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480" yWindow="90" windowWidth="19440" windowHeight="11880"/>
  </bookViews>
  <sheets>
    <sheet name="Instruction" sheetId="10" r:id="rId1"/>
    <sheet name="Raw data" sheetId="2" r:id="rId2"/>
    <sheet name="Sample library dilution" sheetId="3" r:id="rId3"/>
    <sheet name="Library size" sheetId="6" r:id="rId4"/>
    <sheet name="QC report" sheetId="8" r:id="rId5"/>
    <sheet name="Results" sheetId="4" r:id="rId6"/>
    <sheet name="Calculation" sheetId="5" r:id="rId7"/>
  </sheets>
  <calcPr calcId="145621"/>
</workbook>
</file>

<file path=xl/calcChain.xml><?xml version="1.0" encoding="utf-8"?>
<calcChain xmlns="http://schemas.openxmlformats.org/spreadsheetml/2006/main">
  <c r="G2" i="4" l="1"/>
  <c r="G3" i="4"/>
  <c r="G4" i="4"/>
  <c r="G5" i="4"/>
  <c r="G6" i="4"/>
  <c r="G7" i="4"/>
  <c r="G8" i="4"/>
  <c r="G9" i="4"/>
  <c r="G10" i="4"/>
  <c r="G11" i="4"/>
  <c r="G12" i="4"/>
  <c r="G13" i="4"/>
  <c r="G14" i="4"/>
  <c r="G15" i="4"/>
  <c r="G16" i="4"/>
  <c r="G17" i="4"/>
  <c r="G18" i="4"/>
  <c r="G19" i="4"/>
  <c r="G20" i="4"/>
  <c r="G21" i="4"/>
  <c r="G22" i="4"/>
  <c r="G23" i="4"/>
  <c r="G24" i="4"/>
  <c r="G25" i="4"/>
  <c r="G26" i="4"/>
  <c r="G27" i="4"/>
  <c r="G28" i="4"/>
  <c r="G29" i="4"/>
  <c r="G30" i="4"/>
  <c r="G31" i="4"/>
  <c r="G32" i="4"/>
  <c r="G33" i="4"/>
  <c r="H7" i="5" l="1"/>
  <c r="G7" i="5"/>
  <c r="M7" i="8" s="1"/>
  <c r="N7" i="8"/>
  <c r="B3" i="5" l="1"/>
  <c r="B4" i="5"/>
  <c r="B5" i="5"/>
  <c r="B6" i="5"/>
  <c r="B7" i="5"/>
  <c r="B8" i="5"/>
  <c r="B9" i="5"/>
  <c r="B10" i="5"/>
  <c r="B11" i="5"/>
  <c r="B12" i="5"/>
  <c r="B13" i="5"/>
  <c r="B14" i="5"/>
  <c r="B15" i="5"/>
  <c r="B16" i="5"/>
  <c r="B17" i="5"/>
  <c r="B18" i="5"/>
  <c r="B19" i="5"/>
  <c r="B20" i="5"/>
  <c r="B21" i="5"/>
  <c r="B22" i="5"/>
  <c r="B23" i="5"/>
  <c r="B24" i="5"/>
  <c r="B25" i="5"/>
  <c r="B26" i="5"/>
  <c r="B27" i="5"/>
  <c r="B28" i="5"/>
  <c r="B29" i="5"/>
  <c r="B30" i="5"/>
  <c r="B31" i="5"/>
  <c r="B32" i="5"/>
  <c r="B33" i="5"/>
  <c r="B34" i="5"/>
  <c r="B35" i="5"/>
  <c r="B36" i="5"/>
  <c r="B37" i="5"/>
  <c r="B38" i="5"/>
  <c r="B39" i="5"/>
  <c r="B40" i="5"/>
  <c r="B41" i="5"/>
  <c r="B42" i="5"/>
  <c r="B43" i="5"/>
  <c r="B44" i="5"/>
  <c r="B45" i="5"/>
  <c r="B46" i="5"/>
  <c r="B47" i="5"/>
  <c r="B48" i="5"/>
  <c r="B49" i="5"/>
  <c r="B50" i="5"/>
  <c r="B51" i="5"/>
  <c r="B52" i="5"/>
  <c r="B53" i="5"/>
  <c r="B54" i="5"/>
  <c r="B55" i="5"/>
  <c r="B56" i="5"/>
  <c r="B57" i="5"/>
  <c r="B58" i="5"/>
  <c r="B59" i="5"/>
  <c r="B60" i="5"/>
  <c r="B61" i="5"/>
  <c r="B62" i="5"/>
  <c r="B63" i="5"/>
  <c r="B64" i="5"/>
  <c r="B65" i="5"/>
  <c r="B66" i="5"/>
  <c r="B67" i="5"/>
  <c r="B68" i="5"/>
  <c r="B69" i="5"/>
  <c r="B70" i="5"/>
  <c r="B71" i="5"/>
  <c r="B72" i="5"/>
  <c r="B73" i="5"/>
  <c r="B74" i="5"/>
  <c r="B75" i="5"/>
  <c r="B76" i="5"/>
  <c r="B77" i="5"/>
  <c r="B78" i="5"/>
  <c r="B79" i="5"/>
  <c r="B80" i="5"/>
  <c r="B81" i="5"/>
  <c r="B82" i="5"/>
  <c r="B83" i="5"/>
  <c r="B84" i="5"/>
  <c r="B85" i="5"/>
  <c r="B86" i="5"/>
  <c r="B87" i="5"/>
  <c r="B88" i="5"/>
  <c r="B89" i="5"/>
  <c r="B90" i="5"/>
  <c r="B91" i="5"/>
  <c r="B92" i="5"/>
  <c r="B93" i="5"/>
  <c r="B94" i="5"/>
  <c r="B95" i="5"/>
  <c r="B96" i="5"/>
  <c r="B97" i="5"/>
  <c r="B2" i="5"/>
  <c r="O2" i="5" l="1"/>
  <c r="O3" i="5"/>
  <c r="O4" i="5"/>
  <c r="O5" i="5"/>
  <c r="O6" i="5"/>
  <c r="F3" i="3" l="1"/>
  <c r="F4" i="3"/>
  <c r="F5" i="3"/>
  <c r="F6" i="3"/>
  <c r="F2" i="3"/>
  <c r="D3" i="4" l="1"/>
  <c r="D4" i="4"/>
  <c r="D5" i="4"/>
  <c r="D6" i="4"/>
  <c r="D8" i="4"/>
  <c r="D9" i="4"/>
  <c r="D10" i="4"/>
  <c r="D11" i="4"/>
  <c r="D12" i="4"/>
  <c r="D13" i="4"/>
  <c r="D14" i="4"/>
  <c r="D15" i="4"/>
  <c r="D16" i="4"/>
  <c r="D17" i="4"/>
  <c r="D18" i="4"/>
  <c r="D19" i="4"/>
  <c r="D20" i="4"/>
  <c r="D21" i="4"/>
  <c r="D22" i="4"/>
  <c r="D23" i="4"/>
  <c r="D24" i="4"/>
  <c r="D25" i="4"/>
  <c r="D26" i="4"/>
  <c r="D27" i="4"/>
  <c r="D28" i="4"/>
  <c r="D29" i="4"/>
  <c r="D30" i="4"/>
  <c r="D31" i="4"/>
  <c r="D32" i="4"/>
  <c r="D33" i="4"/>
  <c r="D2" i="4"/>
  <c r="A3" i="4"/>
  <c r="B3" i="4"/>
  <c r="C3" i="4"/>
  <c r="A4" i="4"/>
  <c r="B4" i="4"/>
  <c r="C4" i="4"/>
  <c r="A5" i="4"/>
  <c r="B5" i="4"/>
  <c r="C5" i="4"/>
  <c r="A6" i="4"/>
  <c r="B6" i="4"/>
  <c r="C6" i="4"/>
  <c r="A7" i="4"/>
  <c r="B7" i="4"/>
  <c r="C7" i="4"/>
  <c r="A8" i="4"/>
  <c r="B8" i="4"/>
  <c r="C8" i="4"/>
  <c r="A9" i="4"/>
  <c r="B9" i="4"/>
  <c r="C9" i="4"/>
  <c r="A10" i="4"/>
  <c r="B10" i="4"/>
  <c r="C10" i="4"/>
  <c r="A11" i="4"/>
  <c r="B11" i="4"/>
  <c r="C11" i="4"/>
  <c r="A12" i="4"/>
  <c r="B12" i="4"/>
  <c r="C12" i="4"/>
  <c r="A13" i="4"/>
  <c r="B13" i="4"/>
  <c r="C13" i="4"/>
  <c r="A14" i="4"/>
  <c r="B14" i="4"/>
  <c r="C14" i="4"/>
  <c r="A15" i="4"/>
  <c r="B15" i="4"/>
  <c r="C15" i="4"/>
  <c r="A16" i="4"/>
  <c r="B16" i="4"/>
  <c r="C16" i="4"/>
  <c r="A17" i="4"/>
  <c r="B17" i="4"/>
  <c r="C17" i="4"/>
  <c r="A18" i="4"/>
  <c r="B18" i="4"/>
  <c r="C18" i="4"/>
  <c r="A19" i="4"/>
  <c r="B19" i="4"/>
  <c r="C19" i="4"/>
  <c r="A20" i="4"/>
  <c r="B20" i="4"/>
  <c r="C20" i="4"/>
  <c r="A21" i="4"/>
  <c r="B21" i="4"/>
  <c r="C21" i="4"/>
  <c r="A22" i="4"/>
  <c r="B22" i="4"/>
  <c r="C22" i="4"/>
  <c r="A23" i="4"/>
  <c r="B23" i="4"/>
  <c r="C23" i="4"/>
  <c r="A24" i="4"/>
  <c r="B24" i="4"/>
  <c r="C24" i="4"/>
  <c r="A25" i="4"/>
  <c r="B25" i="4"/>
  <c r="C25" i="4"/>
  <c r="A26" i="4"/>
  <c r="B26" i="4"/>
  <c r="C26" i="4"/>
  <c r="A27" i="4"/>
  <c r="B27" i="4"/>
  <c r="C27" i="4"/>
  <c r="A28" i="4"/>
  <c r="B28" i="4"/>
  <c r="C28" i="4"/>
  <c r="A29" i="4"/>
  <c r="B29" i="4"/>
  <c r="C29" i="4"/>
  <c r="A30" i="4"/>
  <c r="B30" i="4"/>
  <c r="C30" i="4"/>
  <c r="A31" i="4"/>
  <c r="B31" i="4"/>
  <c r="C31" i="4"/>
  <c r="A32" i="4"/>
  <c r="B32" i="4"/>
  <c r="C32" i="4"/>
  <c r="A33" i="4"/>
  <c r="B33" i="4"/>
  <c r="C33" i="4"/>
  <c r="B2" i="4"/>
  <c r="C2" i="4"/>
  <c r="A2" i="4"/>
  <c r="E3" i="4"/>
  <c r="E4" i="4"/>
  <c r="E5" i="4"/>
  <c r="E6" i="4"/>
  <c r="E2" i="4"/>
  <c r="N3" i="5"/>
  <c r="N4" i="5"/>
  <c r="N5" i="5"/>
  <c r="N6" i="5"/>
  <c r="N2" i="5"/>
  <c r="H3" i="5"/>
  <c r="N3" i="8" s="1"/>
  <c r="H4" i="5"/>
  <c r="N4" i="8" s="1"/>
  <c r="H5" i="5"/>
  <c r="N5" i="8" s="1"/>
  <c r="H6" i="5"/>
  <c r="N6" i="8" s="1"/>
  <c r="H8" i="5"/>
  <c r="N8" i="8" s="1"/>
  <c r="H9" i="5"/>
  <c r="N9" i="8" s="1"/>
  <c r="H10" i="5"/>
  <c r="N10" i="8" s="1"/>
  <c r="H11" i="5"/>
  <c r="N11" i="8" s="1"/>
  <c r="H12" i="5"/>
  <c r="N12" i="8" s="1"/>
  <c r="H13" i="5"/>
  <c r="N13" i="8" s="1"/>
  <c r="H14" i="5"/>
  <c r="N14" i="8" s="1"/>
  <c r="H15" i="5"/>
  <c r="N15" i="8" s="1"/>
  <c r="H16" i="5"/>
  <c r="N16" i="8" s="1"/>
  <c r="H17" i="5"/>
  <c r="N17" i="8" s="1"/>
  <c r="H18" i="5"/>
  <c r="N18" i="8" s="1"/>
  <c r="H19" i="5"/>
  <c r="N19" i="8" s="1"/>
  <c r="H20" i="5"/>
  <c r="N20" i="8" s="1"/>
  <c r="H21" i="5"/>
  <c r="N21" i="8" s="1"/>
  <c r="H22" i="5"/>
  <c r="N22" i="8" s="1"/>
  <c r="H23" i="5"/>
  <c r="N23" i="8" s="1"/>
  <c r="H24" i="5"/>
  <c r="N24" i="8" s="1"/>
  <c r="H25" i="5"/>
  <c r="N25" i="8" s="1"/>
  <c r="H26" i="5"/>
  <c r="N26" i="8" s="1"/>
  <c r="H27" i="5"/>
  <c r="N27" i="8" s="1"/>
  <c r="H28" i="5"/>
  <c r="N28" i="8" s="1"/>
  <c r="H29" i="5"/>
  <c r="N29" i="8" s="1"/>
  <c r="H30" i="5"/>
  <c r="N30" i="8" s="1"/>
  <c r="H31" i="5"/>
  <c r="N31" i="8" s="1"/>
  <c r="H32" i="5"/>
  <c r="N32" i="8" s="1"/>
  <c r="H33" i="5"/>
  <c r="N33" i="8" s="1"/>
  <c r="H2" i="5"/>
  <c r="N2" i="8" s="1"/>
  <c r="G3" i="5"/>
  <c r="M3" i="8" s="1"/>
  <c r="G4" i="5"/>
  <c r="M4" i="8" s="1"/>
  <c r="G5" i="5"/>
  <c r="M5" i="8" s="1"/>
  <c r="G6" i="5"/>
  <c r="M6" i="8" s="1"/>
  <c r="G8" i="5"/>
  <c r="M8" i="8" s="1"/>
  <c r="G9" i="5"/>
  <c r="M9" i="8" s="1"/>
  <c r="G10" i="5"/>
  <c r="M10" i="8" s="1"/>
  <c r="G11" i="5"/>
  <c r="M11" i="8" s="1"/>
  <c r="G12" i="5"/>
  <c r="M12" i="8" s="1"/>
  <c r="G13" i="5"/>
  <c r="M13" i="8" s="1"/>
  <c r="G14" i="5"/>
  <c r="M14" i="8" s="1"/>
  <c r="G15" i="5"/>
  <c r="M15" i="8" s="1"/>
  <c r="G16" i="5"/>
  <c r="M16" i="8" s="1"/>
  <c r="G17" i="5"/>
  <c r="M17" i="8" s="1"/>
  <c r="G18" i="5"/>
  <c r="M18" i="8" s="1"/>
  <c r="G19" i="5"/>
  <c r="M19" i="8" s="1"/>
  <c r="G20" i="5"/>
  <c r="M20" i="8" s="1"/>
  <c r="G21" i="5"/>
  <c r="M21" i="8" s="1"/>
  <c r="G22" i="5"/>
  <c r="M22" i="8" s="1"/>
  <c r="G23" i="5"/>
  <c r="M23" i="8" s="1"/>
  <c r="G24" i="5"/>
  <c r="M24" i="8" s="1"/>
  <c r="G25" i="5"/>
  <c r="M25" i="8" s="1"/>
  <c r="G26" i="5"/>
  <c r="M26" i="8" s="1"/>
  <c r="G27" i="5"/>
  <c r="M27" i="8" s="1"/>
  <c r="G28" i="5"/>
  <c r="M28" i="8" s="1"/>
  <c r="G29" i="5"/>
  <c r="M29" i="8" s="1"/>
  <c r="G30" i="5"/>
  <c r="M30" i="8" s="1"/>
  <c r="G31" i="5"/>
  <c r="M31" i="8" s="1"/>
  <c r="G32" i="5"/>
  <c r="M32" i="8" s="1"/>
  <c r="G33" i="5"/>
  <c r="M33" i="8" s="1"/>
  <c r="G2" i="5"/>
  <c r="M2" i="8" s="1"/>
  <c r="E2" i="5"/>
  <c r="K2" i="8" s="1"/>
  <c r="F2" i="5"/>
  <c r="L2" i="8" s="1"/>
  <c r="E3" i="5"/>
  <c r="K3" i="8" s="1"/>
  <c r="F3" i="5"/>
  <c r="L3" i="8" s="1"/>
  <c r="E4" i="5"/>
  <c r="K4" i="8" s="1"/>
  <c r="F4" i="5"/>
  <c r="L4" i="8" s="1"/>
  <c r="E5" i="5"/>
  <c r="K5" i="8" s="1"/>
  <c r="F5" i="5"/>
  <c r="L5" i="8" s="1"/>
  <c r="E6" i="5"/>
  <c r="K6" i="8" s="1"/>
  <c r="F6" i="5"/>
  <c r="L6" i="8" s="1"/>
  <c r="E7" i="5"/>
  <c r="K7" i="8" s="1"/>
  <c r="F7" i="5"/>
  <c r="L7" i="8" s="1"/>
  <c r="E8" i="5"/>
  <c r="K8" i="8" s="1"/>
  <c r="F8" i="5"/>
  <c r="L8" i="8" s="1"/>
  <c r="E9" i="5"/>
  <c r="K9" i="8" s="1"/>
  <c r="F9" i="5"/>
  <c r="L9" i="8" s="1"/>
  <c r="E10" i="5"/>
  <c r="K10" i="8" s="1"/>
  <c r="F10" i="5"/>
  <c r="L10" i="8" s="1"/>
  <c r="E11" i="5"/>
  <c r="K11" i="8" s="1"/>
  <c r="F11" i="5"/>
  <c r="L11" i="8" s="1"/>
  <c r="E12" i="5"/>
  <c r="K12" i="8" s="1"/>
  <c r="F12" i="5"/>
  <c r="L12" i="8" s="1"/>
  <c r="E13" i="5"/>
  <c r="K13" i="8" s="1"/>
  <c r="F13" i="5"/>
  <c r="L13" i="8" s="1"/>
  <c r="E14" i="5"/>
  <c r="K14" i="8" s="1"/>
  <c r="F14" i="5"/>
  <c r="L14" i="8" s="1"/>
  <c r="E15" i="5"/>
  <c r="K15" i="8" s="1"/>
  <c r="F15" i="5"/>
  <c r="L15" i="8" s="1"/>
  <c r="E16" i="5"/>
  <c r="K16" i="8" s="1"/>
  <c r="F16" i="5"/>
  <c r="L16" i="8" s="1"/>
  <c r="E17" i="5"/>
  <c r="K17" i="8" s="1"/>
  <c r="F17" i="5"/>
  <c r="L17" i="8" s="1"/>
  <c r="E18" i="5"/>
  <c r="K18" i="8" s="1"/>
  <c r="F18" i="5"/>
  <c r="L18" i="8" s="1"/>
  <c r="E19" i="5"/>
  <c r="K19" i="8" s="1"/>
  <c r="F19" i="5"/>
  <c r="L19" i="8" s="1"/>
  <c r="E20" i="5"/>
  <c r="K20" i="8" s="1"/>
  <c r="F20" i="5"/>
  <c r="L20" i="8" s="1"/>
  <c r="E21" i="5"/>
  <c r="K21" i="8" s="1"/>
  <c r="F21" i="5"/>
  <c r="L21" i="8" s="1"/>
  <c r="E22" i="5"/>
  <c r="K22" i="8" s="1"/>
  <c r="F22" i="5"/>
  <c r="L22" i="8" s="1"/>
  <c r="E23" i="5"/>
  <c r="K23" i="8" s="1"/>
  <c r="F23" i="5"/>
  <c r="L23" i="8" s="1"/>
  <c r="E24" i="5"/>
  <c r="K24" i="8" s="1"/>
  <c r="F24" i="5"/>
  <c r="L24" i="8" s="1"/>
  <c r="E25" i="5"/>
  <c r="K25" i="8" s="1"/>
  <c r="F25" i="5"/>
  <c r="L25" i="8" s="1"/>
  <c r="E26" i="5"/>
  <c r="K26" i="8" s="1"/>
  <c r="F26" i="5"/>
  <c r="L26" i="8" s="1"/>
  <c r="E27" i="5"/>
  <c r="K27" i="8" s="1"/>
  <c r="F27" i="5"/>
  <c r="L27" i="8" s="1"/>
  <c r="E28" i="5"/>
  <c r="K28" i="8" s="1"/>
  <c r="F28" i="5"/>
  <c r="L28" i="8" s="1"/>
  <c r="E29" i="5"/>
  <c r="K29" i="8" s="1"/>
  <c r="F29" i="5"/>
  <c r="L29" i="8" s="1"/>
  <c r="E30" i="5"/>
  <c r="K30" i="8" s="1"/>
  <c r="F30" i="5"/>
  <c r="L30" i="8" s="1"/>
  <c r="E31" i="5"/>
  <c r="K31" i="8" s="1"/>
  <c r="F31" i="5"/>
  <c r="L31" i="8" s="1"/>
  <c r="E32" i="5"/>
  <c r="K32" i="8" s="1"/>
  <c r="F32" i="5"/>
  <c r="L32" i="8" s="1"/>
  <c r="E33" i="5"/>
  <c r="K33" i="8" s="1"/>
  <c r="F33" i="5"/>
  <c r="L33" i="8" s="1"/>
  <c r="D3" i="5"/>
  <c r="J3" i="8" s="1"/>
  <c r="D4" i="5"/>
  <c r="J4" i="8" s="1"/>
  <c r="D5" i="5"/>
  <c r="J5" i="8" s="1"/>
  <c r="D6" i="5"/>
  <c r="J6" i="8" s="1"/>
  <c r="D7" i="5"/>
  <c r="J7" i="8" s="1"/>
  <c r="D8" i="5"/>
  <c r="J8" i="8" s="1"/>
  <c r="D9" i="5"/>
  <c r="J9" i="8" s="1"/>
  <c r="D10" i="5"/>
  <c r="J10" i="8" s="1"/>
  <c r="D11" i="5"/>
  <c r="J11" i="8" s="1"/>
  <c r="D12" i="5"/>
  <c r="J12" i="8" s="1"/>
  <c r="D13" i="5"/>
  <c r="J13" i="8" s="1"/>
  <c r="D14" i="5"/>
  <c r="J14" i="8" s="1"/>
  <c r="D15" i="5"/>
  <c r="J15" i="8" s="1"/>
  <c r="D16" i="5"/>
  <c r="J16" i="8" s="1"/>
  <c r="D17" i="5"/>
  <c r="J17" i="8" s="1"/>
  <c r="D18" i="5"/>
  <c r="J18" i="8" s="1"/>
  <c r="D19" i="5"/>
  <c r="J19" i="8" s="1"/>
  <c r="D20" i="5"/>
  <c r="J20" i="8" s="1"/>
  <c r="D21" i="5"/>
  <c r="J21" i="8" s="1"/>
  <c r="D22" i="5"/>
  <c r="J22" i="8" s="1"/>
  <c r="D23" i="5"/>
  <c r="J23" i="8" s="1"/>
  <c r="D24" i="5"/>
  <c r="J24" i="8" s="1"/>
  <c r="D25" i="5"/>
  <c r="J25" i="8" s="1"/>
  <c r="D26" i="5"/>
  <c r="J26" i="8" s="1"/>
  <c r="D27" i="5"/>
  <c r="J27" i="8" s="1"/>
  <c r="D28" i="5"/>
  <c r="J28" i="8" s="1"/>
  <c r="D29" i="5"/>
  <c r="J29" i="8" s="1"/>
  <c r="D30" i="5"/>
  <c r="J30" i="8" s="1"/>
  <c r="D31" i="5"/>
  <c r="J31" i="8" s="1"/>
  <c r="D32" i="5"/>
  <c r="J32" i="8" s="1"/>
  <c r="D33" i="5"/>
  <c r="J33" i="8" s="1"/>
  <c r="D2" i="5"/>
  <c r="J2" i="8" s="1"/>
  <c r="A3" i="5"/>
  <c r="A4" i="5"/>
  <c r="A5" i="5"/>
  <c r="A6" i="5"/>
  <c r="A7" i="5"/>
  <c r="A8" i="5"/>
  <c r="A9" i="5"/>
  <c r="A10" i="5"/>
  <c r="A11" i="5"/>
  <c r="A12" i="5"/>
  <c r="A13" i="5"/>
  <c r="A14" i="5"/>
  <c r="A15" i="5"/>
  <c r="A16" i="5"/>
  <c r="A17" i="5"/>
  <c r="A18" i="5"/>
  <c r="A19" i="5"/>
  <c r="A20" i="5"/>
  <c r="A21" i="5"/>
  <c r="A22" i="5"/>
  <c r="A23" i="5"/>
  <c r="A24" i="5"/>
  <c r="A25" i="5"/>
  <c r="A26" i="5"/>
  <c r="A27" i="5"/>
  <c r="A28" i="5"/>
  <c r="A29" i="5"/>
  <c r="A30" i="5"/>
  <c r="A31" i="5"/>
  <c r="A32" i="5"/>
  <c r="A33" i="5"/>
  <c r="A34" i="5"/>
  <c r="A35" i="5"/>
  <c r="A36" i="5"/>
  <c r="A37" i="5"/>
  <c r="A38" i="5"/>
  <c r="A39" i="5"/>
  <c r="A40" i="5"/>
  <c r="A41" i="5"/>
  <c r="A42" i="5"/>
  <c r="A43" i="5"/>
  <c r="A44" i="5"/>
  <c r="A45" i="5"/>
  <c r="A46" i="5"/>
  <c r="A47" i="5"/>
  <c r="A48" i="5"/>
  <c r="A49" i="5"/>
  <c r="A50" i="5"/>
  <c r="A51" i="5"/>
  <c r="A52" i="5"/>
  <c r="A53" i="5"/>
  <c r="A54" i="5"/>
  <c r="A55" i="5"/>
  <c r="A56" i="5"/>
  <c r="A57" i="5"/>
  <c r="A58" i="5"/>
  <c r="A59" i="5"/>
  <c r="A60" i="5"/>
  <c r="A61" i="5"/>
  <c r="A62" i="5"/>
  <c r="A63" i="5"/>
  <c r="A64" i="5"/>
  <c r="A65" i="5"/>
  <c r="A66" i="5"/>
  <c r="A67" i="5"/>
  <c r="A68" i="5"/>
  <c r="A69" i="5"/>
  <c r="A70" i="5"/>
  <c r="A71" i="5"/>
  <c r="A72" i="5"/>
  <c r="A73" i="5"/>
  <c r="A74" i="5"/>
  <c r="A75" i="5"/>
  <c r="A76" i="5"/>
  <c r="A77" i="5"/>
  <c r="A78" i="5"/>
  <c r="A79" i="5"/>
  <c r="A80" i="5"/>
  <c r="A81" i="5"/>
  <c r="A82" i="5"/>
  <c r="A83" i="5"/>
  <c r="A84" i="5"/>
  <c r="A85" i="5"/>
  <c r="A86" i="5"/>
  <c r="A87" i="5"/>
  <c r="A88" i="5"/>
  <c r="A89" i="5"/>
  <c r="A90" i="5"/>
  <c r="A91" i="5"/>
  <c r="A92" i="5"/>
  <c r="A93" i="5"/>
  <c r="A94" i="5"/>
  <c r="A95" i="5"/>
  <c r="A96" i="5"/>
  <c r="A97" i="5"/>
  <c r="A2" i="5"/>
  <c r="I7" i="5" l="1"/>
  <c r="K7" i="5"/>
  <c r="Q7" i="8" s="1"/>
  <c r="J7" i="5"/>
  <c r="P7" i="8" s="1"/>
  <c r="I33" i="5"/>
  <c r="I31" i="5"/>
  <c r="I29" i="5"/>
  <c r="I27" i="5"/>
  <c r="I25" i="5"/>
  <c r="I23" i="5"/>
  <c r="I21" i="5"/>
  <c r="I19" i="5"/>
  <c r="I17" i="5"/>
  <c r="I15" i="5"/>
  <c r="I13" i="5"/>
  <c r="I11" i="5"/>
  <c r="I9" i="5"/>
  <c r="I5" i="5"/>
  <c r="I3" i="5"/>
  <c r="J33" i="5"/>
  <c r="P33" i="8" s="1"/>
  <c r="J32" i="5"/>
  <c r="P32" i="8" s="1"/>
  <c r="J31" i="5"/>
  <c r="P31" i="8" s="1"/>
  <c r="J30" i="5"/>
  <c r="P30" i="8" s="1"/>
  <c r="J29" i="5"/>
  <c r="P29" i="8" s="1"/>
  <c r="J28" i="5"/>
  <c r="P28" i="8" s="1"/>
  <c r="J27" i="5"/>
  <c r="P27" i="8" s="1"/>
  <c r="J26" i="5"/>
  <c r="P26" i="8" s="1"/>
  <c r="J25" i="5"/>
  <c r="P25" i="8" s="1"/>
  <c r="J24" i="5"/>
  <c r="P24" i="8" s="1"/>
  <c r="J23" i="5"/>
  <c r="P23" i="8" s="1"/>
  <c r="J22" i="5"/>
  <c r="P22" i="8" s="1"/>
  <c r="J21" i="5"/>
  <c r="P21" i="8" s="1"/>
  <c r="J20" i="5"/>
  <c r="P20" i="8" s="1"/>
  <c r="J19" i="5"/>
  <c r="P19" i="8" s="1"/>
  <c r="J18" i="5"/>
  <c r="P18" i="8" s="1"/>
  <c r="J17" i="5"/>
  <c r="P17" i="8" s="1"/>
  <c r="J16" i="5"/>
  <c r="P16" i="8" s="1"/>
  <c r="J15" i="5"/>
  <c r="P15" i="8" s="1"/>
  <c r="J14" i="5"/>
  <c r="P14" i="8" s="1"/>
  <c r="J13" i="5"/>
  <c r="P13" i="8" s="1"/>
  <c r="J12" i="5"/>
  <c r="P12" i="8" s="1"/>
  <c r="J11" i="5"/>
  <c r="P11" i="8" s="1"/>
  <c r="J10" i="5"/>
  <c r="P10" i="8" s="1"/>
  <c r="J9" i="5"/>
  <c r="P9" i="8" s="1"/>
  <c r="J8" i="5"/>
  <c r="P8" i="8" s="1"/>
  <c r="J6" i="5"/>
  <c r="P6" i="8" s="1"/>
  <c r="J5" i="5"/>
  <c r="P5" i="8" s="1"/>
  <c r="J4" i="5"/>
  <c r="P4" i="8" s="1"/>
  <c r="J3" i="5"/>
  <c r="P3" i="8" s="1"/>
  <c r="J2" i="5"/>
  <c r="P2" i="8" s="1"/>
  <c r="I2" i="5"/>
  <c r="I32" i="5"/>
  <c r="I30" i="5"/>
  <c r="I28" i="5"/>
  <c r="I26" i="5"/>
  <c r="I24" i="5"/>
  <c r="I22" i="5"/>
  <c r="I20" i="5"/>
  <c r="I18" i="5"/>
  <c r="I16" i="5"/>
  <c r="I14" i="5"/>
  <c r="I12" i="5"/>
  <c r="I10" i="5"/>
  <c r="I8" i="5"/>
  <c r="I6" i="5"/>
  <c r="I4" i="5"/>
  <c r="K33" i="5"/>
  <c r="Q33" i="8" s="1"/>
  <c r="K32" i="5"/>
  <c r="Q32" i="8" s="1"/>
  <c r="K31" i="5"/>
  <c r="Q31" i="8" s="1"/>
  <c r="K30" i="5"/>
  <c r="Q30" i="8" s="1"/>
  <c r="K29" i="5"/>
  <c r="Q29" i="8" s="1"/>
  <c r="K28" i="5"/>
  <c r="Q28" i="8" s="1"/>
  <c r="K27" i="5"/>
  <c r="Q27" i="8" s="1"/>
  <c r="K26" i="5"/>
  <c r="Q26" i="8" s="1"/>
  <c r="K25" i="5"/>
  <c r="Q25" i="8" s="1"/>
  <c r="K24" i="5"/>
  <c r="Q24" i="8" s="1"/>
  <c r="K23" i="5"/>
  <c r="Q23" i="8" s="1"/>
  <c r="K22" i="5"/>
  <c r="Q22" i="8" s="1"/>
  <c r="K21" i="5"/>
  <c r="Q21" i="8" s="1"/>
  <c r="K20" i="5"/>
  <c r="Q20" i="8" s="1"/>
  <c r="K19" i="5"/>
  <c r="Q19" i="8" s="1"/>
  <c r="K18" i="5"/>
  <c r="Q18" i="8" s="1"/>
  <c r="K17" i="5"/>
  <c r="Q17" i="8" s="1"/>
  <c r="K16" i="5"/>
  <c r="Q16" i="8" s="1"/>
  <c r="K15" i="5"/>
  <c r="Q15" i="8" s="1"/>
  <c r="K14" i="5"/>
  <c r="Q14" i="8" s="1"/>
  <c r="K13" i="5"/>
  <c r="Q13" i="8" s="1"/>
  <c r="K12" i="5"/>
  <c r="Q12" i="8" s="1"/>
  <c r="K11" i="5"/>
  <c r="Q11" i="8" s="1"/>
  <c r="K10" i="5"/>
  <c r="Q10" i="8" s="1"/>
  <c r="K9" i="5"/>
  <c r="Q9" i="8" s="1"/>
  <c r="K8" i="5"/>
  <c r="Q8" i="8" s="1"/>
  <c r="K6" i="5"/>
  <c r="Q6" i="8" s="1"/>
  <c r="K5" i="5"/>
  <c r="Q5" i="8" s="1"/>
  <c r="K4" i="5"/>
  <c r="Q4" i="8" s="1"/>
  <c r="K3" i="5"/>
  <c r="Q3" i="8" s="1"/>
  <c r="K2" i="5"/>
  <c r="Q2" i="8" s="1"/>
  <c r="O8" i="8" l="1"/>
  <c r="M8" i="5"/>
  <c r="S8" i="8" s="1"/>
  <c r="O32" i="8"/>
  <c r="M32" i="5"/>
  <c r="S32" i="8" s="1"/>
  <c r="O19" i="8"/>
  <c r="M19" i="5"/>
  <c r="S19" i="8" s="1"/>
  <c r="O26" i="8"/>
  <c r="M26" i="5"/>
  <c r="S26" i="8" s="1"/>
  <c r="O2" i="8"/>
  <c r="M2" i="5"/>
  <c r="S2" i="8" s="1"/>
  <c r="M3" i="5"/>
  <c r="S3" i="8" s="1"/>
  <c r="O3" i="8"/>
  <c r="M29" i="5"/>
  <c r="S29" i="8" s="1"/>
  <c r="O29" i="8"/>
  <c r="O6" i="8"/>
  <c r="M6" i="5"/>
  <c r="S6" i="8" s="1"/>
  <c r="O14" i="8"/>
  <c r="M14" i="5"/>
  <c r="S14" i="8" s="1"/>
  <c r="O22" i="8"/>
  <c r="M22" i="5"/>
  <c r="S22" i="8" s="1"/>
  <c r="O30" i="8"/>
  <c r="M30" i="5"/>
  <c r="S30" i="8" s="1"/>
  <c r="M9" i="5"/>
  <c r="S9" i="8" s="1"/>
  <c r="O9" i="8"/>
  <c r="M17" i="5"/>
  <c r="S17" i="8" s="1"/>
  <c r="O17" i="8"/>
  <c r="M25" i="5"/>
  <c r="S25" i="8" s="1"/>
  <c r="O25" i="8"/>
  <c r="O33" i="8"/>
  <c r="M33" i="5"/>
  <c r="S33" i="8" s="1"/>
  <c r="O16" i="8"/>
  <c r="M16" i="5"/>
  <c r="S16" i="8" s="1"/>
  <c r="O24" i="8"/>
  <c r="M24" i="5"/>
  <c r="S24" i="8" s="1"/>
  <c r="M11" i="5"/>
  <c r="S11" i="8" s="1"/>
  <c r="O11" i="8"/>
  <c r="O27" i="8"/>
  <c r="M27" i="5"/>
  <c r="S27" i="8" s="1"/>
  <c r="O10" i="8"/>
  <c r="M10" i="5"/>
  <c r="S10" i="8" s="1"/>
  <c r="O18" i="8"/>
  <c r="M18" i="5"/>
  <c r="S18" i="8" s="1"/>
  <c r="M13" i="5"/>
  <c r="S13" i="8" s="1"/>
  <c r="O13" i="8"/>
  <c r="M21" i="5"/>
  <c r="S21" i="8" s="1"/>
  <c r="O21" i="8"/>
  <c r="O4" i="8"/>
  <c r="M4" i="5"/>
  <c r="S4" i="8" s="1"/>
  <c r="O12" i="8"/>
  <c r="M12" i="5"/>
  <c r="S12" i="8" s="1"/>
  <c r="O20" i="8"/>
  <c r="M20" i="5"/>
  <c r="S20" i="8" s="1"/>
  <c r="O28" i="8"/>
  <c r="M28" i="5"/>
  <c r="S28" i="8" s="1"/>
  <c r="O5" i="8"/>
  <c r="M5" i="5"/>
  <c r="S5" i="8" s="1"/>
  <c r="M15" i="5"/>
  <c r="S15" i="8" s="1"/>
  <c r="O15" i="8"/>
  <c r="O23" i="8"/>
  <c r="M23" i="5"/>
  <c r="S23" i="8" s="1"/>
  <c r="O31" i="8"/>
  <c r="M31" i="5"/>
  <c r="S31" i="8" s="1"/>
  <c r="M7" i="5"/>
  <c r="S7" i="8" s="1"/>
  <c r="O7" i="8"/>
  <c r="L12" i="5"/>
  <c r="R12" i="8" s="1"/>
  <c r="L20" i="5"/>
  <c r="R20" i="8" s="1"/>
  <c r="L28" i="5"/>
  <c r="R28" i="8" s="1"/>
  <c r="L31" i="5"/>
  <c r="R31" i="8" s="1"/>
  <c r="L7" i="5"/>
  <c r="L15" i="5"/>
  <c r="R15" i="8" s="1"/>
  <c r="L23" i="5"/>
  <c r="R23" i="8" s="1"/>
  <c r="L14" i="5"/>
  <c r="R14" i="8" s="1"/>
  <c r="L22" i="5"/>
  <c r="R22" i="8" s="1"/>
  <c r="L30" i="5"/>
  <c r="R30" i="8" s="1"/>
  <c r="L9" i="5"/>
  <c r="R9" i="8" s="1"/>
  <c r="L17" i="5"/>
  <c r="R17" i="8" s="1"/>
  <c r="L25" i="5"/>
  <c r="R25" i="8" s="1"/>
  <c r="L33" i="5"/>
  <c r="R33" i="8" s="1"/>
  <c r="L8" i="5"/>
  <c r="R8" i="8" s="1"/>
  <c r="L16" i="5"/>
  <c r="R16" i="8" s="1"/>
  <c r="L24" i="5"/>
  <c r="R24" i="8" s="1"/>
  <c r="L32" i="5"/>
  <c r="R32" i="8" s="1"/>
  <c r="L11" i="5"/>
  <c r="R11" i="8" s="1"/>
  <c r="L19" i="5"/>
  <c r="R19" i="8" s="1"/>
  <c r="L27" i="5"/>
  <c r="R27" i="8" s="1"/>
  <c r="L10" i="5"/>
  <c r="R10" i="8" s="1"/>
  <c r="L18" i="5"/>
  <c r="R18" i="8" s="1"/>
  <c r="L26" i="5"/>
  <c r="R26" i="8" s="1"/>
  <c r="L13" i="5"/>
  <c r="R13" i="8" s="1"/>
  <c r="L21" i="5"/>
  <c r="R21" i="8" s="1"/>
  <c r="L29" i="5"/>
  <c r="R29" i="8" s="1"/>
  <c r="L6" i="5"/>
  <c r="R6" i="8" s="1"/>
  <c r="L2" i="5"/>
  <c r="R2" i="8" s="1"/>
  <c r="L5" i="5"/>
  <c r="R5" i="8" s="1"/>
  <c r="L4" i="5"/>
  <c r="R4" i="8" s="1"/>
  <c r="L3" i="5"/>
  <c r="R3" i="8" s="1"/>
  <c r="G5" i="8" l="1"/>
  <c r="H5" i="8" s="1"/>
  <c r="R7" i="8"/>
  <c r="F36" i="5"/>
  <c r="F12" i="8" s="1"/>
  <c r="D36" i="5"/>
  <c r="E36" i="5"/>
  <c r="N19" i="5" l="1"/>
  <c r="O19" i="5" s="1"/>
  <c r="E12" i="8"/>
  <c r="N17" i="5"/>
  <c r="O17" i="5" s="1"/>
  <c r="G36" i="5"/>
  <c r="G12" i="8" s="1"/>
  <c r="D12" i="8"/>
  <c r="H12" i="8" s="1"/>
  <c r="N26" i="5"/>
  <c r="N8" i="5"/>
  <c r="O8" i="5" s="1"/>
  <c r="N9" i="5"/>
  <c r="O9" i="5" s="1"/>
  <c r="N10" i="5"/>
  <c r="O10" i="5" s="1"/>
  <c r="N33" i="5"/>
  <c r="O33" i="5" s="1"/>
  <c r="N18" i="5"/>
  <c r="O18" i="5" s="1"/>
  <c r="N25" i="5"/>
  <c r="O25" i="5" s="1"/>
  <c r="N16" i="5"/>
  <c r="O16" i="5" s="1"/>
  <c r="N32" i="5"/>
  <c r="O32" i="5" s="1"/>
  <c r="N23" i="5"/>
  <c r="O23" i="5" s="1"/>
  <c r="N22" i="5"/>
  <c r="O22" i="5" s="1"/>
  <c r="N13" i="5"/>
  <c r="O13" i="5" s="1"/>
  <c r="N29" i="5"/>
  <c r="O29" i="5" s="1"/>
  <c r="N20" i="5"/>
  <c r="O20" i="5" s="1"/>
  <c r="N11" i="5"/>
  <c r="O11" i="5" s="1"/>
  <c r="N27" i="5"/>
  <c r="O27" i="5" s="1"/>
  <c r="N24" i="5"/>
  <c r="O24" i="5" s="1"/>
  <c r="N15" i="5"/>
  <c r="O15" i="5" s="1"/>
  <c r="N31" i="5"/>
  <c r="O31" i="5" s="1"/>
  <c r="N14" i="5"/>
  <c r="O14" i="5" s="1"/>
  <c r="N30" i="5"/>
  <c r="O30" i="5" s="1"/>
  <c r="N21" i="5"/>
  <c r="O21" i="5" s="1"/>
  <c r="N12" i="5"/>
  <c r="O12" i="5" s="1"/>
  <c r="N28" i="5"/>
  <c r="O28" i="5" s="1"/>
  <c r="O26" i="5" l="1"/>
  <c r="E26" i="4" s="1"/>
  <c r="E10" i="4"/>
  <c r="E18" i="4"/>
  <c r="E33" i="4"/>
  <c r="E19" i="4"/>
  <c r="E9" i="4"/>
  <c r="E8" i="4"/>
  <c r="E28" i="4"/>
  <c r="E14" i="4"/>
  <c r="E15" i="4"/>
  <c r="E27" i="4"/>
  <c r="E20" i="4"/>
  <c r="E13" i="4"/>
  <c r="E23" i="4"/>
  <c r="E16" i="4"/>
  <c r="E21" i="4"/>
  <c r="E12" i="4"/>
  <c r="E30" i="4"/>
  <c r="E31" i="4"/>
  <c r="E24" i="4"/>
  <c r="E11" i="4"/>
  <c r="E29" i="4"/>
  <c r="E22" i="4"/>
  <c r="E32" i="4"/>
  <c r="E25" i="4" l="1"/>
  <c r="E17" i="4"/>
</calcChain>
</file>

<file path=xl/sharedStrings.xml><?xml version="1.0" encoding="utf-8"?>
<sst xmlns="http://schemas.openxmlformats.org/spreadsheetml/2006/main" count="117" uniqueCount="86">
  <si>
    <t>Well</t>
  </si>
  <si>
    <t>sample library 1 dilution 1</t>
  </si>
  <si>
    <t>sample library 1 dilution 2</t>
  </si>
  <si>
    <t>sample library 2 dilution 1</t>
  </si>
  <si>
    <t>sample library 2 dilution 2</t>
  </si>
  <si>
    <t>sample library 3 dilution 1</t>
  </si>
  <si>
    <t>sample library 3 dilution 2</t>
  </si>
  <si>
    <t>sample library 4 dilution 1</t>
  </si>
  <si>
    <t>sample library 4 dilution 2</t>
  </si>
  <si>
    <t>sample library 5 dilution 1</t>
  </si>
  <si>
    <t>sample library 5 dilution 2</t>
  </si>
  <si>
    <t>sample library 6 dilution 1</t>
  </si>
  <si>
    <t>sample library 6 dilution 2</t>
  </si>
  <si>
    <t>sample library 7 dilution 1</t>
  </si>
  <si>
    <t>sample library 7 dilution 2</t>
  </si>
  <si>
    <t>sample library 8 dilution 1</t>
  </si>
  <si>
    <t>sample library 8 dilution 2</t>
  </si>
  <si>
    <t>sample library 9 dilution 1</t>
  </si>
  <si>
    <t>sample library 9 dilution 2</t>
  </si>
  <si>
    <t>sample library 10 dilution 1</t>
  </si>
  <si>
    <t>sample library 10 dilution 2</t>
  </si>
  <si>
    <t>sample library 11 dilution 1</t>
  </si>
  <si>
    <t>sample library 11 dilution 2</t>
  </si>
  <si>
    <t>sample library 12 dilution 1</t>
  </si>
  <si>
    <t>sample library 12 dilution 2</t>
  </si>
  <si>
    <t>sample library 13 dilution 1</t>
  </si>
  <si>
    <t>sample library 13 dilution 2</t>
  </si>
  <si>
    <t>Sample name</t>
  </si>
  <si>
    <t>std1</t>
  </si>
  <si>
    <t>std2</t>
  </si>
  <si>
    <t>std3</t>
  </si>
  <si>
    <t>std4</t>
  </si>
  <si>
    <t>std5</t>
  </si>
  <si>
    <t>Well1</t>
  </si>
  <si>
    <t>Well2</t>
  </si>
  <si>
    <t>Well3</t>
  </si>
  <si>
    <t>Value1</t>
  </si>
  <si>
    <t>Value2</t>
  </si>
  <si>
    <t>Value3</t>
  </si>
  <si>
    <t>X</t>
  </si>
  <si>
    <t>slope</t>
  </si>
  <si>
    <t>intercept</t>
  </si>
  <si>
    <t>RSQ</t>
  </si>
  <si>
    <t>Efficiency</t>
  </si>
  <si>
    <t>Sample Name</t>
  </si>
  <si>
    <t>sample library 1</t>
  </si>
  <si>
    <t>sample library 2</t>
  </si>
  <si>
    <t>sample library 3</t>
  </si>
  <si>
    <t>sample library 4</t>
  </si>
  <si>
    <t>sample library 5</t>
  </si>
  <si>
    <t>sample library 6</t>
  </si>
  <si>
    <t>sample library 7</t>
  </si>
  <si>
    <t>sample library 8</t>
  </si>
  <si>
    <t>sample library 9</t>
  </si>
  <si>
    <t>sample library 10</t>
  </si>
  <si>
    <t>sample library 11</t>
  </si>
  <si>
    <t>sample library 12</t>
  </si>
  <si>
    <t>sample library 13</t>
  </si>
  <si>
    <t xml:space="preserve">Generally, only change data in yellow or orange cells. Gray and white cells contain formulas for calculation or results. Please do not change them. </t>
  </si>
  <si>
    <t>.</t>
  </si>
  <si>
    <t>Name</t>
  </si>
  <si>
    <t>NTC</t>
  </si>
  <si>
    <t>Pass/Fail</t>
  </si>
  <si>
    <t>NTC QC</t>
  </si>
  <si>
    <t>Slope QC</t>
  </si>
  <si>
    <t>pM</t>
  </si>
  <si>
    <t>Library size</t>
  </si>
  <si>
    <t>STDEV</t>
  </si>
  <si>
    <r>
      <t xml:space="preserve">5. Results: </t>
    </r>
    <r>
      <rPr>
        <sz val="10"/>
        <rFont val="Arial"/>
        <family val="2"/>
      </rPr>
      <t xml:space="preserve">Final library concentrations (in pM) are displayed, from which you can calculate the dilution fold to dilute your original libraries for cluster generation. </t>
    </r>
  </si>
  <si>
    <t xml:space="preserve">Notes: </t>
  </si>
  <si>
    <t>Instructions for analyzing GeneRead Library Quant Kit or Array (Illumina) results with this file:</t>
  </si>
  <si>
    <r>
      <t xml:space="preserve">1. Raw data worksheet: </t>
    </r>
    <r>
      <rPr>
        <sz val="10"/>
        <rFont val="Arial"/>
        <family val="2"/>
      </rPr>
      <t>Copy and Paste the C</t>
    </r>
    <r>
      <rPr>
        <vertAlign val="subscript"/>
        <sz val="10"/>
        <rFont val="Arial"/>
        <family val="2"/>
      </rPr>
      <t xml:space="preserve">T </t>
    </r>
    <r>
      <rPr>
        <sz val="10"/>
        <rFont val="Arial"/>
        <family val="2"/>
      </rPr>
      <t xml:space="preserve">values from the real-time PCR instrument runs of your experimental samples to the yellow section of the "Raw data" worksheet starting at cell B2. </t>
    </r>
  </si>
  <si>
    <r>
      <t xml:space="preserve">2. Sample library dilution: </t>
    </r>
    <r>
      <rPr>
        <sz val="10"/>
        <rFont val="Arial"/>
        <family val="2"/>
      </rPr>
      <t xml:space="preserve">Input your sample library dilution fold (in orange) if you use different dilution fold other than recommended ones in handbook. </t>
    </r>
  </si>
  <si>
    <r>
      <t xml:space="preserve">3. Library size: </t>
    </r>
    <r>
      <rPr>
        <sz val="10"/>
        <rFont val="Arial"/>
        <family val="2"/>
      </rPr>
      <t xml:space="preserve">Input your library size (in orange) if your library size is significantly different from 426 bp (+/-25bp).This will be used for size adjustment to account for the difference in size between size of sample library and the DNA standard (426 bp amplicon).    </t>
    </r>
  </si>
  <si>
    <r>
      <t xml:space="preserve">4. QC report: </t>
    </r>
    <r>
      <rPr>
        <sz val="10"/>
        <rFont val="Arial"/>
        <family val="2"/>
      </rPr>
      <t>All NTC should be more than 29. Slope should be within –3.1 to –3.6. Standard deviation for triplicates should be &lt;0.4.</t>
    </r>
  </si>
  <si>
    <r>
      <t>6. Calculations:</t>
    </r>
    <r>
      <rPr>
        <sz val="10"/>
        <rFont val="Arial"/>
        <family val="2"/>
      </rPr>
      <t xml:space="preserve"> To view the formulas and equations used to calculate the QC data and results, you may review but not alter the "Calculations" worksheet. </t>
    </r>
  </si>
  <si>
    <r>
      <t>raw C</t>
    </r>
    <r>
      <rPr>
        <b/>
        <vertAlign val="subscript"/>
        <sz val="10"/>
        <rFont val="Arial"/>
        <family val="2"/>
      </rPr>
      <t>T</t>
    </r>
  </si>
  <si>
    <t>Dilution fold</t>
  </si>
  <si>
    <r>
      <t xml:space="preserve"> Ave C</t>
    </r>
    <r>
      <rPr>
        <b/>
        <vertAlign val="subscript"/>
        <sz val="11"/>
        <rFont val="Arial"/>
        <family val="2"/>
      </rPr>
      <t>T</t>
    </r>
    <r>
      <rPr>
        <b/>
        <sz val="11"/>
        <rFont val="Arial"/>
        <family val="2"/>
      </rPr>
      <t xml:space="preserve"> (Y)</t>
    </r>
  </si>
  <si>
    <r>
      <t xml:space="preserve"> Ave C</t>
    </r>
    <r>
      <rPr>
        <b/>
        <vertAlign val="subscript"/>
        <sz val="11"/>
        <rFont val="Arial"/>
        <family val="2"/>
      </rPr>
      <t>T</t>
    </r>
    <r>
      <rPr>
        <b/>
        <sz val="11"/>
        <rFont val="Arial"/>
        <family val="2"/>
      </rPr>
      <t>(Y)</t>
    </r>
  </si>
  <si>
    <r>
      <t xml:space="preserve"> Ave C</t>
    </r>
    <r>
      <rPr>
        <b/>
        <vertAlign val="subscript"/>
        <sz val="10"/>
        <color theme="1"/>
        <rFont val="Arial"/>
        <family val="2"/>
      </rPr>
      <t>T</t>
    </r>
    <r>
      <rPr>
        <b/>
        <sz val="10"/>
        <color theme="1"/>
        <rFont val="Arial"/>
        <family val="2"/>
      </rPr>
      <t xml:space="preserve"> (Y)</t>
    </r>
  </si>
  <si>
    <r>
      <t>If both dilutions result in C</t>
    </r>
    <r>
      <rPr>
        <vertAlign val="subscript"/>
        <sz val="10"/>
        <color theme="1"/>
        <rFont val="Arial"/>
        <family val="2"/>
      </rPr>
      <t>T</t>
    </r>
    <r>
      <rPr>
        <sz val="10"/>
        <color theme="1"/>
        <rFont val="Arial"/>
        <family val="2"/>
      </rPr>
      <t xml:space="preserve"> values within the dynamic range of standards, use pM values from the most concentrated library dilution. If one dilution only falls within the dynamic range of standards, choose the pM value from the dilution that yields a C</t>
    </r>
    <r>
      <rPr>
        <vertAlign val="subscript"/>
        <sz val="10"/>
        <color theme="1"/>
        <rFont val="Arial"/>
        <family val="2"/>
      </rPr>
      <t>T</t>
    </r>
    <r>
      <rPr>
        <sz val="10"/>
        <color theme="1"/>
        <rFont val="Arial"/>
        <family val="2"/>
      </rPr>
      <t xml:space="preserve"> value within the dynamic range of standards.</t>
    </r>
  </si>
  <si>
    <r>
      <t>If C</t>
    </r>
    <r>
      <rPr>
        <vertAlign val="subscript"/>
        <sz val="10"/>
        <color theme="1"/>
        <rFont val="Arial"/>
        <family val="2"/>
      </rPr>
      <t>T</t>
    </r>
    <r>
      <rPr>
        <sz val="10"/>
        <color theme="1"/>
        <rFont val="Arial"/>
        <family val="2"/>
      </rPr>
      <t xml:space="preserve"> values from both dilutions fall out of range (low C</t>
    </r>
    <r>
      <rPr>
        <vertAlign val="subscript"/>
        <sz val="10"/>
        <color theme="1"/>
        <rFont val="Arial"/>
        <family val="2"/>
      </rPr>
      <t>T</t>
    </r>
    <r>
      <rPr>
        <sz val="10"/>
        <color theme="1"/>
        <rFont val="Arial"/>
        <family val="2"/>
      </rPr>
      <t>), the library is too concentrated. We recommend checking the concentration using BioAnalyzer or QIAxcel and diluting the library to about 1 nM, and repeating library quantification using the GeneRead Library Quant System.</t>
    </r>
  </si>
  <si>
    <r>
      <t>If C</t>
    </r>
    <r>
      <rPr>
        <vertAlign val="subscript"/>
        <sz val="10"/>
        <color theme="1"/>
        <rFont val="Arial"/>
        <family val="2"/>
      </rPr>
      <t>T</t>
    </r>
    <r>
      <rPr>
        <sz val="10"/>
        <color theme="1"/>
        <rFont val="Arial"/>
        <family val="2"/>
      </rPr>
      <t xml:space="preserve"> values from both dilutions fall out of range (high C</t>
    </r>
    <r>
      <rPr>
        <vertAlign val="subscript"/>
        <sz val="10"/>
        <color theme="1"/>
        <rFont val="Arial"/>
        <family val="2"/>
      </rPr>
      <t>T</t>
    </r>
    <r>
      <rPr>
        <sz val="10"/>
        <color theme="1"/>
        <rFont val="Arial"/>
        <family val="2"/>
      </rPr>
      <t>), the library concentration is too low and not good for proceeding to sequencing. Library construction has to be repeated.</t>
    </r>
  </si>
  <si>
    <r>
      <t xml:space="preserve"> Ave C</t>
    </r>
    <r>
      <rPr>
        <b/>
        <vertAlign val="subscript"/>
        <sz val="10"/>
        <rFont val="Arial"/>
        <family val="2"/>
      </rPr>
      <t>T</t>
    </r>
    <r>
      <rPr>
        <b/>
        <sz val="10"/>
        <rFont val="Arial"/>
        <family val="2"/>
      </rPr>
      <t xml:space="preserve"> (Y)</t>
    </r>
  </si>
  <si>
    <t>efficiency</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</si>
</sst>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9" x14ac:knownFonts="1">
    <font>
      <sz val="11"/>
      <color theme="1"/>
      <name val="Calibri"/>
      <family val="2"/>
      <scheme val="minor"/>
    </font>
    <font>
      <sz val="10"/>
      <name val="Arial"/>
    </font>
    <font>
      <b/>
      <sz val="10"/>
      <name val="Arial"/>
      <family val="2"/>
    </font>
    <font>
      <sz val="10"/>
      <name val="Arial"/>
      <family val="2"/>
    </font>
    <font>
      <vertAlign val="subscript"/>
      <sz val="10"/>
      <name val="Arial"/>
      <family val="2"/>
    </font>
    <font>
      <u/>
      <sz val="10"/>
      <color indexed="12"/>
      <name val="Arial"/>
      <family val="2"/>
    </font>
    <font>
      <sz val="11"/>
      <color rgb="FFFF0000"/>
      <name val="Calibri"/>
      <family val="2"/>
      <scheme val="minor"/>
    </font>
    <font>
      <sz val="11"/>
      <color theme="1"/>
      <name val="Arial"/>
      <family val="2"/>
    </font>
    <font>
      <sz val="10"/>
      <color theme="1"/>
      <name val="Arial"/>
      <family val="2"/>
    </font>
    <font>
      <b/>
      <sz val="11"/>
      <name val="Arial"/>
      <family val="2"/>
    </font>
    <font>
      <sz val="11"/>
      <name val="Arial"/>
      <family val="2"/>
    </font>
    <font>
      <b/>
      <sz val="11"/>
      <color theme="1"/>
      <name val="Arial"/>
      <family val="2"/>
    </font>
    <font>
      <vertAlign val="subscript"/>
      <sz val="10"/>
      <color theme="1"/>
      <name val="Arial"/>
      <family val="2"/>
    </font>
    <font>
      <b/>
      <vertAlign val="subscript"/>
      <sz val="10"/>
      <name val="Arial"/>
      <family val="2"/>
    </font>
    <font>
      <b/>
      <vertAlign val="subscript"/>
      <sz val="11"/>
      <name val="Arial"/>
      <family val="2"/>
    </font>
    <font>
      <sz val="10"/>
      <color rgb="FF000000"/>
      <name val="Arial"/>
      <family val="2"/>
    </font>
    <font>
      <sz val="10"/>
      <color theme="1"/>
      <name val="Calibri"/>
      <family val="2"/>
      <scheme val="minor"/>
    </font>
    <font>
      <b/>
      <sz val="10"/>
      <color theme="1"/>
      <name val="Arial"/>
      <family val="2"/>
    </font>
    <font>
      <b/>
      <vertAlign val="subscript"/>
      <sz val="10"/>
      <color theme="1"/>
      <name val="Arial"/>
      <family val="2"/>
    </font>
  </fonts>
  <fills count="11">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theme="0" tint="-0.249977111117893"/>
        <bgColor indexed="64"/>
      </patternFill>
    </fill>
    <fill>
      <patternFill patternType="solid">
        <fgColor theme="0"/>
        <bgColor indexed="64"/>
      </patternFill>
    </fill>
    <fill>
      <patternFill patternType="solid">
        <fgColor theme="9" tint="0.59999389629810485"/>
        <bgColor indexed="64"/>
      </patternFill>
    </fill>
    <fill>
      <patternFill patternType="solid">
        <fgColor rgb="FFC0C0C0"/>
        <bgColor rgb="FF000000"/>
      </patternFill>
    </fill>
    <fill>
      <patternFill patternType="solid">
        <fgColor rgb="FFFFFF99"/>
        <bgColor rgb="FF000000"/>
      </patternFill>
    </fill>
    <fill>
      <patternFill patternType="solid">
        <fgColor rgb="FFBFBFBF"/>
        <bgColor rgb="FF000000"/>
      </patternFill>
    </fill>
    <fill>
      <patternFill patternType="solid">
        <fgColor theme="0" tint="-0.14999847407452621"/>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s>
  <cellStyleXfs count="5">
    <xf numFmtId="0" fontId="0" fillId="0" borderId="0"/>
    <xf numFmtId="0" fontId="1" fillId="0" borderId="0"/>
    <xf numFmtId="0" fontId="3" fillId="0" borderId="0"/>
    <xf numFmtId="0" fontId="5" fillId="0" borderId="0" applyNumberFormat="0" applyFill="0" applyBorder="0" applyAlignment="0" applyProtection="0">
      <alignment vertical="top"/>
      <protection locked="0"/>
    </xf>
    <xf numFmtId="0" fontId="3" fillId="0" borderId="0"/>
  </cellStyleXfs>
  <cellXfs count="54">
    <xf numFmtId="0" fontId="0" fillId="0" borderId="0" xfId="0"/>
    <xf numFmtId="0" fontId="2" fillId="0" borderId="1" xfId="1" applyFont="1" applyFill="1" applyBorder="1" applyAlignment="1">
      <alignment horizontal="center" vertical="center"/>
    </xf>
    <xf numFmtId="0" fontId="1" fillId="0" borderId="0" xfId="1" applyFill="1" applyBorder="1"/>
    <xf numFmtId="0" fontId="3" fillId="0" borderId="1" xfId="1" applyFont="1" applyFill="1" applyBorder="1" applyAlignment="1">
      <alignment horizontal="center" vertical="center"/>
    </xf>
    <xf numFmtId="0" fontId="2" fillId="2" borderId="1" xfId="1" applyFont="1" applyFill="1" applyBorder="1" applyAlignment="1">
      <alignment horizontal="center" vertical="center"/>
    </xf>
    <xf numFmtId="0" fontId="2" fillId="4" borderId="1" xfId="1" applyFont="1" applyFill="1" applyBorder="1" applyAlignment="1">
      <alignment horizontal="center" vertical="center"/>
    </xf>
    <xf numFmtId="0" fontId="3" fillId="2" borderId="1" xfId="1" applyFont="1" applyFill="1" applyBorder="1"/>
    <xf numFmtId="0" fontId="1" fillId="0" borderId="1" xfId="1" applyFill="1" applyBorder="1"/>
    <xf numFmtId="0" fontId="1" fillId="0" borderId="6" xfId="1" applyFill="1" applyBorder="1"/>
    <xf numFmtId="0" fontId="3" fillId="0" borderId="1" xfId="1" applyFont="1" applyFill="1" applyBorder="1" applyAlignment="1">
      <alignment horizontal="center" vertical="center"/>
    </xf>
    <xf numFmtId="0" fontId="1" fillId="5" borderId="6" xfId="1" applyFill="1" applyBorder="1"/>
    <xf numFmtId="0" fontId="3" fillId="5" borderId="1" xfId="1" applyFont="1" applyFill="1" applyBorder="1"/>
    <xf numFmtId="0" fontId="6" fillId="0" borderId="0" xfId="0" applyFont="1"/>
    <xf numFmtId="0" fontId="3" fillId="6" borderId="1" xfId="1" applyFont="1" applyFill="1" applyBorder="1" applyAlignment="1">
      <alignment horizontal="center" vertical="center"/>
    </xf>
    <xf numFmtId="0" fontId="2" fillId="4" borderId="2" xfId="1" applyFont="1" applyFill="1" applyBorder="1" applyAlignment="1">
      <alignment horizontal="center" vertical="center"/>
    </xf>
    <xf numFmtId="0" fontId="2" fillId="7" borderId="1" xfId="1" applyFont="1" applyFill="1" applyBorder="1" applyAlignment="1">
      <alignment horizontal="center" vertical="center"/>
    </xf>
    <xf numFmtId="0" fontId="3" fillId="7" borderId="1" xfId="1" applyFont="1" applyFill="1" applyBorder="1"/>
    <xf numFmtId="0" fontId="2" fillId="9" borderId="1" xfId="1" applyFont="1" applyFill="1" applyBorder="1" applyAlignment="1">
      <alignment horizontal="center" vertical="center"/>
    </xf>
    <xf numFmtId="164" fontId="3" fillId="0" borderId="1" xfId="1" applyNumberFormat="1" applyFont="1" applyFill="1" applyBorder="1" applyAlignment="1">
      <alignment horizontal="center" vertical="center"/>
    </xf>
    <xf numFmtId="164" fontId="3" fillId="0" borderId="1" xfId="1" quotePrefix="1" applyNumberFormat="1" applyFont="1" applyFill="1" applyBorder="1" applyAlignment="1">
      <alignment horizontal="center" vertical="center"/>
    </xf>
    <xf numFmtId="0" fontId="3" fillId="0" borderId="7" xfId="1" applyFont="1" applyFill="1" applyBorder="1" applyAlignment="1">
      <alignment horizontal="center" vertical="center"/>
    </xf>
    <xf numFmtId="0" fontId="3" fillId="0" borderId="1" xfId="2" applyFill="1" applyBorder="1"/>
    <xf numFmtId="0" fontId="2" fillId="0" borderId="5" xfId="0" applyFont="1" applyBorder="1" applyAlignment="1">
      <alignment horizontal="left" vertical="center" wrapText="1"/>
    </xf>
    <xf numFmtId="0" fontId="0" fillId="0" borderId="3" xfId="0" applyBorder="1" applyAlignment="1"/>
    <xf numFmtId="0" fontId="0" fillId="0" borderId="4" xfId="0" applyBorder="1" applyAlignment="1"/>
    <xf numFmtId="0" fontId="2" fillId="3" borderId="5" xfId="0" applyFont="1" applyFill="1" applyBorder="1" applyAlignment="1">
      <alignment vertical="center" wrapText="1"/>
    </xf>
    <xf numFmtId="0" fontId="2" fillId="0" borderId="5" xfId="0" applyFont="1" applyBorder="1" applyAlignment="1">
      <alignment horizontal="left" vertical="top" wrapText="1"/>
    </xf>
    <xf numFmtId="0" fontId="8" fillId="2" borderId="5" xfId="0" applyFont="1" applyFill="1" applyBorder="1" applyAlignment="1">
      <alignment horizontal="left" vertical="center" wrapText="1"/>
    </xf>
    <xf numFmtId="0" fontId="8" fillId="0" borderId="3" xfId="0" applyFont="1" applyBorder="1" applyAlignment="1"/>
    <xf numFmtId="0" fontId="8" fillId="0" borderId="4" xfId="0" applyFont="1" applyBorder="1" applyAlignment="1"/>
    <xf numFmtId="0" fontId="15" fillId="0" borderId="0" xfId="0" applyFont="1" applyFill="1" applyBorder="1"/>
    <xf numFmtId="0" fontId="15" fillId="8" borderId="1" xfId="0" applyFont="1" applyFill="1" applyBorder="1"/>
    <xf numFmtId="0" fontId="2" fillId="4" borderId="2" xfId="4" applyFont="1" applyFill="1" applyBorder="1" applyAlignment="1">
      <alignment horizontal="center"/>
    </xf>
    <xf numFmtId="0" fontId="8" fillId="0" borderId="0" xfId="0" applyFont="1"/>
    <xf numFmtId="0" fontId="7" fillId="0" borderId="0" xfId="0" applyFont="1"/>
    <xf numFmtId="0" fontId="7" fillId="0" borderId="1" xfId="0" applyFont="1" applyBorder="1"/>
    <xf numFmtId="0" fontId="7" fillId="0" borderId="1" xfId="0" applyFont="1" applyBorder="1" applyAlignment="1">
      <alignment horizontal="center"/>
    </xf>
    <xf numFmtId="0" fontId="7" fillId="4" borderId="1" xfId="0" applyFont="1" applyFill="1" applyBorder="1"/>
    <xf numFmtId="0" fontId="11" fillId="0" borderId="0" xfId="0" applyFont="1" applyAlignment="1">
      <alignment horizontal="center"/>
    </xf>
    <xf numFmtId="0" fontId="9" fillId="4" borderId="1" xfId="1" applyFont="1" applyFill="1" applyBorder="1" applyAlignment="1">
      <alignment horizontal="center" vertical="center"/>
    </xf>
    <xf numFmtId="0" fontId="10" fillId="0" borderId="1" xfId="1" applyFont="1" applyFill="1" applyBorder="1" applyAlignment="1">
      <alignment horizontal="center" vertical="center"/>
    </xf>
    <xf numFmtId="0" fontId="9" fillId="4" borderId="1" xfId="1" applyFont="1" applyFill="1" applyBorder="1"/>
    <xf numFmtId="0" fontId="16" fillId="0" borderId="0" xfId="0" applyFont="1"/>
    <xf numFmtId="0" fontId="8" fillId="10" borderId="7" xfId="0" applyFont="1" applyFill="1" applyBorder="1" applyAlignment="1">
      <alignment horizontal="right"/>
    </xf>
    <xf numFmtId="0" fontId="8" fillId="10" borderId="1" xfId="0" applyFont="1" applyFill="1" applyBorder="1" applyAlignment="1">
      <alignment horizontal="right"/>
    </xf>
    <xf numFmtId="0" fontId="17" fillId="10" borderId="0" xfId="0" applyFont="1" applyFill="1" applyBorder="1" applyAlignment="1">
      <alignment horizontal="center"/>
    </xf>
    <xf numFmtId="0" fontId="3" fillId="0" borderId="0" xfId="1" applyFont="1"/>
    <xf numFmtId="0" fontId="8" fillId="0" borderId="0" xfId="0" applyFont="1"/>
    <xf numFmtId="0" fontId="8" fillId="10" borderId="8" xfId="0" applyFont="1" applyFill="1" applyBorder="1" applyAlignment="1">
      <alignment wrapText="1"/>
    </xf>
    <xf numFmtId="0" fontId="2" fillId="2" borderId="1" xfId="4" applyFont="1" applyFill="1" applyBorder="1" applyAlignment="1">
      <alignment horizontal="center" vertical="center"/>
    </xf>
    <xf numFmtId="0" fontId="2" fillId="4" borderId="1" xfId="4" applyFont="1" applyFill="1" applyBorder="1" applyAlignment="1">
      <alignment horizontal="center" vertical="center"/>
    </xf>
    <xf numFmtId="0" fontId="8" fillId="0" borderId="0" xfId="0" applyFont="1"/>
    <xf numFmtId="0" fontId="3" fillId="0" borderId="0" xfId="1" applyFont="1" applyBorder="1"/>
    <xf numFmtId="0" fontId="3" fillId="0" borderId="0" xfId="1" applyFont="1" applyFill="1" applyBorder="1"/>
  </cellXfs>
  <cellStyles count="5">
    <cellStyle name="Hyperlink 2" xfId="3"/>
    <cellStyle name="Normal" xfId="0" builtinId="0"/>
    <cellStyle name="Normal 2" xfId="1"/>
    <cellStyle name="Normal 2 2" xfId="4"/>
    <cellStyle name="Normal 3" xfId="2"/>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9"/>
  <sheetViews>
    <sheetView tabSelected="1" workbookViewId="0">
      <selection activeCell="F13" sqref="F13"/>
    </sheetView>
  </sheetViews>
  <sheetFormatPr defaultRowHeight="15" x14ac:dyDescent="0.25"/>
  <sheetData>
    <row r="1" spans="1:15" ht="32.25" customHeight="1" x14ac:dyDescent="0.25">
      <c r="A1" s="22" t="s">
        <v>70</v>
      </c>
      <c r="B1" s="23"/>
      <c r="C1" s="23"/>
      <c r="D1" s="23"/>
      <c r="E1" s="23"/>
      <c r="F1" s="23"/>
      <c r="G1" s="23"/>
      <c r="H1" s="23"/>
      <c r="I1" s="23"/>
      <c r="J1" s="23"/>
      <c r="K1" s="24"/>
    </row>
    <row r="2" spans="1:15" ht="36" customHeight="1" x14ac:dyDescent="0.25">
      <c r="A2" s="27" t="s">
        <v>58</v>
      </c>
      <c r="B2" s="28"/>
      <c r="C2" s="28"/>
      <c r="D2" s="28"/>
      <c r="E2" s="28"/>
      <c r="F2" s="28"/>
      <c r="G2" s="28"/>
      <c r="H2" s="28"/>
      <c r="I2" s="28"/>
      <c r="J2" s="28"/>
      <c r="K2" s="29"/>
    </row>
    <row r="3" spans="1:15" ht="34.5" customHeight="1" x14ac:dyDescent="0.25">
      <c r="A3" s="26" t="s">
        <v>71</v>
      </c>
      <c r="B3" s="23"/>
      <c r="C3" s="23"/>
      <c r="D3" s="23"/>
      <c r="E3" s="23"/>
      <c r="F3" s="23"/>
      <c r="G3" s="23"/>
      <c r="H3" s="23"/>
      <c r="I3" s="23"/>
      <c r="J3" s="23"/>
      <c r="K3" s="24"/>
    </row>
    <row r="4" spans="1:15" ht="37.5" customHeight="1" x14ac:dyDescent="0.25">
      <c r="A4" s="22" t="s">
        <v>72</v>
      </c>
      <c r="B4" s="23"/>
      <c r="C4" s="23"/>
      <c r="D4" s="23"/>
      <c r="E4" s="23"/>
      <c r="F4" s="23"/>
      <c r="G4" s="23"/>
      <c r="H4" s="23"/>
      <c r="I4" s="23"/>
      <c r="J4" s="23"/>
      <c r="K4" s="24"/>
    </row>
    <row r="5" spans="1:15" ht="45.75" customHeight="1" x14ac:dyDescent="0.25">
      <c r="A5" s="22" t="s">
        <v>73</v>
      </c>
      <c r="B5" s="23"/>
      <c r="C5" s="23"/>
      <c r="D5" s="23"/>
      <c r="E5" s="23"/>
      <c r="F5" s="23"/>
      <c r="G5" s="23"/>
      <c r="H5" s="23"/>
      <c r="I5" s="23"/>
      <c r="J5" s="23"/>
      <c r="K5" s="24"/>
    </row>
    <row r="6" spans="1:15" ht="32.25" customHeight="1" x14ac:dyDescent="0.25">
      <c r="A6" s="22" t="s">
        <v>74</v>
      </c>
      <c r="B6" s="23"/>
      <c r="C6" s="23"/>
      <c r="D6" s="23"/>
      <c r="E6" s="23"/>
      <c r="F6" s="23"/>
      <c r="G6" s="23"/>
      <c r="H6" s="23"/>
      <c r="I6" s="23"/>
      <c r="J6" s="23"/>
      <c r="K6" s="24"/>
      <c r="M6" s="12"/>
      <c r="N6" s="12"/>
    </row>
    <row r="7" spans="1:15" ht="39.75" customHeight="1" x14ac:dyDescent="0.25">
      <c r="A7" s="22" t="s">
        <v>68</v>
      </c>
      <c r="B7" s="23"/>
      <c r="C7" s="23"/>
      <c r="D7" s="23"/>
      <c r="E7" s="23"/>
      <c r="F7" s="23"/>
      <c r="G7" s="23"/>
      <c r="H7" s="23"/>
      <c r="I7" s="23"/>
      <c r="J7" s="23"/>
      <c r="K7" s="24"/>
      <c r="M7" s="12"/>
      <c r="N7" s="12"/>
      <c r="O7" s="12"/>
    </row>
    <row r="8" spans="1:15" ht="52.5" customHeight="1" x14ac:dyDescent="0.25">
      <c r="A8" s="25" t="s">
        <v>75</v>
      </c>
      <c r="B8" s="23"/>
      <c r="C8" s="23"/>
      <c r="D8" s="23"/>
      <c r="E8" s="23"/>
      <c r="F8" s="23"/>
      <c r="G8" s="23"/>
      <c r="H8" s="23"/>
      <c r="I8" s="23"/>
      <c r="J8" s="23"/>
      <c r="K8" s="24"/>
    </row>
    <row r="13" spans="1:15" x14ac:dyDescent="0.25">
      <c r="D13" t="s">
        <v>59</v>
      </c>
    </row>
    <row r="17" ht="17.25" customHeight="1" x14ac:dyDescent="0.25"/>
    <row r="18" ht="40.5" customHeight="1" x14ac:dyDescent="0.25"/>
    <row r="19" ht="46.5" customHeight="1" x14ac:dyDescent="0.25"/>
  </sheetData>
  <mergeCells count="8">
    <mergeCell ref="A7:K7"/>
    <mergeCell ref="A8:K8"/>
    <mergeCell ref="A1:K1"/>
    <mergeCell ref="A2:K2"/>
    <mergeCell ref="A3:K3"/>
    <mergeCell ref="A4:K4"/>
    <mergeCell ref="A5:K5"/>
    <mergeCell ref="A6:K6"/>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1"/>
  <sheetViews>
    <sheetView topLeftCell="A73" workbookViewId="0">
      <selection activeCell="D15" sqref="D15"/>
    </sheetView>
  </sheetViews>
  <sheetFormatPr defaultRowHeight="12.75" x14ac:dyDescent="0.2"/>
  <cols>
    <col min="1" max="16384" width="9.140625" style="33"/>
  </cols>
  <sheetData>
    <row r="1" spans="1:2" ht="14.25" x14ac:dyDescent="0.25">
      <c r="A1" s="15" t="s">
        <v>0</v>
      </c>
      <c r="B1" s="32" t="s">
        <v>76</v>
      </c>
    </row>
    <row r="2" spans="1:2" x14ac:dyDescent="0.2">
      <c r="A2" s="16">
        <v>1</v>
      </c>
      <c r="B2" s="31">
        <v>11.426666669999999</v>
      </c>
    </row>
    <row r="3" spans="1:2" x14ac:dyDescent="0.2">
      <c r="A3" s="16">
        <v>2</v>
      </c>
      <c r="B3" s="31">
        <v>11.426666669999999</v>
      </c>
    </row>
    <row r="4" spans="1:2" x14ac:dyDescent="0.2">
      <c r="A4" s="16">
        <v>3</v>
      </c>
      <c r="B4" s="31">
        <v>11.426666669999999</v>
      </c>
    </row>
    <row r="5" spans="1:2" x14ac:dyDescent="0.2">
      <c r="A5" s="16">
        <v>4</v>
      </c>
      <c r="B5" s="31">
        <v>14.7</v>
      </c>
    </row>
    <row r="6" spans="1:2" x14ac:dyDescent="0.2">
      <c r="A6" s="16">
        <v>5</v>
      </c>
      <c r="B6" s="31">
        <v>14.7</v>
      </c>
    </row>
    <row r="7" spans="1:2" x14ac:dyDescent="0.2">
      <c r="A7" s="16">
        <v>6</v>
      </c>
      <c r="B7" s="31">
        <v>14.7</v>
      </c>
    </row>
    <row r="8" spans="1:2" x14ac:dyDescent="0.2">
      <c r="A8" s="16">
        <v>7</v>
      </c>
      <c r="B8" s="31">
        <v>18</v>
      </c>
    </row>
    <row r="9" spans="1:2" x14ac:dyDescent="0.2">
      <c r="A9" s="16">
        <v>8</v>
      </c>
      <c r="B9" s="31">
        <v>18</v>
      </c>
    </row>
    <row r="10" spans="1:2" x14ac:dyDescent="0.2">
      <c r="A10" s="16">
        <v>9</v>
      </c>
      <c r="B10" s="31">
        <v>18</v>
      </c>
    </row>
    <row r="11" spans="1:2" x14ac:dyDescent="0.2">
      <c r="A11" s="16">
        <v>10</v>
      </c>
      <c r="B11" s="31">
        <v>21.3</v>
      </c>
    </row>
    <row r="12" spans="1:2" x14ac:dyDescent="0.2">
      <c r="A12" s="16">
        <v>11</v>
      </c>
      <c r="B12" s="31">
        <v>21.3</v>
      </c>
    </row>
    <row r="13" spans="1:2" x14ac:dyDescent="0.2">
      <c r="A13" s="16">
        <v>12</v>
      </c>
      <c r="B13" s="31">
        <v>21.3</v>
      </c>
    </row>
    <row r="14" spans="1:2" x14ac:dyDescent="0.2">
      <c r="A14" s="16">
        <v>13</v>
      </c>
      <c r="B14" s="31">
        <v>24.7</v>
      </c>
    </row>
    <row r="15" spans="1:2" x14ac:dyDescent="0.2">
      <c r="A15" s="16">
        <v>14</v>
      </c>
      <c r="B15" s="31">
        <v>24.7</v>
      </c>
    </row>
    <row r="16" spans="1:2" x14ac:dyDescent="0.2">
      <c r="A16" s="16">
        <v>15</v>
      </c>
      <c r="B16" s="31">
        <v>24.7</v>
      </c>
    </row>
    <row r="17" spans="1:2" x14ac:dyDescent="0.2">
      <c r="A17" s="16">
        <v>16</v>
      </c>
      <c r="B17" s="31">
        <v>40</v>
      </c>
    </row>
    <row r="18" spans="1:2" x14ac:dyDescent="0.2">
      <c r="A18" s="16">
        <v>17</v>
      </c>
      <c r="B18" s="31">
        <v>40</v>
      </c>
    </row>
    <row r="19" spans="1:2" x14ac:dyDescent="0.2">
      <c r="A19" s="16">
        <v>18</v>
      </c>
      <c r="B19" s="31">
        <v>40</v>
      </c>
    </row>
    <row r="20" spans="1:2" x14ac:dyDescent="0.2">
      <c r="A20" s="16">
        <v>19</v>
      </c>
      <c r="B20" s="31">
        <v>11.426666669999999</v>
      </c>
    </row>
    <row r="21" spans="1:2" x14ac:dyDescent="0.2">
      <c r="A21" s="16">
        <v>20</v>
      </c>
      <c r="B21" s="31">
        <v>11.426666669999999</v>
      </c>
    </row>
    <row r="22" spans="1:2" x14ac:dyDescent="0.2">
      <c r="A22" s="16">
        <v>21</v>
      </c>
      <c r="B22" s="31">
        <v>11.426666669999999</v>
      </c>
    </row>
    <row r="23" spans="1:2" x14ac:dyDescent="0.2">
      <c r="A23" s="16">
        <v>22</v>
      </c>
      <c r="B23" s="31">
        <v>14.7</v>
      </c>
    </row>
    <row r="24" spans="1:2" x14ac:dyDescent="0.2">
      <c r="A24" s="16">
        <v>23</v>
      </c>
      <c r="B24" s="31">
        <v>14.7</v>
      </c>
    </row>
    <row r="25" spans="1:2" x14ac:dyDescent="0.2">
      <c r="A25" s="16">
        <v>24</v>
      </c>
      <c r="B25" s="31">
        <v>14.7</v>
      </c>
    </row>
    <row r="26" spans="1:2" x14ac:dyDescent="0.2">
      <c r="A26" s="16">
        <v>25</v>
      </c>
      <c r="B26" s="31">
        <v>11.426666669999999</v>
      </c>
    </row>
    <row r="27" spans="1:2" x14ac:dyDescent="0.2">
      <c r="A27" s="16">
        <v>26</v>
      </c>
      <c r="B27" s="31">
        <v>11.426666669999999</v>
      </c>
    </row>
    <row r="28" spans="1:2" x14ac:dyDescent="0.2">
      <c r="A28" s="16">
        <v>27</v>
      </c>
      <c r="B28" s="31">
        <v>11.426666669999999</v>
      </c>
    </row>
    <row r="29" spans="1:2" x14ac:dyDescent="0.2">
      <c r="A29" s="16">
        <v>28</v>
      </c>
      <c r="B29" s="31">
        <v>14.7</v>
      </c>
    </row>
    <row r="30" spans="1:2" x14ac:dyDescent="0.2">
      <c r="A30" s="16">
        <v>29</v>
      </c>
      <c r="B30" s="31">
        <v>14.7</v>
      </c>
    </row>
    <row r="31" spans="1:2" x14ac:dyDescent="0.2">
      <c r="A31" s="16">
        <v>30</v>
      </c>
      <c r="B31" s="31">
        <v>14.7</v>
      </c>
    </row>
    <row r="32" spans="1:2" x14ac:dyDescent="0.2">
      <c r="A32" s="16">
        <v>31</v>
      </c>
      <c r="B32" s="31">
        <v>11.426666669999999</v>
      </c>
    </row>
    <row r="33" spans="1:2" x14ac:dyDescent="0.2">
      <c r="A33" s="16">
        <v>32</v>
      </c>
      <c r="B33" s="31">
        <v>11.426666669999999</v>
      </c>
    </row>
    <row r="34" spans="1:2" x14ac:dyDescent="0.2">
      <c r="A34" s="16">
        <v>33</v>
      </c>
      <c r="B34" s="31">
        <v>11.426666669999999</v>
      </c>
    </row>
    <row r="35" spans="1:2" x14ac:dyDescent="0.2">
      <c r="A35" s="16">
        <v>34</v>
      </c>
      <c r="B35" s="31">
        <v>14.7</v>
      </c>
    </row>
    <row r="36" spans="1:2" x14ac:dyDescent="0.2">
      <c r="A36" s="16">
        <v>35</v>
      </c>
      <c r="B36" s="31">
        <v>14.7</v>
      </c>
    </row>
    <row r="37" spans="1:2" x14ac:dyDescent="0.2">
      <c r="A37" s="16">
        <v>36</v>
      </c>
      <c r="B37" s="31">
        <v>14.7</v>
      </c>
    </row>
    <row r="38" spans="1:2" x14ac:dyDescent="0.2">
      <c r="A38" s="16">
        <v>37</v>
      </c>
      <c r="B38" s="31">
        <v>11.426666669999999</v>
      </c>
    </row>
    <row r="39" spans="1:2" x14ac:dyDescent="0.2">
      <c r="A39" s="16">
        <v>38</v>
      </c>
      <c r="B39" s="31">
        <v>11.426666669999999</v>
      </c>
    </row>
    <row r="40" spans="1:2" x14ac:dyDescent="0.2">
      <c r="A40" s="16">
        <v>39</v>
      </c>
      <c r="B40" s="31">
        <v>11.426666669999999</v>
      </c>
    </row>
    <row r="41" spans="1:2" x14ac:dyDescent="0.2">
      <c r="A41" s="16">
        <v>40</v>
      </c>
      <c r="B41" s="31">
        <v>14.7</v>
      </c>
    </row>
    <row r="42" spans="1:2" x14ac:dyDescent="0.2">
      <c r="A42" s="16">
        <v>41</v>
      </c>
      <c r="B42" s="31">
        <v>14.7</v>
      </c>
    </row>
    <row r="43" spans="1:2" x14ac:dyDescent="0.2">
      <c r="A43" s="16">
        <v>42</v>
      </c>
      <c r="B43" s="31">
        <v>14.7</v>
      </c>
    </row>
    <row r="44" spans="1:2" x14ac:dyDescent="0.2">
      <c r="A44" s="16">
        <v>43</v>
      </c>
      <c r="B44" s="31">
        <v>11.426666669999999</v>
      </c>
    </row>
    <row r="45" spans="1:2" x14ac:dyDescent="0.2">
      <c r="A45" s="16">
        <v>44</v>
      </c>
      <c r="B45" s="31">
        <v>11.426666669999999</v>
      </c>
    </row>
    <row r="46" spans="1:2" x14ac:dyDescent="0.2">
      <c r="A46" s="16">
        <v>45</v>
      </c>
      <c r="B46" s="31">
        <v>11.426666669999999</v>
      </c>
    </row>
    <row r="47" spans="1:2" x14ac:dyDescent="0.2">
      <c r="A47" s="16">
        <v>46</v>
      </c>
      <c r="B47" s="31">
        <v>14.7</v>
      </c>
    </row>
    <row r="48" spans="1:2" x14ac:dyDescent="0.2">
      <c r="A48" s="16">
        <v>47</v>
      </c>
      <c r="B48" s="31">
        <v>14.7</v>
      </c>
    </row>
    <row r="49" spans="1:2" x14ac:dyDescent="0.2">
      <c r="A49" s="16">
        <v>48</v>
      </c>
      <c r="B49" s="31">
        <v>14.7</v>
      </c>
    </row>
    <row r="50" spans="1:2" x14ac:dyDescent="0.2">
      <c r="A50" s="16">
        <v>49</v>
      </c>
      <c r="B50" s="31">
        <v>11.426666669999999</v>
      </c>
    </row>
    <row r="51" spans="1:2" x14ac:dyDescent="0.2">
      <c r="A51" s="16">
        <v>50</v>
      </c>
      <c r="B51" s="31">
        <v>11.426666669999999</v>
      </c>
    </row>
    <row r="52" spans="1:2" x14ac:dyDescent="0.2">
      <c r="A52" s="16">
        <v>51</v>
      </c>
      <c r="B52" s="31">
        <v>11.426666669999999</v>
      </c>
    </row>
    <row r="53" spans="1:2" x14ac:dyDescent="0.2">
      <c r="A53" s="16">
        <v>52</v>
      </c>
      <c r="B53" s="31">
        <v>14.7</v>
      </c>
    </row>
    <row r="54" spans="1:2" x14ac:dyDescent="0.2">
      <c r="A54" s="16">
        <v>53</v>
      </c>
      <c r="B54" s="31">
        <v>14.7</v>
      </c>
    </row>
    <row r="55" spans="1:2" x14ac:dyDescent="0.2">
      <c r="A55" s="16">
        <v>54</v>
      </c>
      <c r="B55" s="31">
        <v>14.7</v>
      </c>
    </row>
    <row r="56" spans="1:2" x14ac:dyDescent="0.2">
      <c r="A56" s="16">
        <v>55</v>
      </c>
      <c r="B56" s="31">
        <v>11.426666669999999</v>
      </c>
    </row>
    <row r="57" spans="1:2" x14ac:dyDescent="0.2">
      <c r="A57" s="16">
        <v>56</v>
      </c>
      <c r="B57" s="31">
        <v>11.426666669999999</v>
      </c>
    </row>
    <row r="58" spans="1:2" x14ac:dyDescent="0.2">
      <c r="A58" s="16">
        <v>57</v>
      </c>
      <c r="B58" s="31">
        <v>11.426666669999999</v>
      </c>
    </row>
    <row r="59" spans="1:2" x14ac:dyDescent="0.2">
      <c r="A59" s="16">
        <v>58</v>
      </c>
      <c r="B59" s="31">
        <v>14.7</v>
      </c>
    </row>
    <row r="60" spans="1:2" x14ac:dyDescent="0.2">
      <c r="A60" s="16">
        <v>59</v>
      </c>
      <c r="B60" s="31">
        <v>14.7</v>
      </c>
    </row>
    <row r="61" spans="1:2" x14ac:dyDescent="0.2">
      <c r="A61" s="16">
        <v>60</v>
      </c>
      <c r="B61" s="31">
        <v>14.7</v>
      </c>
    </row>
    <row r="62" spans="1:2" x14ac:dyDescent="0.2">
      <c r="A62" s="16">
        <v>61</v>
      </c>
      <c r="B62" s="31">
        <v>11.426666669999999</v>
      </c>
    </row>
    <row r="63" spans="1:2" x14ac:dyDescent="0.2">
      <c r="A63" s="16">
        <v>62</v>
      </c>
      <c r="B63" s="31">
        <v>11.426666669999999</v>
      </c>
    </row>
    <row r="64" spans="1:2" x14ac:dyDescent="0.2">
      <c r="A64" s="16">
        <v>63</v>
      </c>
      <c r="B64" s="31">
        <v>11.426666669999999</v>
      </c>
    </row>
    <row r="65" spans="1:2" x14ac:dyDescent="0.2">
      <c r="A65" s="16">
        <v>64</v>
      </c>
      <c r="B65" s="31">
        <v>14.7</v>
      </c>
    </row>
    <row r="66" spans="1:2" x14ac:dyDescent="0.2">
      <c r="A66" s="16">
        <v>65</v>
      </c>
      <c r="B66" s="31">
        <v>14.7</v>
      </c>
    </row>
    <row r="67" spans="1:2" x14ac:dyDescent="0.2">
      <c r="A67" s="16">
        <v>66</v>
      </c>
      <c r="B67" s="31">
        <v>14.7</v>
      </c>
    </row>
    <row r="68" spans="1:2" x14ac:dyDescent="0.2">
      <c r="A68" s="16">
        <v>67</v>
      </c>
      <c r="B68" s="31">
        <v>11.426666669999999</v>
      </c>
    </row>
    <row r="69" spans="1:2" x14ac:dyDescent="0.2">
      <c r="A69" s="16">
        <v>68</v>
      </c>
      <c r="B69" s="31">
        <v>11.426666669999999</v>
      </c>
    </row>
    <row r="70" spans="1:2" x14ac:dyDescent="0.2">
      <c r="A70" s="16">
        <v>69</v>
      </c>
      <c r="B70" s="31">
        <v>11.426666669999999</v>
      </c>
    </row>
    <row r="71" spans="1:2" x14ac:dyDescent="0.2">
      <c r="A71" s="16">
        <v>70</v>
      </c>
      <c r="B71" s="31">
        <v>14.7</v>
      </c>
    </row>
    <row r="72" spans="1:2" x14ac:dyDescent="0.2">
      <c r="A72" s="16">
        <v>71</v>
      </c>
      <c r="B72" s="31">
        <v>14.7</v>
      </c>
    </row>
    <row r="73" spans="1:2" x14ac:dyDescent="0.2">
      <c r="A73" s="16">
        <v>72</v>
      </c>
      <c r="B73" s="31">
        <v>14.7</v>
      </c>
    </row>
    <row r="74" spans="1:2" x14ac:dyDescent="0.2">
      <c r="A74" s="16">
        <v>73</v>
      </c>
      <c r="B74" s="31">
        <v>11.426666669999999</v>
      </c>
    </row>
    <row r="75" spans="1:2" x14ac:dyDescent="0.2">
      <c r="A75" s="16">
        <v>74</v>
      </c>
      <c r="B75" s="31">
        <v>11.426666669999999</v>
      </c>
    </row>
    <row r="76" spans="1:2" x14ac:dyDescent="0.2">
      <c r="A76" s="16">
        <v>75</v>
      </c>
      <c r="B76" s="31">
        <v>11.426666669999999</v>
      </c>
    </row>
    <row r="77" spans="1:2" x14ac:dyDescent="0.2">
      <c r="A77" s="16">
        <v>76</v>
      </c>
      <c r="B77" s="31">
        <v>14.7</v>
      </c>
    </row>
    <row r="78" spans="1:2" x14ac:dyDescent="0.2">
      <c r="A78" s="16">
        <v>77</v>
      </c>
      <c r="B78" s="31">
        <v>14.7</v>
      </c>
    </row>
    <row r="79" spans="1:2" x14ac:dyDescent="0.2">
      <c r="A79" s="16">
        <v>78</v>
      </c>
      <c r="B79" s="31">
        <v>14.7</v>
      </c>
    </row>
    <row r="80" spans="1:2" x14ac:dyDescent="0.2">
      <c r="A80" s="16">
        <v>79</v>
      </c>
      <c r="B80" s="31">
        <v>11.426666669999999</v>
      </c>
    </row>
    <row r="81" spans="1:2" x14ac:dyDescent="0.2">
      <c r="A81" s="16">
        <v>80</v>
      </c>
      <c r="B81" s="31">
        <v>11.426666669999999</v>
      </c>
    </row>
    <row r="82" spans="1:2" x14ac:dyDescent="0.2">
      <c r="A82" s="16">
        <v>81</v>
      </c>
      <c r="B82" s="31">
        <v>11.426666669999999</v>
      </c>
    </row>
    <row r="83" spans="1:2" x14ac:dyDescent="0.2">
      <c r="A83" s="16">
        <v>82</v>
      </c>
      <c r="B83" s="31">
        <v>14.7</v>
      </c>
    </row>
    <row r="84" spans="1:2" x14ac:dyDescent="0.2">
      <c r="A84" s="16">
        <v>83</v>
      </c>
      <c r="B84" s="31">
        <v>14.7</v>
      </c>
    </row>
    <row r="85" spans="1:2" x14ac:dyDescent="0.2">
      <c r="A85" s="16">
        <v>84</v>
      </c>
      <c r="B85" s="31">
        <v>14.7</v>
      </c>
    </row>
    <row r="86" spans="1:2" x14ac:dyDescent="0.2">
      <c r="A86" s="16">
        <v>85</v>
      </c>
      <c r="B86" s="31">
        <v>11.426666669999999</v>
      </c>
    </row>
    <row r="87" spans="1:2" x14ac:dyDescent="0.2">
      <c r="A87" s="16">
        <v>86</v>
      </c>
      <c r="B87" s="31">
        <v>11.426666669999999</v>
      </c>
    </row>
    <row r="88" spans="1:2" x14ac:dyDescent="0.2">
      <c r="A88" s="16">
        <v>87</v>
      </c>
      <c r="B88" s="31">
        <v>11.426666669999999</v>
      </c>
    </row>
    <row r="89" spans="1:2" x14ac:dyDescent="0.2">
      <c r="A89" s="16">
        <v>88</v>
      </c>
      <c r="B89" s="31">
        <v>14.7</v>
      </c>
    </row>
    <row r="90" spans="1:2" x14ac:dyDescent="0.2">
      <c r="A90" s="16">
        <v>89</v>
      </c>
      <c r="B90" s="31">
        <v>14.7</v>
      </c>
    </row>
    <row r="91" spans="1:2" x14ac:dyDescent="0.2">
      <c r="A91" s="16">
        <v>90</v>
      </c>
      <c r="B91" s="31">
        <v>14.7</v>
      </c>
    </row>
    <row r="92" spans="1:2" x14ac:dyDescent="0.2">
      <c r="A92" s="16">
        <v>91</v>
      </c>
      <c r="B92" s="31">
        <v>11.426666669999999</v>
      </c>
    </row>
    <row r="93" spans="1:2" x14ac:dyDescent="0.2">
      <c r="A93" s="16">
        <v>92</v>
      </c>
      <c r="B93" s="31">
        <v>11.426666669999999</v>
      </c>
    </row>
    <row r="94" spans="1:2" x14ac:dyDescent="0.2">
      <c r="A94" s="16">
        <v>93</v>
      </c>
      <c r="B94" s="31">
        <v>11.426666669999999</v>
      </c>
    </row>
    <row r="95" spans="1:2" x14ac:dyDescent="0.2">
      <c r="A95" s="16">
        <v>94</v>
      </c>
      <c r="B95" s="31">
        <v>14.7</v>
      </c>
    </row>
    <row r="96" spans="1:2" x14ac:dyDescent="0.2">
      <c r="A96" s="16">
        <v>95</v>
      </c>
      <c r="B96" s="31">
        <v>14.7</v>
      </c>
    </row>
    <row r="97" spans="1:2" x14ac:dyDescent="0.2">
      <c r="A97" s="16">
        <v>96</v>
      </c>
      <c r="B97" s="31">
        <v>14.7</v>
      </c>
    </row>
    <row r="98" spans="1:2" x14ac:dyDescent="0.2">
      <c r="A98" s="16">
        <v>97</v>
      </c>
      <c r="B98" s="30"/>
    </row>
    <row r="99" spans="1:2" x14ac:dyDescent="0.2">
      <c r="A99" s="16">
        <v>98</v>
      </c>
      <c r="B99" s="30"/>
    </row>
    <row r="100" spans="1:2" x14ac:dyDescent="0.2">
      <c r="A100" s="16">
        <v>99</v>
      </c>
      <c r="B100" s="30"/>
    </row>
    <row r="101" spans="1:2" x14ac:dyDescent="0.2">
      <c r="A101" s="16">
        <v>100</v>
      </c>
      <c r="B101" s="30"/>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3"/>
  <sheetViews>
    <sheetView workbookViewId="0">
      <selection activeCell="D19" sqref="D19"/>
    </sheetView>
  </sheetViews>
  <sheetFormatPr defaultRowHeight="15" x14ac:dyDescent="0.25"/>
  <cols>
    <col min="1" max="1" width="6" customWidth="1"/>
    <col min="2" max="3" width="6.140625" bestFit="1" customWidth="1"/>
    <col min="4" max="4" width="23.5703125" bestFit="1" customWidth="1"/>
    <col min="5" max="5" width="15.28515625" bestFit="1" customWidth="1"/>
    <col min="7" max="7" width="31.85546875" bestFit="1" customWidth="1"/>
  </cols>
  <sheetData>
    <row r="1" spans="1:9" x14ac:dyDescent="0.25">
      <c r="A1" s="17" t="s">
        <v>33</v>
      </c>
      <c r="B1" s="17" t="s">
        <v>34</v>
      </c>
      <c r="C1" s="17" t="s">
        <v>35</v>
      </c>
      <c r="D1" s="5" t="s">
        <v>27</v>
      </c>
      <c r="E1" s="5" t="s">
        <v>77</v>
      </c>
      <c r="F1" s="14" t="s">
        <v>39</v>
      </c>
      <c r="G1" s="14" t="s">
        <v>65</v>
      </c>
    </row>
    <row r="2" spans="1:9" x14ac:dyDescent="0.25">
      <c r="A2" s="9">
        <v>1</v>
      </c>
      <c r="B2" s="9">
        <v>2</v>
      </c>
      <c r="C2" s="9">
        <v>3</v>
      </c>
      <c r="D2" s="1" t="s">
        <v>28</v>
      </c>
      <c r="E2" s="3"/>
      <c r="F2" s="7">
        <f>LOG(G2)</f>
        <v>1.3010299956639813</v>
      </c>
      <c r="G2" s="11">
        <v>20</v>
      </c>
    </row>
    <row r="3" spans="1:9" x14ac:dyDescent="0.25">
      <c r="A3" s="9">
        <v>4</v>
      </c>
      <c r="B3" s="9">
        <v>5</v>
      </c>
      <c r="C3" s="9">
        <v>6</v>
      </c>
      <c r="D3" s="1" t="s">
        <v>29</v>
      </c>
      <c r="E3" s="3"/>
      <c r="F3" s="7">
        <f t="shared" ref="F3:F6" si="0">LOG(G3)</f>
        <v>0.3010299956639812</v>
      </c>
      <c r="G3" s="11">
        <v>2</v>
      </c>
    </row>
    <row r="4" spans="1:9" x14ac:dyDescent="0.25">
      <c r="A4" s="9">
        <v>7</v>
      </c>
      <c r="B4" s="9">
        <v>8</v>
      </c>
      <c r="C4" s="9">
        <v>9</v>
      </c>
      <c r="D4" s="1" t="s">
        <v>30</v>
      </c>
      <c r="E4" s="3"/>
      <c r="F4" s="7">
        <f t="shared" si="0"/>
        <v>-0.69897000433601875</v>
      </c>
      <c r="G4" s="11">
        <v>0.2</v>
      </c>
    </row>
    <row r="5" spans="1:9" x14ac:dyDescent="0.25">
      <c r="A5" s="9">
        <v>10</v>
      </c>
      <c r="B5" s="9">
        <v>11</v>
      </c>
      <c r="C5" s="9">
        <v>12</v>
      </c>
      <c r="D5" s="1" t="s">
        <v>31</v>
      </c>
      <c r="E5" s="3"/>
      <c r="F5" s="7">
        <f t="shared" si="0"/>
        <v>-1.6989700043360187</v>
      </c>
      <c r="G5" s="11">
        <v>0.02</v>
      </c>
    </row>
    <row r="6" spans="1:9" x14ac:dyDescent="0.25">
      <c r="A6" s="9">
        <v>13</v>
      </c>
      <c r="B6" s="9">
        <v>14</v>
      </c>
      <c r="C6" s="9">
        <v>15</v>
      </c>
      <c r="D6" s="1" t="s">
        <v>32</v>
      </c>
      <c r="E6" s="3"/>
      <c r="F6" s="7">
        <f t="shared" si="0"/>
        <v>-2.6989700043360187</v>
      </c>
      <c r="G6" s="11">
        <v>2E-3</v>
      </c>
    </row>
    <row r="7" spans="1:9" x14ac:dyDescent="0.25">
      <c r="A7" s="9">
        <v>16</v>
      </c>
      <c r="B7" s="9">
        <v>17</v>
      </c>
      <c r="C7" s="9">
        <v>18</v>
      </c>
      <c r="D7" s="3" t="s">
        <v>61</v>
      </c>
      <c r="E7" s="3"/>
      <c r="I7" s="2"/>
    </row>
    <row r="8" spans="1:9" x14ac:dyDescent="0.25">
      <c r="A8" s="9">
        <v>19</v>
      </c>
      <c r="B8" s="9">
        <v>20</v>
      </c>
      <c r="C8" s="9">
        <v>21</v>
      </c>
      <c r="D8" s="9" t="s">
        <v>1</v>
      </c>
      <c r="E8" s="13">
        <v>2000</v>
      </c>
    </row>
    <row r="9" spans="1:9" x14ac:dyDescent="0.25">
      <c r="A9" s="9">
        <v>22</v>
      </c>
      <c r="B9" s="9">
        <v>23</v>
      </c>
      <c r="C9" s="9">
        <v>24</v>
      </c>
      <c r="D9" s="9" t="s">
        <v>2</v>
      </c>
      <c r="E9" s="13">
        <v>20000</v>
      </c>
    </row>
    <row r="10" spans="1:9" x14ac:dyDescent="0.25">
      <c r="A10" s="9">
        <v>25</v>
      </c>
      <c r="B10" s="9">
        <v>26</v>
      </c>
      <c r="C10" s="9">
        <v>27</v>
      </c>
      <c r="D10" s="9" t="s">
        <v>3</v>
      </c>
      <c r="E10" s="13">
        <v>2000</v>
      </c>
    </row>
    <row r="11" spans="1:9" x14ac:dyDescent="0.25">
      <c r="A11" s="9">
        <v>28</v>
      </c>
      <c r="B11" s="9">
        <v>29</v>
      </c>
      <c r="C11" s="9">
        <v>30</v>
      </c>
      <c r="D11" s="9" t="s">
        <v>4</v>
      </c>
      <c r="E11" s="13">
        <v>20000</v>
      </c>
    </row>
    <row r="12" spans="1:9" x14ac:dyDescent="0.25">
      <c r="A12" s="9">
        <v>31</v>
      </c>
      <c r="B12" s="9">
        <v>32</v>
      </c>
      <c r="C12" s="9">
        <v>33</v>
      </c>
      <c r="D12" s="9" t="s">
        <v>5</v>
      </c>
      <c r="E12" s="13">
        <v>2000</v>
      </c>
    </row>
    <row r="13" spans="1:9" x14ac:dyDescent="0.25">
      <c r="A13" s="9">
        <v>34</v>
      </c>
      <c r="B13" s="9">
        <v>35</v>
      </c>
      <c r="C13" s="9">
        <v>36</v>
      </c>
      <c r="D13" s="9" t="s">
        <v>6</v>
      </c>
      <c r="E13" s="13">
        <v>20000</v>
      </c>
    </row>
    <row r="14" spans="1:9" x14ac:dyDescent="0.25">
      <c r="A14" s="9">
        <v>37</v>
      </c>
      <c r="B14" s="9">
        <v>38</v>
      </c>
      <c r="C14" s="9">
        <v>39</v>
      </c>
      <c r="D14" s="9" t="s">
        <v>7</v>
      </c>
      <c r="E14" s="13">
        <v>2000</v>
      </c>
    </row>
    <row r="15" spans="1:9" x14ac:dyDescent="0.25">
      <c r="A15" s="9">
        <v>40</v>
      </c>
      <c r="B15" s="9">
        <v>41</v>
      </c>
      <c r="C15" s="9">
        <v>42</v>
      </c>
      <c r="D15" s="9" t="s">
        <v>8</v>
      </c>
      <c r="E15" s="13">
        <v>20000</v>
      </c>
    </row>
    <row r="16" spans="1:9" x14ac:dyDescent="0.25">
      <c r="A16" s="9">
        <v>43</v>
      </c>
      <c r="B16" s="9">
        <v>44</v>
      </c>
      <c r="C16" s="9">
        <v>45</v>
      </c>
      <c r="D16" s="9" t="s">
        <v>9</v>
      </c>
      <c r="E16" s="13">
        <v>2000</v>
      </c>
    </row>
    <row r="17" spans="1:5" x14ac:dyDescent="0.25">
      <c r="A17" s="9">
        <v>46</v>
      </c>
      <c r="B17" s="9">
        <v>47</v>
      </c>
      <c r="C17" s="9">
        <v>48</v>
      </c>
      <c r="D17" s="9" t="s">
        <v>10</v>
      </c>
      <c r="E17" s="13">
        <v>20000</v>
      </c>
    </row>
    <row r="18" spans="1:5" x14ac:dyDescent="0.25">
      <c r="A18" s="9">
        <v>49</v>
      </c>
      <c r="B18" s="9">
        <v>50</v>
      </c>
      <c r="C18" s="9">
        <v>51</v>
      </c>
      <c r="D18" s="9" t="s">
        <v>11</v>
      </c>
      <c r="E18" s="13">
        <v>2000</v>
      </c>
    </row>
    <row r="19" spans="1:5" x14ac:dyDescent="0.25">
      <c r="A19" s="9">
        <v>52</v>
      </c>
      <c r="B19" s="9">
        <v>53</v>
      </c>
      <c r="C19" s="9">
        <v>54</v>
      </c>
      <c r="D19" s="9" t="s">
        <v>12</v>
      </c>
      <c r="E19" s="13">
        <v>20000</v>
      </c>
    </row>
    <row r="20" spans="1:5" x14ac:dyDescent="0.25">
      <c r="A20" s="9">
        <v>55</v>
      </c>
      <c r="B20" s="9">
        <v>56</v>
      </c>
      <c r="C20" s="9">
        <v>57</v>
      </c>
      <c r="D20" s="9" t="s">
        <v>13</v>
      </c>
      <c r="E20" s="13">
        <v>2000</v>
      </c>
    </row>
    <row r="21" spans="1:5" x14ac:dyDescent="0.25">
      <c r="A21" s="9">
        <v>58</v>
      </c>
      <c r="B21" s="9">
        <v>59</v>
      </c>
      <c r="C21" s="9">
        <v>60</v>
      </c>
      <c r="D21" s="9" t="s">
        <v>14</v>
      </c>
      <c r="E21" s="13">
        <v>20000</v>
      </c>
    </row>
    <row r="22" spans="1:5" x14ac:dyDescent="0.25">
      <c r="A22" s="9">
        <v>61</v>
      </c>
      <c r="B22" s="9">
        <v>62</v>
      </c>
      <c r="C22" s="9">
        <v>63</v>
      </c>
      <c r="D22" s="9" t="s">
        <v>15</v>
      </c>
      <c r="E22" s="13">
        <v>2000</v>
      </c>
    </row>
    <row r="23" spans="1:5" x14ac:dyDescent="0.25">
      <c r="A23" s="9">
        <v>64</v>
      </c>
      <c r="B23" s="9">
        <v>65</v>
      </c>
      <c r="C23" s="9">
        <v>66</v>
      </c>
      <c r="D23" s="9" t="s">
        <v>16</v>
      </c>
      <c r="E23" s="13">
        <v>20000</v>
      </c>
    </row>
    <row r="24" spans="1:5" x14ac:dyDescent="0.25">
      <c r="A24" s="9">
        <v>67</v>
      </c>
      <c r="B24" s="9">
        <v>68</v>
      </c>
      <c r="C24" s="9">
        <v>69</v>
      </c>
      <c r="D24" s="9" t="s">
        <v>17</v>
      </c>
      <c r="E24" s="13">
        <v>2000</v>
      </c>
    </row>
    <row r="25" spans="1:5" x14ac:dyDescent="0.25">
      <c r="A25" s="9">
        <v>70</v>
      </c>
      <c r="B25" s="9">
        <v>71</v>
      </c>
      <c r="C25" s="9">
        <v>72</v>
      </c>
      <c r="D25" s="9" t="s">
        <v>18</v>
      </c>
      <c r="E25" s="13">
        <v>20000</v>
      </c>
    </row>
    <row r="26" spans="1:5" x14ac:dyDescent="0.25">
      <c r="A26" s="9">
        <v>73</v>
      </c>
      <c r="B26" s="9">
        <v>74</v>
      </c>
      <c r="C26" s="9">
        <v>75</v>
      </c>
      <c r="D26" s="9" t="s">
        <v>19</v>
      </c>
      <c r="E26" s="13">
        <v>2000</v>
      </c>
    </row>
    <row r="27" spans="1:5" x14ac:dyDescent="0.25">
      <c r="A27" s="9">
        <v>76</v>
      </c>
      <c r="B27" s="9">
        <v>77</v>
      </c>
      <c r="C27" s="9">
        <v>78</v>
      </c>
      <c r="D27" s="9" t="s">
        <v>20</v>
      </c>
      <c r="E27" s="13">
        <v>20000</v>
      </c>
    </row>
    <row r="28" spans="1:5" x14ac:dyDescent="0.25">
      <c r="A28" s="9">
        <v>79</v>
      </c>
      <c r="B28" s="9">
        <v>80</v>
      </c>
      <c r="C28" s="9">
        <v>81</v>
      </c>
      <c r="D28" s="9" t="s">
        <v>21</v>
      </c>
      <c r="E28" s="13">
        <v>2000</v>
      </c>
    </row>
    <row r="29" spans="1:5" x14ac:dyDescent="0.25">
      <c r="A29" s="9">
        <v>82</v>
      </c>
      <c r="B29" s="9">
        <v>83</v>
      </c>
      <c r="C29" s="9">
        <v>84</v>
      </c>
      <c r="D29" s="9" t="s">
        <v>22</v>
      </c>
      <c r="E29" s="13">
        <v>20000</v>
      </c>
    </row>
    <row r="30" spans="1:5" x14ac:dyDescent="0.25">
      <c r="A30" s="9">
        <v>85</v>
      </c>
      <c r="B30" s="9">
        <v>86</v>
      </c>
      <c r="C30" s="9">
        <v>87</v>
      </c>
      <c r="D30" s="9" t="s">
        <v>23</v>
      </c>
      <c r="E30" s="13">
        <v>2000</v>
      </c>
    </row>
    <row r="31" spans="1:5" x14ac:dyDescent="0.25">
      <c r="A31" s="9">
        <v>88</v>
      </c>
      <c r="B31" s="9">
        <v>89</v>
      </c>
      <c r="C31" s="9">
        <v>90</v>
      </c>
      <c r="D31" s="9" t="s">
        <v>24</v>
      </c>
      <c r="E31" s="13">
        <v>20000</v>
      </c>
    </row>
    <row r="32" spans="1:5" x14ac:dyDescent="0.25">
      <c r="A32" s="9">
        <v>91</v>
      </c>
      <c r="B32" s="9">
        <v>92</v>
      </c>
      <c r="C32" s="9">
        <v>93</v>
      </c>
      <c r="D32" s="9" t="s">
        <v>25</v>
      </c>
      <c r="E32" s="13">
        <v>2000</v>
      </c>
    </row>
    <row r="33" spans="1:5" x14ac:dyDescent="0.25">
      <c r="A33" s="9">
        <v>94</v>
      </c>
      <c r="B33" s="9">
        <v>95</v>
      </c>
      <c r="C33" s="9">
        <v>96</v>
      </c>
      <c r="D33" s="9" t="s">
        <v>26</v>
      </c>
      <c r="E33" s="13">
        <v>20000</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workbookViewId="0">
      <selection activeCell="C25" sqref="C25"/>
    </sheetView>
  </sheetViews>
  <sheetFormatPr defaultRowHeight="15" x14ac:dyDescent="0.25"/>
  <cols>
    <col min="1" max="1" width="23.5703125" bestFit="1" customWidth="1"/>
    <col min="2" max="2" width="28.42578125" customWidth="1"/>
  </cols>
  <sheetData>
    <row r="1" spans="1:2" x14ac:dyDescent="0.25">
      <c r="A1" s="5" t="s">
        <v>44</v>
      </c>
      <c r="B1" s="5" t="s">
        <v>66</v>
      </c>
    </row>
    <row r="2" spans="1:2" x14ac:dyDescent="0.25">
      <c r="A2" s="9" t="s">
        <v>45</v>
      </c>
      <c r="B2" s="13">
        <v>280</v>
      </c>
    </row>
    <row r="3" spans="1:2" x14ac:dyDescent="0.25">
      <c r="A3" s="9" t="s">
        <v>46</v>
      </c>
      <c r="B3" s="13">
        <v>280</v>
      </c>
    </row>
    <row r="4" spans="1:2" x14ac:dyDescent="0.25">
      <c r="A4" s="9" t="s">
        <v>47</v>
      </c>
      <c r="B4" s="13">
        <v>280</v>
      </c>
    </row>
    <row r="5" spans="1:2" x14ac:dyDescent="0.25">
      <c r="A5" s="9" t="s">
        <v>48</v>
      </c>
      <c r="B5" s="13">
        <v>280</v>
      </c>
    </row>
    <row r="6" spans="1:2" x14ac:dyDescent="0.25">
      <c r="A6" s="9" t="s">
        <v>49</v>
      </c>
      <c r="B6" s="13">
        <v>280</v>
      </c>
    </row>
    <row r="7" spans="1:2" x14ac:dyDescent="0.25">
      <c r="A7" s="9" t="s">
        <v>50</v>
      </c>
      <c r="B7" s="13">
        <v>280</v>
      </c>
    </row>
    <row r="8" spans="1:2" x14ac:dyDescent="0.25">
      <c r="A8" s="9" t="s">
        <v>51</v>
      </c>
      <c r="B8" s="13">
        <v>280</v>
      </c>
    </row>
    <row r="9" spans="1:2" x14ac:dyDescent="0.25">
      <c r="A9" s="9" t="s">
        <v>52</v>
      </c>
      <c r="B9" s="13">
        <v>280</v>
      </c>
    </row>
    <row r="10" spans="1:2" x14ac:dyDescent="0.25">
      <c r="A10" s="9" t="s">
        <v>53</v>
      </c>
      <c r="B10" s="13">
        <v>280</v>
      </c>
    </row>
    <row r="11" spans="1:2" x14ac:dyDescent="0.25">
      <c r="A11" s="9" t="s">
        <v>54</v>
      </c>
      <c r="B11" s="13">
        <v>280</v>
      </c>
    </row>
    <row r="12" spans="1:2" x14ac:dyDescent="0.25">
      <c r="A12" s="9" t="s">
        <v>55</v>
      </c>
      <c r="B12" s="13">
        <v>280</v>
      </c>
    </row>
    <row r="13" spans="1:2" x14ac:dyDescent="0.25">
      <c r="A13" s="9" t="s">
        <v>56</v>
      </c>
      <c r="B13" s="13">
        <v>280</v>
      </c>
    </row>
    <row r="14" spans="1:2" x14ac:dyDescent="0.25">
      <c r="A14" s="9" t="s">
        <v>57</v>
      </c>
      <c r="B14" s="13">
        <v>280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S33"/>
  <sheetViews>
    <sheetView topLeftCell="A4" zoomScaleNormal="100" workbookViewId="0">
      <selection activeCell="H21" sqref="H21"/>
    </sheetView>
  </sheetViews>
  <sheetFormatPr defaultRowHeight="15" x14ac:dyDescent="0.25"/>
  <cols>
    <col min="5" max="5" width="10.42578125" customWidth="1"/>
    <col min="6" max="7" width="13.7109375" bestFit="1" customWidth="1"/>
    <col min="8" max="8" width="10" customWidth="1"/>
    <col min="10" max="12" width="9.28515625" bestFit="1" customWidth="1"/>
    <col min="13" max="13" width="25.140625" customWidth="1"/>
    <col min="14" max="14" width="13.5703125" customWidth="1"/>
    <col min="15" max="17" width="9.28515625" bestFit="1" customWidth="1"/>
    <col min="18" max="18" width="13.85546875" customWidth="1"/>
    <col min="19" max="19" width="14.140625" bestFit="1" customWidth="1"/>
  </cols>
  <sheetData>
    <row r="1" spans="3:19" ht="16.5" x14ac:dyDescent="0.25">
      <c r="J1" s="39" t="s">
        <v>33</v>
      </c>
      <c r="K1" s="39" t="s">
        <v>34</v>
      </c>
      <c r="L1" s="39" t="s">
        <v>35</v>
      </c>
      <c r="M1" s="39" t="s">
        <v>27</v>
      </c>
      <c r="N1" s="39" t="s">
        <v>77</v>
      </c>
      <c r="O1" s="39" t="s">
        <v>36</v>
      </c>
      <c r="P1" s="39" t="s">
        <v>37</v>
      </c>
      <c r="Q1" s="39" t="s">
        <v>38</v>
      </c>
      <c r="R1" s="39" t="s">
        <v>78</v>
      </c>
      <c r="S1" s="39" t="s">
        <v>67</v>
      </c>
    </row>
    <row r="2" spans="3:19" x14ac:dyDescent="0.25">
      <c r="C2" s="38" t="s">
        <v>63</v>
      </c>
      <c r="D2" s="38"/>
      <c r="E2" s="38"/>
      <c r="F2" s="38"/>
      <c r="G2" s="38"/>
      <c r="H2" s="38"/>
      <c r="J2" s="35">
        <f>Calculation!D2</f>
        <v>1</v>
      </c>
      <c r="K2" s="35">
        <f>Calculation!E2</f>
        <v>2</v>
      </c>
      <c r="L2" s="35">
        <f>Calculation!F2</f>
        <v>3</v>
      </c>
      <c r="M2" s="35" t="str">
        <f>Calculation!G2</f>
        <v>std1</v>
      </c>
      <c r="N2" s="35" t="str">
        <f>Calculation!H2</f>
        <v/>
      </c>
      <c r="O2" s="35">
        <f>Calculation!I2</f>
        <v>11.426666669999999</v>
      </c>
      <c r="P2" s="35">
        <f>Calculation!J2</f>
        <v>11.426666669999999</v>
      </c>
      <c r="Q2" s="35">
        <f>Calculation!K2</f>
        <v>11.426666669999999</v>
      </c>
      <c r="R2" s="35">
        <f>Calculation!L2</f>
        <v>11.426666669999998</v>
      </c>
      <c r="S2" s="35">
        <f>Calculation!M2</f>
        <v>2.1755839288168292E-15</v>
      </c>
    </row>
    <row r="3" spans="3:19" x14ac:dyDescent="0.25">
      <c r="C3" s="34"/>
      <c r="D3" s="34"/>
      <c r="E3" s="34"/>
      <c r="F3" s="34"/>
      <c r="G3" s="34"/>
      <c r="H3" s="34"/>
      <c r="J3" s="35">
        <f>Calculation!D3</f>
        <v>4</v>
      </c>
      <c r="K3" s="35">
        <f>Calculation!E3</f>
        <v>5</v>
      </c>
      <c r="L3" s="35">
        <f>Calculation!F3</f>
        <v>6</v>
      </c>
      <c r="M3" s="35" t="str">
        <f>Calculation!G3</f>
        <v>std2</v>
      </c>
      <c r="N3" s="35" t="str">
        <f>Calculation!H3</f>
        <v/>
      </c>
      <c r="O3" s="35">
        <f>Calculation!I3</f>
        <v>14.7</v>
      </c>
      <c r="P3" s="35">
        <f>Calculation!J3</f>
        <v>14.7</v>
      </c>
      <c r="Q3" s="35">
        <f>Calculation!K3</f>
        <v>14.7</v>
      </c>
      <c r="R3" s="35">
        <f>Calculation!L3</f>
        <v>14.699999999999998</v>
      </c>
      <c r="S3" s="35">
        <f>Calculation!M3</f>
        <v>2.1755839288168292E-15</v>
      </c>
    </row>
    <row r="4" spans="3:19" ht="16.5" x14ac:dyDescent="0.25">
      <c r="C4" s="39" t="s">
        <v>33</v>
      </c>
      <c r="D4" s="39" t="s">
        <v>34</v>
      </c>
      <c r="E4" s="39" t="s">
        <v>35</v>
      </c>
      <c r="F4" s="39" t="s">
        <v>60</v>
      </c>
      <c r="G4" s="39" t="s">
        <v>79</v>
      </c>
      <c r="H4" s="39" t="s">
        <v>62</v>
      </c>
      <c r="J4" s="35">
        <f>Calculation!D4</f>
        <v>7</v>
      </c>
      <c r="K4" s="35">
        <f>Calculation!E4</f>
        <v>8</v>
      </c>
      <c r="L4" s="35">
        <f>Calculation!F4</f>
        <v>9</v>
      </c>
      <c r="M4" s="35" t="str">
        <f>Calculation!G4</f>
        <v>std3</v>
      </c>
      <c r="N4" s="35" t="str">
        <f>Calculation!H4</f>
        <v/>
      </c>
      <c r="O4" s="35">
        <f>Calculation!I4</f>
        <v>18</v>
      </c>
      <c r="P4" s="35">
        <f>Calculation!J4</f>
        <v>18</v>
      </c>
      <c r="Q4" s="35">
        <f>Calculation!K4</f>
        <v>18</v>
      </c>
      <c r="R4" s="35">
        <f>Calculation!L4</f>
        <v>18</v>
      </c>
      <c r="S4" s="35">
        <f>Calculation!M4</f>
        <v>0</v>
      </c>
    </row>
    <row r="5" spans="3:19" x14ac:dyDescent="0.25">
      <c r="C5" s="40">
        <v>16</v>
      </c>
      <c r="D5" s="40">
        <v>17</v>
      </c>
      <c r="E5" s="40">
        <v>18</v>
      </c>
      <c r="F5" s="40" t="s">
        <v>61</v>
      </c>
      <c r="G5" s="35">
        <f>Calculation!L7</f>
        <v>40</v>
      </c>
      <c r="H5" s="36" t="str">
        <f>IF(G5&gt;29, "Pass", "Fail")</f>
        <v>Pass</v>
      </c>
      <c r="J5" s="35">
        <f>Calculation!D5</f>
        <v>10</v>
      </c>
      <c r="K5" s="35">
        <f>Calculation!E5</f>
        <v>11</v>
      </c>
      <c r="L5" s="35">
        <f>Calculation!F5</f>
        <v>12</v>
      </c>
      <c r="M5" s="35" t="str">
        <f>Calculation!G5</f>
        <v>std4</v>
      </c>
      <c r="N5" s="35" t="str">
        <f>Calculation!H5</f>
        <v/>
      </c>
      <c r="O5" s="35">
        <f>Calculation!I5</f>
        <v>21.3</v>
      </c>
      <c r="P5" s="35">
        <f>Calculation!J5</f>
        <v>21.3</v>
      </c>
      <c r="Q5" s="35">
        <f>Calculation!K5</f>
        <v>21.3</v>
      </c>
      <c r="R5" s="35">
        <f>Calculation!L5</f>
        <v>21.3</v>
      </c>
      <c r="S5" s="35">
        <f>Calculation!M5</f>
        <v>0</v>
      </c>
    </row>
    <row r="6" spans="3:19" x14ac:dyDescent="0.25">
      <c r="C6" s="34"/>
      <c r="D6" s="34"/>
      <c r="E6" s="34"/>
      <c r="F6" s="34"/>
      <c r="G6" s="34"/>
      <c r="H6" s="34"/>
      <c r="J6" s="35">
        <f>Calculation!D6</f>
        <v>13</v>
      </c>
      <c r="K6" s="35">
        <f>Calculation!E6</f>
        <v>14</v>
      </c>
      <c r="L6" s="35">
        <f>Calculation!F6</f>
        <v>15</v>
      </c>
      <c r="M6" s="35" t="str">
        <f>Calculation!G6</f>
        <v>std5</v>
      </c>
      <c r="N6" s="35" t="str">
        <f>Calculation!H6</f>
        <v/>
      </c>
      <c r="O6" s="35">
        <f>Calculation!I6</f>
        <v>24.7</v>
      </c>
      <c r="P6" s="35">
        <f>Calculation!J6</f>
        <v>24.7</v>
      </c>
      <c r="Q6" s="35">
        <f>Calculation!K6</f>
        <v>24.7</v>
      </c>
      <c r="R6" s="35">
        <f>Calculation!L6</f>
        <v>24.7</v>
      </c>
      <c r="S6" s="35">
        <f>Calculation!M6</f>
        <v>0</v>
      </c>
    </row>
    <row r="7" spans="3:19" x14ac:dyDescent="0.25">
      <c r="C7" s="34"/>
      <c r="D7" s="34"/>
      <c r="E7" s="34"/>
      <c r="F7" s="34"/>
      <c r="G7" s="34"/>
      <c r="H7" s="34"/>
      <c r="J7" s="35">
        <f>Calculation!D7</f>
        <v>16</v>
      </c>
      <c r="K7" s="35">
        <f>Calculation!E7</f>
        <v>17</v>
      </c>
      <c r="L7" s="35">
        <f>Calculation!F7</f>
        <v>18</v>
      </c>
      <c r="M7" s="35" t="str">
        <f>Calculation!G7</f>
        <v>NTC</v>
      </c>
      <c r="N7" s="35" t="str">
        <f>Calculation!H7</f>
        <v/>
      </c>
      <c r="O7" s="35">
        <f>Calculation!I7</f>
        <v>40</v>
      </c>
      <c r="P7" s="35">
        <f>Calculation!J7</f>
        <v>40</v>
      </c>
      <c r="Q7" s="35">
        <f>Calculation!K7</f>
        <v>40</v>
      </c>
      <c r="R7" s="35">
        <f>Calculation!L7</f>
        <v>40</v>
      </c>
      <c r="S7" s="35">
        <f>Calculation!M7</f>
        <v>0</v>
      </c>
    </row>
    <row r="8" spans="3:19" x14ac:dyDescent="0.25">
      <c r="C8" s="34"/>
      <c r="D8" s="34"/>
      <c r="E8" s="34"/>
      <c r="F8" s="34"/>
      <c r="G8" s="34"/>
      <c r="H8" s="34"/>
      <c r="J8" s="35">
        <f>Calculation!D8</f>
        <v>19</v>
      </c>
      <c r="K8" s="35">
        <f>Calculation!E8</f>
        <v>20</v>
      </c>
      <c r="L8" s="35">
        <f>Calculation!F8</f>
        <v>21</v>
      </c>
      <c r="M8" s="35" t="str">
        <f>Calculation!G8</f>
        <v>sample library 1 dilution 1</v>
      </c>
      <c r="N8" s="35">
        <f>Calculation!H8</f>
        <v>2000</v>
      </c>
      <c r="O8" s="35">
        <f>Calculation!I8</f>
        <v>11.426666669999999</v>
      </c>
      <c r="P8" s="35">
        <f>Calculation!J8</f>
        <v>11.426666669999999</v>
      </c>
      <c r="Q8" s="35">
        <f>Calculation!K8</f>
        <v>11.426666669999999</v>
      </c>
      <c r="R8" s="35">
        <f>Calculation!L8</f>
        <v>11.426666669999998</v>
      </c>
      <c r="S8" s="35">
        <f>Calculation!M8</f>
        <v>2.1755839288168292E-15</v>
      </c>
    </row>
    <row r="9" spans="3:19" x14ac:dyDescent="0.25">
      <c r="C9" s="38" t="s">
        <v>64</v>
      </c>
      <c r="D9" s="38"/>
      <c r="E9" s="38"/>
      <c r="F9" s="38"/>
      <c r="G9" s="38"/>
      <c r="H9" s="38"/>
      <c r="J9" s="35">
        <f>Calculation!D9</f>
        <v>22</v>
      </c>
      <c r="K9" s="35">
        <f>Calculation!E9</f>
        <v>23</v>
      </c>
      <c r="L9" s="35">
        <f>Calculation!F9</f>
        <v>24</v>
      </c>
      <c r="M9" s="35" t="str">
        <f>Calculation!G9</f>
        <v>sample library 1 dilution 2</v>
      </c>
      <c r="N9" s="35">
        <f>Calculation!H9</f>
        <v>20000</v>
      </c>
      <c r="O9" s="35">
        <f>Calculation!I9</f>
        <v>14.7</v>
      </c>
      <c r="P9" s="35">
        <f>Calculation!J9</f>
        <v>14.7</v>
      </c>
      <c r="Q9" s="35">
        <f>Calculation!K9</f>
        <v>14.7</v>
      </c>
      <c r="R9" s="35">
        <f>Calculation!L9</f>
        <v>14.699999999999998</v>
      </c>
      <c r="S9" s="35">
        <f>Calculation!M9</f>
        <v>2.1755839288168292E-15</v>
      </c>
    </row>
    <row r="10" spans="3:19" x14ac:dyDescent="0.25">
      <c r="C10" s="34"/>
      <c r="D10" s="34"/>
      <c r="E10" s="34"/>
      <c r="F10" s="34"/>
      <c r="G10" s="34"/>
      <c r="H10" s="34"/>
      <c r="J10" s="35">
        <f>Calculation!D10</f>
        <v>25</v>
      </c>
      <c r="K10" s="35">
        <f>Calculation!E10</f>
        <v>26</v>
      </c>
      <c r="L10" s="35">
        <f>Calculation!F10</f>
        <v>27</v>
      </c>
      <c r="M10" s="35" t="str">
        <f>Calculation!G10</f>
        <v>sample library 2 dilution 1</v>
      </c>
      <c r="N10" s="35">
        <f>Calculation!H10</f>
        <v>2000</v>
      </c>
      <c r="O10" s="35">
        <f>Calculation!I10</f>
        <v>11.426666669999999</v>
      </c>
      <c r="P10" s="35">
        <f>Calculation!J10</f>
        <v>11.426666669999999</v>
      </c>
      <c r="Q10" s="35">
        <f>Calculation!K10</f>
        <v>11.426666669999999</v>
      </c>
      <c r="R10" s="35">
        <f>Calculation!L10</f>
        <v>11.426666669999998</v>
      </c>
      <c r="S10" s="35">
        <f>Calculation!M10</f>
        <v>2.1755839288168292E-15</v>
      </c>
    </row>
    <row r="11" spans="3:19" x14ac:dyDescent="0.25">
      <c r="C11" s="37"/>
      <c r="D11" s="41" t="s">
        <v>40</v>
      </c>
      <c r="E11" s="41" t="s">
        <v>41</v>
      </c>
      <c r="F11" s="41" t="s">
        <v>42</v>
      </c>
      <c r="G11" s="41" t="s">
        <v>43</v>
      </c>
      <c r="H11" s="41" t="s">
        <v>62</v>
      </c>
      <c r="J11" s="35">
        <f>Calculation!D11</f>
        <v>28</v>
      </c>
      <c r="K11" s="35">
        <f>Calculation!E11</f>
        <v>29</v>
      </c>
      <c r="L11" s="35">
        <f>Calculation!F11</f>
        <v>30</v>
      </c>
      <c r="M11" s="35" t="str">
        <f>Calculation!G11</f>
        <v>sample library 2 dilution 2</v>
      </c>
      <c r="N11" s="35">
        <f>Calculation!H11</f>
        <v>20000</v>
      </c>
      <c r="O11" s="35">
        <f>Calculation!I11</f>
        <v>14.7</v>
      </c>
      <c r="P11" s="35">
        <f>Calculation!J11</f>
        <v>14.7</v>
      </c>
      <c r="Q11" s="35">
        <f>Calculation!K11</f>
        <v>14.7</v>
      </c>
      <c r="R11" s="35">
        <f>Calculation!L11</f>
        <v>14.699999999999998</v>
      </c>
      <c r="S11" s="35">
        <f>Calculation!M11</f>
        <v>2.1755839288168292E-15</v>
      </c>
    </row>
    <row r="12" spans="3:19" x14ac:dyDescent="0.25">
      <c r="C12" s="35"/>
      <c r="D12" s="35">
        <f>Calculation!D36</f>
        <v>-3.3146666660000008</v>
      </c>
      <c r="E12" s="35">
        <f>Calculation!E36</f>
        <v>15.708480760093522</v>
      </c>
      <c r="F12" s="35">
        <f>Calculation!F36</f>
        <v>0.99995129841311747</v>
      </c>
      <c r="G12" s="35">
        <f>Calculation!G36</f>
        <v>1.0030392572326501</v>
      </c>
      <c r="H12" s="36" t="str">
        <f>IF(AND(D12&gt;-3.6,D12&lt;-3.1),"Pass","Fail")</f>
        <v>Pass</v>
      </c>
      <c r="J12" s="35">
        <f>Calculation!D12</f>
        <v>31</v>
      </c>
      <c r="K12" s="35">
        <f>Calculation!E12</f>
        <v>32</v>
      </c>
      <c r="L12" s="35">
        <f>Calculation!F12</f>
        <v>33</v>
      </c>
      <c r="M12" s="35" t="str">
        <f>Calculation!G12</f>
        <v>sample library 3 dilution 1</v>
      </c>
      <c r="N12" s="35">
        <f>Calculation!H12</f>
        <v>2000</v>
      </c>
      <c r="O12" s="35">
        <f>Calculation!I12</f>
        <v>11.426666669999999</v>
      </c>
      <c r="P12" s="35">
        <f>Calculation!J12</f>
        <v>11.426666669999999</v>
      </c>
      <c r="Q12" s="35">
        <f>Calculation!K12</f>
        <v>11.426666669999999</v>
      </c>
      <c r="R12" s="35">
        <f>Calculation!L12</f>
        <v>11.426666669999998</v>
      </c>
      <c r="S12" s="35">
        <f>Calculation!M12</f>
        <v>2.1755839288168292E-15</v>
      </c>
    </row>
    <row r="13" spans="3:19" x14ac:dyDescent="0.25">
      <c r="C13" s="34"/>
      <c r="D13" s="34"/>
      <c r="E13" s="34"/>
      <c r="F13" s="34"/>
      <c r="G13" s="34"/>
      <c r="H13" s="34"/>
      <c r="J13" s="35">
        <f>Calculation!D13</f>
        <v>34</v>
      </c>
      <c r="K13" s="35">
        <f>Calculation!E13</f>
        <v>35</v>
      </c>
      <c r="L13" s="35">
        <f>Calculation!F13</f>
        <v>36</v>
      </c>
      <c r="M13" s="35" t="str">
        <f>Calculation!G13</f>
        <v>sample library 3 dilution 2</v>
      </c>
      <c r="N13" s="35">
        <f>Calculation!H13</f>
        <v>20000</v>
      </c>
      <c r="O13" s="35">
        <f>Calculation!I13</f>
        <v>14.7</v>
      </c>
      <c r="P13" s="35">
        <f>Calculation!J13</f>
        <v>14.7</v>
      </c>
      <c r="Q13" s="35">
        <f>Calculation!K13</f>
        <v>14.7</v>
      </c>
      <c r="R13" s="35">
        <f>Calculation!L13</f>
        <v>14.699999999999998</v>
      </c>
      <c r="S13" s="35">
        <f>Calculation!M13</f>
        <v>2.1755839288168292E-15</v>
      </c>
    </row>
    <row r="14" spans="3:19" x14ac:dyDescent="0.25">
      <c r="C14" s="34"/>
      <c r="D14" s="34"/>
      <c r="E14" s="34"/>
      <c r="F14" s="34"/>
      <c r="G14" s="34"/>
      <c r="H14" s="34"/>
      <c r="J14" s="35">
        <f>Calculation!D14</f>
        <v>37</v>
      </c>
      <c r="K14" s="35">
        <f>Calculation!E14</f>
        <v>38</v>
      </c>
      <c r="L14" s="35">
        <f>Calculation!F14</f>
        <v>39</v>
      </c>
      <c r="M14" s="35" t="str">
        <f>Calculation!G14</f>
        <v>sample library 4 dilution 1</v>
      </c>
      <c r="N14" s="35">
        <f>Calculation!H14</f>
        <v>2000</v>
      </c>
      <c r="O14" s="35">
        <f>Calculation!I14</f>
        <v>11.426666669999999</v>
      </c>
      <c r="P14" s="35">
        <f>Calculation!J14</f>
        <v>11.426666669999999</v>
      </c>
      <c r="Q14" s="35">
        <f>Calculation!K14</f>
        <v>11.426666669999999</v>
      </c>
      <c r="R14" s="35">
        <f>Calculation!L14</f>
        <v>11.426666669999998</v>
      </c>
      <c r="S14" s="35">
        <f>Calculation!M14</f>
        <v>2.1755839288168292E-15</v>
      </c>
    </row>
    <row r="15" spans="3:19" x14ac:dyDescent="0.25">
      <c r="C15" s="34"/>
      <c r="D15" s="34"/>
      <c r="E15" s="34"/>
      <c r="F15" s="34"/>
      <c r="G15" s="34"/>
      <c r="H15" s="34"/>
      <c r="J15" s="35">
        <f>Calculation!D15</f>
        <v>40</v>
      </c>
      <c r="K15" s="35">
        <f>Calculation!E15</f>
        <v>41</v>
      </c>
      <c r="L15" s="35">
        <f>Calculation!F15</f>
        <v>42</v>
      </c>
      <c r="M15" s="35" t="str">
        <f>Calculation!G15</f>
        <v>sample library 4 dilution 2</v>
      </c>
      <c r="N15" s="35">
        <f>Calculation!H15</f>
        <v>20000</v>
      </c>
      <c r="O15" s="35">
        <f>Calculation!I15</f>
        <v>14.7</v>
      </c>
      <c r="P15" s="35">
        <f>Calculation!J15</f>
        <v>14.7</v>
      </c>
      <c r="Q15" s="35">
        <f>Calculation!K15</f>
        <v>14.7</v>
      </c>
      <c r="R15" s="35">
        <f>Calculation!L15</f>
        <v>14.699999999999998</v>
      </c>
      <c r="S15" s="35">
        <f>Calculation!M15</f>
        <v>2.1755839288168292E-15</v>
      </c>
    </row>
    <row r="16" spans="3:19" x14ac:dyDescent="0.25">
      <c r="J16" s="35">
        <f>Calculation!D16</f>
        <v>43</v>
      </c>
      <c r="K16" s="35">
        <f>Calculation!E16</f>
        <v>44</v>
      </c>
      <c r="L16" s="35">
        <f>Calculation!F16</f>
        <v>45</v>
      </c>
      <c r="M16" s="35" t="str">
        <f>Calculation!G16</f>
        <v>sample library 5 dilution 1</v>
      </c>
      <c r="N16" s="35">
        <f>Calculation!H16</f>
        <v>2000</v>
      </c>
      <c r="O16" s="35">
        <f>Calculation!I16</f>
        <v>11.426666669999999</v>
      </c>
      <c r="P16" s="35">
        <f>Calculation!J16</f>
        <v>11.426666669999999</v>
      </c>
      <c r="Q16" s="35">
        <f>Calculation!K16</f>
        <v>11.426666669999999</v>
      </c>
      <c r="R16" s="35">
        <f>Calculation!L16</f>
        <v>11.426666669999998</v>
      </c>
      <c r="S16" s="35">
        <f>Calculation!M16</f>
        <v>2.1755839288168292E-15</v>
      </c>
    </row>
    <row r="17" spans="10:19" x14ac:dyDescent="0.25">
      <c r="J17" s="35">
        <f>Calculation!D17</f>
        <v>46</v>
      </c>
      <c r="K17" s="35">
        <f>Calculation!E17</f>
        <v>47</v>
      </c>
      <c r="L17" s="35">
        <f>Calculation!F17</f>
        <v>48</v>
      </c>
      <c r="M17" s="35" t="str">
        <f>Calculation!G17</f>
        <v>sample library 5 dilution 2</v>
      </c>
      <c r="N17" s="35">
        <f>Calculation!H17</f>
        <v>20000</v>
      </c>
      <c r="O17" s="35">
        <f>Calculation!I17</f>
        <v>14.7</v>
      </c>
      <c r="P17" s="35">
        <f>Calculation!J17</f>
        <v>14.7</v>
      </c>
      <c r="Q17" s="35">
        <f>Calculation!K17</f>
        <v>14.7</v>
      </c>
      <c r="R17" s="35">
        <f>Calculation!L17</f>
        <v>14.699999999999998</v>
      </c>
      <c r="S17" s="35">
        <f>Calculation!M17</f>
        <v>2.1755839288168292E-15</v>
      </c>
    </row>
    <row r="18" spans="10:19" x14ac:dyDescent="0.25">
      <c r="J18" s="35">
        <f>Calculation!D18</f>
        <v>49</v>
      </c>
      <c r="K18" s="35">
        <f>Calculation!E18</f>
        <v>50</v>
      </c>
      <c r="L18" s="35">
        <f>Calculation!F18</f>
        <v>51</v>
      </c>
      <c r="M18" s="35" t="str">
        <f>Calculation!G18</f>
        <v>sample library 6 dilution 1</v>
      </c>
      <c r="N18" s="35">
        <f>Calculation!H18</f>
        <v>2000</v>
      </c>
      <c r="O18" s="35">
        <f>Calculation!I18</f>
        <v>11.426666669999999</v>
      </c>
      <c r="P18" s="35">
        <f>Calculation!J18</f>
        <v>11.426666669999999</v>
      </c>
      <c r="Q18" s="35">
        <f>Calculation!K18</f>
        <v>11.426666669999999</v>
      </c>
      <c r="R18" s="35">
        <f>Calculation!L18</f>
        <v>11.426666669999998</v>
      </c>
      <c r="S18" s="35">
        <f>Calculation!M18</f>
        <v>2.1755839288168292E-15</v>
      </c>
    </row>
    <row r="19" spans="10:19" x14ac:dyDescent="0.25">
      <c r="J19" s="35">
        <f>Calculation!D19</f>
        <v>52</v>
      </c>
      <c r="K19" s="35">
        <f>Calculation!E19</f>
        <v>53</v>
      </c>
      <c r="L19" s="35">
        <f>Calculation!F19</f>
        <v>54</v>
      </c>
      <c r="M19" s="35" t="str">
        <f>Calculation!G19</f>
        <v>sample library 6 dilution 2</v>
      </c>
      <c r="N19" s="35">
        <f>Calculation!H19</f>
        <v>20000</v>
      </c>
      <c r="O19" s="35">
        <f>Calculation!I19</f>
        <v>14.7</v>
      </c>
      <c r="P19" s="35">
        <f>Calculation!J19</f>
        <v>14.7</v>
      </c>
      <c r="Q19" s="35">
        <f>Calculation!K19</f>
        <v>14.7</v>
      </c>
      <c r="R19" s="35">
        <f>Calculation!L19</f>
        <v>14.699999999999998</v>
      </c>
      <c r="S19" s="35">
        <f>Calculation!M19</f>
        <v>2.1755839288168292E-15</v>
      </c>
    </row>
    <row r="20" spans="10:19" x14ac:dyDescent="0.25">
      <c r="J20" s="35">
        <f>Calculation!D20</f>
        <v>55</v>
      </c>
      <c r="K20" s="35">
        <f>Calculation!E20</f>
        <v>56</v>
      </c>
      <c r="L20" s="35">
        <f>Calculation!F20</f>
        <v>57</v>
      </c>
      <c r="M20" s="35" t="str">
        <f>Calculation!G20</f>
        <v>sample library 7 dilution 1</v>
      </c>
      <c r="N20" s="35">
        <f>Calculation!H20</f>
        <v>2000</v>
      </c>
      <c r="O20" s="35">
        <f>Calculation!I20</f>
        <v>11.426666669999999</v>
      </c>
      <c r="P20" s="35">
        <f>Calculation!J20</f>
        <v>11.426666669999999</v>
      </c>
      <c r="Q20" s="35">
        <f>Calculation!K20</f>
        <v>11.426666669999999</v>
      </c>
      <c r="R20" s="35">
        <f>Calculation!L20</f>
        <v>11.426666669999998</v>
      </c>
      <c r="S20" s="35">
        <f>Calculation!M20</f>
        <v>2.1755839288168292E-15</v>
      </c>
    </row>
    <row r="21" spans="10:19" x14ac:dyDescent="0.25">
      <c r="J21" s="35">
        <f>Calculation!D21</f>
        <v>58</v>
      </c>
      <c r="K21" s="35">
        <f>Calculation!E21</f>
        <v>59</v>
      </c>
      <c r="L21" s="35">
        <f>Calculation!F21</f>
        <v>60</v>
      </c>
      <c r="M21" s="35" t="str">
        <f>Calculation!G21</f>
        <v>sample library 7 dilution 2</v>
      </c>
      <c r="N21" s="35">
        <f>Calculation!H21</f>
        <v>20000</v>
      </c>
      <c r="O21" s="35">
        <f>Calculation!I21</f>
        <v>14.7</v>
      </c>
      <c r="P21" s="35">
        <f>Calculation!J21</f>
        <v>14.7</v>
      </c>
      <c r="Q21" s="35">
        <f>Calculation!K21</f>
        <v>14.7</v>
      </c>
      <c r="R21" s="35">
        <f>Calculation!L21</f>
        <v>14.699999999999998</v>
      </c>
      <c r="S21" s="35">
        <f>Calculation!M21</f>
        <v>2.1755839288168292E-15</v>
      </c>
    </row>
    <row r="22" spans="10:19" x14ac:dyDescent="0.25">
      <c r="J22" s="35">
        <f>Calculation!D22</f>
        <v>61</v>
      </c>
      <c r="K22" s="35">
        <f>Calculation!E22</f>
        <v>62</v>
      </c>
      <c r="L22" s="35">
        <f>Calculation!F22</f>
        <v>63</v>
      </c>
      <c r="M22" s="35" t="str">
        <f>Calculation!G22</f>
        <v>sample library 8 dilution 1</v>
      </c>
      <c r="N22" s="35">
        <f>Calculation!H22</f>
        <v>2000</v>
      </c>
      <c r="O22" s="35">
        <f>Calculation!I22</f>
        <v>11.426666669999999</v>
      </c>
      <c r="P22" s="35">
        <f>Calculation!J22</f>
        <v>11.426666669999999</v>
      </c>
      <c r="Q22" s="35">
        <f>Calculation!K22</f>
        <v>11.426666669999999</v>
      </c>
      <c r="R22" s="35">
        <f>Calculation!L22</f>
        <v>11.426666669999998</v>
      </c>
      <c r="S22" s="35">
        <f>Calculation!M22</f>
        <v>2.1755839288168292E-15</v>
      </c>
    </row>
    <row r="23" spans="10:19" x14ac:dyDescent="0.25">
      <c r="J23" s="35">
        <f>Calculation!D23</f>
        <v>64</v>
      </c>
      <c r="K23" s="35">
        <f>Calculation!E23</f>
        <v>65</v>
      </c>
      <c r="L23" s="35">
        <f>Calculation!F23</f>
        <v>66</v>
      </c>
      <c r="M23" s="35" t="str">
        <f>Calculation!G23</f>
        <v>sample library 8 dilution 2</v>
      </c>
      <c r="N23" s="35">
        <f>Calculation!H23</f>
        <v>20000</v>
      </c>
      <c r="O23" s="35">
        <f>Calculation!I23</f>
        <v>14.7</v>
      </c>
      <c r="P23" s="35">
        <f>Calculation!J23</f>
        <v>14.7</v>
      </c>
      <c r="Q23" s="35">
        <f>Calculation!K23</f>
        <v>14.7</v>
      </c>
      <c r="R23" s="35">
        <f>Calculation!L23</f>
        <v>14.699999999999998</v>
      </c>
      <c r="S23" s="35">
        <f>Calculation!M23</f>
        <v>2.1755839288168292E-15</v>
      </c>
    </row>
    <row r="24" spans="10:19" x14ac:dyDescent="0.25">
      <c r="J24" s="35">
        <f>Calculation!D24</f>
        <v>67</v>
      </c>
      <c r="K24" s="35">
        <f>Calculation!E24</f>
        <v>68</v>
      </c>
      <c r="L24" s="35">
        <f>Calculation!F24</f>
        <v>69</v>
      </c>
      <c r="M24" s="35" t="str">
        <f>Calculation!G24</f>
        <v>sample library 9 dilution 1</v>
      </c>
      <c r="N24" s="35">
        <f>Calculation!H24</f>
        <v>2000</v>
      </c>
      <c r="O24" s="35">
        <f>Calculation!I24</f>
        <v>11.426666669999999</v>
      </c>
      <c r="P24" s="35">
        <f>Calculation!J24</f>
        <v>11.426666669999999</v>
      </c>
      <c r="Q24" s="35">
        <f>Calculation!K24</f>
        <v>11.426666669999999</v>
      </c>
      <c r="R24" s="35">
        <f>Calculation!L24</f>
        <v>11.426666669999998</v>
      </c>
      <c r="S24" s="35">
        <f>Calculation!M24</f>
        <v>2.1755839288168292E-15</v>
      </c>
    </row>
    <row r="25" spans="10:19" x14ac:dyDescent="0.25">
      <c r="J25" s="35">
        <f>Calculation!D25</f>
        <v>70</v>
      </c>
      <c r="K25" s="35">
        <f>Calculation!E25</f>
        <v>71</v>
      </c>
      <c r="L25" s="35">
        <f>Calculation!F25</f>
        <v>72</v>
      </c>
      <c r="M25" s="35" t="str">
        <f>Calculation!G25</f>
        <v>sample library 9 dilution 2</v>
      </c>
      <c r="N25" s="35">
        <f>Calculation!H25</f>
        <v>20000</v>
      </c>
      <c r="O25" s="35">
        <f>Calculation!I25</f>
        <v>14.7</v>
      </c>
      <c r="P25" s="35">
        <f>Calculation!J25</f>
        <v>14.7</v>
      </c>
      <c r="Q25" s="35">
        <f>Calculation!K25</f>
        <v>14.7</v>
      </c>
      <c r="R25" s="35">
        <f>Calculation!L25</f>
        <v>14.699999999999998</v>
      </c>
      <c r="S25" s="35">
        <f>Calculation!M25</f>
        <v>2.1755839288168292E-15</v>
      </c>
    </row>
    <row r="26" spans="10:19" x14ac:dyDescent="0.25">
      <c r="J26" s="35">
        <f>Calculation!D26</f>
        <v>73</v>
      </c>
      <c r="K26" s="35">
        <f>Calculation!E26</f>
        <v>74</v>
      </c>
      <c r="L26" s="35">
        <f>Calculation!F26</f>
        <v>75</v>
      </c>
      <c r="M26" s="35" t="str">
        <f>Calculation!G26</f>
        <v>sample library 10 dilution 1</v>
      </c>
      <c r="N26" s="35">
        <f>Calculation!H26</f>
        <v>2000</v>
      </c>
      <c r="O26" s="35">
        <f>Calculation!I26</f>
        <v>11.426666669999999</v>
      </c>
      <c r="P26" s="35">
        <f>Calculation!J26</f>
        <v>11.426666669999999</v>
      </c>
      <c r="Q26" s="35">
        <f>Calculation!K26</f>
        <v>11.426666669999999</v>
      </c>
      <c r="R26" s="35">
        <f>Calculation!L26</f>
        <v>11.426666669999998</v>
      </c>
      <c r="S26" s="35">
        <f>Calculation!M26</f>
        <v>2.1755839288168292E-15</v>
      </c>
    </row>
    <row r="27" spans="10:19" x14ac:dyDescent="0.25">
      <c r="J27" s="35">
        <f>Calculation!D27</f>
        <v>76</v>
      </c>
      <c r="K27" s="35">
        <f>Calculation!E27</f>
        <v>77</v>
      </c>
      <c r="L27" s="35">
        <f>Calculation!F27</f>
        <v>78</v>
      </c>
      <c r="M27" s="35" t="str">
        <f>Calculation!G27</f>
        <v>sample library 10 dilution 2</v>
      </c>
      <c r="N27" s="35">
        <f>Calculation!H27</f>
        <v>20000</v>
      </c>
      <c r="O27" s="35">
        <f>Calculation!I27</f>
        <v>14.7</v>
      </c>
      <c r="P27" s="35">
        <f>Calculation!J27</f>
        <v>14.7</v>
      </c>
      <c r="Q27" s="35">
        <f>Calculation!K27</f>
        <v>14.7</v>
      </c>
      <c r="R27" s="35">
        <f>Calculation!L27</f>
        <v>14.699999999999998</v>
      </c>
      <c r="S27" s="35">
        <f>Calculation!M27</f>
        <v>2.1755839288168292E-15</v>
      </c>
    </row>
    <row r="28" spans="10:19" x14ac:dyDescent="0.25">
      <c r="J28" s="35">
        <f>Calculation!D28</f>
        <v>79</v>
      </c>
      <c r="K28" s="35">
        <f>Calculation!E28</f>
        <v>80</v>
      </c>
      <c r="L28" s="35">
        <f>Calculation!F28</f>
        <v>81</v>
      </c>
      <c r="M28" s="35" t="str">
        <f>Calculation!G28</f>
        <v>sample library 11 dilution 1</v>
      </c>
      <c r="N28" s="35">
        <f>Calculation!H28</f>
        <v>2000</v>
      </c>
      <c r="O28" s="35">
        <f>Calculation!I28</f>
        <v>11.426666669999999</v>
      </c>
      <c r="P28" s="35">
        <f>Calculation!J28</f>
        <v>11.426666669999999</v>
      </c>
      <c r="Q28" s="35">
        <f>Calculation!K28</f>
        <v>11.426666669999999</v>
      </c>
      <c r="R28" s="35">
        <f>Calculation!L28</f>
        <v>11.426666669999998</v>
      </c>
      <c r="S28" s="35">
        <f>Calculation!M28</f>
        <v>2.1755839288168292E-15</v>
      </c>
    </row>
    <row r="29" spans="10:19" x14ac:dyDescent="0.25">
      <c r="J29" s="35">
        <f>Calculation!D29</f>
        <v>82</v>
      </c>
      <c r="K29" s="35">
        <f>Calculation!E29</f>
        <v>83</v>
      </c>
      <c r="L29" s="35">
        <f>Calculation!F29</f>
        <v>84</v>
      </c>
      <c r="M29" s="35" t="str">
        <f>Calculation!G29</f>
        <v>sample library 11 dilution 2</v>
      </c>
      <c r="N29" s="35">
        <f>Calculation!H29</f>
        <v>20000</v>
      </c>
      <c r="O29" s="35">
        <f>Calculation!I29</f>
        <v>14.7</v>
      </c>
      <c r="P29" s="35">
        <f>Calculation!J29</f>
        <v>14.7</v>
      </c>
      <c r="Q29" s="35">
        <f>Calculation!K29</f>
        <v>14.7</v>
      </c>
      <c r="R29" s="35">
        <f>Calculation!L29</f>
        <v>14.699999999999998</v>
      </c>
      <c r="S29" s="35">
        <f>Calculation!M29</f>
        <v>2.1755839288168292E-15</v>
      </c>
    </row>
    <row r="30" spans="10:19" x14ac:dyDescent="0.25">
      <c r="J30" s="35">
        <f>Calculation!D30</f>
        <v>85</v>
      </c>
      <c r="K30" s="35">
        <f>Calculation!E30</f>
        <v>86</v>
      </c>
      <c r="L30" s="35">
        <f>Calculation!F30</f>
        <v>87</v>
      </c>
      <c r="M30" s="35" t="str">
        <f>Calculation!G30</f>
        <v>sample library 12 dilution 1</v>
      </c>
      <c r="N30" s="35">
        <f>Calculation!H30</f>
        <v>2000</v>
      </c>
      <c r="O30" s="35">
        <f>Calculation!I30</f>
        <v>11.426666669999999</v>
      </c>
      <c r="P30" s="35">
        <f>Calculation!J30</f>
        <v>11.426666669999999</v>
      </c>
      <c r="Q30" s="35">
        <f>Calculation!K30</f>
        <v>11.426666669999999</v>
      </c>
      <c r="R30" s="35">
        <f>Calculation!L30</f>
        <v>11.426666669999998</v>
      </c>
      <c r="S30" s="35">
        <f>Calculation!M30</f>
        <v>2.1755839288168292E-15</v>
      </c>
    </row>
    <row r="31" spans="10:19" x14ac:dyDescent="0.25">
      <c r="J31" s="35">
        <f>Calculation!D31</f>
        <v>88</v>
      </c>
      <c r="K31" s="35">
        <f>Calculation!E31</f>
        <v>89</v>
      </c>
      <c r="L31" s="35">
        <f>Calculation!F31</f>
        <v>90</v>
      </c>
      <c r="M31" s="35" t="str">
        <f>Calculation!G31</f>
        <v>sample library 12 dilution 2</v>
      </c>
      <c r="N31" s="35">
        <f>Calculation!H31</f>
        <v>20000</v>
      </c>
      <c r="O31" s="35">
        <f>Calculation!I31</f>
        <v>14.7</v>
      </c>
      <c r="P31" s="35">
        <f>Calculation!J31</f>
        <v>14.7</v>
      </c>
      <c r="Q31" s="35">
        <f>Calculation!K31</f>
        <v>14.7</v>
      </c>
      <c r="R31" s="35">
        <f>Calculation!L31</f>
        <v>14.699999999999998</v>
      </c>
      <c r="S31" s="35">
        <f>Calculation!M31</f>
        <v>2.1755839288168292E-15</v>
      </c>
    </row>
    <row r="32" spans="10:19" x14ac:dyDescent="0.25">
      <c r="J32" s="35">
        <f>Calculation!D32</f>
        <v>91</v>
      </c>
      <c r="K32" s="35">
        <f>Calculation!E32</f>
        <v>92</v>
      </c>
      <c r="L32" s="35">
        <f>Calculation!F32</f>
        <v>93</v>
      </c>
      <c r="M32" s="35" t="str">
        <f>Calculation!G32</f>
        <v>sample library 13 dilution 1</v>
      </c>
      <c r="N32" s="35">
        <f>Calculation!H32</f>
        <v>2000</v>
      </c>
      <c r="O32" s="35">
        <f>Calculation!I32</f>
        <v>11.426666669999999</v>
      </c>
      <c r="P32" s="35">
        <f>Calculation!J32</f>
        <v>11.426666669999999</v>
      </c>
      <c r="Q32" s="35">
        <f>Calculation!K32</f>
        <v>11.426666669999999</v>
      </c>
      <c r="R32" s="35">
        <f>Calculation!L32</f>
        <v>11.426666669999998</v>
      </c>
      <c r="S32" s="35">
        <f>Calculation!M32</f>
        <v>2.1755839288168292E-15</v>
      </c>
    </row>
    <row r="33" spans="10:19" x14ac:dyDescent="0.25">
      <c r="J33" s="35">
        <f>Calculation!D33</f>
        <v>94</v>
      </c>
      <c r="K33" s="35">
        <f>Calculation!E33</f>
        <v>95</v>
      </c>
      <c r="L33" s="35">
        <f>Calculation!F33</f>
        <v>96</v>
      </c>
      <c r="M33" s="35" t="str">
        <f>Calculation!G33</f>
        <v>sample library 13 dilution 2</v>
      </c>
      <c r="N33" s="35">
        <f>Calculation!H33</f>
        <v>20000</v>
      </c>
      <c r="O33" s="35">
        <f>Calculation!I33</f>
        <v>14.7</v>
      </c>
      <c r="P33" s="35">
        <f>Calculation!J33</f>
        <v>14.7</v>
      </c>
      <c r="Q33" s="35">
        <f>Calculation!K33</f>
        <v>14.7</v>
      </c>
      <c r="R33" s="35">
        <f>Calculation!L33</f>
        <v>14.699999999999998</v>
      </c>
      <c r="S33" s="35">
        <f>Calculation!M33</f>
        <v>2.1755839288168292E-15</v>
      </c>
    </row>
  </sheetData>
  <mergeCells count="2">
    <mergeCell ref="C2:H2"/>
    <mergeCell ref="C9:H9"/>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6"/>
  <sheetViews>
    <sheetView topLeftCell="A16" workbookViewId="0">
      <selection activeCell="E35" sqref="E35"/>
    </sheetView>
  </sheetViews>
  <sheetFormatPr defaultRowHeight="12.75" x14ac:dyDescent="0.2"/>
  <cols>
    <col min="1" max="1" width="6" style="42" customWidth="1"/>
    <col min="2" max="3" width="6.140625" style="42" bestFit="1" customWidth="1"/>
    <col min="4" max="4" width="23.5703125" style="42" bestFit="1" customWidth="1"/>
    <col min="5" max="5" width="31.85546875" style="42" bestFit="1" customWidth="1"/>
    <col min="6" max="6" width="9.140625" style="42"/>
    <col min="7" max="7" width="10.42578125" style="33" customWidth="1"/>
    <col min="8" max="8" width="42.85546875" style="42" customWidth="1"/>
    <col min="9" max="16384" width="9.140625" style="42"/>
  </cols>
  <sheetData>
    <row r="1" spans="1:7" ht="14.25" x14ac:dyDescent="0.25">
      <c r="A1" s="5" t="s">
        <v>33</v>
      </c>
      <c r="B1" s="5" t="s">
        <v>34</v>
      </c>
      <c r="C1" s="5" t="s">
        <v>35</v>
      </c>
      <c r="D1" s="5" t="s">
        <v>27</v>
      </c>
      <c r="E1" s="5" t="s">
        <v>65</v>
      </c>
      <c r="G1" s="45" t="s">
        <v>80</v>
      </c>
    </row>
    <row r="2" spans="1:7" x14ac:dyDescent="0.2">
      <c r="A2" s="9">
        <f>'Sample library dilution'!A2</f>
        <v>1</v>
      </c>
      <c r="B2" s="9">
        <f>'Sample library dilution'!B2</f>
        <v>2</v>
      </c>
      <c r="C2" s="9">
        <f>'Sample library dilution'!C2</f>
        <v>3</v>
      </c>
      <c r="D2" s="1" t="str">
        <f>'Sample library dilution'!D2</f>
        <v>std1</v>
      </c>
      <c r="E2" s="9">
        <f>Calculation!O2</f>
        <v>20</v>
      </c>
      <c r="G2" s="43">
        <f>Calculation!L2</f>
        <v>11.426666669999998</v>
      </c>
    </row>
    <row r="3" spans="1:7" x14ac:dyDescent="0.2">
      <c r="A3" s="9">
        <f>'Sample library dilution'!A3</f>
        <v>4</v>
      </c>
      <c r="B3" s="9">
        <f>'Sample library dilution'!B3</f>
        <v>5</v>
      </c>
      <c r="C3" s="9">
        <f>'Sample library dilution'!C3</f>
        <v>6</v>
      </c>
      <c r="D3" s="1" t="str">
        <f>'Sample library dilution'!D3</f>
        <v>std2</v>
      </c>
      <c r="E3" s="9">
        <f>Calculation!O3</f>
        <v>2</v>
      </c>
      <c r="G3" s="44">
        <f>Calculation!L3</f>
        <v>14.699999999999998</v>
      </c>
    </row>
    <row r="4" spans="1:7" x14ac:dyDescent="0.2">
      <c r="A4" s="9">
        <f>'Sample library dilution'!A4</f>
        <v>7</v>
      </c>
      <c r="B4" s="9">
        <f>'Sample library dilution'!B4</f>
        <v>8</v>
      </c>
      <c r="C4" s="9">
        <f>'Sample library dilution'!C4</f>
        <v>9</v>
      </c>
      <c r="D4" s="1" t="str">
        <f>'Sample library dilution'!D4</f>
        <v>std3</v>
      </c>
      <c r="E4" s="9">
        <f>Calculation!O4</f>
        <v>0.2</v>
      </c>
      <c r="G4" s="44">
        <f>Calculation!L4</f>
        <v>18</v>
      </c>
    </row>
    <row r="5" spans="1:7" x14ac:dyDescent="0.2">
      <c r="A5" s="9">
        <f>'Sample library dilution'!A5</f>
        <v>10</v>
      </c>
      <c r="B5" s="9">
        <f>'Sample library dilution'!B5</f>
        <v>11</v>
      </c>
      <c r="C5" s="9">
        <f>'Sample library dilution'!C5</f>
        <v>12</v>
      </c>
      <c r="D5" s="1" t="str">
        <f>'Sample library dilution'!D5</f>
        <v>std4</v>
      </c>
      <c r="E5" s="9">
        <f>Calculation!O5</f>
        <v>0.02</v>
      </c>
      <c r="G5" s="44">
        <f>Calculation!L5</f>
        <v>21.3</v>
      </c>
    </row>
    <row r="6" spans="1:7" x14ac:dyDescent="0.2">
      <c r="A6" s="9">
        <f>'Sample library dilution'!A6</f>
        <v>13</v>
      </c>
      <c r="B6" s="9">
        <f>'Sample library dilution'!B6</f>
        <v>14</v>
      </c>
      <c r="C6" s="9">
        <f>'Sample library dilution'!C6</f>
        <v>15</v>
      </c>
      <c r="D6" s="1" t="str">
        <f>'Sample library dilution'!D6</f>
        <v>std5</v>
      </c>
      <c r="E6" s="9">
        <f>Calculation!O6</f>
        <v>2E-3</v>
      </c>
      <c r="G6" s="44">
        <f>Calculation!L6</f>
        <v>24.7</v>
      </c>
    </row>
    <row r="7" spans="1:7" x14ac:dyDescent="0.2">
      <c r="A7" s="9">
        <f>'Sample library dilution'!A7</f>
        <v>16</v>
      </c>
      <c r="B7" s="9">
        <f>'Sample library dilution'!B7</f>
        <v>17</v>
      </c>
      <c r="C7" s="9">
        <f>'Sample library dilution'!C7</f>
        <v>18</v>
      </c>
      <c r="D7" s="1"/>
      <c r="E7" s="9"/>
      <c r="G7" s="44">
        <f>Calculation!L7</f>
        <v>40</v>
      </c>
    </row>
    <row r="8" spans="1:7" x14ac:dyDescent="0.2">
      <c r="A8" s="9">
        <f>'Sample library dilution'!A8</f>
        <v>19</v>
      </c>
      <c r="B8" s="9">
        <f>'Sample library dilution'!B8</f>
        <v>20</v>
      </c>
      <c r="C8" s="9">
        <f>'Sample library dilution'!C8</f>
        <v>21</v>
      </c>
      <c r="D8" s="9" t="str">
        <f>'Sample library dilution'!D8</f>
        <v>sample library 1 dilution 1</v>
      </c>
      <c r="E8" s="18">
        <f>Calculation!O8</f>
        <v>59574.409804992865</v>
      </c>
      <c r="G8" s="44">
        <f>Calculation!L8</f>
        <v>11.426666669999998</v>
      </c>
    </row>
    <row r="9" spans="1:7" x14ac:dyDescent="0.2">
      <c r="A9" s="9">
        <f>'Sample library dilution'!A9</f>
        <v>22</v>
      </c>
      <c r="B9" s="9">
        <f>'Sample library dilution'!B9</f>
        <v>23</v>
      </c>
      <c r="C9" s="9">
        <f>'Sample library dilution'!C9</f>
        <v>24</v>
      </c>
      <c r="D9" s="9" t="str">
        <f>'Sample library dilution'!D9</f>
        <v>sample library 1 dilution 2</v>
      </c>
      <c r="E9" s="18">
        <f>Calculation!O9</f>
        <v>61309.754966485911</v>
      </c>
      <c r="G9" s="44">
        <f>Calculation!L9</f>
        <v>14.699999999999998</v>
      </c>
    </row>
    <row r="10" spans="1:7" x14ac:dyDescent="0.2">
      <c r="A10" s="9">
        <f>'Sample library dilution'!A10</f>
        <v>25</v>
      </c>
      <c r="B10" s="9">
        <f>'Sample library dilution'!B10</f>
        <v>26</v>
      </c>
      <c r="C10" s="9">
        <f>'Sample library dilution'!C10</f>
        <v>27</v>
      </c>
      <c r="D10" s="9" t="str">
        <f>'Sample library dilution'!D10</f>
        <v>sample library 2 dilution 1</v>
      </c>
      <c r="E10" s="18">
        <f>Calculation!O10</f>
        <v>59574.409804992865</v>
      </c>
      <c r="G10" s="44">
        <f>Calculation!L10</f>
        <v>11.426666669999998</v>
      </c>
    </row>
    <row r="11" spans="1:7" x14ac:dyDescent="0.2">
      <c r="A11" s="9">
        <f>'Sample library dilution'!A11</f>
        <v>28</v>
      </c>
      <c r="B11" s="9">
        <f>'Sample library dilution'!B11</f>
        <v>29</v>
      </c>
      <c r="C11" s="9">
        <f>'Sample library dilution'!C11</f>
        <v>30</v>
      </c>
      <c r="D11" s="9" t="str">
        <f>'Sample library dilution'!D11</f>
        <v>sample library 2 dilution 2</v>
      </c>
      <c r="E11" s="18">
        <f>Calculation!O11</f>
        <v>61309.754966485911</v>
      </c>
      <c r="G11" s="44">
        <f>Calculation!L11</f>
        <v>14.699999999999998</v>
      </c>
    </row>
    <row r="12" spans="1:7" x14ac:dyDescent="0.2">
      <c r="A12" s="9">
        <f>'Sample library dilution'!A12</f>
        <v>31</v>
      </c>
      <c r="B12" s="9">
        <f>'Sample library dilution'!B12</f>
        <v>32</v>
      </c>
      <c r="C12" s="9">
        <f>'Sample library dilution'!C12</f>
        <v>33</v>
      </c>
      <c r="D12" s="9" t="str">
        <f>'Sample library dilution'!D12</f>
        <v>sample library 3 dilution 1</v>
      </c>
      <c r="E12" s="18">
        <f>Calculation!O12</f>
        <v>59574.409804992865</v>
      </c>
      <c r="G12" s="44">
        <f>Calculation!L12</f>
        <v>11.426666669999998</v>
      </c>
    </row>
    <row r="13" spans="1:7" x14ac:dyDescent="0.2">
      <c r="A13" s="9">
        <f>'Sample library dilution'!A13</f>
        <v>34</v>
      </c>
      <c r="B13" s="9">
        <f>'Sample library dilution'!B13</f>
        <v>35</v>
      </c>
      <c r="C13" s="9">
        <f>'Sample library dilution'!C13</f>
        <v>36</v>
      </c>
      <c r="D13" s="9" t="str">
        <f>'Sample library dilution'!D13</f>
        <v>sample library 3 dilution 2</v>
      </c>
      <c r="E13" s="18">
        <f>Calculation!O13</f>
        <v>61309.754966485911</v>
      </c>
      <c r="G13" s="44">
        <f>Calculation!L13</f>
        <v>14.699999999999998</v>
      </c>
    </row>
    <row r="14" spans="1:7" x14ac:dyDescent="0.2">
      <c r="A14" s="9">
        <f>'Sample library dilution'!A14</f>
        <v>37</v>
      </c>
      <c r="B14" s="9">
        <f>'Sample library dilution'!B14</f>
        <v>38</v>
      </c>
      <c r="C14" s="9">
        <f>'Sample library dilution'!C14</f>
        <v>39</v>
      </c>
      <c r="D14" s="9" t="str">
        <f>'Sample library dilution'!D14</f>
        <v>sample library 4 dilution 1</v>
      </c>
      <c r="E14" s="18">
        <f>Calculation!O14</f>
        <v>59574.409804992865</v>
      </c>
      <c r="G14" s="44">
        <f>Calculation!L14</f>
        <v>11.426666669999998</v>
      </c>
    </row>
    <row r="15" spans="1:7" x14ac:dyDescent="0.2">
      <c r="A15" s="9">
        <f>'Sample library dilution'!A15</f>
        <v>40</v>
      </c>
      <c r="B15" s="9">
        <f>'Sample library dilution'!B15</f>
        <v>41</v>
      </c>
      <c r="C15" s="9">
        <f>'Sample library dilution'!C15</f>
        <v>42</v>
      </c>
      <c r="D15" s="9" t="str">
        <f>'Sample library dilution'!D15</f>
        <v>sample library 4 dilution 2</v>
      </c>
      <c r="E15" s="18">
        <f>Calculation!O15</f>
        <v>61309.754966485911</v>
      </c>
      <c r="G15" s="44">
        <f>Calculation!L15</f>
        <v>14.699999999999998</v>
      </c>
    </row>
    <row r="16" spans="1:7" x14ac:dyDescent="0.2">
      <c r="A16" s="9">
        <f>'Sample library dilution'!A16</f>
        <v>43</v>
      </c>
      <c r="B16" s="9">
        <f>'Sample library dilution'!B16</f>
        <v>44</v>
      </c>
      <c r="C16" s="9">
        <f>'Sample library dilution'!C16</f>
        <v>45</v>
      </c>
      <c r="D16" s="9" t="str">
        <f>'Sample library dilution'!D16</f>
        <v>sample library 5 dilution 1</v>
      </c>
      <c r="E16" s="18">
        <f>Calculation!O16</f>
        <v>59574.409804992865</v>
      </c>
      <c r="G16" s="44">
        <f>Calculation!L16</f>
        <v>11.426666669999998</v>
      </c>
    </row>
    <row r="17" spans="1:7" x14ac:dyDescent="0.2">
      <c r="A17" s="9">
        <f>'Sample library dilution'!A17</f>
        <v>46</v>
      </c>
      <c r="B17" s="9">
        <f>'Sample library dilution'!B17</f>
        <v>47</v>
      </c>
      <c r="C17" s="9">
        <f>'Sample library dilution'!C17</f>
        <v>48</v>
      </c>
      <c r="D17" s="9" t="str">
        <f>'Sample library dilution'!D17</f>
        <v>sample library 5 dilution 2</v>
      </c>
      <c r="E17" s="18">
        <f>Calculation!O17</f>
        <v>61309.754966485911</v>
      </c>
      <c r="G17" s="44">
        <f>Calculation!L17</f>
        <v>14.699999999999998</v>
      </c>
    </row>
    <row r="18" spans="1:7" x14ac:dyDescent="0.2">
      <c r="A18" s="9">
        <f>'Sample library dilution'!A18</f>
        <v>49</v>
      </c>
      <c r="B18" s="9">
        <f>'Sample library dilution'!B18</f>
        <v>50</v>
      </c>
      <c r="C18" s="9">
        <f>'Sample library dilution'!C18</f>
        <v>51</v>
      </c>
      <c r="D18" s="9" t="str">
        <f>'Sample library dilution'!D18</f>
        <v>sample library 6 dilution 1</v>
      </c>
      <c r="E18" s="18">
        <f>Calculation!O18</f>
        <v>59574.409804992865</v>
      </c>
      <c r="G18" s="44">
        <f>Calculation!L18</f>
        <v>11.426666669999998</v>
      </c>
    </row>
    <row r="19" spans="1:7" x14ac:dyDescent="0.2">
      <c r="A19" s="9">
        <f>'Sample library dilution'!A19</f>
        <v>52</v>
      </c>
      <c r="B19" s="9">
        <f>'Sample library dilution'!B19</f>
        <v>53</v>
      </c>
      <c r="C19" s="9">
        <f>'Sample library dilution'!C19</f>
        <v>54</v>
      </c>
      <c r="D19" s="9" t="str">
        <f>'Sample library dilution'!D19</f>
        <v>sample library 6 dilution 2</v>
      </c>
      <c r="E19" s="18">
        <f>Calculation!O19</f>
        <v>61309.754966485911</v>
      </c>
      <c r="G19" s="44">
        <f>Calculation!L19</f>
        <v>14.699999999999998</v>
      </c>
    </row>
    <row r="20" spans="1:7" x14ac:dyDescent="0.2">
      <c r="A20" s="9">
        <f>'Sample library dilution'!A20</f>
        <v>55</v>
      </c>
      <c r="B20" s="9">
        <f>'Sample library dilution'!B20</f>
        <v>56</v>
      </c>
      <c r="C20" s="9">
        <f>'Sample library dilution'!C20</f>
        <v>57</v>
      </c>
      <c r="D20" s="9" t="str">
        <f>'Sample library dilution'!D20</f>
        <v>sample library 7 dilution 1</v>
      </c>
      <c r="E20" s="18">
        <f>Calculation!O20</f>
        <v>59574.409804992865</v>
      </c>
      <c r="G20" s="44">
        <f>Calculation!L20</f>
        <v>11.426666669999998</v>
      </c>
    </row>
    <row r="21" spans="1:7" x14ac:dyDescent="0.2">
      <c r="A21" s="9">
        <f>'Sample library dilution'!A21</f>
        <v>58</v>
      </c>
      <c r="B21" s="9">
        <f>'Sample library dilution'!B21</f>
        <v>59</v>
      </c>
      <c r="C21" s="9">
        <f>'Sample library dilution'!C21</f>
        <v>60</v>
      </c>
      <c r="D21" s="9" t="str">
        <f>'Sample library dilution'!D21</f>
        <v>sample library 7 dilution 2</v>
      </c>
      <c r="E21" s="18">
        <f>Calculation!O21</f>
        <v>61309.754966485911</v>
      </c>
      <c r="G21" s="44">
        <f>Calculation!L21</f>
        <v>14.699999999999998</v>
      </c>
    </row>
    <row r="22" spans="1:7" x14ac:dyDescent="0.2">
      <c r="A22" s="9">
        <f>'Sample library dilution'!A22</f>
        <v>61</v>
      </c>
      <c r="B22" s="9">
        <f>'Sample library dilution'!B22</f>
        <v>62</v>
      </c>
      <c r="C22" s="9">
        <f>'Sample library dilution'!C22</f>
        <v>63</v>
      </c>
      <c r="D22" s="9" t="str">
        <f>'Sample library dilution'!D22</f>
        <v>sample library 8 dilution 1</v>
      </c>
      <c r="E22" s="18">
        <f>Calculation!O22</f>
        <v>59574.409804992865</v>
      </c>
      <c r="G22" s="44">
        <f>Calculation!L22</f>
        <v>11.426666669999998</v>
      </c>
    </row>
    <row r="23" spans="1:7" x14ac:dyDescent="0.2">
      <c r="A23" s="9">
        <f>'Sample library dilution'!A23</f>
        <v>64</v>
      </c>
      <c r="B23" s="9">
        <f>'Sample library dilution'!B23</f>
        <v>65</v>
      </c>
      <c r="C23" s="9">
        <f>'Sample library dilution'!C23</f>
        <v>66</v>
      </c>
      <c r="D23" s="9" t="str">
        <f>'Sample library dilution'!D23</f>
        <v>sample library 8 dilution 2</v>
      </c>
      <c r="E23" s="18">
        <f>Calculation!O23</f>
        <v>61309.754966485911</v>
      </c>
      <c r="G23" s="44">
        <f>Calculation!L23</f>
        <v>14.699999999999998</v>
      </c>
    </row>
    <row r="24" spans="1:7" x14ac:dyDescent="0.2">
      <c r="A24" s="9">
        <f>'Sample library dilution'!A24</f>
        <v>67</v>
      </c>
      <c r="B24" s="9">
        <f>'Sample library dilution'!B24</f>
        <v>68</v>
      </c>
      <c r="C24" s="9">
        <f>'Sample library dilution'!C24</f>
        <v>69</v>
      </c>
      <c r="D24" s="9" t="str">
        <f>'Sample library dilution'!D24</f>
        <v>sample library 9 dilution 1</v>
      </c>
      <c r="E24" s="18">
        <f>Calculation!O24</f>
        <v>59574.409804992865</v>
      </c>
      <c r="G24" s="44">
        <f>Calculation!L24</f>
        <v>11.426666669999998</v>
      </c>
    </row>
    <row r="25" spans="1:7" x14ac:dyDescent="0.2">
      <c r="A25" s="9">
        <f>'Sample library dilution'!A25</f>
        <v>70</v>
      </c>
      <c r="B25" s="9">
        <f>'Sample library dilution'!B25</f>
        <v>71</v>
      </c>
      <c r="C25" s="9">
        <f>'Sample library dilution'!C25</f>
        <v>72</v>
      </c>
      <c r="D25" s="9" t="str">
        <f>'Sample library dilution'!D25</f>
        <v>sample library 9 dilution 2</v>
      </c>
      <c r="E25" s="18">
        <f>Calculation!O25</f>
        <v>61309.754966485911</v>
      </c>
      <c r="G25" s="44">
        <f>Calculation!L25</f>
        <v>14.699999999999998</v>
      </c>
    </row>
    <row r="26" spans="1:7" x14ac:dyDescent="0.2">
      <c r="A26" s="9">
        <f>'Sample library dilution'!A26</f>
        <v>73</v>
      </c>
      <c r="B26" s="9">
        <f>'Sample library dilution'!B26</f>
        <v>74</v>
      </c>
      <c r="C26" s="9">
        <f>'Sample library dilution'!C26</f>
        <v>75</v>
      </c>
      <c r="D26" s="9" t="str">
        <f>'Sample library dilution'!D26</f>
        <v>sample library 10 dilution 1</v>
      </c>
      <c r="E26" s="18">
        <f>Calculation!O26</f>
        <v>59574.409804992865</v>
      </c>
      <c r="G26" s="44">
        <f>Calculation!L26</f>
        <v>11.426666669999998</v>
      </c>
    </row>
    <row r="27" spans="1:7" x14ac:dyDescent="0.2">
      <c r="A27" s="9">
        <f>'Sample library dilution'!A27</f>
        <v>76</v>
      </c>
      <c r="B27" s="9">
        <f>'Sample library dilution'!B27</f>
        <v>77</v>
      </c>
      <c r="C27" s="9">
        <f>'Sample library dilution'!C27</f>
        <v>78</v>
      </c>
      <c r="D27" s="9" t="str">
        <f>'Sample library dilution'!D27</f>
        <v>sample library 10 dilution 2</v>
      </c>
      <c r="E27" s="18">
        <f>Calculation!O27</f>
        <v>61309.754966485911</v>
      </c>
      <c r="G27" s="44">
        <f>Calculation!L27</f>
        <v>14.699999999999998</v>
      </c>
    </row>
    <row r="28" spans="1:7" x14ac:dyDescent="0.2">
      <c r="A28" s="9">
        <f>'Sample library dilution'!A28</f>
        <v>79</v>
      </c>
      <c r="B28" s="9">
        <f>'Sample library dilution'!B28</f>
        <v>80</v>
      </c>
      <c r="C28" s="9">
        <f>'Sample library dilution'!C28</f>
        <v>81</v>
      </c>
      <c r="D28" s="9" t="str">
        <f>'Sample library dilution'!D28</f>
        <v>sample library 11 dilution 1</v>
      </c>
      <c r="E28" s="18">
        <f>Calculation!O28</f>
        <v>59574.409804992865</v>
      </c>
      <c r="G28" s="44">
        <f>Calculation!L28</f>
        <v>11.426666669999998</v>
      </c>
    </row>
    <row r="29" spans="1:7" x14ac:dyDescent="0.2">
      <c r="A29" s="9">
        <f>'Sample library dilution'!A29</f>
        <v>82</v>
      </c>
      <c r="B29" s="9">
        <f>'Sample library dilution'!B29</f>
        <v>83</v>
      </c>
      <c r="C29" s="9">
        <f>'Sample library dilution'!C29</f>
        <v>84</v>
      </c>
      <c r="D29" s="9" t="str">
        <f>'Sample library dilution'!D29</f>
        <v>sample library 11 dilution 2</v>
      </c>
      <c r="E29" s="18">
        <f>Calculation!O29</f>
        <v>61309.754966485911</v>
      </c>
      <c r="G29" s="44">
        <f>Calculation!L29</f>
        <v>14.699999999999998</v>
      </c>
    </row>
    <row r="30" spans="1:7" x14ac:dyDescent="0.2">
      <c r="A30" s="9">
        <f>'Sample library dilution'!A30</f>
        <v>85</v>
      </c>
      <c r="B30" s="9">
        <f>'Sample library dilution'!B30</f>
        <v>86</v>
      </c>
      <c r="C30" s="9">
        <f>'Sample library dilution'!C30</f>
        <v>87</v>
      </c>
      <c r="D30" s="9" t="str">
        <f>'Sample library dilution'!D30</f>
        <v>sample library 12 dilution 1</v>
      </c>
      <c r="E30" s="18">
        <f>Calculation!O30</f>
        <v>59574.409804992865</v>
      </c>
      <c r="G30" s="44">
        <f>Calculation!L30</f>
        <v>11.426666669999998</v>
      </c>
    </row>
    <row r="31" spans="1:7" x14ac:dyDescent="0.2">
      <c r="A31" s="9">
        <f>'Sample library dilution'!A31</f>
        <v>88</v>
      </c>
      <c r="B31" s="9">
        <f>'Sample library dilution'!B31</f>
        <v>89</v>
      </c>
      <c r="C31" s="9">
        <f>'Sample library dilution'!C31</f>
        <v>90</v>
      </c>
      <c r="D31" s="9" t="str">
        <f>'Sample library dilution'!D31</f>
        <v>sample library 12 dilution 2</v>
      </c>
      <c r="E31" s="18">
        <f>Calculation!O31</f>
        <v>61309.754966485911</v>
      </c>
      <c r="G31" s="44">
        <f>Calculation!L31</f>
        <v>14.699999999999998</v>
      </c>
    </row>
    <row r="32" spans="1:7" x14ac:dyDescent="0.2">
      <c r="A32" s="9">
        <f>'Sample library dilution'!A32</f>
        <v>91</v>
      </c>
      <c r="B32" s="9">
        <f>'Sample library dilution'!B32</f>
        <v>92</v>
      </c>
      <c r="C32" s="9">
        <f>'Sample library dilution'!C32</f>
        <v>93</v>
      </c>
      <c r="D32" s="9" t="str">
        <f>'Sample library dilution'!D32</f>
        <v>sample library 13 dilution 1</v>
      </c>
      <c r="E32" s="18">
        <f>Calculation!O32</f>
        <v>59574.409804992865</v>
      </c>
      <c r="G32" s="44">
        <f>Calculation!L32</f>
        <v>11.426666669999998</v>
      </c>
    </row>
    <row r="33" spans="1:8" ht="13.5" thickBot="1" x14ac:dyDescent="0.25">
      <c r="A33" s="9">
        <f>'Sample library dilution'!A33</f>
        <v>94</v>
      </c>
      <c r="B33" s="9">
        <f>'Sample library dilution'!B33</f>
        <v>95</v>
      </c>
      <c r="C33" s="9">
        <f>'Sample library dilution'!C33</f>
        <v>96</v>
      </c>
      <c r="D33" s="9" t="str">
        <f>'Sample library dilution'!D33</f>
        <v>sample library 13 dilution 2</v>
      </c>
      <c r="E33" s="18">
        <f>Calculation!O33</f>
        <v>61309.754966485911</v>
      </c>
      <c r="G33" s="44">
        <f>Calculation!L33</f>
        <v>14.699999999999998</v>
      </c>
      <c r="H33" s="47" t="s">
        <v>69</v>
      </c>
    </row>
    <row r="34" spans="1:8" ht="96" thickBot="1" x14ac:dyDescent="0.25">
      <c r="H34" s="48" t="s">
        <v>81</v>
      </c>
    </row>
    <row r="35" spans="1:8" ht="83.25" thickBot="1" x14ac:dyDescent="0.25">
      <c r="H35" s="48" t="s">
        <v>82</v>
      </c>
    </row>
    <row r="36" spans="1:8" ht="57.75" thickBot="1" x14ac:dyDescent="0.25">
      <c r="H36" s="48" t="s">
        <v>83</v>
      </c>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97"/>
  <sheetViews>
    <sheetView topLeftCell="A19" workbookViewId="0">
      <selection activeCell="H44" sqref="H44"/>
    </sheetView>
  </sheetViews>
  <sheetFormatPr defaultRowHeight="15" x14ac:dyDescent="0.25"/>
  <cols>
    <col min="7" max="7" width="23.5703125" bestFit="1" customWidth="1"/>
    <col min="8" max="8" width="14.42578125" bestFit="1" customWidth="1"/>
    <col min="12" max="12" width="13.7109375" bestFit="1" customWidth="1"/>
    <col min="13" max="13" width="12" customWidth="1"/>
    <col min="14" max="14" width="18.85546875" customWidth="1"/>
    <col min="15" max="15" width="31.85546875" bestFit="1" customWidth="1"/>
  </cols>
  <sheetData>
    <row r="1" spans="1:15" ht="15.75" thickBot="1" x14ac:dyDescent="0.3">
      <c r="A1" s="4" t="s">
        <v>0</v>
      </c>
      <c r="B1" s="49" t="s">
        <v>76</v>
      </c>
      <c r="D1" s="5" t="s">
        <v>33</v>
      </c>
      <c r="E1" s="5" t="s">
        <v>34</v>
      </c>
      <c r="F1" s="5" t="s">
        <v>35</v>
      </c>
      <c r="G1" s="5" t="s">
        <v>27</v>
      </c>
      <c r="H1" s="5" t="s">
        <v>77</v>
      </c>
      <c r="I1" s="5" t="s">
        <v>36</v>
      </c>
      <c r="J1" s="5" t="s">
        <v>37</v>
      </c>
      <c r="K1" s="5" t="s">
        <v>38</v>
      </c>
      <c r="L1" s="50" t="s">
        <v>84</v>
      </c>
      <c r="M1" s="5" t="s">
        <v>67</v>
      </c>
      <c r="N1" s="5" t="s">
        <v>39</v>
      </c>
      <c r="O1" s="5" t="s">
        <v>65</v>
      </c>
    </row>
    <row r="2" spans="1:15" ht="15.75" thickBot="1" x14ac:dyDescent="0.3">
      <c r="A2" s="6">
        <f>'Raw data'!A2</f>
        <v>1</v>
      </c>
      <c r="B2" s="21">
        <f>IF(SUM('Raw data'!$B$2:$B$97)&gt;4,IF(AND(ISNUMBER('Raw data'!$B2),'Raw data'!$B2&lt;40,'Raw data'!$B2&gt;0),'Raw data'!$B2,40),"")</f>
        <v>11.426666669999999</v>
      </c>
      <c r="D2" s="3">
        <f>'Sample library dilution'!A2</f>
        <v>1</v>
      </c>
      <c r="E2" s="3">
        <f>'Sample library dilution'!B2</f>
        <v>2</v>
      </c>
      <c r="F2" s="3">
        <f>'Sample library dilution'!C2</f>
        <v>3</v>
      </c>
      <c r="G2" s="1" t="str">
        <f>'Sample library dilution'!D2</f>
        <v>std1</v>
      </c>
      <c r="H2" s="3" t="str">
        <f>IF(ISNUMBER('Sample library dilution'!E2),'Sample library dilution'!E2,"")</f>
        <v/>
      </c>
      <c r="I2" s="3">
        <f>VLOOKUP(D2,$A$2:$B$97,2,FALSE)</f>
        <v>11.426666669999999</v>
      </c>
      <c r="J2" s="3">
        <f t="shared" ref="J2:K17" si="0">VLOOKUP(E2,$A$2:$B$97,2,FALSE)</f>
        <v>11.426666669999999</v>
      </c>
      <c r="K2" s="3">
        <f t="shared" si="0"/>
        <v>11.426666669999999</v>
      </c>
      <c r="L2" s="18">
        <f>AVERAGE(I2:K2)</f>
        <v>11.426666669999998</v>
      </c>
      <c r="M2" s="20">
        <f>STDEV(I2:K2)</f>
        <v>2.1755839288168292E-15</v>
      </c>
      <c r="N2" s="8">
        <f>'Sample library dilution'!F2</f>
        <v>1.3010299956639813</v>
      </c>
      <c r="O2" s="10">
        <f>'Sample library dilution'!G2</f>
        <v>20</v>
      </c>
    </row>
    <row r="3" spans="1:15" ht="15.75" thickBot="1" x14ac:dyDescent="0.3">
      <c r="A3" s="6">
        <f>'Raw data'!A3</f>
        <v>2</v>
      </c>
      <c r="B3" s="21">
        <f>IF(SUM('Raw data'!$B$2:$B$97)&gt;4,IF(AND(ISNUMBER('Raw data'!$B3),'Raw data'!$B3&lt;40,'Raw data'!$B3&gt;0),'Raw data'!$B3,40),"")</f>
        <v>11.426666669999999</v>
      </c>
      <c r="D3" s="3">
        <f>'Sample library dilution'!A3</f>
        <v>4</v>
      </c>
      <c r="E3" s="3">
        <f>'Sample library dilution'!B3</f>
        <v>5</v>
      </c>
      <c r="F3" s="3">
        <f>'Sample library dilution'!C3</f>
        <v>6</v>
      </c>
      <c r="G3" s="1" t="str">
        <f>'Sample library dilution'!D3</f>
        <v>std2</v>
      </c>
      <c r="H3" s="3" t="str">
        <f>IF(ISNUMBER('Sample library dilution'!E3),'Sample library dilution'!E3,"")</f>
        <v/>
      </c>
      <c r="I3" s="3">
        <f t="shared" ref="I3:I33" si="1">VLOOKUP(D3,$A$2:$B$97,2,FALSE)</f>
        <v>14.7</v>
      </c>
      <c r="J3" s="3">
        <f t="shared" si="0"/>
        <v>14.7</v>
      </c>
      <c r="K3" s="3">
        <f t="shared" si="0"/>
        <v>14.7</v>
      </c>
      <c r="L3" s="18">
        <f t="shared" ref="L3:L7" si="2">AVERAGE(I3:K3)</f>
        <v>14.699999999999998</v>
      </c>
      <c r="M3" s="20">
        <f t="shared" ref="M3:M33" si="3">STDEV(I3:K3)</f>
        <v>2.1755839288168292E-15</v>
      </c>
      <c r="N3" s="8">
        <f>'Sample library dilution'!F3</f>
        <v>0.3010299956639812</v>
      </c>
      <c r="O3" s="10">
        <f>'Sample library dilution'!G3</f>
        <v>2</v>
      </c>
    </row>
    <row r="4" spans="1:15" ht="15.75" thickBot="1" x14ac:dyDescent="0.3">
      <c r="A4" s="6">
        <f>'Raw data'!A4</f>
        <v>3</v>
      </c>
      <c r="B4" s="21">
        <f>IF(SUM('Raw data'!$B$2:$B$97)&gt;4,IF(AND(ISNUMBER('Raw data'!$B4),'Raw data'!$B4&lt;40,'Raw data'!$B4&gt;0),'Raw data'!$B4,40),"")</f>
        <v>11.426666669999999</v>
      </c>
      <c r="D4" s="3">
        <f>'Sample library dilution'!A4</f>
        <v>7</v>
      </c>
      <c r="E4" s="3">
        <f>'Sample library dilution'!B4</f>
        <v>8</v>
      </c>
      <c r="F4" s="3">
        <f>'Sample library dilution'!C4</f>
        <v>9</v>
      </c>
      <c r="G4" s="1" t="str">
        <f>'Sample library dilution'!D4</f>
        <v>std3</v>
      </c>
      <c r="H4" s="3" t="str">
        <f>IF(ISNUMBER('Sample library dilution'!E4),'Sample library dilution'!E4,"")</f>
        <v/>
      </c>
      <c r="I4" s="3">
        <f t="shared" si="1"/>
        <v>18</v>
      </c>
      <c r="J4" s="3">
        <f t="shared" si="0"/>
        <v>18</v>
      </c>
      <c r="K4" s="3">
        <f t="shared" si="0"/>
        <v>18</v>
      </c>
      <c r="L4" s="18">
        <f t="shared" si="2"/>
        <v>18</v>
      </c>
      <c r="M4" s="20">
        <f t="shared" si="3"/>
        <v>0</v>
      </c>
      <c r="N4" s="8">
        <f>'Sample library dilution'!F4</f>
        <v>-0.69897000433601875</v>
      </c>
      <c r="O4" s="10">
        <f>'Sample library dilution'!G4</f>
        <v>0.2</v>
      </c>
    </row>
    <row r="5" spans="1:15" ht="15.75" thickBot="1" x14ac:dyDescent="0.3">
      <c r="A5" s="6">
        <f>'Raw data'!A5</f>
        <v>4</v>
      </c>
      <c r="B5" s="21">
        <f>IF(SUM('Raw data'!$B$2:$B$97)&gt;4,IF(AND(ISNUMBER('Raw data'!$B5),'Raw data'!$B5&lt;40,'Raw data'!$B5&gt;0),'Raw data'!$B5,40),"")</f>
        <v>14.7</v>
      </c>
      <c r="D5" s="3">
        <f>'Sample library dilution'!A5</f>
        <v>10</v>
      </c>
      <c r="E5" s="3">
        <f>'Sample library dilution'!B5</f>
        <v>11</v>
      </c>
      <c r="F5" s="3">
        <f>'Sample library dilution'!C5</f>
        <v>12</v>
      </c>
      <c r="G5" s="1" t="str">
        <f>'Sample library dilution'!D5</f>
        <v>std4</v>
      </c>
      <c r="H5" s="3" t="str">
        <f>IF(ISNUMBER('Sample library dilution'!E5),'Sample library dilution'!E5,"")</f>
        <v/>
      </c>
      <c r="I5" s="3">
        <f t="shared" si="1"/>
        <v>21.3</v>
      </c>
      <c r="J5" s="3">
        <f t="shared" si="0"/>
        <v>21.3</v>
      </c>
      <c r="K5" s="3">
        <f t="shared" si="0"/>
        <v>21.3</v>
      </c>
      <c r="L5" s="18">
        <f t="shared" si="2"/>
        <v>21.3</v>
      </c>
      <c r="M5" s="20">
        <f t="shared" si="3"/>
        <v>0</v>
      </c>
      <c r="N5" s="8">
        <f>'Sample library dilution'!F5</f>
        <v>-1.6989700043360187</v>
      </c>
      <c r="O5" s="10">
        <f>'Sample library dilution'!G5</f>
        <v>0.02</v>
      </c>
    </row>
    <row r="6" spans="1:15" x14ac:dyDescent="0.25">
      <c r="A6" s="6">
        <f>'Raw data'!A6</f>
        <v>5</v>
      </c>
      <c r="B6" s="21">
        <f>IF(SUM('Raw data'!$B$2:$B$97)&gt;4,IF(AND(ISNUMBER('Raw data'!$B6),'Raw data'!$B6&lt;40,'Raw data'!$B6&gt;0),'Raw data'!$B6,40),"")</f>
        <v>14.7</v>
      </c>
      <c r="D6" s="3">
        <f>'Sample library dilution'!A6</f>
        <v>13</v>
      </c>
      <c r="E6" s="3">
        <f>'Sample library dilution'!B6</f>
        <v>14</v>
      </c>
      <c r="F6" s="3">
        <f>'Sample library dilution'!C6</f>
        <v>15</v>
      </c>
      <c r="G6" s="1" t="str">
        <f>'Sample library dilution'!D6</f>
        <v>std5</v>
      </c>
      <c r="H6" s="3" t="str">
        <f>IF(ISNUMBER('Sample library dilution'!E6),'Sample library dilution'!E6,"")</f>
        <v/>
      </c>
      <c r="I6" s="3">
        <f t="shared" si="1"/>
        <v>24.7</v>
      </c>
      <c r="J6" s="3">
        <f t="shared" si="0"/>
        <v>24.7</v>
      </c>
      <c r="K6" s="3">
        <f t="shared" si="0"/>
        <v>24.7</v>
      </c>
      <c r="L6" s="18">
        <f t="shared" si="2"/>
        <v>24.7</v>
      </c>
      <c r="M6" s="20">
        <f t="shared" si="3"/>
        <v>0</v>
      </c>
      <c r="N6" s="8">
        <f>'Sample library dilution'!F6</f>
        <v>-2.6989700043360187</v>
      </c>
      <c r="O6" s="10">
        <f>'Sample library dilution'!G6</f>
        <v>2E-3</v>
      </c>
    </row>
    <row r="7" spans="1:15" x14ac:dyDescent="0.25">
      <c r="A7" s="6">
        <f>'Raw data'!A7</f>
        <v>6</v>
      </c>
      <c r="B7" s="21">
        <f>IF(SUM('Raw data'!$B$2:$B$97)&gt;4,IF(AND(ISNUMBER('Raw data'!$B7),'Raw data'!$B7&lt;40,'Raw data'!$B7&gt;0),'Raw data'!$B7,40),"")</f>
        <v>14.7</v>
      </c>
      <c r="D7" s="3">
        <f>'Sample library dilution'!A7</f>
        <v>16</v>
      </c>
      <c r="E7" s="3">
        <f>'Sample library dilution'!B7</f>
        <v>17</v>
      </c>
      <c r="F7" s="3">
        <f>'Sample library dilution'!C7</f>
        <v>18</v>
      </c>
      <c r="G7" s="1" t="str">
        <f>'Sample library dilution'!D7</f>
        <v>NTC</v>
      </c>
      <c r="H7" s="9" t="str">
        <f>IF(ISNUMBER('Sample library dilution'!E7),'Sample library dilution'!E7,"")</f>
        <v/>
      </c>
      <c r="I7" s="9">
        <f t="shared" si="1"/>
        <v>40</v>
      </c>
      <c r="J7" s="9">
        <f t="shared" si="0"/>
        <v>40</v>
      </c>
      <c r="K7" s="9">
        <f t="shared" si="0"/>
        <v>40</v>
      </c>
      <c r="L7" s="18">
        <f t="shared" si="2"/>
        <v>40</v>
      </c>
      <c r="M7" s="20">
        <f t="shared" si="3"/>
        <v>0</v>
      </c>
      <c r="N7" s="3"/>
      <c r="O7" s="3"/>
    </row>
    <row r="8" spans="1:15" x14ac:dyDescent="0.25">
      <c r="A8" s="6">
        <f>'Raw data'!A8</f>
        <v>7</v>
      </c>
      <c r="B8" s="21">
        <f>IF(SUM('Raw data'!$B$2:$B$97)&gt;4,IF(AND(ISNUMBER('Raw data'!$B8),'Raw data'!$B8&lt;40,'Raw data'!$B8&gt;0),'Raw data'!$B8,40),"")</f>
        <v>18</v>
      </c>
      <c r="D8" s="3">
        <f>'Sample library dilution'!A8</f>
        <v>19</v>
      </c>
      <c r="E8" s="3">
        <f>'Sample library dilution'!B8</f>
        <v>20</v>
      </c>
      <c r="F8" s="3">
        <f>'Sample library dilution'!C8</f>
        <v>21</v>
      </c>
      <c r="G8" s="3" t="str">
        <f>'Sample library dilution'!D8</f>
        <v>sample library 1 dilution 1</v>
      </c>
      <c r="H8" s="9">
        <f>IF(ISNUMBER('Sample library dilution'!E8),'Sample library dilution'!E8,"")</f>
        <v>2000</v>
      </c>
      <c r="I8" s="3">
        <f t="shared" si="1"/>
        <v>11.426666669999999</v>
      </c>
      <c r="J8" s="3">
        <f t="shared" si="0"/>
        <v>11.426666669999999</v>
      </c>
      <c r="K8" s="3">
        <f t="shared" si="0"/>
        <v>11.426666669999999</v>
      </c>
      <c r="L8" s="18">
        <f>IF(ISERROR(AVERAGE(I8:K8)),"",AVERAGE(I8:K8))</f>
        <v>11.426666669999998</v>
      </c>
      <c r="M8" s="20">
        <f t="shared" si="3"/>
        <v>2.1755839288168292E-15</v>
      </c>
      <c r="N8" s="3">
        <f>(L8-$E$36)/$D$36</f>
        <v>1.2917781851231021</v>
      </c>
      <c r="O8" s="19">
        <f>IF(AND(ISNUMBER('Library size'!B2), 'Library size'!B2&gt;0),10^N8*H8*(426/'Library size'!B2),"")</f>
        <v>59574.409804992865</v>
      </c>
    </row>
    <row r="9" spans="1:15" x14ac:dyDescent="0.25">
      <c r="A9" s="6">
        <f>'Raw data'!A9</f>
        <v>8</v>
      </c>
      <c r="B9" s="21">
        <f>IF(SUM('Raw data'!$B$2:$B$97)&gt;4,IF(AND(ISNUMBER('Raw data'!$B9),'Raw data'!$B9&lt;40,'Raw data'!$B9&gt;0),'Raw data'!$B9,40),"")</f>
        <v>18</v>
      </c>
      <c r="D9" s="3">
        <f>'Sample library dilution'!A9</f>
        <v>22</v>
      </c>
      <c r="E9" s="3">
        <f>'Sample library dilution'!B9</f>
        <v>23</v>
      </c>
      <c r="F9" s="3">
        <f>'Sample library dilution'!C9</f>
        <v>24</v>
      </c>
      <c r="G9" s="3" t="str">
        <f>'Sample library dilution'!D9</f>
        <v>sample library 1 dilution 2</v>
      </c>
      <c r="H9" s="9">
        <f>IF(ISNUMBER('Sample library dilution'!E9),'Sample library dilution'!E9,"")</f>
        <v>20000</v>
      </c>
      <c r="I9" s="3">
        <f t="shared" si="1"/>
        <v>14.7</v>
      </c>
      <c r="J9" s="3">
        <f t="shared" si="0"/>
        <v>14.7</v>
      </c>
      <c r="K9" s="3">
        <f t="shared" si="0"/>
        <v>14.7</v>
      </c>
      <c r="L9" s="18">
        <f t="shared" ref="L9:L33" si="4">IF(ISERROR(AVERAGE(I9:K9)),"",AVERAGE(I9:K9))</f>
        <v>14.699999999999998</v>
      </c>
      <c r="M9" s="20">
        <f t="shared" si="3"/>
        <v>2.1755839288168292E-15</v>
      </c>
      <c r="N9" s="9">
        <f t="shared" ref="N9:N33" si="5">(L9-$E$36)/$D$36</f>
        <v>0.30424801698401743</v>
      </c>
      <c r="O9" s="19">
        <f>IF(AND(ISNUMBER('Library size'!B2), 'Library size'!B2&gt;0),10^N9*H9*(426/'Library size'!B2),"")</f>
        <v>61309.754966485911</v>
      </c>
    </row>
    <row r="10" spans="1:15" x14ac:dyDescent="0.25">
      <c r="A10" s="6">
        <f>'Raw data'!A10</f>
        <v>9</v>
      </c>
      <c r="B10" s="21">
        <f>IF(SUM('Raw data'!$B$2:$B$97)&gt;4,IF(AND(ISNUMBER('Raw data'!$B10),'Raw data'!$B10&lt;40,'Raw data'!$B10&gt;0),'Raw data'!$B10,40),"")</f>
        <v>18</v>
      </c>
      <c r="D10" s="3">
        <f>'Sample library dilution'!A10</f>
        <v>25</v>
      </c>
      <c r="E10" s="3">
        <f>'Sample library dilution'!B10</f>
        <v>26</v>
      </c>
      <c r="F10" s="3">
        <f>'Sample library dilution'!C10</f>
        <v>27</v>
      </c>
      <c r="G10" s="3" t="str">
        <f>'Sample library dilution'!D10</f>
        <v>sample library 2 dilution 1</v>
      </c>
      <c r="H10" s="9">
        <f>IF(ISNUMBER('Sample library dilution'!E10),'Sample library dilution'!E10,"")</f>
        <v>2000</v>
      </c>
      <c r="I10" s="3">
        <f t="shared" si="1"/>
        <v>11.426666669999999</v>
      </c>
      <c r="J10" s="3">
        <f t="shared" si="0"/>
        <v>11.426666669999999</v>
      </c>
      <c r="K10" s="3">
        <f t="shared" si="0"/>
        <v>11.426666669999999</v>
      </c>
      <c r="L10" s="18">
        <f t="shared" si="4"/>
        <v>11.426666669999998</v>
      </c>
      <c r="M10" s="20">
        <f t="shared" si="3"/>
        <v>2.1755839288168292E-15</v>
      </c>
      <c r="N10" s="9">
        <f t="shared" si="5"/>
        <v>1.2917781851231021</v>
      </c>
      <c r="O10" s="19">
        <f>IF(AND(ISNUMBER('Library size'!B3), 'Library size'!B3&gt;0),10^N10*H10*(426/'Library size'!B3),"")</f>
        <v>59574.409804992865</v>
      </c>
    </row>
    <row r="11" spans="1:15" x14ac:dyDescent="0.25">
      <c r="A11" s="6">
        <f>'Raw data'!A11</f>
        <v>10</v>
      </c>
      <c r="B11" s="21">
        <f>IF(SUM('Raw data'!$B$2:$B$97)&gt;4,IF(AND(ISNUMBER('Raw data'!$B11),'Raw data'!$B11&lt;40,'Raw data'!$B11&gt;0),'Raw data'!$B11,40),"")</f>
        <v>21.3</v>
      </c>
      <c r="D11" s="3">
        <f>'Sample library dilution'!A11</f>
        <v>28</v>
      </c>
      <c r="E11" s="3">
        <f>'Sample library dilution'!B11</f>
        <v>29</v>
      </c>
      <c r="F11" s="3">
        <f>'Sample library dilution'!C11</f>
        <v>30</v>
      </c>
      <c r="G11" s="3" t="str">
        <f>'Sample library dilution'!D11</f>
        <v>sample library 2 dilution 2</v>
      </c>
      <c r="H11" s="9">
        <f>IF(ISNUMBER('Sample library dilution'!E11),'Sample library dilution'!E11,"")</f>
        <v>20000</v>
      </c>
      <c r="I11" s="3">
        <f t="shared" si="1"/>
        <v>14.7</v>
      </c>
      <c r="J11" s="3">
        <f t="shared" si="0"/>
        <v>14.7</v>
      </c>
      <c r="K11" s="3">
        <f t="shared" si="0"/>
        <v>14.7</v>
      </c>
      <c r="L11" s="18">
        <f t="shared" si="4"/>
        <v>14.699999999999998</v>
      </c>
      <c r="M11" s="20">
        <f t="shared" si="3"/>
        <v>2.1755839288168292E-15</v>
      </c>
      <c r="N11" s="9">
        <f t="shared" si="5"/>
        <v>0.30424801698401743</v>
      </c>
      <c r="O11" s="19">
        <f>IF(AND(ISNUMBER('Library size'!B3), 'Library size'!B3&gt;0),10^N11*H11*(426/'Library size'!B3),"")</f>
        <v>61309.754966485911</v>
      </c>
    </row>
    <row r="12" spans="1:15" x14ac:dyDescent="0.25">
      <c r="A12" s="6">
        <f>'Raw data'!A12</f>
        <v>11</v>
      </c>
      <c r="B12" s="21">
        <f>IF(SUM('Raw data'!$B$2:$B$97)&gt;4,IF(AND(ISNUMBER('Raw data'!$B12),'Raw data'!$B12&lt;40,'Raw data'!$B12&gt;0),'Raw data'!$B12,40),"")</f>
        <v>21.3</v>
      </c>
      <c r="D12" s="3">
        <f>'Sample library dilution'!A12</f>
        <v>31</v>
      </c>
      <c r="E12" s="3">
        <f>'Sample library dilution'!B12</f>
        <v>32</v>
      </c>
      <c r="F12" s="3">
        <f>'Sample library dilution'!C12</f>
        <v>33</v>
      </c>
      <c r="G12" s="3" t="str">
        <f>'Sample library dilution'!D12</f>
        <v>sample library 3 dilution 1</v>
      </c>
      <c r="H12" s="9">
        <f>IF(ISNUMBER('Sample library dilution'!E12),'Sample library dilution'!E12,"")</f>
        <v>2000</v>
      </c>
      <c r="I12" s="3">
        <f t="shared" si="1"/>
        <v>11.426666669999999</v>
      </c>
      <c r="J12" s="3">
        <f t="shared" si="0"/>
        <v>11.426666669999999</v>
      </c>
      <c r="K12" s="3">
        <f t="shared" si="0"/>
        <v>11.426666669999999</v>
      </c>
      <c r="L12" s="18">
        <f t="shared" si="4"/>
        <v>11.426666669999998</v>
      </c>
      <c r="M12" s="20">
        <f t="shared" si="3"/>
        <v>2.1755839288168292E-15</v>
      </c>
      <c r="N12" s="9">
        <f t="shared" si="5"/>
        <v>1.2917781851231021</v>
      </c>
      <c r="O12" s="19">
        <f>IF(AND(ISNUMBER('Library size'!B4), 'Library size'!B4&gt;0),10^N12*H12*(426/'Library size'!B4),"")</f>
        <v>59574.409804992865</v>
      </c>
    </row>
    <row r="13" spans="1:15" x14ac:dyDescent="0.25">
      <c r="A13" s="6">
        <f>'Raw data'!A13</f>
        <v>12</v>
      </c>
      <c r="B13" s="21">
        <f>IF(SUM('Raw data'!$B$2:$B$97)&gt;4,IF(AND(ISNUMBER('Raw data'!$B13),'Raw data'!$B13&lt;40,'Raw data'!$B13&gt;0),'Raw data'!$B13,40),"")</f>
        <v>21.3</v>
      </c>
      <c r="D13" s="3">
        <f>'Sample library dilution'!A13</f>
        <v>34</v>
      </c>
      <c r="E13" s="3">
        <f>'Sample library dilution'!B13</f>
        <v>35</v>
      </c>
      <c r="F13" s="3">
        <f>'Sample library dilution'!C13</f>
        <v>36</v>
      </c>
      <c r="G13" s="3" t="str">
        <f>'Sample library dilution'!D13</f>
        <v>sample library 3 dilution 2</v>
      </c>
      <c r="H13" s="9">
        <f>IF(ISNUMBER('Sample library dilution'!E13),'Sample library dilution'!E13,"")</f>
        <v>20000</v>
      </c>
      <c r="I13" s="3">
        <f t="shared" si="1"/>
        <v>14.7</v>
      </c>
      <c r="J13" s="3">
        <f t="shared" si="0"/>
        <v>14.7</v>
      </c>
      <c r="K13" s="3">
        <f t="shared" si="0"/>
        <v>14.7</v>
      </c>
      <c r="L13" s="18">
        <f t="shared" si="4"/>
        <v>14.699999999999998</v>
      </c>
      <c r="M13" s="20">
        <f t="shared" si="3"/>
        <v>2.1755839288168292E-15</v>
      </c>
      <c r="N13" s="9">
        <f t="shared" si="5"/>
        <v>0.30424801698401743</v>
      </c>
      <c r="O13" s="19">
        <f>IF(AND(ISNUMBER('Library size'!B4), 'Library size'!B4&gt;0),10^N13*H13*(426/'Library size'!B4),"")</f>
        <v>61309.754966485911</v>
      </c>
    </row>
    <row r="14" spans="1:15" x14ac:dyDescent="0.25">
      <c r="A14" s="6">
        <f>'Raw data'!A14</f>
        <v>13</v>
      </c>
      <c r="B14" s="21">
        <f>IF(SUM('Raw data'!$B$2:$B$97)&gt;4,IF(AND(ISNUMBER('Raw data'!$B14),'Raw data'!$B14&lt;40,'Raw data'!$B14&gt;0),'Raw data'!$B14,40),"")</f>
        <v>24.7</v>
      </c>
      <c r="D14" s="3">
        <f>'Sample library dilution'!A14</f>
        <v>37</v>
      </c>
      <c r="E14" s="3">
        <f>'Sample library dilution'!B14</f>
        <v>38</v>
      </c>
      <c r="F14" s="3">
        <f>'Sample library dilution'!C14</f>
        <v>39</v>
      </c>
      <c r="G14" s="3" t="str">
        <f>'Sample library dilution'!D14</f>
        <v>sample library 4 dilution 1</v>
      </c>
      <c r="H14" s="9">
        <f>IF(ISNUMBER('Sample library dilution'!E14),'Sample library dilution'!E14,"")</f>
        <v>2000</v>
      </c>
      <c r="I14" s="3">
        <f t="shared" si="1"/>
        <v>11.426666669999999</v>
      </c>
      <c r="J14" s="3">
        <f t="shared" si="0"/>
        <v>11.426666669999999</v>
      </c>
      <c r="K14" s="3">
        <f t="shared" si="0"/>
        <v>11.426666669999999</v>
      </c>
      <c r="L14" s="18">
        <f t="shared" si="4"/>
        <v>11.426666669999998</v>
      </c>
      <c r="M14" s="20">
        <f t="shared" si="3"/>
        <v>2.1755839288168292E-15</v>
      </c>
      <c r="N14" s="9">
        <f t="shared" si="5"/>
        <v>1.2917781851231021</v>
      </c>
      <c r="O14" s="19">
        <f>IF(AND(ISNUMBER('Library size'!B5), 'Library size'!B5&gt;0),10^N14*H14*(426/'Library size'!B5),"")</f>
        <v>59574.409804992865</v>
      </c>
    </row>
    <row r="15" spans="1:15" x14ac:dyDescent="0.25">
      <c r="A15" s="6">
        <f>'Raw data'!A15</f>
        <v>14</v>
      </c>
      <c r="B15" s="21">
        <f>IF(SUM('Raw data'!$B$2:$B$97)&gt;4,IF(AND(ISNUMBER('Raw data'!$B15),'Raw data'!$B15&lt;40,'Raw data'!$B15&gt;0),'Raw data'!$B15,40),"")</f>
        <v>24.7</v>
      </c>
      <c r="D15" s="3">
        <f>'Sample library dilution'!A15</f>
        <v>40</v>
      </c>
      <c r="E15" s="3">
        <f>'Sample library dilution'!B15</f>
        <v>41</v>
      </c>
      <c r="F15" s="3">
        <f>'Sample library dilution'!C15</f>
        <v>42</v>
      </c>
      <c r="G15" s="3" t="str">
        <f>'Sample library dilution'!D15</f>
        <v>sample library 4 dilution 2</v>
      </c>
      <c r="H15" s="9">
        <f>IF(ISNUMBER('Sample library dilution'!E15),'Sample library dilution'!E15,"")</f>
        <v>20000</v>
      </c>
      <c r="I15" s="3">
        <f t="shared" si="1"/>
        <v>14.7</v>
      </c>
      <c r="J15" s="3">
        <f t="shared" si="0"/>
        <v>14.7</v>
      </c>
      <c r="K15" s="3">
        <f t="shared" si="0"/>
        <v>14.7</v>
      </c>
      <c r="L15" s="18">
        <f t="shared" si="4"/>
        <v>14.699999999999998</v>
      </c>
      <c r="M15" s="20">
        <f t="shared" si="3"/>
        <v>2.1755839288168292E-15</v>
      </c>
      <c r="N15" s="9">
        <f t="shared" si="5"/>
        <v>0.30424801698401743</v>
      </c>
      <c r="O15" s="19">
        <f>IF(AND(ISNUMBER('Library size'!B5), 'Library size'!B5&gt;0),10^N15*H15*(426/'Library size'!B5),"")</f>
        <v>61309.754966485911</v>
      </c>
    </row>
    <row r="16" spans="1:15" x14ac:dyDescent="0.25">
      <c r="A16" s="6">
        <f>'Raw data'!A16</f>
        <v>15</v>
      </c>
      <c r="B16" s="21">
        <f>IF(SUM('Raw data'!$B$2:$B$97)&gt;4,IF(AND(ISNUMBER('Raw data'!$B16),'Raw data'!$B16&lt;40,'Raw data'!$B16&gt;0),'Raw data'!$B16,40),"")</f>
        <v>24.7</v>
      </c>
      <c r="D16" s="3">
        <f>'Sample library dilution'!A16</f>
        <v>43</v>
      </c>
      <c r="E16" s="3">
        <f>'Sample library dilution'!B16</f>
        <v>44</v>
      </c>
      <c r="F16" s="3">
        <f>'Sample library dilution'!C16</f>
        <v>45</v>
      </c>
      <c r="G16" s="3" t="str">
        <f>'Sample library dilution'!D16</f>
        <v>sample library 5 dilution 1</v>
      </c>
      <c r="H16" s="9">
        <f>IF(ISNUMBER('Sample library dilution'!E16),'Sample library dilution'!E16,"")</f>
        <v>2000</v>
      </c>
      <c r="I16" s="3">
        <f t="shared" si="1"/>
        <v>11.426666669999999</v>
      </c>
      <c r="J16" s="3">
        <f t="shared" si="0"/>
        <v>11.426666669999999</v>
      </c>
      <c r="K16" s="3">
        <f t="shared" si="0"/>
        <v>11.426666669999999</v>
      </c>
      <c r="L16" s="18">
        <f t="shared" si="4"/>
        <v>11.426666669999998</v>
      </c>
      <c r="M16" s="20">
        <f t="shared" si="3"/>
        <v>2.1755839288168292E-15</v>
      </c>
      <c r="N16" s="9">
        <f t="shared" si="5"/>
        <v>1.2917781851231021</v>
      </c>
      <c r="O16" s="19">
        <f>IF(AND(ISNUMBER('Library size'!B6), 'Library size'!B6&gt;0),10^N16*H16*(426/'Library size'!B6),"")</f>
        <v>59574.409804992865</v>
      </c>
    </row>
    <row r="17" spans="1:15" x14ac:dyDescent="0.25">
      <c r="A17" s="6">
        <f>'Raw data'!A17</f>
        <v>16</v>
      </c>
      <c r="B17" s="21">
        <f>IF(SUM('Raw data'!$B$2:$B$97)&gt;4,IF(AND(ISNUMBER('Raw data'!$B17),'Raw data'!$B17&lt;40,'Raw data'!$B17&gt;0),'Raw data'!$B17,40),"")</f>
        <v>40</v>
      </c>
      <c r="D17" s="3">
        <f>'Sample library dilution'!A17</f>
        <v>46</v>
      </c>
      <c r="E17" s="3">
        <f>'Sample library dilution'!B17</f>
        <v>47</v>
      </c>
      <c r="F17" s="3">
        <f>'Sample library dilution'!C17</f>
        <v>48</v>
      </c>
      <c r="G17" s="3" t="str">
        <f>'Sample library dilution'!D17</f>
        <v>sample library 5 dilution 2</v>
      </c>
      <c r="H17" s="9">
        <f>IF(ISNUMBER('Sample library dilution'!E17),'Sample library dilution'!E17,"")</f>
        <v>20000</v>
      </c>
      <c r="I17" s="3">
        <f t="shared" si="1"/>
        <v>14.7</v>
      </c>
      <c r="J17" s="3">
        <f t="shared" si="0"/>
        <v>14.7</v>
      </c>
      <c r="K17" s="3">
        <f t="shared" si="0"/>
        <v>14.7</v>
      </c>
      <c r="L17" s="18">
        <f t="shared" si="4"/>
        <v>14.699999999999998</v>
      </c>
      <c r="M17" s="20">
        <f t="shared" si="3"/>
        <v>2.1755839288168292E-15</v>
      </c>
      <c r="N17" s="9">
        <f t="shared" si="5"/>
        <v>0.30424801698401743</v>
      </c>
      <c r="O17" s="19">
        <f>IF(AND(ISNUMBER('Library size'!B6), 'Library size'!B6&gt;0),10^N17*H17*(426/'Library size'!B6),"")</f>
        <v>61309.754966485911</v>
      </c>
    </row>
    <row r="18" spans="1:15" x14ac:dyDescent="0.25">
      <c r="A18" s="6">
        <f>'Raw data'!A18</f>
        <v>17</v>
      </c>
      <c r="B18" s="21">
        <f>IF(SUM('Raw data'!$B$2:$B$97)&gt;4,IF(AND(ISNUMBER('Raw data'!$B18),'Raw data'!$B18&lt;40,'Raw data'!$B18&gt;0),'Raw data'!$B18,40),"")</f>
        <v>40</v>
      </c>
      <c r="D18" s="3">
        <f>'Sample library dilution'!A18</f>
        <v>49</v>
      </c>
      <c r="E18" s="3">
        <f>'Sample library dilution'!B18</f>
        <v>50</v>
      </c>
      <c r="F18" s="3">
        <f>'Sample library dilution'!C18</f>
        <v>51</v>
      </c>
      <c r="G18" s="3" t="str">
        <f>'Sample library dilution'!D18</f>
        <v>sample library 6 dilution 1</v>
      </c>
      <c r="H18" s="9">
        <f>IF(ISNUMBER('Sample library dilution'!E18),'Sample library dilution'!E18,"")</f>
        <v>2000</v>
      </c>
      <c r="I18" s="3">
        <f t="shared" si="1"/>
        <v>11.426666669999999</v>
      </c>
      <c r="J18" s="3">
        <f t="shared" ref="J18:J33" si="6">VLOOKUP(E18,$A$2:$B$97,2,FALSE)</f>
        <v>11.426666669999999</v>
      </c>
      <c r="K18" s="3">
        <f t="shared" ref="K18:K33" si="7">VLOOKUP(F18,$A$2:$B$97,2,FALSE)</f>
        <v>11.426666669999999</v>
      </c>
      <c r="L18" s="18">
        <f t="shared" si="4"/>
        <v>11.426666669999998</v>
      </c>
      <c r="M18" s="20">
        <f t="shared" si="3"/>
        <v>2.1755839288168292E-15</v>
      </c>
      <c r="N18" s="9">
        <f t="shared" si="5"/>
        <v>1.2917781851231021</v>
      </c>
      <c r="O18" s="19">
        <f>IF(AND(ISNUMBER('Library size'!B7), 'Library size'!B7&gt;0),10^N18*H18*(426/'Library size'!B7),"")</f>
        <v>59574.409804992865</v>
      </c>
    </row>
    <row r="19" spans="1:15" x14ac:dyDescent="0.25">
      <c r="A19" s="6">
        <f>'Raw data'!A19</f>
        <v>18</v>
      </c>
      <c r="B19" s="21">
        <f>IF(SUM('Raw data'!$B$2:$B$97)&gt;4,IF(AND(ISNUMBER('Raw data'!$B19),'Raw data'!$B19&lt;40,'Raw data'!$B19&gt;0),'Raw data'!$B19,40),"")</f>
        <v>40</v>
      </c>
      <c r="D19" s="3">
        <f>'Sample library dilution'!A19</f>
        <v>52</v>
      </c>
      <c r="E19" s="3">
        <f>'Sample library dilution'!B19</f>
        <v>53</v>
      </c>
      <c r="F19" s="3">
        <f>'Sample library dilution'!C19</f>
        <v>54</v>
      </c>
      <c r="G19" s="3" t="str">
        <f>'Sample library dilution'!D19</f>
        <v>sample library 6 dilution 2</v>
      </c>
      <c r="H19" s="9">
        <f>IF(ISNUMBER('Sample library dilution'!E19),'Sample library dilution'!E19,"")</f>
        <v>20000</v>
      </c>
      <c r="I19" s="3">
        <f t="shared" si="1"/>
        <v>14.7</v>
      </c>
      <c r="J19" s="3">
        <f t="shared" si="6"/>
        <v>14.7</v>
      </c>
      <c r="K19" s="3">
        <f t="shared" si="7"/>
        <v>14.7</v>
      </c>
      <c r="L19" s="18">
        <f t="shared" si="4"/>
        <v>14.699999999999998</v>
      </c>
      <c r="M19" s="20">
        <f t="shared" si="3"/>
        <v>2.1755839288168292E-15</v>
      </c>
      <c r="N19" s="9">
        <f t="shared" si="5"/>
        <v>0.30424801698401743</v>
      </c>
      <c r="O19" s="19">
        <f>IF(AND(ISNUMBER('Library size'!B7), 'Library size'!B7&gt;0),10^N19*H19*(426/'Library size'!B7),"")</f>
        <v>61309.754966485911</v>
      </c>
    </row>
    <row r="20" spans="1:15" x14ac:dyDescent="0.25">
      <c r="A20" s="6">
        <f>'Raw data'!A20</f>
        <v>19</v>
      </c>
      <c r="B20" s="21">
        <f>IF(SUM('Raw data'!$B$2:$B$97)&gt;4,IF(AND(ISNUMBER('Raw data'!$B20),'Raw data'!$B20&lt;40,'Raw data'!$B20&gt;0),'Raw data'!$B20,40),"")</f>
        <v>11.426666669999999</v>
      </c>
      <c r="D20" s="3">
        <f>'Sample library dilution'!A20</f>
        <v>55</v>
      </c>
      <c r="E20" s="3">
        <f>'Sample library dilution'!B20</f>
        <v>56</v>
      </c>
      <c r="F20" s="3">
        <f>'Sample library dilution'!C20</f>
        <v>57</v>
      </c>
      <c r="G20" s="3" t="str">
        <f>'Sample library dilution'!D20</f>
        <v>sample library 7 dilution 1</v>
      </c>
      <c r="H20" s="9">
        <f>IF(ISNUMBER('Sample library dilution'!E20),'Sample library dilution'!E20,"")</f>
        <v>2000</v>
      </c>
      <c r="I20" s="3">
        <f t="shared" si="1"/>
        <v>11.426666669999999</v>
      </c>
      <c r="J20" s="3">
        <f t="shared" si="6"/>
        <v>11.426666669999999</v>
      </c>
      <c r="K20" s="3">
        <f t="shared" si="7"/>
        <v>11.426666669999999</v>
      </c>
      <c r="L20" s="18">
        <f t="shared" si="4"/>
        <v>11.426666669999998</v>
      </c>
      <c r="M20" s="20">
        <f t="shared" si="3"/>
        <v>2.1755839288168292E-15</v>
      </c>
      <c r="N20" s="9">
        <f t="shared" si="5"/>
        <v>1.2917781851231021</v>
      </c>
      <c r="O20" s="19">
        <f>IF(AND(ISNUMBER('Library size'!B8), 'Library size'!B8&gt;0),10^N20*H20*(426/'Library size'!B8),"")</f>
        <v>59574.409804992865</v>
      </c>
    </row>
    <row r="21" spans="1:15" x14ac:dyDescent="0.25">
      <c r="A21" s="6">
        <f>'Raw data'!A21</f>
        <v>20</v>
      </c>
      <c r="B21" s="21">
        <f>IF(SUM('Raw data'!$B$2:$B$97)&gt;4,IF(AND(ISNUMBER('Raw data'!$B21),'Raw data'!$B21&lt;40,'Raw data'!$B21&gt;0),'Raw data'!$B21,40),"")</f>
        <v>11.426666669999999</v>
      </c>
      <c r="D21" s="3">
        <f>'Sample library dilution'!A21</f>
        <v>58</v>
      </c>
      <c r="E21" s="3">
        <f>'Sample library dilution'!B21</f>
        <v>59</v>
      </c>
      <c r="F21" s="3">
        <f>'Sample library dilution'!C21</f>
        <v>60</v>
      </c>
      <c r="G21" s="3" t="str">
        <f>'Sample library dilution'!D21</f>
        <v>sample library 7 dilution 2</v>
      </c>
      <c r="H21" s="9">
        <f>IF(ISNUMBER('Sample library dilution'!E21),'Sample library dilution'!E21,"")</f>
        <v>20000</v>
      </c>
      <c r="I21" s="3">
        <f t="shared" si="1"/>
        <v>14.7</v>
      </c>
      <c r="J21" s="3">
        <f t="shared" si="6"/>
        <v>14.7</v>
      </c>
      <c r="K21" s="3">
        <f t="shared" si="7"/>
        <v>14.7</v>
      </c>
      <c r="L21" s="18">
        <f t="shared" si="4"/>
        <v>14.699999999999998</v>
      </c>
      <c r="M21" s="20">
        <f t="shared" si="3"/>
        <v>2.1755839288168292E-15</v>
      </c>
      <c r="N21" s="9">
        <f t="shared" si="5"/>
        <v>0.30424801698401743</v>
      </c>
      <c r="O21" s="19">
        <f>IF(AND(ISNUMBER('Library size'!B8), 'Library size'!B8&gt;0),10^N21*H21*(426/'Library size'!B8),"")</f>
        <v>61309.754966485911</v>
      </c>
    </row>
    <row r="22" spans="1:15" x14ac:dyDescent="0.25">
      <c r="A22" s="6">
        <f>'Raw data'!A22</f>
        <v>21</v>
      </c>
      <c r="B22" s="21">
        <f>IF(SUM('Raw data'!$B$2:$B$97)&gt;4,IF(AND(ISNUMBER('Raw data'!$B22),'Raw data'!$B22&lt;40,'Raw data'!$B22&gt;0),'Raw data'!$B22,40),"")</f>
        <v>11.426666669999999</v>
      </c>
      <c r="D22" s="3">
        <f>'Sample library dilution'!A22</f>
        <v>61</v>
      </c>
      <c r="E22" s="3">
        <f>'Sample library dilution'!B22</f>
        <v>62</v>
      </c>
      <c r="F22" s="3">
        <f>'Sample library dilution'!C22</f>
        <v>63</v>
      </c>
      <c r="G22" s="3" t="str">
        <f>'Sample library dilution'!D22</f>
        <v>sample library 8 dilution 1</v>
      </c>
      <c r="H22" s="9">
        <f>IF(ISNUMBER('Sample library dilution'!E22),'Sample library dilution'!E22,"")</f>
        <v>2000</v>
      </c>
      <c r="I22" s="3">
        <f t="shared" si="1"/>
        <v>11.426666669999999</v>
      </c>
      <c r="J22" s="3">
        <f t="shared" si="6"/>
        <v>11.426666669999999</v>
      </c>
      <c r="K22" s="3">
        <f t="shared" si="7"/>
        <v>11.426666669999999</v>
      </c>
      <c r="L22" s="18">
        <f t="shared" si="4"/>
        <v>11.426666669999998</v>
      </c>
      <c r="M22" s="20">
        <f t="shared" si="3"/>
        <v>2.1755839288168292E-15</v>
      </c>
      <c r="N22" s="9">
        <f t="shared" si="5"/>
        <v>1.2917781851231021</v>
      </c>
      <c r="O22" s="19">
        <f>IF(AND(ISNUMBER('Library size'!B9), 'Library size'!B9&gt;0),10^N22*H22*(426/'Library size'!B9),"")</f>
        <v>59574.409804992865</v>
      </c>
    </row>
    <row r="23" spans="1:15" x14ac:dyDescent="0.25">
      <c r="A23" s="6">
        <f>'Raw data'!A23</f>
        <v>22</v>
      </c>
      <c r="B23" s="21">
        <f>IF(SUM('Raw data'!$B$2:$B$97)&gt;4,IF(AND(ISNUMBER('Raw data'!$B23),'Raw data'!$B23&lt;40,'Raw data'!$B23&gt;0),'Raw data'!$B23,40),"")</f>
        <v>14.7</v>
      </c>
      <c r="D23" s="3">
        <f>'Sample library dilution'!A23</f>
        <v>64</v>
      </c>
      <c r="E23" s="3">
        <f>'Sample library dilution'!B23</f>
        <v>65</v>
      </c>
      <c r="F23" s="3">
        <f>'Sample library dilution'!C23</f>
        <v>66</v>
      </c>
      <c r="G23" s="3" t="str">
        <f>'Sample library dilution'!D23</f>
        <v>sample library 8 dilution 2</v>
      </c>
      <c r="H23" s="9">
        <f>IF(ISNUMBER('Sample library dilution'!E23),'Sample library dilution'!E23,"")</f>
        <v>20000</v>
      </c>
      <c r="I23" s="3">
        <f t="shared" si="1"/>
        <v>14.7</v>
      </c>
      <c r="J23" s="3">
        <f t="shared" si="6"/>
        <v>14.7</v>
      </c>
      <c r="K23" s="3">
        <f t="shared" si="7"/>
        <v>14.7</v>
      </c>
      <c r="L23" s="18">
        <f t="shared" si="4"/>
        <v>14.699999999999998</v>
      </c>
      <c r="M23" s="20">
        <f t="shared" si="3"/>
        <v>2.1755839288168292E-15</v>
      </c>
      <c r="N23" s="9">
        <f t="shared" si="5"/>
        <v>0.30424801698401743</v>
      </c>
      <c r="O23" s="19">
        <f>IF(AND(ISNUMBER('Library size'!B9), 'Library size'!B9&gt;0),10^N23*H23*(426/'Library size'!B9),"")</f>
        <v>61309.754966485911</v>
      </c>
    </row>
    <row r="24" spans="1:15" x14ac:dyDescent="0.25">
      <c r="A24" s="6">
        <f>'Raw data'!A24</f>
        <v>23</v>
      </c>
      <c r="B24" s="21">
        <f>IF(SUM('Raw data'!$B$2:$B$97)&gt;4,IF(AND(ISNUMBER('Raw data'!$B24),'Raw data'!$B24&lt;40,'Raw data'!$B24&gt;0),'Raw data'!$B24,40),"")</f>
        <v>14.7</v>
      </c>
      <c r="D24" s="3">
        <f>'Sample library dilution'!A24</f>
        <v>67</v>
      </c>
      <c r="E24" s="3">
        <f>'Sample library dilution'!B24</f>
        <v>68</v>
      </c>
      <c r="F24" s="3">
        <f>'Sample library dilution'!C24</f>
        <v>69</v>
      </c>
      <c r="G24" s="3" t="str">
        <f>'Sample library dilution'!D24</f>
        <v>sample library 9 dilution 1</v>
      </c>
      <c r="H24" s="9">
        <f>IF(ISNUMBER('Sample library dilution'!E24),'Sample library dilution'!E24,"")</f>
        <v>2000</v>
      </c>
      <c r="I24" s="3">
        <f t="shared" si="1"/>
        <v>11.426666669999999</v>
      </c>
      <c r="J24" s="3">
        <f t="shared" si="6"/>
        <v>11.426666669999999</v>
      </c>
      <c r="K24" s="3">
        <f t="shared" si="7"/>
        <v>11.426666669999999</v>
      </c>
      <c r="L24" s="18">
        <f t="shared" si="4"/>
        <v>11.426666669999998</v>
      </c>
      <c r="M24" s="20">
        <f t="shared" si="3"/>
        <v>2.1755839288168292E-15</v>
      </c>
      <c r="N24" s="9">
        <f t="shared" si="5"/>
        <v>1.2917781851231021</v>
      </c>
      <c r="O24" s="19">
        <f>IF(AND(ISNUMBER('Library size'!B10), 'Library size'!B10&gt;0),10^N24*H24*(426/'Library size'!B10),"")</f>
        <v>59574.409804992865</v>
      </c>
    </row>
    <row r="25" spans="1:15" x14ac:dyDescent="0.25">
      <c r="A25" s="6">
        <f>'Raw data'!A25</f>
        <v>24</v>
      </c>
      <c r="B25" s="21">
        <f>IF(SUM('Raw data'!$B$2:$B$97)&gt;4,IF(AND(ISNUMBER('Raw data'!$B25),'Raw data'!$B25&lt;40,'Raw data'!$B25&gt;0),'Raw data'!$B25,40),"")</f>
        <v>14.7</v>
      </c>
      <c r="D25" s="3">
        <f>'Sample library dilution'!A25</f>
        <v>70</v>
      </c>
      <c r="E25" s="3">
        <f>'Sample library dilution'!B25</f>
        <v>71</v>
      </c>
      <c r="F25" s="3">
        <f>'Sample library dilution'!C25</f>
        <v>72</v>
      </c>
      <c r="G25" s="3" t="str">
        <f>'Sample library dilution'!D25</f>
        <v>sample library 9 dilution 2</v>
      </c>
      <c r="H25" s="9">
        <f>IF(ISNUMBER('Sample library dilution'!E25),'Sample library dilution'!E25,"")</f>
        <v>20000</v>
      </c>
      <c r="I25" s="3">
        <f t="shared" si="1"/>
        <v>14.7</v>
      </c>
      <c r="J25" s="3">
        <f t="shared" si="6"/>
        <v>14.7</v>
      </c>
      <c r="K25" s="3">
        <f t="shared" si="7"/>
        <v>14.7</v>
      </c>
      <c r="L25" s="18">
        <f t="shared" si="4"/>
        <v>14.699999999999998</v>
      </c>
      <c r="M25" s="20">
        <f t="shared" si="3"/>
        <v>2.1755839288168292E-15</v>
      </c>
      <c r="N25" s="9">
        <f t="shared" si="5"/>
        <v>0.30424801698401743</v>
      </c>
      <c r="O25" s="19">
        <f>IF(AND(ISNUMBER('Library size'!B10), 'Library size'!B10&gt;0),10^N25*H25*(426/'Library size'!B10),"")</f>
        <v>61309.754966485911</v>
      </c>
    </row>
    <row r="26" spans="1:15" x14ac:dyDescent="0.25">
      <c r="A26" s="6">
        <f>'Raw data'!A26</f>
        <v>25</v>
      </c>
      <c r="B26" s="21">
        <f>IF(SUM('Raw data'!$B$2:$B$97)&gt;4,IF(AND(ISNUMBER('Raw data'!$B26),'Raw data'!$B26&lt;40,'Raw data'!$B26&gt;0),'Raw data'!$B26,40),"")</f>
        <v>11.426666669999999</v>
      </c>
      <c r="D26" s="3">
        <f>'Sample library dilution'!A26</f>
        <v>73</v>
      </c>
      <c r="E26" s="3">
        <f>'Sample library dilution'!B26</f>
        <v>74</v>
      </c>
      <c r="F26" s="3">
        <f>'Sample library dilution'!C26</f>
        <v>75</v>
      </c>
      <c r="G26" s="3" t="str">
        <f>'Sample library dilution'!D26</f>
        <v>sample library 10 dilution 1</v>
      </c>
      <c r="H26" s="9">
        <f>IF(ISNUMBER('Sample library dilution'!E26),'Sample library dilution'!E26,"")</f>
        <v>2000</v>
      </c>
      <c r="I26" s="3">
        <f t="shared" si="1"/>
        <v>11.426666669999999</v>
      </c>
      <c r="J26" s="3">
        <f t="shared" si="6"/>
        <v>11.426666669999999</v>
      </c>
      <c r="K26" s="3">
        <f t="shared" si="7"/>
        <v>11.426666669999999</v>
      </c>
      <c r="L26" s="18">
        <f t="shared" si="4"/>
        <v>11.426666669999998</v>
      </c>
      <c r="M26" s="20">
        <f t="shared" si="3"/>
        <v>2.1755839288168292E-15</v>
      </c>
      <c r="N26" s="9">
        <f t="shared" si="5"/>
        <v>1.2917781851231021</v>
      </c>
      <c r="O26" s="19">
        <f>IF(AND(ISNUMBER('Library size'!B11), 'Library size'!B11&gt;0),10^N26*H26*(426/'Library size'!B11),"")</f>
        <v>59574.409804992865</v>
      </c>
    </row>
    <row r="27" spans="1:15" x14ac:dyDescent="0.25">
      <c r="A27" s="6">
        <f>'Raw data'!A27</f>
        <v>26</v>
      </c>
      <c r="B27" s="21">
        <f>IF(SUM('Raw data'!$B$2:$B$97)&gt;4,IF(AND(ISNUMBER('Raw data'!$B27),'Raw data'!$B27&lt;40,'Raw data'!$B27&gt;0),'Raw data'!$B27,40),"")</f>
        <v>11.426666669999999</v>
      </c>
      <c r="D27" s="3">
        <f>'Sample library dilution'!A27</f>
        <v>76</v>
      </c>
      <c r="E27" s="3">
        <f>'Sample library dilution'!B27</f>
        <v>77</v>
      </c>
      <c r="F27" s="3">
        <f>'Sample library dilution'!C27</f>
        <v>78</v>
      </c>
      <c r="G27" s="3" t="str">
        <f>'Sample library dilution'!D27</f>
        <v>sample library 10 dilution 2</v>
      </c>
      <c r="H27" s="9">
        <f>IF(ISNUMBER('Sample library dilution'!E27),'Sample library dilution'!E27,"")</f>
        <v>20000</v>
      </c>
      <c r="I27" s="3">
        <f t="shared" si="1"/>
        <v>14.7</v>
      </c>
      <c r="J27" s="3">
        <f t="shared" si="6"/>
        <v>14.7</v>
      </c>
      <c r="K27" s="3">
        <f t="shared" si="7"/>
        <v>14.7</v>
      </c>
      <c r="L27" s="18">
        <f t="shared" si="4"/>
        <v>14.699999999999998</v>
      </c>
      <c r="M27" s="20">
        <f t="shared" si="3"/>
        <v>2.1755839288168292E-15</v>
      </c>
      <c r="N27" s="9">
        <f t="shared" si="5"/>
        <v>0.30424801698401743</v>
      </c>
      <c r="O27" s="19">
        <f>IF(AND(ISNUMBER('Library size'!B11), 'Library size'!B11&gt;0),10^N27*H27*(426/'Library size'!B11),"")</f>
        <v>61309.754966485911</v>
      </c>
    </row>
    <row r="28" spans="1:15" x14ac:dyDescent="0.25">
      <c r="A28" s="6">
        <f>'Raw data'!A28</f>
        <v>27</v>
      </c>
      <c r="B28" s="21">
        <f>IF(SUM('Raw data'!$B$2:$B$97)&gt;4,IF(AND(ISNUMBER('Raw data'!$B28),'Raw data'!$B28&lt;40,'Raw data'!$B28&gt;0),'Raw data'!$B28,40),"")</f>
        <v>11.426666669999999</v>
      </c>
      <c r="D28" s="3">
        <f>'Sample library dilution'!A28</f>
        <v>79</v>
      </c>
      <c r="E28" s="3">
        <f>'Sample library dilution'!B28</f>
        <v>80</v>
      </c>
      <c r="F28" s="3">
        <f>'Sample library dilution'!C28</f>
        <v>81</v>
      </c>
      <c r="G28" s="3" t="str">
        <f>'Sample library dilution'!D28</f>
        <v>sample library 11 dilution 1</v>
      </c>
      <c r="H28" s="9">
        <f>IF(ISNUMBER('Sample library dilution'!E28),'Sample library dilution'!E28,"")</f>
        <v>2000</v>
      </c>
      <c r="I28" s="3">
        <f t="shared" si="1"/>
        <v>11.426666669999999</v>
      </c>
      <c r="J28" s="3">
        <f t="shared" si="6"/>
        <v>11.426666669999999</v>
      </c>
      <c r="K28" s="3">
        <f t="shared" si="7"/>
        <v>11.426666669999999</v>
      </c>
      <c r="L28" s="18">
        <f t="shared" si="4"/>
        <v>11.426666669999998</v>
      </c>
      <c r="M28" s="20">
        <f t="shared" si="3"/>
        <v>2.1755839288168292E-15</v>
      </c>
      <c r="N28" s="9">
        <f t="shared" si="5"/>
        <v>1.2917781851231021</v>
      </c>
      <c r="O28" s="19">
        <f>IF(AND(ISNUMBER('Library size'!B12), 'Library size'!B12&gt;0),10^N28*H28*(426/'Library size'!B12),"")</f>
        <v>59574.409804992865</v>
      </c>
    </row>
    <row r="29" spans="1:15" x14ac:dyDescent="0.25">
      <c r="A29" s="6">
        <f>'Raw data'!A29</f>
        <v>28</v>
      </c>
      <c r="B29" s="21">
        <f>IF(SUM('Raw data'!$B$2:$B$97)&gt;4,IF(AND(ISNUMBER('Raw data'!$B29),'Raw data'!$B29&lt;40,'Raw data'!$B29&gt;0),'Raw data'!$B29,40),"")</f>
        <v>14.7</v>
      </c>
      <c r="D29" s="3">
        <f>'Sample library dilution'!A29</f>
        <v>82</v>
      </c>
      <c r="E29" s="3">
        <f>'Sample library dilution'!B29</f>
        <v>83</v>
      </c>
      <c r="F29" s="3">
        <f>'Sample library dilution'!C29</f>
        <v>84</v>
      </c>
      <c r="G29" s="3" t="str">
        <f>'Sample library dilution'!D29</f>
        <v>sample library 11 dilution 2</v>
      </c>
      <c r="H29" s="9">
        <f>IF(ISNUMBER('Sample library dilution'!E29),'Sample library dilution'!E29,"")</f>
        <v>20000</v>
      </c>
      <c r="I29" s="3">
        <f t="shared" si="1"/>
        <v>14.7</v>
      </c>
      <c r="J29" s="3">
        <f t="shared" si="6"/>
        <v>14.7</v>
      </c>
      <c r="K29" s="3">
        <f t="shared" si="7"/>
        <v>14.7</v>
      </c>
      <c r="L29" s="18">
        <f t="shared" si="4"/>
        <v>14.699999999999998</v>
      </c>
      <c r="M29" s="20">
        <f t="shared" si="3"/>
        <v>2.1755839288168292E-15</v>
      </c>
      <c r="N29" s="9">
        <f t="shared" si="5"/>
        <v>0.30424801698401743</v>
      </c>
      <c r="O29" s="19">
        <f>IF(AND(ISNUMBER('Library size'!B12), 'Library size'!B12&gt;0),10^N29*H29*(426/'Library size'!B12),"")</f>
        <v>61309.754966485911</v>
      </c>
    </row>
    <row r="30" spans="1:15" x14ac:dyDescent="0.25">
      <c r="A30" s="6">
        <f>'Raw data'!A30</f>
        <v>29</v>
      </c>
      <c r="B30" s="21">
        <f>IF(SUM('Raw data'!$B$2:$B$97)&gt;4,IF(AND(ISNUMBER('Raw data'!$B30),'Raw data'!$B30&lt;40,'Raw data'!$B30&gt;0),'Raw data'!$B30,40),"")</f>
        <v>14.7</v>
      </c>
      <c r="D30" s="3">
        <f>'Sample library dilution'!A30</f>
        <v>85</v>
      </c>
      <c r="E30" s="3">
        <f>'Sample library dilution'!B30</f>
        <v>86</v>
      </c>
      <c r="F30" s="3">
        <f>'Sample library dilution'!C30</f>
        <v>87</v>
      </c>
      <c r="G30" s="3" t="str">
        <f>'Sample library dilution'!D30</f>
        <v>sample library 12 dilution 1</v>
      </c>
      <c r="H30" s="9">
        <f>IF(ISNUMBER('Sample library dilution'!E30),'Sample library dilution'!E30,"")</f>
        <v>2000</v>
      </c>
      <c r="I30" s="3">
        <f t="shared" si="1"/>
        <v>11.426666669999999</v>
      </c>
      <c r="J30" s="3">
        <f t="shared" si="6"/>
        <v>11.426666669999999</v>
      </c>
      <c r="K30" s="3">
        <f t="shared" si="7"/>
        <v>11.426666669999999</v>
      </c>
      <c r="L30" s="18">
        <f t="shared" si="4"/>
        <v>11.426666669999998</v>
      </c>
      <c r="M30" s="20">
        <f t="shared" si="3"/>
        <v>2.1755839288168292E-15</v>
      </c>
      <c r="N30" s="9">
        <f t="shared" si="5"/>
        <v>1.2917781851231021</v>
      </c>
      <c r="O30" s="19">
        <f>IF(AND(ISNUMBER('Library size'!B13), 'Library size'!B13&gt;0),10^N30*H30*(426/'Library size'!B13),"")</f>
        <v>59574.409804992865</v>
      </c>
    </row>
    <row r="31" spans="1:15" x14ac:dyDescent="0.25">
      <c r="A31" s="6">
        <f>'Raw data'!A31</f>
        <v>30</v>
      </c>
      <c r="B31" s="21">
        <f>IF(SUM('Raw data'!$B$2:$B$97)&gt;4,IF(AND(ISNUMBER('Raw data'!$B31),'Raw data'!$B31&lt;40,'Raw data'!$B31&gt;0),'Raw data'!$B31,40),"")</f>
        <v>14.7</v>
      </c>
      <c r="D31" s="3">
        <f>'Sample library dilution'!A31</f>
        <v>88</v>
      </c>
      <c r="E31" s="3">
        <f>'Sample library dilution'!B31</f>
        <v>89</v>
      </c>
      <c r="F31" s="3">
        <f>'Sample library dilution'!C31</f>
        <v>90</v>
      </c>
      <c r="G31" s="3" t="str">
        <f>'Sample library dilution'!D31</f>
        <v>sample library 12 dilution 2</v>
      </c>
      <c r="H31" s="9">
        <f>IF(ISNUMBER('Sample library dilution'!E31),'Sample library dilution'!E31,"")</f>
        <v>20000</v>
      </c>
      <c r="I31" s="3">
        <f t="shared" si="1"/>
        <v>14.7</v>
      </c>
      <c r="J31" s="3">
        <f t="shared" si="6"/>
        <v>14.7</v>
      </c>
      <c r="K31" s="3">
        <f t="shared" si="7"/>
        <v>14.7</v>
      </c>
      <c r="L31" s="18">
        <f t="shared" si="4"/>
        <v>14.699999999999998</v>
      </c>
      <c r="M31" s="20">
        <f t="shared" si="3"/>
        <v>2.1755839288168292E-15</v>
      </c>
      <c r="N31" s="9">
        <f t="shared" si="5"/>
        <v>0.30424801698401743</v>
      </c>
      <c r="O31" s="19">
        <f>IF(AND(ISNUMBER('Library size'!B13), 'Library size'!B13&gt;0),10^N31*H31*(426/'Library size'!B13),"")</f>
        <v>61309.754966485911</v>
      </c>
    </row>
    <row r="32" spans="1:15" x14ac:dyDescent="0.25">
      <c r="A32" s="6">
        <f>'Raw data'!A32</f>
        <v>31</v>
      </c>
      <c r="B32" s="21">
        <f>IF(SUM('Raw data'!$B$2:$B$97)&gt;4,IF(AND(ISNUMBER('Raw data'!$B32),'Raw data'!$B32&lt;40,'Raw data'!$B32&gt;0),'Raw data'!$B32,40),"")</f>
        <v>11.426666669999999</v>
      </c>
      <c r="D32" s="3">
        <f>'Sample library dilution'!A32</f>
        <v>91</v>
      </c>
      <c r="E32" s="3">
        <f>'Sample library dilution'!B32</f>
        <v>92</v>
      </c>
      <c r="F32" s="3">
        <f>'Sample library dilution'!C32</f>
        <v>93</v>
      </c>
      <c r="G32" s="3" t="str">
        <f>'Sample library dilution'!D32</f>
        <v>sample library 13 dilution 1</v>
      </c>
      <c r="H32" s="9">
        <f>IF(ISNUMBER('Sample library dilution'!E32),'Sample library dilution'!E32,"")</f>
        <v>2000</v>
      </c>
      <c r="I32" s="3">
        <f t="shared" si="1"/>
        <v>11.426666669999999</v>
      </c>
      <c r="J32" s="3">
        <f t="shared" si="6"/>
        <v>11.426666669999999</v>
      </c>
      <c r="K32" s="3">
        <f t="shared" si="7"/>
        <v>11.426666669999999</v>
      </c>
      <c r="L32" s="18">
        <f t="shared" si="4"/>
        <v>11.426666669999998</v>
      </c>
      <c r="M32" s="20">
        <f t="shared" si="3"/>
        <v>2.1755839288168292E-15</v>
      </c>
      <c r="N32" s="9">
        <f t="shared" si="5"/>
        <v>1.2917781851231021</v>
      </c>
      <c r="O32" s="19">
        <f>IF(AND(ISNUMBER('Library size'!B14), 'Library size'!B14&gt;0),10^N32*H32*(426/'Library size'!B14),"")</f>
        <v>59574.409804992865</v>
      </c>
    </row>
    <row r="33" spans="1:15" x14ac:dyDescent="0.25">
      <c r="A33" s="6">
        <f>'Raw data'!A33</f>
        <v>32</v>
      </c>
      <c r="B33" s="21">
        <f>IF(SUM('Raw data'!$B$2:$B$97)&gt;4,IF(AND(ISNUMBER('Raw data'!$B33),'Raw data'!$B33&lt;40,'Raw data'!$B33&gt;0),'Raw data'!$B33,40),"")</f>
        <v>11.426666669999999</v>
      </c>
      <c r="D33" s="3">
        <f>'Sample library dilution'!A33</f>
        <v>94</v>
      </c>
      <c r="E33" s="3">
        <f>'Sample library dilution'!B33</f>
        <v>95</v>
      </c>
      <c r="F33" s="3">
        <f>'Sample library dilution'!C33</f>
        <v>96</v>
      </c>
      <c r="G33" s="3" t="str">
        <f>'Sample library dilution'!D33</f>
        <v>sample library 13 dilution 2</v>
      </c>
      <c r="H33" s="9">
        <f>IF(ISNUMBER('Sample library dilution'!E33),'Sample library dilution'!E33,"")</f>
        <v>20000</v>
      </c>
      <c r="I33" s="3">
        <f t="shared" si="1"/>
        <v>14.7</v>
      </c>
      <c r="J33" s="3">
        <f t="shared" si="6"/>
        <v>14.7</v>
      </c>
      <c r="K33" s="3">
        <f t="shared" si="7"/>
        <v>14.7</v>
      </c>
      <c r="L33" s="18">
        <f t="shared" si="4"/>
        <v>14.699999999999998</v>
      </c>
      <c r="M33" s="20">
        <f t="shared" si="3"/>
        <v>2.1755839288168292E-15</v>
      </c>
      <c r="N33" s="9">
        <f t="shared" si="5"/>
        <v>0.30424801698401743</v>
      </c>
      <c r="O33" s="19">
        <f>IF(AND(ISNUMBER('Library size'!B14), 'Library size'!B14&gt;0),10^N33*H33*(426/'Library size'!B14),"")</f>
        <v>61309.754966485911</v>
      </c>
    </row>
    <row r="34" spans="1:15" x14ac:dyDescent="0.25">
      <c r="A34" s="6">
        <f>'Raw data'!A34</f>
        <v>33</v>
      </c>
      <c r="B34" s="21">
        <f>IF(SUM('Raw data'!$B$2:$B$97)&gt;4,IF(AND(ISNUMBER('Raw data'!$B34),'Raw data'!$B34&lt;40,'Raw data'!$B34&gt;0),'Raw data'!$B34,40),"")</f>
        <v>11.426666669999999</v>
      </c>
    </row>
    <row r="35" spans="1:15" x14ac:dyDescent="0.25">
      <c r="A35" s="6">
        <f>'Raw data'!A35</f>
        <v>34</v>
      </c>
      <c r="B35" s="21">
        <f>IF(SUM('Raw data'!$B$2:$B$97)&gt;4,IF(AND(ISNUMBER('Raw data'!$B35),'Raw data'!$B35&lt;40,'Raw data'!$B35&gt;0),'Raw data'!$B35,40),"")</f>
        <v>14.7</v>
      </c>
      <c r="D35" s="46" t="s">
        <v>40</v>
      </c>
      <c r="E35" s="46" t="s">
        <v>41</v>
      </c>
      <c r="F35" s="46" t="s">
        <v>42</v>
      </c>
      <c r="G35" s="46" t="s">
        <v>85</v>
      </c>
    </row>
    <row r="36" spans="1:15" x14ac:dyDescent="0.25">
      <c r="A36" s="6">
        <f>'Raw data'!A36</f>
        <v>35</v>
      </c>
      <c r="B36" s="21">
        <f>IF(SUM('Raw data'!$B$2:$B$97)&gt;4,IF(AND(ISNUMBER('Raw data'!$B36),'Raw data'!$B36&lt;40,'Raw data'!$B36&gt;0),'Raw data'!$B36,40),"")</f>
        <v>14.7</v>
      </c>
      <c r="D36" s="52">
        <f>SLOPE(L2:L6,N2:N6)</f>
        <v>-3.3146666660000008</v>
      </c>
      <c r="E36" s="52">
        <f>INTERCEPT(L2:L6,N2:N6)</f>
        <v>15.708480760093522</v>
      </c>
      <c r="F36" s="53">
        <f>RSQ(L2:L6,N2:N6)</f>
        <v>0.99995129841311747</v>
      </c>
      <c r="G36" s="51">
        <f>10^(-1/D36)-1</f>
        <v>1.0030392572326501</v>
      </c>
    </row>
    <row r="37" spans="1:15" x14ac:dyDescent="0.25">
      <c r="A37" s="6">
        <f>'Raw data'!A37</f>
        <v>36</v>
      </c>
      <c r="B37" s="21">
        <f>IF(SUM('Raw data'!$B$2:$B$97)&gt;4,IF(AND(ISNUMBER('Raw data'!$B37),'Raw data'!$B37&lt;40,'Raw data'!$B37&gt;0),'Raw data'!$B37,40),"")</f>
        <v>14.7</v>
      </c>
    </row>
    <row r="38" spans="1:15" x14ac:dyDescent="0.25">
      <c r="A38" s="6">
        <f>'Raw data'!A38</f>
        <v>37</v>
      </c>
      <c r="B38" s="21">
        <f>IF(SUM('Raw data'!$B$2:$B$97)&gt;4,IF(AND(ISNUMBER('Raw data'!$B38),'Raw data'!$B38&lt;40,'Raw data'!$B38&gt;0),'Raw data'!$B38,40),"")</f>
        <v>11.426666669999999</v>
      </c>
    </row>
    <row r="39" spans="1:15" x14ac:dyDescent="0.25">
      <c r="A39" s="6">
        <f>'Raw data'!A39</f>
        <v>38</v>
      </c>
      <c r="B39" s="21">
        <f>IF(SUM('Raw data'!$B$2:$B$97)&gt;4,IF(AND(ISNUMBER('Raw data'!$B39),'Raw data'!$B39&lt;40,'Raw data'!$B39&gt;0),'Raw data'!$B39,40),"")</f>
        <v>11.426666669999999</v>
      </c>
    </row>
    <row r="40" spans="1:15" x14ac:dyDescent="0.25">
      <c r="A40" s="6">
        <f>'Raw data'!A40</f>
        <v>39</v>
      </c>
      <c r="B40" s="21">
        <f>IF(SUM('Raw data'!$B$2:$B$97)&gt;4,IF(AND(ISNUMBER('Raw data'!$B40),'Raw data'!$B40&lt;40,'Raw data'!$B40&gt;0),'Raw data'!$B40,40),"")</f>
        <v>11.426666669999999</v>
      </c>
    </row>
    <row r="41" spans="1:15" x14ac:dyDescent="0.25">
      <c r="A41" s="6">
        <f>'Raw data'!A41</f>
        <v>40</v>
      </c>
      <c r="B41" s="21">
        <f>IF(SUM('Raw data'!$B$2:$B$97)&gt;4,IF(AND(ISNUMBER('Raw data'!$B41),'Raw data'!$B41&lt;40,'Raw data'!$B41&gt;0),'Raw data'!$B41,40),"")</f>
        <v>14.7</v>
      </c>
    </row>
    <row r="42" spans="1:15" x14ac:dyDescent="0.25">
      <c r="A42" s="6">
        <f>'Raw data'!A42</f>
        <v>41</v>
      </c>
      <c r="B42" s="21">
        <f>IF(SUM('Raw data'!$B$2:$B$97)&gt;4,IF(AND(ISNUMBER('Raw data'!$B42),'Raw data'!$B42&lt;40,'Raw data'!$B42&gt;0),'Raw data'!$B42,40),"")</f>
        <v>14.7</v>
      </c>
    </row>
    <row r="43" spans="1:15" x14ac:dyDescent="0.25">
      <c r="A43" s="6">
        <f>'Raw data'!A43</f>
        <v>42</v>
      </c>
      <c r="B43" s="21">
        <f>IF(SUM('Raw data'!$B$2:$B$97)&gt;4,IF(AND(ISNUMBER('Raw data'!$B43),'Raw data'!$B43&lt;40,'Raw data'!$B43&gt;0),'Raw data'!$B43,40),"")</f>
        <v>14.7</v>
      </c>
    </row>
    <row r="44" spans="1:15" x14ac:dyDescent="0.25">
      <c r="A44" s="6">
        <f>'Raw data'!A44</f>
        <v>43</v>
      </c>
      <c r="B44" s="21">
        <f>IF(SUM('Raw data'!$B$2:$B$97)&gt;4,IF(AND(ISNUMBER('Raw data'!$B44),'Raw data'!$B44&lt;40,'Raw data'!$B44&gt;0),'Raw data'!$B44,40),"")</f>
        <v>11.426666669999999</v>
      </c>
    </row>
    <row r="45" spans="1:15" x14ac:dyDescent="0.25">
      <c r="A45" s="6">
        <f>'Raw data'!A45</f>
        <v>44</v>
      </c>
      <c r="B45" s="21">
        <f>IF(SUM('Raw data'!$B$2:$B$97)&gt;4,IF(AND(ISNUMBER('Raw data'!$B45),'Raw data'!$B45&lt;40,'Raw data'!$B45&gt;0),'Raw data'!$B45,40),"")</f>
        <v>11.426666669999999</v>
      </c>
    </row>
    <row r="46" spans="1:15" x14ac:dyDescent="0.25">
      <c r="A46" s="6">
        <f>'Raw data'!A46</f>
        <v>45</v>
      </c>
      <c r="B46" s="21">
        <f>IF(SUM('Raw data'!$B$2:$B$97)&gt;4,IF(AND(ISNUMBER('Raw data'!$B46),'Raw data'!$B46&lt;40,'Raw data'!$B46&gt;0),'Raw data'!$B46,40),"")</f>
        <v>11.426666669999999</v>
      </c>
    </row>
    <row r="47" spans="1:15" x14ac:dyDescent="0.25">
      <c r="A47" s="6">
        <f>'Raw data'!A47</f>
        <v>46</v>
      </c>
      <c r="B47" s="21">
        <f>IF(SUM('Raw data'!$B$2:$B$97)&gt;4,IF(AND(ISNUMBER('Raw data'!$B47),'Raw data'!$B47&lt;40,'Raw data'!$B47&gt;0),'Raw data'!$B47,40),"")</f>
        <v>14.7</v>
      </c>
    </row>
    <row r="48" spans="1:15" x14ac:dyDescent="0.25">
      <c r="A48" s="6">
        <f>'Raw data'!A48</f>
        <v>47</v>
      </c>
      <c r="B48" s="21">
        <f>IF(SUM('Raw data'!$B$2:$B$97)&gt;4,IF(AND(ISNUMBER('Raw data'!$B48),'Raw data'!$B48&lt;40,'Raw data'!$B48&gt;0),'Raw data'!$B48,40),"")</f>
        <v>14.7</v>
      </c>
    </row>
    <row r="49" spans="1:2" x14ac:dyDescent="0.25">
      <c r="A49" s="6">
        <f>'Raw data'!A49</f>
        <v>48</v>
      </c>
      <c r="B49" s="21">
        <f>IF(SUM('Raw data'!$B$2:$B$97)&gt;4,IF(AND(ISNUMBER('Raw data'!$B49),'Raw data'!$B49&lt;40,'Raw data'!$B49&gt;0),'Raw data'!$B49,40),"")</f>
        <v>14.7</v>
      </c>
    </row>
    <row r="50" spans="1:2" x14ac:dyDescent="0.25">
      <c r="A50" s="6">
        <f>'Raw data'!A50</f>
        <v>49</v>
      </c>
      <c r="B50" s="21">
        <f>IF(SUM('Raw data'!$B$2:$B$97)&gt;4,IF(AND(ISNUMBER('Raw data'!$B50),'Raw data'!$B50&lt;40,'Raw data'!$B50&gt;0),'Raw data'!$B50,40),"")</f>
        <v>11.426666669999999</v>
      </c>
    </row>
    <row r="51" spans="1:2" x14ac:dyDescent="0.25">
      <c r="A51" s="6">
        <f>'Raw data'!A51</f>
        <v>50</v>
      </c>
      <c r="B51" s="21">
        <f>IF(SUM('Raw data'!$B$2:$B$97)&gt;4,IF(AND(ISNUMBER('Raw data'!$B51),'Raw data'!$B51&lt;40,'Raw data'!$B51&gt;0),'Raw data'!$B51,40),"")</f>
        <v>11.426666669999999</v>
      </c>
    </row>
    <row r="52" spans="1:2" x14ac:dyDescent="0.25">
      <c r="A52" s="6">
        <f>'Raw data'!A52</f>
        <v>51</v>
      </c>
      <c r="B52" s="21">
        <f>IF(SUM('Raw data'!$B$2:$B$97)&gt;4,IF(AND(ISNUMBER('Raw data'!$B52),'Raw data'!$B52&lt;40,'Raw data'!$B52&gt;0),'Raw data'!$B52,40),"")</f>
        <v>11.426666669999999</v>
      </c>
    </row>
    <row r="53" spans="1:2" x14ac:dyDescent="0.25">
      <c r="A53" s="6">
        <f>'Raw data'!A53</f>
        <v>52</v>
      </c>
      <c r="B53" s="21">
        <f>IF(SUM('Raw data'!$B$2:$B$97)&gt;4,IF(AND(ISNUMBER('Raw data'!$B53),'Raw data'!$B53&lt;40,'Raw data'!$B53&gt;0),'Raw data'!$B53,40),"")</f>
        <v>14.7</v>
      </c>
    </row>
    <row r="54" spans="1:2" x14ac:dyDescent="0.25">
      <c r="A54" s="6">
        <f>'Raw data'!A54</f>
        <v>53</v>
      </c>
      <c r="B54" s="21">
        <f>IF(SUM('Raw data'!$B$2:$B$97)&gt;4,IF(AND(ISNUMBER('Raw data'!$B54),'Raw data'!$B54&lt;40,'Raw data'!$B54&gt;0),'Raw data'!$B54,40),"")</f>
        <v>14.7</v>
      </c>
    </row>
    <row r="55" spans="1:2" x14ac:dyDescent="0.25">
      <c r="A55" s="6">
        <f>'Raw data'!A55</f>
        <v>54</v>
      </c>
      <c r="B55" s="21">
        <f>IF(SUM('Raw data'!$B$2:$B$97)&gt;4,IF(AND(ISNUMBER('Raw data'!$B55),'Raw data'!$B55&lt;40,'Raw data'!$B55&gt;0),'Raw data'!$B55,40),"")</f>
        <v>14.7</v>
      </c>
    </row>
    <row r="56" spans="1:2" x14ac:dyDescent="0.25">
      <c r="A56" s="6">
        <f>'Raw data'!A56</f>
        <v>55</v>
      </c>
      <c r="B56" s="21">
        <f>IF(SUM('Raw data'!$B$2:$B$97)&gt;4,IF(AND(ISNUMBER('Raw data'!$B56),'Raw data'!$B56&lt;40,'Raw data'!$B56&gt;0),'Raw data'!$B56,40),"")</f>
        <v>11.426666669999999</v>
      </c>
    </row>
    <row r="57" spans="1:2" x14ac:dyDescent="0.25">
      <c r="A57" s="6">
        <f>'Raw data'!A57</f>
        <v>56</v>
      </c>
      <c r="B57" s="21">
        <f>IF(SUM('Raw data'!$B$2:$B$97)&gt;4,IF(AND(ISNUMBER('Raw data'!$B57),'Raw data'!$B57&lt;40,'Raw data'!$B57&gt;0),'Raw data'!$B57,40),"")</f>
        <v>11.426666669999999</v>
      </c>
    </row>
    <row r="58" spans="1:2" x14ac:dyDescent="0.25">
      <c r="A58" s="6">
        <f>'Raw data'!A58</f>
        <v>57</v>
      </c>
      <c r="B58" s="21">
        <f>IF(SUM('Raw data'!$B$2:$B$97)&gt;4,IF(AND(ISNUMBER('Raw data'!$B58),'Raw data'!$B58&lt;40,'Raw data'!$B58&gt;0),'Raw data'!$B58,40),"")</f>
        <v>11.426666669999999</v>
      </c>
    </row>
    <row r="59" spans="1:2" x14ac:dyDescent="0.25">
      <c r="A59" s="6">
        <f>'Raw data'!A59</f>
        <v>58</v>
      </c>
      <c r="B59" s="21">
        <f>IF(SUM('Raw data'!$B$2:$B$97)&gt;4,IF(AND(ISNUMBER('Raw data'!$B59),'Raw data'!$B59&lt;40,'Raw data'!$B59&gt;0),'Raw data'!$B59,40),"")</f>
        <v>14.7</v>
      </c>
    </row>
    <row r="60" spans="1:2" x14ac:dyDescent="0.25">
      <c r="A60" s="6">
        <f>'Raw data'!A60</f>
        <v>59</v>
      </c>
      <c r="B60" s="21">
        <f>IF(SUM('Raw data'!$B$2:$B$97)&gt;4,IF(AND(ISNUMBER('Raw data'!$B60),'Raw data'!$B60&lt;40,'Raw data'!$B60&gt;0),'Raw data'!$B60,40),"")</f>
        <v>14.7</v>
      </c>
    </row>
    <row r="61" spans="1:2" x14ac:dyDescent="0.25">
      <c r="A61" s="6">
        <f>'Raw data'!A61</f>
        <v>60</v>
      </c>
      <c r="B61" s="21">
        <f>IF(SUM('Raw data'!$B$2:$B$97)&gt;4,IF(AND(ISNUMBER('Raw data'!$B61),'Raw data'!$B61&lt;40,'Raw data'!$B61&gt;0),'Raw data'!$B61,40),"")</f>
        <v>14.7</v>
      </c>
    </row>
    <row r="62" spans="1:2" x14ac:dyDescent="0.25">
      <c r="A62" s="6">
        <f>'Raw data'!A62</f>
        <v>61</v>
      </c>
      <c r="B62" s="21">
        <f>IF(SUM('Raw data'!$B$2:$B$97)&gt;4,IF(AND(ISNUMBER('Raw data'!$B62),'Raw data'!$B62&lt;40,'Raw data'!$B62&gt;0),'Raw data'!$B62,40),"")</f>
        <v>11.426666669999999</v>
      </c>
    </row>
    <row r="63" spans="1:2" x14ac:dyDescent="0.25">
      <c r="A63" s="6">
        <f>'Raw data'!A63</f>
        <v>62</v>
      </c>
      <c r="B63" s="21">
        <f>IF(SUM('Raw data'!$B$2:$B$97)&gt;4,IF(AND(ISNUMBER('Raw data'!$B63),'Raw data'!$B63&lt;40,'Raw data'!$B63&gt;0),'Raw data'!$B63,40),"")</f>
        <v>11.426666669999999</v>
      </c>
    </row>
    <row r="64" spans="1:2" x14ac:dyDescent="0.25">
      <c r="A64" s="6">
        <f>'Raw data'!A64</f>
        <v>63</v>
      </c>
      <c r="B64" s="21">
        <f>IF(SUM('Raw data'!$B$2:$B$97)&gt;4,IF(AND(ISNUMBER('Raw data'!$B64),'Raw data'!$B64&lt;40,'Raw data'!$B64&gt;0),'Raw data'!$B64,40),"")</f>
        <v>11.426666669999999</v>
      </c>
    </row>
    <row r="65" spans="1:2" x14ac:dyDescent="0.25">
      <c r="A65" s="6">
        <f>'Raw data'!A65</f>
        <v>64</v>
      </c>
      <c r="B65" s="21">
        <f>IF(SUM('Raw data'!$B$2:$B$97)&gt;4,IF(AND(ISNUMBER('Raw data'!$B65),'Raw data'!$B65&lt;40,'Raw data'!$B65&gt;0),'Raw data'!$B65,40),"")</f>
        <v>14.7</v>
      </c>
    </row>
    <row r="66" spans="1:2" x14ac:dyDescent="0.25">
      <c r="A66" s="6">
        <f>'Raw data'!A66</f>
        <v>65</v>
      </c>
      <c r="B66" s="21">
        <f>IF(SUM('Raw data'!$B$2:$B$97)&gt;4,IF(AND(ISNUMBER('Raw data'!$B66),'Raw data'!$B66&lt;40,'Raw data'!$B66&gt;0),'Raw data'!$B66,40),"")</f>
        <v>14.7</v>
      </c>
    </row>
    <row r="67" spans="1:2" x14ac:dyDescent="0.25">
      <c r="A67" s="6">
        <f>'Raw data'!A67</f>
        <v>66</v>
      </c>
      <c r="B67" s="21">
        <f>IF(SUM('Raw data'!$B$2:$B$97)&gt;4,IF(AND(ISNUMBER('Raw data'!$B67),'Raw data'!$B67&lt;40,'Raw data'!$B67&gt;0),'Raw data'!$B67,40),"")</f>
        <v>14.7</v>
      </c>
    </row>
    <row r="68" spans="1:2" x14ac:dyDescent="0.25">
      <c r="A68" s="6">
        <f>'Raw data'!A68</f>
        <v>67</v>
      </c>
      <c r="B68" s="21">
        <f>IF(SUM('Raw data'!$B$2:$B$97)&gt;4,IF(AND(ISNUMBER('Raw data'!$B68),'Raw data'!$B68&lt;40,'Raw data'!$B68&gt;0),'Raw data'!$B68,40),"")</f>
        <v>11.426666669999999</v>
      </c>
    </row>
    <row r="69" spans="1:2" x14ac:dyDescent="0.25">
      <c r="A69" s="6">
        <f>'Raw data'!A69</f>
        <v>68</v>
      </c>
      <c r="B69" s="21">
        <f>IF(SUM('Raw data'!$B$2:$B$97)&gt;4,IF(AND(ISNUMBER('Raw data'!$B69),'Raw data'!$B69&lt;40,'Raw data'!$B69&gt;0),'Raw data'!$B69,40),"")</f>
        <v>11.426666669999999</v>
      </c>
    </row>
    <row r="70" spans="1:2" x14ac:dyDescent="0.25">
      <c r="A70" s="6">
        <f>'Raw data'!A70</f>
        <v>69</v>
      </c>
      <c r="B70" s="21">
        <f>IF(SUM('Raw data'!$B$2:$B$97)&gt;4,IF(AND(ISNUMBER('Raw data'!$B70),'Raw data'!$B70&lt;40,'Raw data'!$B70&gt;0),'Raw data'!$B70,40),"")</f>
        <v>11.426666669999999</v>
      </c>
    </row>
    <row r="71" spans="1:2" x14ac:dyDescent="0.25">
      <c r="A71" s="6">
        <f>'Raw data'!A71</f>
        <v>70</v>
      </c>
      <c r="B71" s="21">
        <f>IF(SUM('Raw data'!$B$2:$B$97)&gt;4,IF(AND(ISNUMBER('Raw data'!$B71),'Raw data'!$B71&lt;40,'Raw data'!$B71&gt;0),'Raw data'!$B71,40),"")</f>
        <v>14.7</v>
      </c>
    </row>
    <row r="72" spans="1:2" x14ac:dyDescent="0.25">
      <c r="A72" s="6">
        <f>'Raw data'!A72</f>
        <v>71</v>
      </c>
      <c r="B72" s="21">
        <f>IF(SUM('Raw data'!$B$2:$B$97)&gt;4,IF(AND(ISNUMBER('Raw data'!$B72),'Raw data'!$B72&lt;40,'Raw data'!$B72&gt;0),'Raw data'!$B72,40),"")</f>
        <v>14.7</v>
      </c>
    </row>
    <row r="73" spans="1:2" x14ac:dyDescent="0.25">
      <c r="A73" s="6">
        <f>'Raw data'!A73</f>
        <v>72</v>
      </c>
      <c r="B73" s="21">
        <f>IF(SUM('Raw data'!$B$2:$B$97)&gt;4,IF(AND(ISNUMBER('Raw data'!$B73),'Raw data'!$B73&lt;40,'Raw data'!$B73&gt;0),'Raw data'!$B73,40),"")</f>
        <v>14.7</v>
      </c>
    </row>
    <row r="74" spans="1:2" x14ac:dyDescent="0.25">
      <c r="A74" s="6">
        <f>'Raw data'!A74</f>
        <v>73</v>
      </c>
      <c r="B74" s="21">
        <f>IF(SUM('Raw data'!$B$2:$B$97)&gt;4,IF(AND(ISNUMBER('Raw data'!$B74),'Raw data'!$B74&lt;40,'Raw data'!$B74&gt;0),'Raw data'!$B74,40),"")</f>
        <v>11.426666669999999</v>
      </c>
    </row>
    <row r="75" spans="1:2" x14ac:dyDescent="0.25">
      <c r="A75" s="6">
        <f>'Raw data'!A75</f>
        <v>74</v>
      </c>
      <c r="B75" s="21">
        <f>IF(SUM('Raw data'!$B$2:$B$97)&gt;4,IF(AND(ISNUMBER('Raw data'!$B75),'Raw data'!$B75&lt;40,'Raw data'!$B75&gt;0),'Raw data'!$B75,40),"")</f>
        <v>11.426666669999999</v>
      </c>
    </row>
    <row r="76" spans="1:2" x14ac:dyDescent="0.25">
      <c r="A76" s="6">
        <f>'Raw data'!A76</f>
        <v>75</v>
      </c>
      <c r="B76" s="21">
        <f>IF(SUM('Raw data'!$B$2:$B$97)&gt;4,IF(AND(ISNUMBER('Raw data'!$B76),'Raw data'!$B76&lt;40,'Raw data'!$B76&gt;0),'Raw data'!$B76,40),"")</f>
        <v>11.426666669999999</v>
      </c>
    </row>
    <row r="77" spans="1:2" x14ac:dyDescent="0.25">
      <c r="A77" s="6">
        <f>'Raw data'!A77</f>
        <v>76</v>
      </c>
      <c r="B77" s="21">
        <f>IF(SUM('Raw data'!$B$2:$B$97)&gt;4,IF(AND(ISNUMBER('Raw data'!$B77),'Raw data'!$B77&lt;40,'Raw data'!$B77&gt;0),'Raw data'!$B77,40),"")</f>
        <v>14.7</v>
      </c>
    </row>
    <row r="78" spans="1:2" x14ac:dyDescent="0.25">
      <c r="A78" s="6">
        <f>'Raw data'!A78</f>
        <v>77</v>
      </c>
      <c r="B78" s="21">
        <f>IF(SUM('Raw data'!$B$2:$B$97)&gt;4,IF(AND(ISNUMBER('Raw data'!$B78),'Raw data'!$B78&lt;40,'Raw data'!$B78&gt;0),'Raw data'!$B78,40),"")</f>
        <v>14.7</v>
      </c>
    </row>
    <row r="79" spans="1:2" x14ac:dyDescent="0.25">
      <c r="A79" s="6">
        <f>'Raw data'!A79</f>
        <v>78</v>
      </c>
      <c r="B79" s="21">
        <f>IF(SUM('Raw data'!$B$2:$B$97)&gt;4,IF(AND(ISNUMBER('Raw data'!$B79),'Raw data'!$B79&lt;40,'Raw data'!$B79&gt;0),'Raw data'!$B79,40),"")</f>
        <v>14.7</v>
      </c>
    </row>
    <row r="80" spans="1:2" x14ac:dyDescent="0.25">
      <c r="A80" s="6">
        <f>'Raw data'!A80</f>
        <v>79</v>
      </c>
      <c r="B80" s="21">
        <f>IF(SUM('Raw data'!$B$2:$B$97)&gt;4,IF(AND(ISNUMBER('Raw data'!$B80),'Raw data'!$B80&lt;40,'Raw data'!$B80&gt;0),'Raw data'!$B80,40),"")</f>
        <v>11.426666669999999</v>
      </c>
    </row>
    <row r="81" spans="1:2" x14ac:dyDescent="0.25">
      <c r="A81" s="6">
        <f>'Raw data'!A81</f>
        <v>80</v>
      </c>
      <c r="B81" s="21">
        <f>IF(SUM('Raw data'!$B$2:$B$97)&gt;4,IF(AND(ISNUMBER('Raw data'!$B81),'Raw data'!$B81&lt;40,'Raw data'!$B81&gt;0),'Raw data'!$B81,40),"")</f>
        <v>11.426666669999999</v>
      </c>
    </row>
    <row r="82" spans="1:2" x14ac:dyDescent="0.25">
      <c r="A82" s="6">
        <f>'Raw data'!A82</f>
        <v>81</v>
      </c>
      <c r="B82" s="21">
        <f>IF(SUM('Raw data'!$B$2:$B$97)&gt;4,IF(AND(ISNUMBER('Raw data'!$B82),'Raw data'!$B82&lt;40,'Raw data'!$B82&gt;0),'Raw data'!$B82,40),"")</f>
        <v>11.426666669999999</v>
      </c>
    </row>
    <row r="83" spans="1:2" x14ac:dyDescent="0.25">
      <c r="A83" s="6">
        <f>'Raw data'!A83</f>
        <v>82</v>
      </c>
      <c r="B83" s="21">
        <f>IF(SUM('Raw data'!$B$2:$B$97)&gt;4,IF(AND(ISNUMBER('Raw data'!$B83),'Raw data'!$B83&lt;40,'Raw data'!$B83&gt;0),'Raw data'!$B83,40),"")</f>
        <v>14.7</v>
      </c>
    </row>
    <row r="84" spans="1:2" x14ac:dyDescent="0.25">
      <c r="A84" s="6">
        <f>'Raw data'!A84</f>
        <v>83</v>
      </c>
      <c r="B84" s="21">
        <f>IF(SUM('Raw data'!$B$2:$B$97)&gt;4,IF(AND(ISNUMBER('Raw data'!$B84),'Raw data'!$B84&lt;40,'Raw data'!$B84&gt;0),'Raw data'!$B84,40),"")</f>
        <v>14.7</v>
      </c>
    </row>
    <row r="85" spans="1:2" x14ac:dyDescent="0.25">
      <c r="A85" s="6">
        <f>'Raw data'!A85</f>
        <v>84</v>
      </c>
      <c r="B85" s="21">
        <f>IF(SUM('Raw data'!$B$2:$B$97)&gt;4,IF(AND(ISNUMBER('Raw data'!$B85),'Raw data'!$B85&lt;40,'Raw data'!$B85&gt;0),'Raw data'!$B85,40),"")</f>
        <v>14.7</v>
      </c>
    </row>
    <row r="86" spans="1:2" x14ac:dyDescent="0.25">
      <c r="A86" s="6">
        <f>'Raw data'!A86</f>
        <v>85</v>
      </c>
      <c r="B86" s="21">
        <f>IF(SUM('Raw data'!$B$2:$B$97)&gt;4,IF(AND(ISNUMBER('Raw data'!$B86),'Raw data'!$B86&lt;40,'Raw data'!$B86&gt;0),'Raw data'!$B86,40),"")</f>
        <v>11.426666669999999</v>
      </c>
    </row>
    <row r="87" spans="1:2" x14ac:dyDescent="0.25">
      <c r="A87" s="6">
        <f>'Raw data'!A87</f>
        <v>86</v>
      </c>
      <c r="B87" s="21">
        <f>IF(SUM('Raw data'!$B$2:$B$97)&gt;4,IF(AND(ISNUMBER('Raw data'!$B87),'Raw data'!$B87&lt;40,'Raw data'!$B87&gt;0),'Raw data'!$B87,40),"")</f>
        <v>11.426666669999999</v>
      </c>
    </row>
    <row r="88" spans="1:2" x14ac:dyDescent="0.25">
      <c r="A88" s="6">
        <f>'Raw data'!A88</f>
        <v>87</v>
      </c>
      <c r="B88" s="21">
        <f>IF(SUM('Raw data'!$B$2:$B$97)&gt;4,IF(AND(ISNUMBER('Raw data'!$B88),'Raw data'!$B88&lt;40,'Raw data'!$B88&gt;0),'Raw data'!$B88,40),"")</f>
        <v>11.426666669999999</v>
      </c>
    </row>
    <row r="89" spans="1:2" x14ac:dyDescent="0.25">
      <c r="A89" s="6">
        <f>'Raw data'!A89</f>
        <v>88</v>
      </c>
      <c r="B89" s="21">
        <f>IF(SUM('Raw data'!$B$2:$B$97)&gt;4,IF(AND(ISNUMBER('Raw data'!$B89),'Raw data'!$B89&lt;40,'Raw data'!$B89&gt;0),'Raw data'!$B89,40),"")</f>
        <v>14.7</v>
      </c>
    </row>
    <row r="90" spans="1:2" x14ac:dyDescent="0.25">
      <c r="A90" s="6">
        <f>'Raw data'!A90</f>
        <v>89</v>
      </c>
      <c r="B90" s="21">
        <f>IF(SUM('Raw data'!$B$2:$B$97)&gt;4,IF(AND(ISNUMBER('Raw data'!$B90),'Raw data'!$B90&lt;40,'Raw data'!$B90&gt;0),'Raw data'!$B90,40),"")</f>
        <v>14.7</v>
      </c>
    </row>
    <row r="91" spans="1:2" x14ac:dyDescent="0.25">
      <c r="A91" s="6">
        <f>'Raw data'!A91</f>
        <v>90</v>
      </c>
      <c r="B91" s="21">
        <f>IF(SUM('Raw data'!$B$2:$B$97)&gt;4,IF(AND(ISNUMBER('Raw data'!$B91),'Raw data'!$B91&lt;40,'Raw data'!$B91&gt;0),'Raw data'!$B91,40),"")</f>
        <v>14.7</v>
      </c>
    </row>
    <row r="92" spans="1:2" x14ac:dyDescent="0.25">
      <c r="A92" s="6">
        <f>'Raw data'!A92</f>
        <v>91</v>
      </c>
      <c r="B92" s="21">
        <f>IF(SUM('Raw data'!$B$2:$B$97)&gt;4,IF(AND(ISNUMBER('Raw data'!$B92),'Raw data'!$B92&lt;40,'Raw data'!$B92&gt;0),'Raw data'!$B92,40),"")</f>
        <v>11.426666669999999</v>
      </c>
    </row>
    <row r="93" spans="1:2" x14ac:dyDescent="0.25">
      <c r="A93" s="6">
        <f>'Raw data'!A93</f>
        <v>92</v>
      </c>
      <c r="B93" s="21">
        <f>IF(SUM('Raw data'!$B$2:$B$97)&gt;4,IF(AND(ISNUMBER('Raw data'!$B93),'Raw data'!$B93&lt;40,'Raw data'!$B93&gt;0),'Raw data'!$B93,40),"")</f>
        <v>11.426666669999999</v>
      </c>
    </row>
    <row r="94" spans="1:2" x14ac:dyDescent="0.25">
      <c r="A94" s="6">
        <f>'Raw data'!A94</f>
        <v>93</v>
      </c>
      <c r="B94" s="21">
        <f>IF(SUM('Raw data'!$B$2:$B$97)&gt;4,IF(AND(ISNUMBER('Raw data'!$B94),'Raw data'!$B94&lt;40,'Raw data'!$B94&gt;0),'Raw data'!$B94,40),"")</f>
        <v>11.426666669999999</v>
      </c>
    </row>
    <row r="95" spans="1:2" x14ac:dyDescent="0.25">
      <c r="A95" s="6">
        <f>'Raw data'!A95</f>
        <v>94</v>
      </c>
      <c r="B95" s="21">
        <f>IF(SUM('Raw data'!$B$2:$B$97)&gt;4,IF(AND(ISNUMBER('Raw data'!$B95),'Raw data'!$B95&lt;40,'Raw data'!$B95&gt;0),'Raw data'!$B95,40),"")</f>
        <v>14.7</v>
      </c>
    </row>
    <row r="96" spans="1:2" x14ac:dyDescent="0.25">
      <c r="A96" s="6">
        <f>'Raw data'!A96</f>
        <v>95</v>
      </c>
      <c r="B96" s="21">
        <f>IF(SUM('Raw data'!$B$2:$B$97)&gt;4,IF(AND(ISNUMBER('Raw data'!$B96),'Raw data'!$B96&lt;40,'Raw data'!$B96&gt;0),'Raw data'!$B96,40),"")</f>
        <v>14.7</v>
      </c>
    </row>
    <row r="97" spans="1:2" x14ac:dyDescent="0.25">
      <c r="A97" s="6">
        <f>'Raw data'!A97</f>
        <v>96</v>
      </c>
      <c r="B97" s="21">
        <f>IF(SUM('Raw data'!$B$2:$B$97)&gt;4,IF(AND(ISNUMBER('Raw data'!$B97),'Raw data'!$B97&lt;40,'Raw data'!$B97&gt;0),'Raw data'!$B97,40),"")</f>
        <v>14.7</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Instruction</vt:lpstr>
      <vt:lpstr>Raw data</vt:lpstr>
      <vt:lpstr>Sample library dilution</vt:lpstr>
      <vt:lpstr>Library size</vt:lpstr>
      <vt:lpstr>QC report</vt:lpstr>
      <vt:lpstr>Results</vt:lpstr>
      <vt:lpstr>Calculation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Qiong Jiang</dc:creator>
  <cp:lastModifiedBy>Miranda Hanson</cp:lastModifiedBy>
  <dcterms:created xsi:type="dcterms:W3CDTF">2012-07-26T13:55:27Z</dcterms:created>
  <dcterms:modified xsi:type="dcterms:W3CDTF">2015-09-15T20:44:36Z</dcterms:modified>
</cp:coreProperties>
</file>