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showInkAnnotation="0"/>
  <mc:AlternateContent xmlns:mc="http://schemas.openxmlformats.org/markup-compatibility/2006">
    <mc:Choice Requires="x15">
      <x15ac:absPath xmlns:x15ac="http://schemas.microsoft.com/office/spreadsheetml/2010/11/ac" url="P:\R&amp;D\George_Quellhorst\Data Analysis\RT2 PCR\FINAL\"/>
    </mc:Choice>
  </mc:AlternateContent>
  <xr:revisionPtr revIDLastSave="0" documentId="13_ncr:1_{BFE9F817-48FD-42F7-BFAC-29C8F0A9739B}" xr6:coauthVersionLast="37" xr6:coauthVersionMax="37" xr10:uidLastSave="{00000000-0000-0000-0000-000000000000}"/>
  <bookViews>
    <workbookView xWindow="0" yWindow="0" windowWidth="21600" windowHeight="9240" xr2:uid="{00000000-000D-0000-FFFF-FFFF00000000}"/>
  </bookViews>
  <sheets>
    <sheet name="Instructions" sheetId="1" r:id="rId1"/>
    <sheet name="Raw Data" sheetId="2" r:id="rId2"/>
    <sheet name="Results" sheetId="3" r:id="rId3"/>
    <sheet name="Calculations" sheetId="4" r:id="rId4"/>
    <sheet name="Array Content" sheetId="5" state="hidden" r:id="rId5"/>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4" i="4" l="1"/>
  <c r="E4" i="4"/>
  <c r="F4" i="4"/>
  <c r="D5" i="4"/>
  <c r="E5" i="4"/>
  <c r="F5" i="4"/>
  <c r="D6" i="4"/>
  <c r="E6" i="4"/>
  <c r="F6" i="4"/>
  <c r="D7" i="4"/>
  <c r="E7" i="4"/>
  <c r="F7" i="4"/>
  <c r="D8" i="4"/>
  <c r="E8" i="4"/>
  <c r="F8" i="4"/>
  <c r="D9" i="4"/>
  <c r="E9" i="4"/>
  <c r="F9" i="4"/>
  <c r="D10" i="4"/>
  <c r="E10" i="4"/>
  <c r="F10" i="4"/>
  <c r="D11" i="4"/>
  <c r="E11" i="4"/>
  <c r="F11" i="4"/>
  <c r="D12" i="4"/>
  <c r="E12" i="4"/>
  <c r="F12" i="4"/>
  <c r="D13" i="4"/>
  <c r="E13" i="4"/>
  <c r="F13" i="4"/>
  <c r="D14" i="4"/>
  <c r="E14" i="4"/>
  <c r="F14" i="4"/>
  <c r="D15" i="4"/>
  <c r="E15" i="4"/>
  <c r="F15" i="4"/>
  <c r="D16" i="4"/>
  <c r="E16" i="4"/>
  <c r="F16" i="4"/>
  <c r="D17" i="4"/>
  <c r="E17" i="4"/>
  <c r="F17" i="4"/>
  <c r="D18" i="4"/>
  <c r="E18" i="4"/>
  <c r="F18" i="4"/>
  <c r="D19" i="4"/>
  <c r="E19" i="4"/>
  <c r="F19" i="4"/>
  <c r="D20" i="4"/>
  <c r="E20" i="4"/>
  <c r="F20" i="4"/>
  <c r="D21" i="4"/>
  <c r="E21" i="4"/>
  <c r="F21" i="4"/>
  <c r="D22" i="4"/>
  <c r="E22" i="4"/>
  <c r="F22" i="4"/>
  <c r="D23" i="4"/>
  <c r="E23" i="4"/>
  <c r="F23" i="4"/>
  <c r="D24" i="4"/>
  <c r="E24" i="4"/>
  <c r="F24" i="4"/>
  <c r="D25" i="4"/>
  <c r="E25" i="4"/>
  <c r="F25" i="4"/>
  <c r="D26" i="4"/>
  <c r="E26" i="4"/>
  <c r="F26" i="4"/>
  <c r="D27" i="4"/>
  <c r="E27" i="4"/>
  <c r="F27" i="4"/>
  <c r="D28" i="4"/>
  <c r="E28" i="4"/>
  <c r="F28" i="4"/>
  <c r="D29" i="4"/>
  <c r="E29" i="4"/>
  <c r="F29" i="4"/>
  <c r="D30" i="4"/>
  <c r="E30" i="4"/>
  <c r="F30" i="4"/>
  <c r="D31" i="4"/>
  <c r="E31" i="4"/>
  <c r="F31" i="4"/>
  <c r="D32" i="4"/>
  <c r="E32" i="4"/>
  <c r="F32" i="4"/>
  <c r="D33" i="4"/>
  <c r="E33" i="4"/>
  <c r="F33" i="4"/>
  <c r="D34" i="4"/>
  <c r="E34" i="4"/>
  <c r="F34" i="4"/>
  <c r="D35" i="4"/>
  <c r="E35" i="4"/>
  <c r="F35" i="4"/>
  <c r="D36" i="4"/>
  <c r="E36" i="4"/>
  <c r="F36" i="4"/>
  <c r="D37" i="4"/>
  <c r="E37" i="4"/>
  <c r="F37" i="4"/>
  <c r="D38" i="4"/>
  <c r="E38" i="4"/>
  <c r="F38" i="4"/>
  <c r="D39" i="4"/>
  <c r="E39" i="4"/>
  <c r="F39" i="4"/>
  <c r="D40" i="4"/>
  <c r="E40" i="4"/>
  <c r="F40" i="4"/>
  <c r="D41" i="4"/>
  <c r="E41" i="4"/>
  <c r="F41" i="4"/>
  <c r="D42" i="4"/>
  <c r="E42" i="4"/>
  <c r="F42" i="4"/>
  <c r="D43" i="4"/>
  <c r="E43" i="4"/>
  <c r="F43" i="4"/>
  <c r="D44" i="4"/>
  <c r="E44" i="4"/>
  <c r="F44" i="4"/>
  <c r="D45" i="4"/>
  <c r="E45" i="4"/>
  <c r="F45" i="4"/>
  <c r="D46" i="4"/>
  <c r="E46" i="4"/>
  <c r="F46" i="4"/>
  <c r="D47" i="4"/>
  <c r="E47" i="4"/>
  <c r="F47" i="4"/>
  <c r="D48" i="4"/>
  <c r="E48" i="4"/>
  <c r="F48" i="4"/>
  <c r="D49" i="4"/>
  <c r="E49" i="4"/>
  <c r="F49" i="4"/>
  <c r="D50" i="4"/>
  <c r="E50" i="4"/>
  <c r="F50" i="4"/>
  <c r="D51" i="4"/>
  <c r="E51" i="4"/>
  <c r="F51" i="4"/>
  <c r="D52" i="4"/>
  <c r="E52" i="4"/>
  <c r="F52" i="4"/>
  <c r="D53" i="4"/>
  <c r="E53" i="4"/>
  <c r="F53" i="4"/>
  <c r="D54" i="4"/>
  <c r="E54" i="4"/>
  <c r="F54" i="4"/>
  <c r="D55" i="4"/>
  <c r="E55" i="4"/>
  <c r="F55" i="4"/>
  <c r="D56" i="4"/>
  <c r="E56" i="4"/>
  <c r="F56" i="4"/>
  <c r="D57" i="4"/>
  <c r="E57" i="4"/>
  <c r="F57" i="4"/>
  <c r="D58" i="4"/>
  <c r="E58" i="4"/>
  <c r="F58" i="4"/>
  <c r="D59" i="4"/>
  <c r="E59" i="4"/>
  <c r="F59" i="4"/>
  <c r="D60" i="4"/>
  <c r="E60" i="4"/>
  <c r="F60" i="4"/>
  <c r="D61" i="4"/>
  <c r="E61" i="4"/>
  <c r="F61" i="4"/>
  <c r="D62" i="4"/>
  <c r="E62" i="4"/>
  <c r="F62" i="4"/>
  <c r="D63" i="4"/>
  <c r="E63" i="4"/>
  <c r="F63" i="4"/>
  <c r="D64" i="4"/>
  <c r="E64" i="4"/>
  <c r="F64" i="4"/>
  <c r="D65" i="4"/>
  <c r="E65" i="4"/>
  <c r="F65" i="4"/>
  <c r="D66" i="4"/>
  <c r="E66" i="4"/>
  <c r="F66" i="4"/>
  <c r="D67" i="4"/>
  <c r="E67" i="4"/>
  <c r="F67" i="4"/>
  <c r="D68" i="4"/>
  <c r="E68" i="4"/>
  <c r="F68" i="4"/>
  <c r="D69" i="4"/>
  <c r="E69" i="4"/>
  <c r="F69" i="4"/>
  <c r="D70" i="4"/>
  <c r="E70" i="4"/>
  <c r="F70" i="4"/>
  <c r="D71" i="4"/>
  <c r="E71" i="4"/>
  <c r="F71" i="4"/>
  <c r="D72" i="4"/>
  <c r="E72" i="4"/>
  <c r="F72" i="4"/>
  <c r="D73" i="4"/>
  <c r="E73" i="4"/>
  <c r="F73" i="4"/>
  <c r="D74" i="4"/>
  <c r="E74" i="4"/>
  <c r="F74" i="4"/>
  <c r="D75" i="4"/>
  <c r="E75" i="4"/>
  <c r="F75" i="4"/>
  <c r="D76" i="4"/>
  <c r="E76" i="4"/>
  <c r="F76" i="4"/>
  <c r="D77" i="4"/>
  <c r="E77" i="4"/>
  <c r="F77" i="4"/>
  <c r="D78" i="4"/>
  <c r="E78" i="4"/>
  <c r="F78" i="4"/>
  <c r="D79" i="4"/>
  <c r="E79" i="4"/>
  <c r="F79" i="4"/>
  <c r="D80" i="4"/>
  <c r="E80" i="4"/>
  <c r="F80" i="4"/>
  <c r="D81" i="4"/>
  <c r="E81" i="4"/>
  <c r="F81" i="4"/>
  <c r="D82" i="4"/>
  <c r="E82" i="4"/>
  <c r="F82" i="4"/>
  <c r="D83" i="4"/>
  <c r="E83" i="4"/>
  <c r="F83" i="4"/>
  <c r="D84" i="4"/>
  <c r="E84" i="4"/>
  <c r="F84" i="4"/>
  <c r="D85" i="4"/>
  <c r="E85" i="4"/>
  <c r="F85" i="4"/>
  <c r="D86" i="4"/>
  <c r="E86" i="4"/>
  <c r="F86" i="4"/>
  <c r="D87" i="4"/>
  <c r="E87" i="4"/>
  <c r="F87" i="4"/>
  <c r="D88" i="4"/>
  <c r="E88" i="4"/>
  <c r="F88" i="4"/>
  <c r="D89" i="4"/>
  <c r="E89" i="4"/>
  <c r="F89" i="4"/>
  <c r="D90" i="4"/>
  <c r="E90" i="4"/>
  <c r="F90" i="4"/>
  <c r="D91" i="4"/>
  <c r="E91" i="4"/>
  <c r="F91" i="4"/>
  <c r="D92" i="4"/>
  <c r="E92" i="4"/>
  <c r="F92" i="4"/>
  <c r="D93" i="4"/>
  <c r="E93" i="4"/>
  <c r="F93" i="4"/>
  <c r="D94" i="4"/>
  <c r="E94" i="4"/>
  <c r="F94" i="4"/>
  <c r="D95" i="4"/>
  <c r="E95" i="4"/>
  <c r="F95" i="4"/>
  <c r="D96" i="4"/>
  <c r="E96" i="4"/>
  <c r="F96" i="4"/>
  <c r="D97" i="4"/>
  <c r="E97" i="4"/>
  <c r="F97" i="4"/>
  <c r="D98" i="4"/>
  <c r="E98" i="4"/>
  <c r="F98" i="4"/>
  <c r="D3" i="4"/>
  <c r="E3" i="4"/>
  <c r="F3" i="4"/>
  <c r="Z2" i="4" l="1"/>
  <c r="B38" i="3" l="1"/>
  <c r="B26" i="3"/>
  <c r="B35" i="3"/>
  <c r="B32" i="3"/>
  <c r="B29" i="3"/>
  <c r="G40" i="4"/>
  <c r="G39" i="4"/>
  <c r="G38" i="4"/>
  <c r="G37" i="4"/>
  <c r="G36" i="4"/>
  <c r="G35" i="4"/>
  <c r="G34" i="4"/>
  <c r="G33" i="4"/>
  <c r="G30" i="4"/>
  <c r="G29" i="4"/>
  <c r="G28" i="4"/>
  <c r="G27" i="4"/>
  <c r="G26" i="4"/>
  <c r="G25" i="4"/>
  <c r="G24" i="4"/>
  <c r="G23" i="4"/>
  <c r="G20" i="4"/>
  <c r="G19" i="4"/>
  <c r="G18" i="4"/>
  <c r="G17" i="4"/>
  <c r="G16" i="4"/>
  <c r="G15" i="4"/>
  <c r="G14" i="4"/>
  <c r="G13" i="4"/>
  <c r="G4" i="4"/>
  <c r="G5" i="4"/>
  <c r="G6" i="4"/>
  <c r="G7" i="4"/>
  <c r="G8" i="4"/>
  <c r="G9" i="4"/>
  <c r="G10" i="4"/>
  <c r="G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3" i="4"/>
  <c r="B4" i="3"/>
  <c r="B5" i="3"/>
  <c r="B6" i="3"/>
  <c r="B7" i="3"/>
  <c r="B8" i="3"/>
  <c r="B9" i="3"/>
  <c r="B10" i="3"/>
  <c r="B3" i="3"/>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4" i="2"/>
  <c r="T40" i="4"/>
  <c r="T20" i="4"/>
  <c r="S40" i="4"/>
  <c r="S30" i="4"/>
  <c r="S20" i="4"/>
  <c r="Q40" i="4"/>
  <c r="Q20" i="4"/>
  <c r="P30" i="4"/>
  <c r="P20" i="4"/>
  <c r="O40" i="4"/>
  <c r="O30" i="4"/>
  <c r="O20" i="4"/>
  <c r="N40" i="4"/>
  <c r="N20" i="4"/>
  <c r="M40" i="4"/>
  <c r="K30" i="4"/>
  <c r="K20" i="4"/>
  <c r="J40" i="4"/>
  <c r="J30" i="4"/>
  <c r="J20" i="4"/>
  <c r="I40" i="4"/>
  <c r="I20" i="4"/>
  <c r="T29" i="4"/>
  <c r="T19" i="4"/>
  <c r="S39" i="4"/>
  <c r="S19" i="4"/>
  <c r="R39" i="4"/>
  <c r="R29" i="4"/>
  <c r="R19" i="4"/>
  <c r="Q39" i="4"/>
  <c r="Q19" i="4"/>
  <c r="P19" i="4"/>
  <c r="O39" i="4"/>
  <c r="O29" i="4"/>
  <c r="O19" i="4"/>
  <c r="N29" i="4"/>
  <c r="M39" i="4"/>
  <c r="L39" i="4"/>
  <c r="K39" i="4"/>
  <c r="K19" i="4"/>
  <c r="J29" i="4"/>
  <c r="J19" i="4"/>
  <c r="I29" i="4"/>
  <c r="I19" i="4"/>
  <c r="T38" i="4"/>
  <c r="T18" i="4"/>
  <c r="S38" i="4"/>
  <c r="R38" i="4"/>
  <c r="R28" i="4"/>
  <c r="R18" i="4"/>
  <c r="Q18" i="4"/>
  <c r="P28" i="4"/>
  <c r="P18" i="4"/>
  <c r="O38" i="4"/>
  <c r="O18" i="4"/>
  <c r="N38" i="4"/>
  <c r="N28" i="4"/>
  <c r="N18" i="4"/>
  <c r="M38" i="4"/>
  <c r="M18" i="4"/>
  <c r="K38" i="4"/>
  <c r="K28" i="4"/>
  <c r="K18" i="4"/>
  <c r="J28" i="4"/>
  <c r="I38" i="4"/>
  <c r="I18" i="4"/>
  <c r="T37" i="4"/>
  <c r="T17" i="4"/>
  <c r="S37" i="4"/>
  <c r="S27" i="4"/>
  <c r="S17" i="4"/>
  <c r="R27" i="4"/>
  <c r="R17" i="4"/>
  <c r="Q17" i="4"/>
  <c r="P37" i="4"/>
  <c r="P17" i="4"/>
  <c r="O37" i="4"/>
  <c r="O27" i="4"/>
  <c r="O17" i="4"/>
  <c r="N37" i="4"/>
  <c r="N17" i="4"/>
  <c r="M27" i="4"/>
  <c r="M17" i="4"/>
  <c r="L17" i="4"/>
  <c r="K37" i="4"/>
  <c r="K27" i="4"/>
  <c r="J37" i="4"/>
  <c r="I37" i="4"/>
  <c r="I17" i="4"/>
  <c r="T26" i="4"/>
  <c r="T16" i="4"/>
  <c r="S36" i="4"/>
  <c r="S16" i="4"/>
  <c r="R16" i="4"/>
  <c r="Q36" i="4"/>
  <c r="Q26" i="4"/>
  <c r="Q16" i="4"/>
  <c r="P36" i="4"/>
  <c r="P16" i="4"/>
  <c r="O36" i="4"/>
  <c r="O26" i="4"/>
  <c r="O16" i="4"/>
  <c r="N16" i="4"/>
  <c r="M26" i="4"/>
  <c r="L36" i="4"/>
  <c r="L26" i="4"/>
  <c r="L16" i="4"/>
  <c r="K36" i="4"/>
  <c r="K26" i="4"/>
  <c r="J36" i="4"/>
  <c r="I36" i="4"/>
  <c r="I26" i="4"/>
  <c r="I16" i="4"/>
  <c r="T35" i="4"/>
  <c r="T25" i="4"/>
  <c r="S35" i="4"/>
  <c r="S25" i="4"/>
  <c r="S15" i="4"/>
  <c r="R35" i="4"/>
  <c r="R25" i="4"/>
  <c r="R15" i="4"/>
  <c r="Q25" i="4"/>
  <c r="P35" i="4"/>
  <c r="P25" i="4"/>
  <c r="O35" i="4"/>
  <c r="O25" i="4"/>
  <c r="O15" i="4"/>
  <c r="N35" i="4"/>
  <c r="N25" i="4"/>
  <c r="N15" i="4"/>
  <c r="M35" i="4"/>
  <c r="L25" i="4"/>
  <c r="K35" i="4"/>
  <c r="K25" i="4"/>
  <c r="J25" i="4"/>
  <c r="J15" i="4"/>
  <c r="I35" i="4"/>
  <c r="I25" i="4"/>
  <c r="I15" i="4"/>
  <c r="T34" i="4"/>
  <c r="T24" i="4"/>
  <c r="S34" i="4"/>
  <c r="S24" i="4"/>
  <c r="R34" i="4"/>
  <c r="R24" i="4"/>
  <c r="Q34" i="4"/>
  <c r="Q24" i="4"/>
  <c r="Q14" i="4"/>
  <c r="P34" i="4"/>
  <c r="P24" i="4"/>
  <c r="P14" i="4"/>
  <c r="O24" i="4"/>
  <c r="O14" i="4"/>
  <c r="N34" i="4"/>
  <c r="N24" i="4"/>
  <c r="N14" i="4"/>
  <c r="M34" i="4"/>
  <c r="M24" i="4"/>
  <c r="M14" i="4"/>
  <c r="L34" i="4"/>
  <c r="K34" i="4"/>
  <c r="K24" i="4"/>
  <c r="I34" i="4"/>
  <c r="I24" i="4"/>
  <c r="T33" i="4"/>
  <c r="T23" i="4"/>
  <c r="T13" i="4"/>
  <c r="S33" i="4"/>
  <c r="S23" i="4"/>
  <c r="Q33" i="4"/>
  <c r="Q23" i="4"/>
  <c r="Q13" i="4"/>
  <c r="P23" i="4"/>
  <c r="P13" i="4"/>
  <c r="O33" i="4"/>
  <c r="O23" i="4"/>
  <c r="N33" i="4"/>
  <c r="N23" i="4"/>
  <c r="N13" i="4"/>
  <c r="M33" i="4"/>
  <c r="M23" i="4"/>
  <c r="M13" i="4"/>
  <c r="L33" i="4"/>
  <c r="L23" i="4"/>
  <c r="K33" i="4"/>
  <c r="K23" i="4"/>
  <c r="J23" i="4"/>
  <c r="J13" i="4"/>
  <c r="I33" i="4"/>
  <c r="I23" i="4"/>
  <c r="L20" i="4"/>
  <c r="L19" i="4"/>
  <c r="S18" i="4"/>
  <c r="L18" i="4"/>
  <c r="K17" i="4"/>
  <c r="M16" i="4"/>
  <c r="R40" i="4"/>
  <c r="P40" i="4"/>
  <c r="L40" i="4"/>
  <c r="K40" i="4"/>
  <c r="J26" i="4"/>
  <c r="T39" i="4"/>
  <c r="P39" i="4"/>
  <c r="N39" i="4"/>
  <c r="J39" i="4"/>
  <c r="I39" i="4"/>
  <c r="Q38" i="4"/>
  <c r="P38" i="4"/>
  <c r="L38" i="4"/>
  <c r="J38" i="4"/>
  <c r="R37" i="4"/>
  <c r="Q37" i="4"/>
  <c r="M37" i="4"/>
  <c r="L37" i="4"/>
  <c r="T36" i="4"/>
  <c r="R36" i="4"/>
  <c r="N36" i="4"/>
  <c r="M36" i="4"/>
  <c r="Q35" i="4"/>
  <c r="O34" i="4"/>
  <c r="P33" i="4"/>
  <c r="G32" i="4"/>
  <c r="T30" i="4"/>
  <c r="R30" i="4"/>
  <c r="Q30" i="4"/>
  <c r="N30" i="4"/>
  <c r="M30" i="4"/>
  <c r="L30" i="4"/>
  <c r="I30" i="4"/>
  <c r="L35" i="4"/>
  <c r="L15" i="4"/>
  <c r="S29" i="4"/>
  <c r="Q29" i="4"/>
  <c r="P29" i="4"/>
  <c r="M29" i="4"/>
  <c r="L29" i="4"/>
  <c r="K29" i="4"/>
  <c r="T28" i="4"/>
  <c r="S28" i="4"/>
  <c r="Q28" i="4"/>
  <c r="O28" i="4"/>
  <c r="M28" i="4"/>
  <c r="L28" i="4"/>
  <c r="I28" i="4"/>
  <c r="J35" i="4"/>
  <c r="T27" i="4"/>
  <c r="Q27" i="4"/>
  <c r="P27" i="4"/>
  <c r="N27" i="4"/>
  <c r="L27" i="4"/>
  <c r="J27" i="4"/>
  <c r="I27" i="4"/>
  <c r="S26" i="4"/>
  <c r="R26" i="4"/>
  <c r="P26" i="4"/>
  <c r="N26" i="4"/>
  <c r="T14" i="4"/>
  <c r="M25" i="4"/>
  <c r="L24" i="4"/>
  <c r="G22" i="4"/>
  <c r="R20" i="4"/>
  <c r="M20" i="4"/>
  <c r="N19" i="4"/>
  <c r="M19" i="4"/>
  <c r="J18" i="4"/>
  <c r="L14" i="4"/>
  <c r="J17" i="4"/>
  <c r="K14" i="4"/>
  <c r="K16" i="4"/>
  <c r="J16" i="4"/>
  <c r="J34" i="4"/>
  <c r="J24" i="4"/>
  <c r="T15" i="4"/>
  <c r="Q15" i="4"/>
  <c r="P15" i="4"/>
  <c r="M15" i="4"/>
  <c r="K15" i="4"/>
  <c r="S14" i="4"/>
  <c r="R14" i="4"/>
  <c r="J14" i="4"/>
  <c r="I14" i="4"/>
  <c r="I13" i="4"/>
  <c r="S13" i="4"/>
  <c r="G12" i="4"/>
  <c r="R33" i="4"/>
  <c r="R23" i="4"/>
  <c r="R13" i="4"/>
  <c r="O13" i="4"/>
  <c r="L13" i="4"/>
  <c r="K13" i="4"/>
  <c r="J33" i="4"/>
  <c r="G2" i="4"/>
  <c r="C3" i="4" l="1"/>
  <c r="I3" i="4" s="1"/>
  <c r="C3" i="3" s="1"/>
  <c r="C4" i="4"/>
  <c r="J3" i="4" s="1"/>
  <c r="D3" i="3" s="1"/>
  <c r="C5" i="4"/>
  <c r="K3" i="4" s="1"/>
  <c r="E3" i="3" s="1"/>
  <c r="C6" i="4"/>
  <c r="L3" i="4" s="1"/>
  <c r="F3" i="3" s="1"/>
  <c r="C7" i="4"/>
  <c r="M3" i="4" s="1"/>
  <c r="G3" i="3" s="1"/>
  <c r="C8" i="4"/>
  <c r="N3" i="4" s="1"/>
  <c r="H3" i="3" s="1"/>
  <c r="C9" i="4"/>
  <c r="O3" i="4" s="1"/>
  <c r="I3" i="3" s="1"/>
  <c r="C10" i="4"/>
  <c r="P3" i="4" s="1"/>
  <c r="J3" i="3" s="1"/>
  <c r="C11" i="4"/>
  <c r="Q3" i="4" s="1"/>
  <c r="K3" i="3" s="1"/>
  <c r="C12" i="4"/>
  <c r="R3" i="4" s="1"/>
  <c r="L3" i="3" s="1"/>
  <c r="C13" i="4"/>
  <c r="S3" i="4" s="1"/>
  <c r="M3" i="3" s="1"/>
  <c r="C14" i="4"/>
  <c r="T3" i="4" s="1"/>
  <c r="N3" i="3" s="1"/>
  <c r="C15" i="4"/>
  <c r="I4" i="4" s="1"/>
  <c r="C4" i="3" s="1"/>
  <c r="C16" i="4"/>
  <c r="J4" i="4" s="1"/>
  <c r="C17" i="4"/>
  <c r="K4" i="4" s="1"/>
  <c r="E4" i="3" s="1"/>
  <c r="C18" i="4"/>
  <c r="L4" i="4" s="1"/>
  <c r="F4" i="3" s="1"/>
  <c r="C19" i="4"/>
  <c r="M4" i="4" s="1"/>
  <c r="G4" i="3" s="1"/>
  <c r="C20" i="4"/>
  <c r="N4" i="4" s="1"/>
  <c r="C21" i="4"/>
  <c r="O4" i="4" s="1"/>
  <c r="I4" i="3" s="1"/>
  <c r="C22" i="4"/>
  <c r="P4" i="4" s="1"/>
  <c r="J4" i="3" s="1"/>
  <c r="C23" i="4"/>
  <c r="Q4" i="4" s="1"/>
  <c r="K4" i="3" s="1"/>
  <c r="C24" i="4"/>
  <c r="R4" i="4" s="1"/>
  <c r="L4" i="3" s="1"/>
  <c r="C25" i="4"/>
  <c r="S4" i="4" s="1"/>
  <c r="M4" i="3" s="1"/>
  <c r="C26" i="4"/>
  <c r="T4" i="4" s="1"/>
  <c r="N4" i="3" s="1"/>
  <c r="C27" i="4"/>
  <c r="I5" i="4" s="1"/>
  <c r="C5" i="3" s="1"/>
  <c r="C28" i="4"/>
  <c r="J5" i="4" s="1"/>
  <c r="D5" i="3" s="1"/>
  <c r="C29" i="4"/>
  <c r="K5" i="4" s="1"/>
  <c r="E5" i="3" s="1"/>
  <c r="C30" i="4"/>
  <c r="L5" i="4" s="1"/>
  <c r="F5" i="3" s="1"/>
  <c r="C31" i="4"/>
  <c r="M5" i="4" s="1"/>
  <c r="G5" i="3" s="1"/>
  <c r="C32" i="4"/>
  <c r="N5" i="4" s="1"/>
  <c r="H5" i="3" s="1"/>
  <c r="C33" i="4"/>
  <c r="O5" i="4" s="1"/>
  <c r="I5" i="3" s="1"/>
  <c r="C34" i="4"/>
  <c r="P5" i="4" s="1"/>
  <c r="J5" i="3" s="1"/>
  <c r="C35" i="4"/>
  <c r="Q5" i="4" s="1"/>
  <c r="C36" i="4"/>
  <c r="R5" i="4" s="1"/>
  <c r="L5" i="3" s="1"/>
  <c r="C37" i="4"/>
  <c r="S5" i="4" s="1"/>
  <c r="M5" i="3" s="1"/>
  <c r="C38" i="4"/>
  <c r="T5" i="4" s="1"/>
  <c r="N5" i="3" s="1"/>
  <c r="C39" i="4"/>
  <c r="I6" i="4" s="1"/>
  <c r="C6" i="3" s="1"/>
  <c r="C40" i="4"/>
  <c r="J6" i="4" s="1"/>
  <c r="C41" i="4"/>
  <c r="K6" i="4" s="1"/>
  <c r="E6" i="3" s="1"/>
  <c r="C42" i="4"/>
  <c r="L6" i="4" s="1"/>
  <c r="F6" i="3" s="1"/>
  <c r="C43" i="4"/>
  <c r="M6" i="4" s="1"/>
  <c r="G6" i="3" s="1"/>
  <c r="C44" i="4"/>
  <c r="N6" i="4" s="1"/>
  <c r="H6" i="3" s="1"/>
  <c r="C45" i="4"/>
  <c r="O6" i="4" s="1"/>
  <c r="I6" i="3" s="1"/>
  <c r="C46" i="4"/>
  <c r="P6" i="4" s="1"/>
  <c r="J6" i="3" s="1"/>
  <c r="C47" i="4"/>
  <c r="Q6" i="4" s="1"/>
  <c r="K6" i="3" s="1"/>
  <c r="C48" i="4"/>
  <c r="R6" i="4" s="1"/>
  <c r="L6" i="3" s="1"/>
  <c r="C49" i="4"/>
  <c r="S6" i="4" s="1"/>
  <c r="M6" i="3" s="1"/>
  <c r="C50" i="4"/>
  <c r="T6" i="4" s="1"/>
  <c r="N6" i="3" s="1"/>
  <c r="C51" i="4"/>
  <c r="I7" i="4" s="1"/>
  <c r="C7" i="3" s="1"/>
  <c r="C52" i="4"/>
  <c r="J7" i="4" s="1"/>
  <c r="D7" i="3" s="1"/>
  <c r="C53" i="4"/>
  <c r="K7" i="4" s="1"/>
  <c r="E7" i="3" s="1"/>
  <c r="C54" i="4"/>
  <c r="L7" i="4" s="1"/>
  <c r="F7" i="3" s="1"/>
  <c r="C55" i="4"/>
  <c r="M7" i="4" s="1"/>
  <c r="G7" i="3" s="1"/>
  <c r="C56" i="4"/>
  <c r="N7" i="4" s="1"/>
  <c r="H7" i="3" s="1"/>
  <c r="C57" i="4"/>
  <c r="O7" i="4" s="1"/>
  <c r="I7" i="3" s="1"/>
  <c r="C58" i="4"/>
  <c r="P7" i="4" s="1"/>
  <c r="J7" i="3" s="1"/>
  <c r="C59" i="4"/>
  <c r="Q7" i="4" s="1"/>
  <c r="K7" i="3" s="1"/>
  <c r="C60" i="4"/>
  <c r="R7" i="4" s="1"/>
  <c r="L7" i="3" s="1"/>
  <c r="C61" i="4"/>
  <c r="S7" i="4" s="1"/>
  <c r="M7" i="3" s="1"/>
  <c r="C62" i="4"/>
  <c r="T7" i="4" s="1"/>
  <c r="N7" i="3" s="1"/>
  <c r="C63" i="4"/>
  <c r="I8" i="4" s="1"/>
  <c r="C8" i="3" s="1"/>
  <c r="C64" i="4"/>
  <c r="J8" i="4" s="1"/>
  <c r="D8" i="3" s="1"/>
  <c r="C65" i="4"/>
  <c r="K8" i="4" s="1"/>
  <c r="E8" i="3" s="1"/>
  <c r="C66" i="4"/>
  <c r="L8" i="4" s="1"/>
  <c r="F8" i="3" s="1"/>
  <c r="C67" i="4"/>
  <c r="M8" i="4" s="1"/>
  <c r="G8" i="3" s="1"/>
  <c r="C68" i="4"/>
  <c r="N8" i="4" s="1"/>
  <c r="C69" i="4"/>
  <c r="O8" i="4" s="1"/>
  <c r="I8" i="3" s="1"/>
  <c r="C70" i="4"/>
  <c r="P8" i="4" s="1"/>
  <c r="J8" i="3" s="1"/>
  <c r="C71" i="4"/>
  <c r="Q8" i="4" s="1"/>
  <c r="K8" i="3" s="1"/>
  <c r="C72" i="4"/>
  <c r="R8" i="4" s="1"/>
  <c r="L8" i="3" s="1"/>
  <c r="C73" i="4"/>
  <c r="S8" i="4" s="1"/>
  <c r="M8" i="3" s="1"/>
  <c r="C74" i="4"/>
  <c r="T8" i="4" s="1"/>
  <c r="N8" i="3" s="1"/>
  <c r="C75" i="4"/>
  <c r="I9" i="4" s="1"/>
  <c r="C9" i="3" s="1"/>
  <c r="C76" i="4"/>
  <c r="J9" i="4" s="1"/>
  <c r="D9" i="3" s="1"/>
  <c r="C77" i="4"/>
  <c r="K9" i="4" s="1"/>
  <c r="E9" i="3" s="1"/>
  <c r="C78" i="4"/>
  <c r="L9" i="4" s="1"/>
  <c r="F9" i="3" s="1"/>
  <c r="C79" i="4"/>
  <c r="M9" i="4" s="1"/>
  <c r="G9" i="3" s="1"/>
  <c r="C80" i="4"/>
  <c r="N9" i="4" s="1"/>
  <c r="H9" i="3" s="1"/>
  <c r="C81" i="4"/>
  <c r="O9" i="4" s="1"/>
  <c r="I9" i="3" s="1"/>
  <c r="C82" i="4"/>
  <c r="P9" i="4" s="1"/>
  <c r="J9" i="3" s="1"/>
  <c r="C83" i="4"/>
  <c r="Q9" i="4" s="1"/>
  <c r="K9" i="3" s="1"/>
  <c r="C84" i="4"/>
  <c r="R9" i="4" s="1"/>
  <c r="L9" i="3" s="1"/>
  <c r="C85" i="4"/>
  <c r="S9" i="4" s="1"/>
  <c r="M9" i="3" s="1"/>
  <c r="C86" i="4"/>
  <c r="T9" i="4" s="1"/>
  <c r="N9" i="3" s="1"/>
  <c r="C87" i="4"/>
  <c r="I10" i="4" s="1"/>
  <c r="C10" i="3" s="1"/>
  <c r="C37" i="3" s="1" a="1"/>
  <c r="C37" i="3" s="1"/>
  <c r="C89" i="4"/>
  <c r="K10" i="4" s="1"/>
  <c r="E10" i="3" s="1"/>
  <c r="C90" i="4"/>
  <c r="L10" i="4" s="1"/>
  <c r="F10" i="3" s="1"/>
  <c r="C91" i="4"/>
  <c r="M10" i="4" s="1"/>
  <c r="G10" i="3" s="1"/>
  <c r="C92" i="4"/>
  <c r="N10" i="4" s="1"/>
  <c r="H10" i="3" s="1"/>
  <c r="C93" i="4"/>
  <c r="O10" i="4" s="1"/>
  <c r="I10" i="3" s="1"/>
  <c r="C94" i="4"/>
  <c r="P10" i="4" s="1"/>
  <c r="J10" i="3" s="1"/>
  <c r="C95" i="4"/>
  <c r="Q10" i="4" s="1"/>
  <c r="K10" i="3" s="1"/>
  <c r="C96" i="4"/>
  <c r="R10" i="4" s="1"/>
  <c r="L10" i="3" s="1"/>
  <c r="C97" i="4"/>
  <c r="S10" i="4" s="1"/>
  <c r="M10" i="3" s="1"/>
  <c r="C98" i="4"/>
  <c r="T10" i="4" s="1"/>
  <c r="N10" i="3" s="1"/>
  <c r="C88" i="4"/>
  <c r="J10" i="4" s="1"/>
  <c r="D10" i="3" s="1"/>
  <c r="K5" i="3"/>
  <c r="D4" i="3"/>
  <c r="H4" i="3"/>
  <c r="D6" i="3"/>
  <c r="H8" i="3"/>
  <c r="E31" i="3" l="1" a="1"/>
  <c r="E31" i="3" s="1"/>
  <c r="I31" i="3" a="1"/>
  <c r="I31" i="3" s="1"/>
  <c r="I37" i="3" a="1"/>
  <c r="I37" i="3" s="1"/>
  <c r="D31" i="3" a="1"/>
  <c r="D31" i="3" s="1"/>
  <c r="C31" i="3" a="1"/>
  <c r="C31" i="3" s="1"/>
  <c r="K31" i="3" a="1"/>
  <c r="K31" i="3" s="1"/>
  <c r="C25" i="3" a="1"/>
  <c r="C25" i="3" s="1"/>
  <c r="C38" i="3" s="1"/>
  <c r="M31" i="3" a="1"/>
  <c r="M31" i="3" s="1"/>
  <c r="J37" i="3" a="1"/>
  <c r="J37" i="3" s="1"/>
  <c r="J31" i="3" a="1"/>
  <c r="J31" i="3" s="1"/>
  <c r="F31" i="3" a="1"/>
  <c r="F31" i="3" s="1"/>
  <c r="F37" i="3" a="1"/>
  <c r="F37" i="3" s="1"/>
  <c r="J25" i="3" a="1"/>
  <c r="J25" i="3" s="1"/>
  <c r="J26" i="3" s="1"/>
  <c r="N37" i="3" a="1"/>
  <c r="N37" i="3" s="1"/>
  <c r="C34" i="3"/>
  <c r="C35" i="3" s="1"/>
  <c r="L31" i="3" a="1"/>
  <c r="L31" i="3" s="1"/>
  <c r="K25" i="3" a="1"/>
  <c r="K25" i="3" s="1"/>
  <c r="G31" i="3" a="1"/>
  <c r="G31" i="3" s="1"/>
  <c r="H34" i="3"/>
  <c r="H35" i="3" s="1"/>
  <c r="J28" i="3" a="1"/>
  <c r="J28" i="3" s="1"/>
  <c r="N31" i="3" a="1"/>
  <c r="N31" i="3" s="1"/>
  <c r="M37" i="3" a="1"/>
  <c r="M37" i="3" s="1"/>
  <c r="E34" i="3"/>
  <c r="E35" i="3" s="1"/>
  <c r="H28" i="3" a="1"/>
  <c r="H28" i="3" s="1"/>
  <c r="M25" i="3" a="1"/>
  <c r="M25" i="3" s="1"/>
  <c r="F28" i="3" a="1"/>
  <c r="F28" i="3" s="1"/>
  <c r="C28" i="3" a="1"/>
  <c r="C28" i="3" s="1"/>
  <c r="C29" i="3" s="1"/>
  <c r="J34" i="3"/>
  <c r="J35" i="3" s="1"/>
  <c r="F25" i="3" a="1"/>
  <c r="F25" i="3" s="1"/>
  <c r="F26" i="3" s="1"/>
  <c r="I43" i="4"/>
  <c r="I28" i="3" a="1"/>
  <c r="I28" i="3" s="1"/>
  <c r="K34" i="3"/>
  <c r="K35" i="3" s="1"/>
  <c r="G37" i="3" a="1"/>
  <c r="G37" i="3" s="1"/>
  <c r="K28" i="3" a="1"/>
  <c r="K28" i="3" s="1"/>
  <c r="E28" i="3" a="1"/>
  <c r="E28" i="3" s="1"/>
  <c r="N28" i="3" a="1"/>
  <c r="N28" i="3" s="1"/>
  <c r="G28" i="3" a="1"/>
  <c r="G28" i="3" s="1"/>
  <c r="N25" i="3" a="1"/>
  <c r="N25" i="3" s="1"/>
  <c r="N26" i="3" s="1"/>
  <c r="E25" i="3" a="1"/>
  <c r="E25" i="3" s="1"/>
  <c r="E29" i="3" s="1"/>
  <c r="F34" i="3"/>
  <c r="F35" i="3" s="1"/>
  <c r="K37" i="3" a="1"/>
  <c r="K37" i="3" s="1"/>
  <c r="K38" i="3" s="1"/>
  <c r="G34" i="3"/>
  <c r="G35" i="3" s="1"/>
  <c r="L28" i="3" a="1"/>
  <c r="L28" i="3" s="1"/>
  <c r="D37" i="3" a="1"/>
  <c r="D37" i="3" s="1"/>
  <c r="I42" i="4"/>
  <c r="I25" i="3" a="1"/>
  <c r="I25" i="3" s="1"/>
  <c r="I32" i="3" s="1"/>
  <c r="N34" i="3"/>
  <c r="N35" i="3" s="1"/>
  <c r="G25" i="3" a="1"/>
  <c r="G25" i="3" s="1"/>
  <c r="G26" i="3" s="1"/>
  <c r="L37" i="3" a="1"/>
  <c r="L37" i="3" s="1"/>
  <c r="L25" i="3" a="1"/>
  <c r="L25" i="3" s="1"/>
  <c r="H37" i="3" a="1"/>
  <c r="H37" i="3" s="1"/>
  <c r="H25" i="3" a="1"/>
  <c r="H25" i="3" s="1"/>
  <c r="H26" i="3" s="1"/>
  <c r="H31" i="3" a="1"/>
  <c r="H31" i="3" s="1"/>
  <c r="I34" i="3"/>
  <c r="I35" i="3" s="1"/>
  <c r="D34" i="3"/>
  <c r="D35" i="3" s="1"/>
  <c r="M34" i="3"/>
  <c r="M35" i="3" s="1"/>
  <c r="L34" i="3"/>
  <c r="L35" i="3" s="1"/>
  <c r="D25" i="3" a="1"/>
  <c r="D25" i="3" s="1"/>
  <c r="D28" i="3" a="1"/>
  <c r="D28" i="3" s="1"/>
  <c r="E37" i="3" a="1"/>
  <c r="E37" i="3" s="1"/>
  <c r="M28" i="3" a="1"/>
  <c r="M28" i="3" s="1"/>
  <c r="D32" i="3" l="1"/>
  <c r="M32" i="3"/>
  <c r="C26" i="3"/>
  <c r="C32" i="3"/>
  <c r="K32" i="3"/>
  <c r="J29" i="3"/>
  <c r="L38" i="3"/>
  <c r="J38" i="3"/>
  <c r="N32" i="3"/>
  <c r="J32" i="3"/>
  <c r="M26" i="3"/>
  <c r="M29" i="3"/>
  <c r="F29" i="3"/>
  <c r="K29" i="3"/>
  <c r="L26" i="3"/>
  <c r="K26" i="3"/>
  <c r="L32" i="3"/>
  <c r="F32" i="3"/>
  <c r="E38" i="3"/>
  <c r="E26" i="3"/>
  <c r="G38" i="3"/>
  <c r="N29" i="3"/>
  <c r="E32" i="3"/>
  <c r="I29" i="3"/>
  <c r="L29" i="3"/>
  <c r="N38" i="3"/>
  <c r="F38" i="3"/>
  <c r="H38" i="3"/>
  <c r="M38" i="3"/>
  <c r="H29" i="3"/>
  <c r="I38" i="3"/>
  <c r="G32" i="3"/>
  <c r="H32" i="3"/>
  <c r="I26" i="3"/>
  <c r="D26" i="3"/>
  <c r="G29" i="3"/>
  <c r="D38" i="3"/>
  <c r="D29" i="3"/>
</calcChain>
</file>

<file path=xl/sharedStrings.xml><?xml version="1.0" encoding="utf-8"?>
<sst xmlns="http://schemas.openxmlformats.org/spreadsheetml/2006/main" count="1926" uniqueCount="482">
  <si>
    <t xml:space="preserve">Generally, only change data in yellow cells. Gray and white cells contain formulas for calculation or results. Please do not change them. </t>
  </si>
  <si>
    <t>A</t>
  </si>
  <si>
    <t>B</t>
  </si>
  <si>
    <t>C</t>
  </si>
  <si>
    <t>D</t>
  </si>
  <si>
    <t>E</t>
  </si>
  <si>
    <t>Catalog Number</t>
  </si>
  <si>
    <t>Well</t>
  </si>
  <si>
    <t>exp1</t>
  </si>
  <si>
    <t>exp2</t>
  </si>
  <si>
    <t>exp3</t>
  </si>
  <si>
    <t>exp4</t>
  </si>
  <si>
    <t>A01</t>
  </si>
  <si>
    <t>A02</t>
  </si>
  <si>
    <t>A03</t>
  </si>
  <si>
    <t>…</t>
  </si>
  <si>
    <t>H12</t>
  </si>
  <si>
    <t>F</t>
  </si>
  <si>
    <t>G</t>
  </si>
  <si>
    <t>H</t>
  </si>
  <si>
    <t>I</t>
  </si>
  <si>
    <t>N</t>
  </si>
  <si>
    <t>S1</t>
  </si>
  <si>
    <t>S2</t>
  </si>
  <si>
    <t>S3</t>
  </si>
  <si>
    <t>S4</t>
  </si>
  <si>
    <t>S5</t>
  </si>
  <si>
    <t>S6</t>
  </si>
  <si>
    <t>S7</t>
  </si>
  <si>
    <t>S8</t>
  </si>
  <si>
    <t>S9</t>
  </si>
  <si>
    <t>S10</t>
  </si>
  <si>
    <t>S11</t>
  </si>
  <si>
    <t>S12</t>
  </si>
  <si>
    <t>Row</t>
  </si>
  <si>
    <t>ACTB</t>
  </si>
  <si>
    <t>HPRT1</t>
  </si>
  <si>
    <t>RTC</t>
  </si>
  <si>
    <t>PPC</t>
  </si>
  <si>
    <t>GDC</t>
  </si>
  <si>
    <t>NRT</t>
  </si>
  <si>
    <t>NTC</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</si>
  <si>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</si>
  <si>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</si>
  <si>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</si>
  <si>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</si>
  <si>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</si>
  <si>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</si>
  <si>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</si>
  <si>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</si>
  <si>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</si>
  <si>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</si>
  <si>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</si>
  <si>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</si>
  <si>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</si>
  <si>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</si>
  <si>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</si>
  <si>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</si>
  <si>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</si>
  <si>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</si>
  <si>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</si>
  <si>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</si>
  <si>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</si>
  <si>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</si>
  <si>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</si>
  <si>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</si>
  <si>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</si>
  <si>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</si>
  <si>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</si>
  <si>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</si>
  <si>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</si>
  <si>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</si>
  <si>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</si>
  <si>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</si>
  <si>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</si>
  <si>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</si>
  <si>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</si>
  <si>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</si>
  <si>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</si>
  <si>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</si>
  <si>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</si>
  <si>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</si>
  <si>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</si>
  <si>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</si>
  <si>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</si>
  <si>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</si>
  <si>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</si>
  <si>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</si>
  <si>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N/A</t>
  </si>
  <si>
    <t>E02</t>
  </si>
  <si>
    <t>E03</t>
  </si>
  <si>
    <t>E04</t>
  </si>
  <si>
    <t>E05</t>
  </si>
  <si>
    <t>E06</t>
  </si>
  <si>
    <t>E07</t>
  </si>
  <si>
    <t>E08</t>
  </si>
  <si>
    <t>E09</t>
  </si>
  <si>
    <t>E10</t>
  </si>
  <si>
    <t>E11</t>
  </si>
  <si>
    <t>E12</t>
  </si>
  <si>
    <t>F01</t>
  </si>
  <si>
    <t>Undetermined</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</si>
  <si>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</si>
  <si>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</si>
  <si>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</si>
  <si>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</si>
  <si>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</si>
  <si>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</si>
  <si>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</si>
  <si>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</si>
  <si>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</si>
  <si>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</si>
  <si>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</si>
  <si>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</si>
  <si>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</si>
  <si>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</si>
  <si>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</si>
  <si>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</si>
  <si>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</si>
  <si>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</si>
  <si>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</si>
  <si>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</si>
  <si>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</si>
  <si>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</si>
  <si>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</si>
  <si>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</si>
  <si>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</si>
  <si>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</si>
  <si>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</si>
  <si>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</si>
  <si>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</si>
  <si>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</si>
  <si>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</si>
  <si>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</si>
  <si>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</si>
  <si>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</si>
  <si>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Gene</t>
  </si>
  <si>
    <t>Samples</t>
  </si>
  <si>
    <t>Sample Name</t>
  </si>
  <si>
    <t>Control Name</t>
  </si>
  <si>
    <t>Reverse Trascription Control (RTC): Are RNA sample impurities affecting reverse transcription?</t>
  </si>
  <si>
    <t>Positive PCR Control (PPC): Are RNA sample impurities affecting PCR?</t>
  </si>
  <si>
    <t>No Reverse Transcription (NRT) control: Is genomic DNA contamination detectable?</t>
  </si>
  <si>
    <t>Genomic DNA Contamination (GDC) control: Will it affect the results?</t>
  </si>
  <si>
    <t>No Template Control (NTC): Is the PCR system clean?</t>
  </si>
  <si>
    <t>Array Cat #</t>
  </si>
  <si>
    <t>Symbol</t>
  </si>
  <si>
    <t>pcatn</t>
  </si>
  <si>
    <t>Query</t>
  </si>
  <si>
    <t>NCBI Gene ID</t>
  </si>
  <si>
    <t>UniGene</t>
  </si>
  <si>
    <t>GenBank</t>
  </si>
  <si>
    <t>Description</t>
  </si>
  <si>
    <t>Catalog</t>
  </si>
  <si>
    <t>Product Status</t>
  </si>
  <si>
    <t>Design Status</t>
  </si>
  <si>
    <t>CrossHyb</t>
  </si>
  <si>
    <t>PABT-999Z</t>
  </si>
  <si>
    <t>PPB00173A</t>
  </si>
  <si>
    <t>Bt.14186</t>
  </si>
  <si>
    <t>NM_173979</t>
  </si>
  <si>
    <t>Actin, beta</t>
  </si>
  <si>
    <t>Designed</t>
  </si>
  <si>
    <t>No</t>
  </si>
  <si>
    <t>PPB00330A</t>
  </si>
  <si>
    <t>Bt.49238</t>
  </si>
  <si>
    <t>NM_001034035</t>
  </si>
  <si>
    <t>Hypoxanthine phosphoribosyltransferase 1</t>
  </si>
  <si>
    <t>PPX63340A</t>
  </si>
  <si>
    <t>Reverse Transcription Control</t>
  </si>
  <si>
    <t>PPX63339A</t>
  </si>
  <si>
    <t>Positive PCR Control</t>
  </si>
  <si>
    <t>R</t>
  </si>
  <si>
    <t>BGDC</t>
  </si>
  <si>
    <t>PPB71596A</t>
  </si>
  <si>
    <t>Cow Genomic DNA Contamination</t>
  </si>
  <si>
    <t>PPX63344A</t>
  </si>
  <si>
    <t>No Reverse Transcription Control</t>
  </si>
  <si>
    <t>Not_Designed</t>
  </si>
  <si>
    <t>Unknown</t>
  </si>
  <si>
    <t>PPX63345A</t>
  </si>
  <si>
    <t>No Template Control</t>
  </si>
  <si>
    <t>PADM-999Z</t>
  </si>
  <si>
    <t>Act42A</t>
  </si>
  <si>
    <t>PPD03782A</t>
  </si>
  <si>
    <t>Dm.7040</t>
  </si>
  <si>
    <t>NM_078901</t>
  </si>
  <si>
    <t>Actin 42A</t>
  </si>
  <si>
    <t>RpL32</t>
  </si>
  <si>
    <t>PPD10569A</t>
  </si>
  <si>
    <t>Dm.7621</t>
  </si>
  <si>
    <t>NM_079843</t>
  </si>
  <si>
    <t>Ribosomal protein L32</t>
  </si>
  <si>
    <t>DGDC</t>
  </si>
  <si>
    <t>PPD66893A</t>
  </si>
  <si>
    <t>N/A fly</t>
  </si>
  <si>
    <t>Fly Genomic DNA Contamination</t>
  </si>
  <si>
    <t>PAEC-999Z</t>
  </si>
  <si>
    <t>PPE00105A</t>
  </si>
  <si>
    <t>Eca.20971</t>
  </si>
  <si>
    <t>NM_001081838</t>
  </si>
  <si>
    <t>GAPDH</t>
  </si>
  <si>
    <t>PPE00120A</t>
  </si>
  <si>
    <t>Eca.487</t>
  </si>
  <si>
    <t>NM_001163856</t>
  </si>
  <si>
    <t>Glyceraldehyde-3-phosphate dehydrogenase</t>
  </si>
  <si>
    <t>EGDC</t>
  </si>
  <si>
    <t>PPE16553A</t>
  </si>
  <si>
    <t>N/A horse</t>
  </si>
  <si>
    <t>Horse Genomic DNA Contamination</t>
  </si>
  <si>
    <t>PAFD-999Z</t>
  </si>
  <si>
    <t>PPF12880A</t>
  </si>
  <si>
    <t>Cfa.17735</t>
  </si>
  <si>
    <t>NM_001195845</t>
  </si>
  <si>
    <t>PPF00602A</t>
  </si>
  <si>
    <t>Cfa.4551</t>
  </si>
  <si>
    <t>NM_001003357</t>
  </si>
  <si>
    <t>FGDC</t>
  </si>
  <si>
    <t>PPF68934A</t>
  </si>
  <si>
    <t>Dog Genomic DNA Contamination</t>
  </si>
  <si>
    <t>PAGG-999Z</t>
  </si>
  <si>
    <t>PPG17308A</t>
  </si>
  <si>
    <t>Gga.48207</t>
  </si>
  <si>
    <t>NM_205518</t>
  </si>
  <si>
    <t>H6PD</t>
  </si>
  <si>
    <t>PPG10346A</t>
  </si>
  <si>
    <t>Gga.50291</t>
  </si>
  <si>
    <t>XM_425746</t>
  </si>
  <si>
    <t>Hexose-6-phosphate dehydrogenase (glucose 1-dehydrogenase)</t>
  </si>
  <si>
    <t>GGDC</t>
  </si>
  <si>
    <t>PPG17309A</t>
  </si>
  <si>
    <t>Chicken Genomic DNA Contamination</t>
  </si>
  <si>
    <t>PAHS-999Z</t>
  </si>
  <si>
    <t>PPH00073A</t>
  </si>
  <si>
    <t>Hs.520640</t>
  </si>
  <si>
    <t>NM_001101</t>
  </si>
  <si>
    <t>PPH01018A</t>
  </si>
  <si>
    <t>Hs.412707</t>
  </si>
  <si>
    <t>NM_000194</t>
  </si>
  <si>
    <t>HGDC</t>
  </si>
  <si>
    <t>PPH65835A</t>
  </si>
  <si>
    <t>Human Genomic DNA Contamination</t>
  </si>
  <si>
    <t>PAJJ-999Z</t>
  </si>
  <si>
    <t>Actb</t>
  </si>
  <si>
    <t>PPJ00318A</t>
  </si>
  <si>
    <t>NM_001244575</t>
  </si>
  <si>
    <t>Gapdh</t>
  </si>
  <si>
    <t>PPJ00327A</t>
  </si>
  <si>
    <t>NM_001244854</t>
  </si>
  <si>
    <t>JGDC</t>
  </si>
  <si>
    <t>PPJ00001A</t>
  </si>
  <si>
    <t>Hamster Genomic DNA Contamination</t>
  </si>
  <si>
    <t>PAMM-999Z</t>
  </si>
  <si>
    <t>PPM02945A</t>
  </si>
  <si>
    <t>Mm.328431</t>
  </si>
  <si>
    <t>NM_007393</t>
  </si>
  <si>
    <t>B2m</t>
  </si>
  <si>
    <t>PPM03562A</t>
  </si>
  <si>
    <t>Mm.163</t>
  </si>
  <si>
    <t>NM_009735</t>
  </si>
  <si>
    <t>Beta-2 microglobulin</t>
  </si>
  <si>
    <t>designed</t>
  </si>
  <si>
    <t>MGDC</t>
  </si>
  <si>
    <t>PPM65836A</t>
  </si>
  <si>
    <t>Mouse Genomic DNA Contamination</t>
  </si>
  <si>
    <t>PANZ-999Z</t>
  </si>
  <si>
    <t>PPN00555A</t>
  </si>
  <si>
    <t>Ocu.734</t>
  </si>
  <si>
    <t>NM_001101683</t>
  </si>
  <si>
    <t>PPN00377A</t>
  </si>
  <si>
    <t>Ocu.87</t>
  </si>
  <si>
    <t>NM_001082253</t>
  </si>
  <si>
    <t>NGDC</t>
  </si>
  <si>
    <t>PPN00001A</t>
  </si>
  <si>
    <t>Rabbit Genomic DNA Contamination</t>
  </si>
  <si>
    <t>PAQQ-999Z</t>
  </si>
  <si>
    <t>PPQ00182A</t>
  </si>
  <si>
    <t>Mmu.11089</t>
  </si>
  <si>
    <t>NM_001033084</t>
  </si>
  <si>
    <t>XM_002802723.1, XM_002802724.1, XM_002802725.1, XM_002802729.1</t>
  </si>
  <si>
    <t>LOC709186</t>
  </si>
  <si>
    <t>PPQ11206A</t>
  </si>
  <si>
    <t>Mmu.12316</t>
  </si>
  <si>
    <t>XM_001097691</t>
  </si>
  <si>
    <t>Hypoxanthine-guanine phosphoribosyltransferase-like</t>
  </si>
  <si>
    <t>QGDC</t>
  </si>
  <si>
    <t>PPQ66718A</t>
  </si>
  <si>
    <t>Rhesus Macaque Genomic DNA Contamination</t>
  </si>
  <si>
    <t>PARN-999Z</t>
  </si>
  <si>
    <t>PPR06570A</t>
  </si>
  <si>
    <t>Rn.94978</t>
  </si>
  <si>
    <t>NM_031144</t>
  </si>
  <si>
    <t>Hprt1</t>
  </si>
  <si>
    <t>PPR42247A</t>
  </si>
  <si>
    <t>Rn.47</t>
  </si>
  <si>
    <t>NM_012583</t>
  </si>
  <si>
    <t>RGDC</t>
  </si>
  <si>
    <t>PPR63338A</t>
  </si>
  <si>
    <t>Rat Genomic DNA Contamination</t>
  </si>
  <si>
    <t>PASS-999Z</t>
  </si>
  <si>
    <t>ACTG1</t>
  </si>
  <si>
    <t>PPS00953A</t>
  </si>
  <si>
    <t>Ssc.17611</t>
  </si>
  <si>
    <t>XM_003357928</t>
  </si>
  <si>
    <t>Actin gamma 1</t>
  </si>
  <si>
    <t>TFRC</t>
  </si>
  <si>
    <t>PPS00404A</t>
  </si>
  <si>
    <t>Ssc.38</t>
  </si>
  <si>
    <t>NM_214001</t>
  </si>
  <si>
    <t>Transferrin receptor (p90, CD71)</t>
  </si>
  <si>
    <t>SGDC</t>
  </si>
  <si>
    <t>PPS71596A</t>
  </si>
  <si>
    <t>Pig Genomic DNA Contamination</t>
  </si>
  <si>
    <t>PAZF-999Z</t>
  </si>
  <si>
    <t>acta1b</t>
  </si>
  <si>
    <t>PPZ05295A</t>
  </si>
  <si>
    <t>Dr.47173</t>
  </si>
  <si>
    <t>NM_214784</t>
  </si>
  <si>
    <t>Actin, alpha 1b, skeletal muscle</t>
  </si>
  <si>
    <t>b2m</t>
  </si>
  <si>
    <t>PPZ00226A</t>
  </si>
  <si>
    <t>Dr.51646</t>
  </si>
  <si>
    <t>NM_001159768</t>
  </si>
  <si>
    <t>Beta-2-microglobulin</t>
  </si>
  <si>
    <t>ZGDC</t>
  </si>
  <si>
    <t>PPZ24726A</t>
  </si>
  <si>
    <t>N/A zebrafish</t>
  </si>
  <si>
    <t>Zebrafish Genomic DNA Contamination</t>
  </si>
  <si>
    <t>Assay</t>
  </si>
  <si>
    <t>PAZF-999Z:H</t>
  </si>
  <si>
    <t>PAZF-999Z:G</t>
  </si>
  <si>
    <t>PAZF-999Z:F</t>
  </si>
  <si>
    <t>PAZF-999Z:E</t>
  </si>
  <si>
    <t>PAZF-999Z:D</t>
  </si>
  <si>
    <t>PAZF-999Z:C</t>
  </si>
  <si>
    <t>PAZF-999Z:B</t>
  </si>
  <si>
    <t>PAZF-999Z:A</t>
  </si>
  <si>
    <t>PASS-999Z:H</t>
  </si>
  <si>
    <t>PASS-999Z:G</t>
  </si>
  <si>
    <t>PASS-999Z:F</t>
  </si>
  <si>
    <t>PASS-999Z:E</t>
  </si>
  <si>
    <t>PASS-999Z:D</t>
  </si>
  <si>
    <t>PASS-999Z:C</t>
  </si>
  <si>
    <t>PASS-999Z:B</t>
  </si>
  <si>
    <t>PASS-999Z:A</t>
  </si>
  <si>
    <t>PARN-999Z:H</t>
  </si>
  <si>
    <t>PARN-999Z:G</t>
  </si>
  <si>
    <t>PARN-999Z:F</t>
  </si>
  <si>
    <t>PARN-999Z:E</t>
  </si>
  <si>
    <t>PARN-999Z:D</t>
  </si>
  <si>
    <t>PARN-999Z:C</t>
  </si>
  <si>
    <t>PARN-999Z:B</t>
  </si>
  <si>
    <t>PARN-999Z:A</t>
  </si>
  <si>
    <t>PAQQ-999Z:H</t>
  </si>
  <si>
    <t>PAQQ-999Z:G</t>
  </si>
  <si>
    <t>PAQQ-999Z:F</t>
  </si>
  <si>
    <t>PAQQ-999Z:E</t>
  </si>
  <si>
    <t>PAQQ-999Z:D</t>
  </si>
  <si>
    <t>PAQQ-999Z:C</t>
  </si>
  <si>
    <t>PAQQ-999Z:B</t>
  </si>
  <si>
    <t>PAQQ-999Z:A</t>
  </si>
  <si>
    <t>PANZ-999Z:H</t>
  </si>
  <si>
    <t>PANZ-999Z:G</t>
  </si>
  <si>
    <t>PANZ-999Z:F</t>
  </si>
  <si>
    <t>PANZ-999Z:E</t>
  </si>
  <si>
    <t>PANZ-999Z:D</t>
  </si>
  <si>
    <t>PANZ-999Z:C</t>
  </si>
  <si>
    <t>PANZ-999Z:B</t>
  </si>
  <si>
    <t>PANZ-999Z:A</t>
  </si>
  <si>
    <t>PAMM-999Z:H</t>
  </si>
  <si>
    <t>PAMM-999Z:G</t>
  </si>
  <si>
    <t>PAMM-999Z:F</t>
  </si>
  <si>
    <t>PAMM-999Z:E</t>
  </si>
  <si>
    <t>PAMM-999Z:D</t>
  </si>
  <si>
    <t>PAMM-999Z:C</t>
  </si>
  <si>
    <t>PAMM-999Z:B</t>
  </si>
  <si>
    <t>PAMM-999Z:A</t>
  </si>
  <si>
    <t>PAJJ-999Z:H</t>
  </si>
  <si>
    <t>PAJJ-999Z:G</t>
  </si>
  <si>
    <t>PAJJ-999Z:F</t>
  </si>
  <si>
    <t>PAJJ-999Z:E</t>
  </si>
  <si>
    <t>PAJJ-999Z:D</t>
  </si>
  <si>
    <t>PAJJ-999Z:C</t>
  </si>
  <si>
    <t>PAJJ-999Z:B</t>
  </si>
  <si>
    <t>PAJJ-999Z:A</t>
  </si>
  <si>
    <t>PAHS-999Z:H</t>
  </si>
  <si>
    <t>PAHS-999Z:G</t>
  </si>
  <si>
    <t>PAHS-999Z:F</t>
  </si>
  <si>
    <t>PAHS-999Z:E</t>
  </si>
  <si>
    <t>PAHS-999Z:D</t>
  </si>
  <si>
    <t>PAHS-999Z:C</t>
  </si>
  <si>
    <t>PAHS-999Z:B</t>
  </si>
  <si>
    <t>PAHS-999Z:A</t>
  </si>
  <si>
    <t>PAGG-999Z:H</t>
  </si>
  <si>
    <t>PAGG-999Z:G</t>
  </si>
  <si>
    <t>PAGG-999Z:F</t>
  </si>
  <si>
    <t>PAGG-999Z:E</t>
  </si>
  <si>
    <t>PAGG-999Z:D</t>
  </si>
  <si>
    <t>PAGG-999Z:C</t>
  </si>
  <si>
    <t>PAGG-999Z:B</t>
  </si>
  <si>
    <t>PAGG-999Z:A</t>
  </si>
  <si>
    <t>PAFD-999Z:H</t>
  </si>
  <si>
    <t>PAFD-999Z:G</t>
  </si>
  <si>
    <t>PAFD-999Z:F</t>
  </si>
  <si>
    <t>PAFD-999Z:E</t>
  </si>
  <si>
    <t>PAFD-999Z:D</t>
  </si>
  <si>
    <t>PAFD-999Z:C</t>
  </si>
  <si>
    <t>PAFD-999Z:B</t>
  </si>
  <si>
    <t>PAFD-999Z:A</t>
  </si>
  <si>
    <t>PAEC-999Z:H</t>
  </si>
  <si>
    <t>PAEC-999Z:G</t>
  </si>
  <si>
    <t>PAEC-999Z:F</t>
  </si>
  <si>
    <t>PAEC-999Z:E</t>
  </si>
  <si>
    <t>PAEC-999Z:D</t>
  </si>
  <si>
    <t>PAEC-999Z:C</t>
  </si>
  <si>
    <t>PAEC-999Z:B</t>
  </si>
  <si>
    <t>PAEC-999Z:A</t>
  </si>
  <si>
    <t>PADM-999Z:H</t>
  </si>
  <si>
    <t>PADM-999Z:G</t>
  </si>
  <si>
    <t>PADM-999Z:F</t>
  </si>
  <si>
    <t>PADM-999Z:E</t>
  </si>
  <si>
    <t>PADM-999Z:D</t>
  </si>
  <si>
    <t>PADM-999Z:C</t>
  </si>
  <si>
    <t>PADM-999Z:B</t>
  </si>
  <si>
    <t>PADM-999Z:A</t>
  </si>
  <si>
    <t>PABT-999Z:H</t>
  </si>
  <si>
    <t>PABT-999Z:G</t>
  </si>
  <si>
    <t>PABT-999Z:F</t>
  </si>
  <si>
    <t>PABT-999Z:E</t>
  </si>
  <si>
    <t>PABT-999Z:D</t>
  </si>
  <si>
    <t>PABT-999Z:C</t>
  </si>
  <si>
    <t>PABT-999Z:B</t>
  </si>
  <si>
    <t>PABT-999Z:A</t>
  </si>
  <si>
    <t>Array Cat #:Row</t>
  </si>
  <si>
    <t>Format</t>
  </si>
  <si>
    <t>Fluidigm</t>
  </si>
  <si>
    <t>PreAMP?</t>
  </si>
  <si>
    <t>Y</t>
  </si>
  <si>
    <t>Choose Array Plate Format</t>
  </si>
  <si>
    <t>Was the PreAMP Kit Used?</t>
  </si>
  <si>
    <t>NO</t>
  </si>
  <si>
    <t>YES</t>
  </si>
  <si>
    <t>96- or 384-Well Plate</t>
  </si>
  <si>
    <t>100-well Ring</t>
  </si>
  <si>
    <t>Short</t>
  </si>
  <si>
    <t>Combo</t>
  </si>
  <si>
    <t>AN</t>
  </si>
  <si>
    <t>AY</t>
  </si>
  <si>
    <t>RN</t>
  </si>
  <si>
    <t>RY</t>
  </si>
  <si>
    <t>HY</t>
  </si>
  <si>
    <t>Experiment 2</t>
  </si>
  <si>
    <t>Experiment 1</t>
  </si>
  <si>
    <t>Experiment 3</t>
  </si>
  <si>
    <t>Experiment 4</t>
  </si>
  <si>
    <t>Reference Genes' Expression Levels</t>
  </si>
  <si>
    <r>
      <t>Average C</t>
    </r>
    <r>
      <rPr>
        <b/>
        <vertAlign val="subscript"/>
        <sz val="10"/>
        <rFont val="Arial"/>
        <family val="2"/>
      </rPr>
      <t>T</t>
    </r>
  </si>
  <si>
    <r>
      <t>C</t>
    </r>
    <r>
      <rPr>
        <b/>
        <vertAlign val="subscript"/>
        <sz val="10"/>
        <rFont val="Arial"/>
        <family val="2"/>
      </rPr>
      <t>T</t>
    </r>
    <r>
      <rPr>
        <b/>
        <vertAlign val="superscript"/>
        <sz val="10"/>
        <rFont val="Arial"/>
        <family val="2"/>
      </rPr>
      <t>Row</t>
    </r>
    <r>
      <rPr>
        <b/>
        <vertAlign val="subscript"/>
        <sz val="10"/>
        <rFont val="Arial"/>
        <family val="2"/>
      </rPr>
      <t xml:space="preserve"> </t>
    </r>
    <r>
      <rPr>
        <b/>
        <vertAlign val="superscript"/>
        <sz val="10"/>
        <rFont val="Arial"/>
        <family val="2"/>
      </rPr>
      <t>C</t>
    </r>
    <r>
      <rPr>
        <b/>
        <sz val="10"/>
        <rFont val="Arial"/>
        <family val="2"/>
      </rPr>
      <t xml:space="preserve"> - C</t>
    </r>
    <r>
      <rPr>
        <b/>
        <vertAlign val="subscript"/>
        <sz val="10"/>
        <rFont val="Arial"/>
        <family val="2"/>
      </rPr>
      <t>T</t>
    </r>
    <r>
      <rPr>
        <b/>
        <vertAlign val="superscript"/>
        <sz val="10"/>
        <rFont val="Arial"/>
        <family val="2"/>
      </rPr>
      <t>Row G</t>
    </r>
  </si>
  <si>
    <r>
      <t>C</t>
    </r>
    <r>
      <rPr>
        <b/>
        <vertAlign val="subscript"/>
        <sz val="10"/>
        <rFont val="Arial"/>
        <family val="2"/>
      </rPr>
      <t>T</t>
    </r>
    <r>
      <rPr>
        <b/>
        <vertAlign val="superscript"/>
        <sz val="10"/>
        <rFont val="Arial"/>
        <family val="2"/>
      </rPr>
      <t>Row D</t>
    </r>
    <r>
      <rPr>
        <b/>
        <sz val="10"/>
        <rFont val="Arial"/>
        <family val="2"/>
      </rPr>
      <t xml:space="preserve"> - C</t>
    </r>
    <r>
      <rPr>
        <b/>
        <vertAlign val="subscript"/>
        <sz val="10"/>
        <rFont val="Arial"/>
        <family val="2"/>
      </rPr>
      <t>T</t>
    </r>
    <r>
      <rPr>
        <b/>
        <vertAlign val="superscript"/>
        <sz val="10"/>
        <rFont val="Arial"/>
        <family val="2"/>
      </rPr>
      <t>Row G</t>
    </r>
  </si>
  <si>
    <r>
      <t>C</t>
    </r>
    <r>
      <rPr>
        <b/>
        <vertAlign val="subscript"/>
        <sz val="10"/>
        <rFont val="Arial"/>
        <family val="2"/>
      </rPr>
      <t>T</t>
    </r>
    <r>
      <rPr>
        <b/>
        <vertAlign val="superscript"/>
        <sz val="10"/>
        <rFont val="Arial"/>
        <family val="2"/>
      </rPr>
      <t>Row F</t>
    </r>
  </si>
  <si>
    <r>
      <t>C</t>
    </r>
    <r>
      <rPr>
        <b/>
        <vertAlign val="subscript"/>
        <sz val="10"/>
        <rFont val="Arial"/>
        <family val="2"/>
      </rPr>
      <t>T</t>
    </r>
    <r>
      <rPr>
        <b/>
        <vertAlign val="superscript"/>
        <sz val="10"/>
        <rFont val="Arial"/>
        <family val="2"/>
      </rPr>
      <t>Row E</t>
    </r>
  </si>
  <si>
    <r>
      <t>C</t>
    </r>
    <r>
      <rPr>
        <b/>
        <vertAlign val="subscript"/>
        <sz val="10"/>
        <rFont val="Arial"/>
        <family val="2"/>
      </rPr>
      <t>T</t>
    </r>
    <r>
      <rPr>
        <b/>
        <vertAlign val="superscript"/>
        <sz val="10"/>
        <rFont val="Arial"/>
        <family val="2"/>
      </rPr>
      <t>Row H</t>
    </r>
  </si>
  <si>
    <t>Cut-Off</t>
  </si>
  <si>
    <r>
      <t>Instructions for Analyzing RT</t>
    </r>
    <r>
      <rPr>
        <b/>
        <vertAlign val="superscript"/>
        <sz val="10"/>
        <rFont val="Arial"/>
        <family val="2"/>
      </rPr>
      <t>2</t>
    </r>
    <r>
      <rPr>
        <b/>
        <sz val="10"/>
        <rFont val="Arial"/>
        <family val="2"/>
      </rPr>
      <t xml:space="preserve"> Profiler RNA QC PCR Array Results with this Excel File:</t>
    </r>
  </si>
  <si>
    <t>1. Raw Data</t>
  </si>
  <si>
    <r>
      <t>d. Copy and Paste Special Values the raw C</t>
    </r>
    <r>
      <rPr>
        <vertAlign val="subscript"/>
        <sz val="10"/>
        <rFont val="Arial"/>
        <family val="2"/>
      </rPr>
      <t>T</t>
    </r>
    <r>
      <rPr>
        <sz val="10"/>
        <rFont val="Arial"/>
        <family val="2"/>
      </rPr>
      <t xml:space="preserve"> values for each RT</t>
    </r>
    <r>
      <rPr>
        <vertAlign val="superscript"/>
        <sz val="10"/>
        <rFont val="Arial"/>
        <family val="2"/>
      </rPr>
      <t>2</t>
    </r>
    <r>
      <rPr>
        <sz val="10"/>
        <rFont val="Arial"/>
        <family val="2"/>
      </rPr>
      <t xml:space="preserve"> Profiler RNA QC PCR Array from your real-time PCR instrument output into the yellow cells of the correct column.
This Excel file accommodates a maximum number of 4 technical replicates arrays characterizing the same 12 RNA samples on each array.</t>
    </r>
  </si>
  <si>
    <r>
      <t>C</t>
    </r>
    <r>
      <rPr>
        <b/>
        <vertAlign val="subscript"/>
        <sz val="10"/>
        <color indexed="8"/>
        <rFont val="Arial"/>
        <family val="2"/>
      </rPr>
      <t>T</t>
    </r>
  </si>
  <si>
    <t>...</t>
  </si>
  <si>
    <t>2. Results</t>
  </si>
  <si>
    <t>3. Calculations</t>
  </si>
  <si>
    <t>The Calculations worksheet contains the intermediate calculations performed by the template for complete disclosure.
All of its cells are gray, and their contents should not be changed to maintain accurate reporting by the template.</t>
  </si>
  <si>
    <r>
      <t xml:space="preserve">a. Average CT: The top table reports the average </t>
    </r>
    <r>
      <rPr>
        <sz val="10"/>
        <rFont val="Arial"/>
        <family val="2"/>
      </rPr>
      <t>of the four replicate C</t>
    </r>
    <r>
      <rPr>
        <vertAlign val="subscript"/>
        <sz val="10"/>
        <rFont val="Arial"/>
        <family val="2"/>
      </rPr>
      <t>T</t>
    </r>
    <r>
      <rPr>
        <sz val="10"/>
        <rFont val="Arial"/>
        <family val="2"/>
      </rPr>
      <t xml:space="preserve"> values for each control in each of the twelve samples.
To change the Samples' names, enter the new names into the yellow cells C1 through N1.</t>
    </r>
  </si>
  <si>
    <r>
      <t>b. Reference Genes' Expression Levels: The bar graph reports the average of the four C</t>
    </r>
    <r>
      <rPr>
        <vertAlign val="subscript"/>
        <sz val="10"/>
        <rFont val="Arial"/>
        <family val="2"/>
      </rPr>
      <t>T</t>
    </r>
    <r>
      <rPr>
        <sz val="10"/>
        <rFont val="Arial"/>
        <family val="2"/>
      </rPr>
      <t xml:space="preserve"> values and their standard deviation as error bars for both reference genes in each of the 12 RNA samples.</t>
    </r>
  </si>
  <si>
    <t>a. Select the catalog number of the species-specific RT2 Profiler RNA QC PCR Array used in the analysis from the dropdonw menu in Cell E1.
b. "Choose Array Plate Format" from the dropdonw menu in Cell I2.
c. Answer the "Was the PreAMP Kit Used?" question using the dropdonw menu in Cell I3.
The latter two selections define the QC critieria for the controls in the array.</t>
  </si>
  <si>
    <r>
      <t>c. Reverse Trascription Control (RTC): Are RNA sample impurities affecting reverse transcription?
If the value of (C</t>
    </r>
    <r>
      <rPr>
        <vertAlign val="subscript"/>
        <sz val="10"/>
        <rFont val="Arial"/>
        <family val="2"/>
      </rPr>
      <t>T</t>
    </r>
    <r>
      <rPr>
        <vertAlign val="superscript"/>
        <sz val="10"/>
        <rFont val="Arial"/>
        <family val="2"/>
      </rPr>
      <t>Row C</t>
    </r>
    <r>
      <rPr>
        <sz val="10"/>
        <rFont val="Arial"/>
        <family val="2"/>
      </rPr>
      <t xml:space="preserve"> - C</t>
    </r>
    <r>
      <rPr>
        <vertAlign val="subscript"/>
        <sz val="10"/>
        <rFont val="Arial"/>
        <family val="2"/>
      </rPr>
      <t>T</t>
    </r>
    <r>
      <rPr>
        <vertAlign val="superscript"/>
        <sz val="10"/>
        <rFont val="Arial"/>
        <family val="2"/>
      </rPr>
      <t>Row G</t>
    </r>
    <r>
      <rPr>
        <sz val="10"/>
        <rFont val="Arial"/>
        <family val="2"/>
      </rPr>
      <t>) is less than the species-specific "Cut-Off" value in Cel B26, then the answer is "NO"; otherwise, the answer is "Perhaps".</t>
    </r>
  </si>
  <si>
    <r>
      <t>d. Positive PCR Control (PPC): Are RNA sample impurities affecting PCR?
If the value of (C</t>
    </r>
    <r>
      <rPr>
        <vertAlign val="subscript"/>
        <sz val="10"/>
        <rFont val="Arial"/>
        <family val="2"/>
      </rPr>
      <t>T</t>
    </r>
    <r>
      <rPr>
        <vertAlign val="superscript"/>
        <sz val="10"/>
        <rFont val="Arial"/>
        <family val="2"/>
      </rPr>
      <t>Row D</t>
    </r>
    <r>
      <rPr>
        <sz val="10"/>
        <rFont val="Arial"/>
        <family val="2"/>
      </rPr>
      <t xml:space="preserve"> - C</t>
    </r>
    <r>
      <rPr>
        <vertAlign val="subscript"/>
        <sz val="10"/>
        <rFont val="Arial"/>
        <family val="2"/>
      </rPr>
      <t>T</t>
    </r>
    <r>
      <rPr>
        <vertAlign val="superscript"/>
        <sz val="10"/>
        <rFont val="Arial"/>
        <family val="2"/>
      </rPr>
      <t>Row G</t>
    </r>
    <r>
      <rPr>
        <sz val="10"/>
        <rFont val="Arial"/>
        <family val="2"/>
      </rPr>
      <t>) is less than the species-specific "Cut-Off" value in Cell B29, then the answer is "NO"; otherwise, the answer is "Perhaps".</t>
    </r>
  </si>
  <si>
    <r>
      <t>e. No Reverse Transcription (NRT) control: Is genomic DNA contamination detectable?
If the value of C</t>
    </r>
    <r>
      <rPr>
        <vertAlign val="subscript"/>
        <sz val="10"/>
        <rFont val="Arial"/>
        <family val="2"/>
      </rPr>
      <t>T</t>
    </r>
    <r>
      <rPr>
        <vertAlign val="superscript"/>
        <sz val="10"/>
        <rFont val="Arial"/>
        <family val="2"/>
      </rPr>
      <t>Row F</t>
    </r>
    <r>
      <rPr>
        <sz val="10"/>
        <rFont val="Arial"/>
        <family val="2"/>
      </rPr>
      <t xml:space="preserve"> is greater than the "Cut-Off" Value in Cell B32, then the answer is "NO"; otherwise the answer is "YES".</t>
    </r>
  </si>
  <si>
    <r>
      <t>f. Genomic DNA Contamination (GDC) control: Will it affect the results?
If the value of (C</t>
    </r>
    <r>
      <rPr>
        <vertAlign val="subscript"/>
        <sz val="10"/>
        <rFont val="Arial"/>
        <family val="2"/>
      </rPr>
      <t>T</t>
    </r>
    <r>
      <rPr>
        <vertAlign val="superscript"/>
        <sz val="10"/>
        <rFont val="Arial"/>
        <family val="2"/>
      </rPr>
      <t>Row E</t>
    </r>
    <r>
      <rPr>
        <sz val="10"/>
        <rFont val="Arial"/>
        <family val="2"/>
      </rPr>
      <t xml:space="preserve">  - C</t>
    </r>
    <r>
      <rPr>
        <vertAlign val="subscript"/>
        <sz val="10"/>
        <rFont val="Arial"/>
        <family val="2"/>
      </rPr>
      <t>T</t>
    </r>
    <r>
      <rPr>
        <vertAlign val="superscript"/>
        <sz val="10"/>
        <rFont val="Arial"/>
        <family val="2"/>
      </rPr>
      <t>Row A</t>
    </r>
    <r>
      <rPr>
        <sz val="10"/>
        <rFont val="Arial"/>
        <family val="2"/>
      </rPr>
      <t>) is greater than the species-specific "Cut-Off" value in Cell B35, then the answer is "NO"; otherwise, the answer is "YES".</t>
    </r>
  </si>
  <si>
    <r>
      <t>g. No Template Control (NTC): Is the PCR system clean?
If the value of C</t>
    </r>
    <r>
      <rPr>
        <vertAlign val="subscript"/>
        <sz val="10"/>
        <rFont val="Arial"/>
        <family val="2"/>
      </rPr>
      <t>T</t>
    </r>
    <r>
      <rPr>
        <vertAlign val="superscript"/>
        <sz val="10"/>
        <rFont val="Arial"/>
        <family val="2"/>
      </rPr>
      <t>Row H</t>
    </r>
    <r>
      <rPr>
        <sz val="10"/>
        <rFont val="Arial"/>
        <family val="2"/>
      </rPr>
      <t xml:space="preserve"> is greater than the "Cut-Off" value in Cell B38, then the answer is "YES"; otherwise, the answer is "NO".</t>
    </r>
  </si>
  <si>
    <t>HN</t>
  </si>
  <si>
    <t>Version 5.0, 8/2018</t>
  </si>
  <si>
    <r>
      <t>C</t>
    </r>
    <r>
      <rPr>
        <b/>
        <vertAlign val="subscript"/>
        <sz val="10"/>
        <rFont val="Arial"/>
        <family val="2"/>
      </rPr>
      <t>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</si>
</sst>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font>
    <font>
      <b/>
      <sz val="11"/>
      <color theme="1"/>
      <name val="Arial"/>
      <family val="2"/>
    </font>
    <font>
      <b/>
      <sz val="10"/>
      <name val="Arial"/>
      <family val="2"/>
    </font>
    <font>
      <b/>
      <vertAlign val="superscript"/>
      <sz val="10"/>
      <name val="Arial"/>
      <family val="2"/>
    </font>
    <font>
      <b/>
      <vertAlign val="subscript"/>
      <sz val="10"/>
      <name val="Arial"/>
      <family val="2"/>
    </font>
    <font>
      <sz val="10"/>
      <name val="Arial"/>
      <family val="2"/>
    </font>
    <font>
      <sz val="10"/>
      <color theme="1"/>
      <name val="Arial"/>
      <family val="2"/>
    </font>
    <font>
      <b/>
      <sz val="10"/>
      <color theme="1"/>
      <name val="Arial"/>
      <family val="2"/>
    </font>
    <font>
      <b/>
      <i/>
      <sz val="10"/>
      <color theme="1"/>
      <name val="Arial"/>
      <family val="2"/>
    </font>
    <font>
      <vertAlign val="subscript"/>
      <sz val="10"/>
      <name val="Arial"/>
      <family val="2"/>
    </font>
    <font>
      <vertAlign val="superscript"/>
      <sz val="10"/>
      <name val="Arial"/>
      <family val="2"/>
    </font>
    <font>
      <b/>
      <sz val="10"/>
      <color indexed="8"/>
      <name val="Arial"/>
      <family val="2"/>
    </font>
    <font>
      <b/>
      <vertAlign val="subscript"/>
      <sz val="10"/>
      <color indexed="8"/>
      <name val="Arial"/>
      <family val="2"/>
    </font>
    <font>
      <sz val="10"/>
      <color indexed="8"/>
      <name val="Arial"/>
      <family val="2"/>
    </font>
    <font>
      <b/>
      <sz val="8"/>
      <name val="Arial"/>
      <family val="2"/>
    </font>
    <font>
      <sz val="10"/>
      <color rgb="FFFF0000"/>
      <name val="Arial"/>
      <family val="2"/>
    </font>
    <font>
      <b/>
      <sz val="10"/>
      <color rgb="FFFF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98">
    <xf numFmtId="0" fontId="0" fillId="0" borderId="0" xfId="0"/>
    <xf numFmtId="0" fontId="1"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6" fillId="0" borderId="0" xfId="0" applyFont="1" applyAlignment="1">
      <alignment vertical="center"/>
    </xf>
    <xf numFmtId="0" fontId="2" fillId="2" borderId="4" xfId="0" applyFont="1" applyFill="1" applyBorder="1" applyAlignment="1">
      <alignment vertical="center"/>
    </xf>
    <xf numFmtId="9" fontId="2" fillId="4" borderId="4" xfId="0" applyNumberFormat="1" applyFont="1" applyFill="1" applyBorder="1" applyAlignment="1">
      <alignment horizontal="center" vertical="center" wrapText="1"/>
    </xf>
    <xf numFmtId="0" fontId="0" fillId="0" borderId="0" xfId="0" applyFont="1" applyAlignment="1">
      <alignment vertical="center"/>
    </xf>
    <xf numFmtId="2" fontId="0" fillId="0" borderId="4" xfId="0" applyNumberFormat="1" applyBorder="1" applyAlignment="1">
      <alignment horizontal="center" vertical="center" wrapText="1"/>
    </xf>
    <xf numFmtId="0" fontId="0" fillId="0" borderId="4" xfId="0" applyBorder="1" applyAlignment="1">
      <alignment horizontal="center" vertical="center" wrapText="1"/>
    </xf>
    <xf numFmtId="2" fontId="0" fillId="0" borderId="4" xfId="0" applyNumberForma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2" borderId="4" xfId="0" applyFont="1" applyFill="1" applyBorder="1" applyAlignment="1">
      <alignment horizontal="center" vertical="center"/>
    </xf>
    <xf numFmtId="2" fontId="6" fillId="4" borderId="4" xfId="0" applyNumberFormat="1" applyFont="1" applyFill="1" applyBorder="1" applyAlignment="1">
      <alignment vertical="center"/>
    </xf>
    <xf numFmtId="0" fontId="5" fillId="4" borderId="4" xfId="0" applyFont="1" applyFill="1" applyBorder="1" applyAlignment="1">
      <alignment vertical="center"/>
    </xf>
    <xf numFmtId="0" fontId="2" fillId="2" borderId="4" xfId="0" applyFont="1" applyFill="1" applyBorder="1" applyAlignment="1">
      <alignment horizontal="center" vertical="center"/>
    </xf>
    <xf numFmtId="0" fontId="0" fillId="0" borderId="0" xfId="0" applyAlignment="1">
      <alignment horizontal="center" vertical="center"/>
    </xf>
    <xf numFmtId="0" fontId="2" fillId="2" borderId="4" xfId="0" applyFont="1" applyFill="1" applyBorder="1" applyAlignment="1">
      <alignment horizontal="right" vertical="center"/>
    </xf>
    <xf numFmtId="0" fontId="5" fillId="2" borderId="4" xfId="0" applyFont="1" applyFill="1" applyBorder="1" applyAlignment="1">
      <alignment vertical="center"/>
    </xf>
    <xf numFmtId="2" fontId="5" fillId="2" borderId="4" xfId="0" applyNumberFormat="1" applyFont="1" applyFill="1" applyBorder="1" applyAlignment="1">
      <alignment horizontal="right" vertical="center"/>
    </xf>
    <xf numFmtId="0" fontId="5" fillId="0" borderId="0" xfId="0" applyFont="1" applyAlignment="1">
      <alignment vertical="center"/>
    </xf>
    <xf numFmtId="0" fontId="6" fillId="2" borderId="0" xfId="0" applyFont="1" applyFill="1" applyAlignment="1">
      <alignment vertical="center"/>
    </xf>
    <xf numFmtId="0" fontId="6" fillId="2" borderId="0" xfId="0" applyFont="1" applyFill="1" applyAlignment="1">
      <alignment horizontal="center" vertical="center"/>
    </xf>
    <xf numFmtId="0" fontId="2" fillId="3" borderId="4" xfId="0" applyFont="1" applyFill="1" applyBorder="1" applyAlignment="1">
      <alignment horizontal="center" vertical="center"/>
    </xf>
    <xf numFmtId="0" fontId="6" fillId="4" borderId="4" xfId="0" applyFont="1" applyFill="1" applyBorder="1" applyAlignment="1">
      <alignment vertical="center"/>
    </xf>
    <xf numFmtId="0" fontId="6" fillId="2" borderId="4" xfId="0" applyFont="1" applyFill="1" applyBorder="1" applyAlignment="1">
      <alignment vertical="center"/>
    </xf>
    <xf numFmtId="0" fontId="2" fillId="0" borderId="0" xfId="0" applyFont="1" applyFill="1" applyBorder="1" applyAlignment="1">
      <alignment horizontal="right" vertical="center"/>
    </xf>
    <xf numFmtId="0" fontId="2" fillId="2" borderId="4" xfId="0" applyFont="1" applyFill="1" applyBorder="1" applyAlignment="1">
      <alignment horizontal="left" vertical="center"/>
    </xf>
    <xf numFmtId="2" fontId="0" fillId="3" borderId="4" xfId="0" applyNumberFormat="1" applyFill="1" applyBorder="1" applyAlignment="1">
      <alignment horizontal="center" vertical="center"/>
    </xf>
    <xf numFmtId="0" fontId="5" fillId="0" borderId="0" xfId="0" applyFont="1" applyFill="1" applyBorder="1" applyAlignment="1">
      <alignment vertical="center"/>
    </xf>
    <xf numFmtId="0" fontId="0" fillId="0" borderId="0" xfId="0" applyFill="1" applyBorder="1" applyAlignment="1">
      <alignment vertical="center"/>
    </xf>
    <xf numFmtId="0" fontId="6" fillId="0" borderId="0" xfId="0" applyFont="1" applyAlignment="1">
      <alignment horizontal="center" vertical="center"/>
    </xf>
    <xf numFmtId="0" fontId="6" fillId="2" borderId="4" xfId="0" applyFont="1" applyFill="1" applyBorder="1" applyAlignment="1">
      <alignment horizontal="left" vertical="center"/>
    </xf>
    <xf numFmtId="0" fontId="6" fillId="2" borderId="4" xfId="0" applyFont="1" applyFill="1" applyBorder="1" applyAlignment="1">
      <alignment horizontal="right" vertical="center"/>
    </xf>
    <xf numFmtId="2" fontId="6" fillId="2" borderId="4" xfId="0" applyNumberFormat="1" applyFont="1" applyFill="1" applyBorder="1" applyAlignment="1">
      <alignment vertical="center"/>
    </xf>
    <xf numFmtId="2" fontId="6" fillId="2" borderId="4" xfId="0" applyNumberFormat="1" applyFont="1" applyFill="1" applyBorder="1" applyAlignment="1">
      <alignment horizontal="right" vertical="center"/>
    </xf>
    <xf numFmtId="0" fontId="8" fillId="2" borderId="4" xfId="0" applyFont="1" applyFill="1" applyBorder="1" applyAlignment="1">
      <alignment horizontal="right" vertical="center"/>
    </xf>
    <xf numFmtId="0" fontId="6"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13" fillId="4" borderId="4" xfId="0" applyFont="1" applyFill="1" applyBorder="1" applyAlignment="1">
      <alignment horizontal="center" vertical="center"/>
    </xf>
    <xf numFmtId="0" fontId="13" fillId="2" borderId="4" xfId="0" applyFont="1" applyFill="1" applyBorder="1" applyAlignment="1">
      <alignment horizontal="center" vertical="center"/>
    </xf>
    <xf numFmtId="0" fontId="13" fillId="4" borderId="4" xfId="0" applyFont="1" applyFill="1" applyBorder="1" applyAlignment="1">
      <alignment horizontal="left" vertical="center"/>
    </xf>
    <xf numFmtId="0" fontId="13" fillId="2" borderId="5"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5" xfId="0" applyFont="1" applyFill="1" applyBorder="1" applyAlignment="1">
      <alignment horizontal="left" vertical="center"/>
    </xf>
    <xf numFmtId="0" fontId="14" fillId="2" borderId="4" xfId="0" applyFont="1" applyFill="1" applyBorder="1" applyAlignment="1">
      <alignment horizontal="center" vertical="center"/>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11" fillId="2" borderId="5" xfId="0" applyFont="1" applyFill="1" applyBorder="1" applyAlignment="1">
      <alignment horizontal="center" vertical="center"/>
    </xf>
    <xf numFmtId="0" fontId="6" fillId="0" borderId="6" xfId="0" applyFont="1" applyBorder="1" applyAlignment="1">
      <alignment horizontal="center" vertical="center"/>
    </xf>
    <xf numFmtId="0" fontId="14" fillId="2" borderId="4" xfId="0" applyFont="1" applyFill="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16" fillId="0" borderId="1"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 fillId="0" borderId="1" xfId="0" applyFont="1" applyBorder="1" applyAlignment="1">
      <alignment horizontal="left" vertical="center" wrapText="1"/>
    </xf>
    <xf numFmtId="0" fontId="6" fillId="0" borderId="2" xfId="0" applyFont="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5" fillId="4" borderId="4" xfId="0" applyFont="1" applyFill="1" applyBorder="1" applyAlignment="1">
      <alignment horizontal="center" vertical="center"/>
    </xf>
    <xf numFmtId="0" fontId="2" fillId="2" borderId="4" xfId="0" applyFont="1" applyFill="1" applyBorder="1" applyAlignment="1">
      <alignment horizontal="right" vertical="center"/>
    </xf>
    <xf numFmtId="0" fontId="6" fillId="0" borderId="4" xfId="0" applyFont="1" applyBorder="1" applyAlignment="1">
      <alignment horizontal="right" vertical="center"/>
    </xf>
    <xf numFmtId="0" fontId="6" fillId="0" borderId="3" xfId="0" applyFont="1" applyBorder="1" applyAlignment="1">
      <alignment horizontal="center"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 fillId="2" borderId="10" xfId="0" applyFont="1" applyFill="1" applyBorder="1" applyAlignment="1">
      <alignment horizontal="center" vertical="center" wrapText="1"/>
    </xf>
    <xf numFmtId="0" fontId="2" fillId="2" borderId="8" xfId="0" applyFont="1" applyFill="1" applyBorder="1" applyAlignment="1">
      <alignment vertical="center"/>
    </xf>
    <xf numFmtId="0" fontId="2" fillId="2" borderId="1" xfId="0" applyFont="1" applyFill="1" applyBorder="1" applyAlignment="1">
      <alignment vertical="center"/>
    </xf>
    <xf numFmtId="0" fontId="6" fillId="0" borderId="3" xfId="0" applyFont="1" applyBorder="1" applyAlignment="1">
      <alignment vertical="center"/>
    </xf>
  </cellXfs>
  <cellStyles count="1">
    <cellStyle name="Normal" xfId="0" builtinId="0"/>
  </cellStyles>
  <dxfs count="2">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58682582158235"/>
          <c:y val="7.3333393012201334E-2"/>
          <c:w val="0.83009395727080182"/>
          <c:h val="0.75666728244407744"/>
        </c:manualLayout>
      </c:layout>
      <c:barChart>
        <c:barDir val="col"/>
        <c:grouping val="clustered"/>
        <c:varyColors val="0"/>
        <c:ser>
          <c:idx val="0"/>
          <c:order val="0"/>
          <c:tx>
            <c:v>ACTB</c:v>
          </c:tx>
          <c:spPr>
            <a:solidFill>
              <a:srgbClr val="9999FF"/>
            </a:solidFill>
            <a:ln w="12700">
              <a:solidFill>
                <a:srgbClr val="000000"/>
              </a:solidFill>
              <a:prstDash val="solid"/>
            </a:ln>
          </c:spPr>
          <c:invertIfNegative val="0"/>
          <c:errBars>
            <c:errBarType val="plus"/>
            <c:errValType val="cust"/>
            <c:noEndCap val="0"/>
            <c:plus>
              <c:numLit>
                <c:formatCode>General</c:formatCode>
                <c:ptCount val="1"/>
                <c:pt idx="0">
                  <c:v>4.0632859693960546</c:v>
                </c:pt>
              </c:numLit>
            </c:plus>
            <c:spPr>
              <a:ln w="12700">
                <a:solidFill>
                  <a:srgbClr val="000000"/>
                </a:solidFill>
                <a:prstDash val="solid"/>
              </a:ln>
            </c:spPr>
          </c:errBars>
          <c:cat>
            <c:strLit>
              <c:ptCount val="12"/>
              <c:pt idx="0">
                <c:v>S1</c:v>
              </c:pt>
              <c:pt idx="1">
                <c:v>S2</c:v>
              </c:pt>
              <c:pt idx="2">
                <c:v>S3</c:v>
              </c:pt>
              <c:pt idx="3">
                <c:v>S4</c:v>
              </c:pt>
              <c:pt idx="4">
                <c:v>S5</c:v>
              </c:pt>
              <c:pt idx="5">
                <c:v>S6</c:v>
              </c:pt>
              <c:pt idx="6">
                <c:v>S7</c:v>
              </c:pt>
              <c:pt idx="7">
                <c:v>S8</c:v>
              </c:pt>
              <c:pt idx="8">
                <c:v>S9</c:v>
              </c:pt>
              <c:pt idx="9">
                <c:v>S10</c:v>
              </c:pt>
              <c:pt idx="10">
                <c:v>S11</c:v>
              </c:pt>
              <c:pt idx="11">
                <c:v>S12</c:v>
              </c:pt>
            </c:strLit>
          </c:cat>
          <c:val>
            <c:numLit>
              <c:formatCode>General</c:formatCode>
              <c:ptCount val="12"/>
              <c:pt idx="0">
                <c:v>19.55</c:v>
              </c:pt>
              <c:pt idx="1">
                <c:v>19.2</c:v>
              </c:pt>
              <c:pt idx="2">
                <c:v>19.09</c:v>
              </c:pt>
              <c:pt idx="3">
                <c:v>29.3293</c:v>
              </c:pt>
              <c:pt idx="4">
                <c:v>29.137699999999999</c:v>
              </c:pt>
              <c:pt idx="5">
                <c:v>29.1417</c:v>
              </c:pt>
              <c:pt idx="6">
                <c:v>27.232399999999998</c:v>
              </c:pt>
              <c:pt idx="7">
                <c:v>27.151</c:v>
              </c:pt>
              <c:pt idx="8">
                <c:v>27.3156</c:v>
              </c:pt>
              <c:pt idx="9">
                <c:v>22.562799999999999</c:v>
              </c:pt>
              <c:pt idx="10">
                <c:v>22.681899999999999</c:v>
              </c:pt>
              <c:pt idx="11">
                <c:v>22.508800000000001</c:v>
              </c:pt>
            </c:numLit>
          </c:val>
          <c:extLst>
            <c:ext xmlns:c16="http://schemas.microsoft.com/office/drawing/2014/chart" uri="{C3380CC4-5D6E-409C-BE32-E72D297353CC}">
              <c16:uniqueId val="{00000000-0D09-4A53-9D80-26D5309ED0D1}"/>
            </c:ext>
          </c:extLst>
        </c:ser>
        <c:ser>
          <c:idx val="1"/>
          <c:order val="1"/>
          <c:tx>
            <c:v>HPRT1</c:v>
          </c:tx>
          <c:spPr>
            <a:solidFill>
              <a:srgbClr val="993366"/>
            </a:solidFill>
            <a:ln w="12700">
              <a:solidFill>
                <a:srgbClr val="000000"/>
              </a:solidFill>
              <a:prstDash val="solid"/>
            </a:ln>
          </c:spPr>
          <c:invertIfNegative val="0"/>
          <c:errBars>
            <c:errBarType val="plus"/>
            <c:errValType val="cust"/>
            <c:noEndCap val="0"/>
            <c:plus>
              <c:numLit>
                <c:formatCode>General</c:formatCode>
                <c:ptCount val="1"/>
                <c:pt idx="0">
                  <c:v>2.9473482464854199</c:v>
                </c:pt>
              </c:numLit>
            </c:plus>
            <c:spPr>
              <a:ln w="12700">
                <a:solidFill>
                  <a:srgbClr val="000000"/>
                </a:solidFill>
                <a:prstDash val="solid"/>
              </a:ln>
            </c:spPr>
          </c:errBars>
          <c:val>
            <c:numLit>
              <c:formatCode>General</c:formatCode>
              <c:ptCount val="12"/>
              <c:pt idx="0">
                <c:v>23.23</c:v>
              </c:pt>
              <c:pt idx="1">
                <c:v>23.05</c:v>
              </c:pt>
              <c:pt idx="2">
                <c:v>23.11</c:v>
              </c:pt>
              <c:pt idx="3">
                <c:v>26.241800000000001</c:v>
              </c:pt>
              <c:pt idx="4">
                <c:v>26.151399999999999</c:v>
              </c:pt>
              <c:pt idx="5">
                <c:v>26.2806</c:v>
              </c:pt>
              <c:pt idx="6">
                <c:v>22.551400000000001</c:v>
              </c:pt>
              <c:pt idx="7">
                <c:v>22.493400000000001</c:v>
              </c:pt>
              <c:pt idx="8">
                <c:v>22.553799999999999</c:v>
              </c:pt>
              <c:pt idx="9">
                <c:v>18.316199999999998</c:v>
              </c:pt>
              <c:pt idx="10">
                <c:v>18.332999999999998</c:v>
              </c:pt>
              <c:pt idx="11">
                <c:v>18.271999999999998</c:v>
              </c:pt>
            </c:numLit>
          </c:val>
          <c:extLst>
            <c:ext xmlns:c16="http://schemas.microsoft.com/office/drawing/2014/chart" uri="{C3380CC4-5D6E-409C-BE32-E72D297353CC}">
              <c16:uniqueId val="{00000001-0D09-4A53-9D80-26D5309ED0D1}"/>
            </c:ext>
          </c:extLst>
        </c:ser>
        <c:dLbls>
          <c:showLegendKey val="0"/>
          <c:showVal val="0"/>
          <c:showCatName val="0"/>
          <c:showSerName val="0"/>
          <c:showPercent val="0"/>
          <c:showBubbleSize val="0"/>
        </c:dLbls>
        <c:gapWidth val="150"/>
        <c:axId val="255438456"/>
        <c:axId val="1"/>
      </c:barChart>
      <c:catAx>
        <c:axId val="255438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Calibri"/>
                    <a:ea typeface="Calibri"/>
                    <a:cs typeface="Calibri"/>
                  </a:defRPr>
                </a:pPr>
                <a:r>
                  <a:rPr lang="en-US" sz="1200" b="1" i="0" u="none" strike="noStrike" baseline="0">
                    <a:solidFill>
                      <a:srgbClr val="000000"/>
                    </a:solidFill>
                    <a:latin typeface="Arial"/>
                    <a:cs typeface="Arial"/>
                  </a:rPr>
                  <a:t>C</a:t>
                </a:r>
                <a:r>
                  <a:rPr lang="en-US" sz="1200" b="1" i="0" u="none" strike="noStrike" baseline="-25000">
                    <a:solidFill>
                      <a:srgbClr val="000000"/>
                    </a:solidFill>
                    <a:latin typeface="Arial"/>
                    <a:cs typeface="Arial"/>
                  </a:rPr>
                  <a:t>t</a:t>
                </a:r>
              </a:p>
            </c:rich>
          </c:tx>
          <c:layout>
            <c:manualLayout>
              <c:xMode val="edge"/>
              <c:yMode val="edge"/>
              <c:x val="0.10223182145428367"/>
              <c:y val="0.4100004374453192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55438456"/>
        <c:crosses val="autoZero"/>
        <c:crossBetween val="between"/>
      </c:valAx>
      <c:spPr>
        <a:noFill/>
        <a:ln w="12700">
          <a:solidFill>
            <a:srgbClr val="808080"/>
          </a:solidFill>
          <a:prstDash val="solid"/>
        </a:ln>
      </c:spPr>
    </c:plotArea>
    <c:legend>
      <c:legendPos val="r"/>
      <c:layout>
        <c:manualLayout>
          <c:xMode val="edge"/>
          <c:yMode val="edge"/>
          <c:x val="4.608294930875576E-3"/>
          <c:y val="2.0833418104728618E-2"/>
          <c:w val="8.4792626728110596E-2"/>
          <c:h val="0.270834435361472"/>
        </c:manualLayout>
      </c:layout>
      <c:overlay val="0"/>
      <c:spPr>
        <a:noFill/>
        <a:ln w="25400">
          <a:noFill/>
        </a:ln>
      </c:spPr>
      <c:txPr>
        <a:bodyPr/>
        <a:lstStyle/>
        <a:p>
          <a:pPr>
            <a:defRPr sz="10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14</xdr:col>
      <xdr:colOff>0</xdr:colOff>
      <xdr:row>23</xdr:row>
      <xdr:rowOff>0</xdr:rowOff>
    </xdr:to>
    <xdr:graphicFrame macro="">
      <xdr:nvGraphicFramePr>
        <xdr:cNvPr id="2" name="Chart 5">
          <a:extLst>
            <a:ext uri="{FF2B5EF4-FFF2-40B4-BE49-F238E27FC236}">
              <a16:creationId xmlns:a16="http://schemas.microsoft.com/office/drawing/2014/main" id="{2E8DDF0E-8C91-45D4-A1FD-E0599AC2C2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tabSelected="1" workbookViewId="0">
      <selection sqref="A1:O1"/>
    </sheetView>
  </sheetViews>
  <sheetFormatPr defaultColWidth="6.58203125" defaultRowHeight="15" customHeight="1" x14ac:dyDescent="0.3"/>
  <cols>
    <col min="1" max="1" width="6.58203125" style="4" customWidth="1"/>
    <col min="2" max="15" width="9.58203125" style="4" customWidth="1"/>
    <col min="16" max="16384" width="6.58203125" style="4"/>
  </cols>
  <sheetData>
    <row r="1" spans="1:15" s="3" customFormat="1" ht="15" customHeight="1" x14ac:dyDescent="0.3">
      <c r="A1" s="65" t="s">
        <v>463</v>
      </c>
      <c r="B1" s="66"/>
      <c r="C1" s="66"/>
      <c r="D1" s="66"/>
      <c r="E1" s="66"/>
      <c r="F1" s="66"/>
      <c r="G1" s="66"/>
      <c r="H1" s="66"/>
      <c r="I1" s="66"/>
      <c r="J1" s="66"/>
      <c r="K1" s="66"/>
      <c r="L1" s="66"/>
      <c r="M1" s="66"/>
      <c r="N1" s="52"/>
      <c r="O1" s="53"/>
    </row>
    <row r="2" spans="1:15" ht="18" customHeight="1" x14ac:dyDescent="0.3">
      <c r="A2" s="67" t="s">
        <v>0</v>
      </c>
      <c r="B2" s="68"/>
      <c r="C2" s="68"/>
      <c r="D2" s="68"/>
      <c r="E2" s="68"/>
      <c r="F2" s="68"/>
      <c r="G2" s="68"/>
      <c r="H2" s="68"/>
      <c r="I2" s="68"/>
      <c r="J2" s="68"/>
      <c r="K2" s="68"/>
      <c r="L2" s="68"/>
      <c r="M2" s="68"/>
      <c r="N2" s="69"/>
      <c r="O2" s="70"/>
    </row>
    <row r="3" spans="1:15" ht="15" customHeight="1" x14ac:dyDescent="0.3">
      <c r="A3" s="47" t="s">
        <v>464</v>
      </c>
      <c r="B3" s="48"/>
      <c r="C3" s="48"/>
      <c r="D3" s="48"/>
      <c r="E3" s="48"/>
      <c r="F3" s="48"/>
      <c r="G3" s="48"/>
      <c r="H3" s="48"/>
      <c r="I3" s="48"/>
      <c r="J3" s="48"/>
      <c r="K3" s="48"/>
      <c r="L3" s="48"/>
      <c r="M3" s="48"/>
      <c r="N3" s="49"/>
      <c r="O3" s="50"/>
    </row>
    <row r="4" spans="1:15" ht="60" customHeight="1" x14ac:dyDescent="0.3">
      <c r="A4" s="60" t="s">
        <v>473</v>
      </c>
      <c r="B4" s="61"/>
      <c r="C4" s="61"/>
      <c r="D4" s="61"/>
      <c r="E4" s="61"/>
      <c r="F4" s="61"/>
      <c r="G4" s="61"/>
      <c r="H4" s="61"/>
      <c r="I4" s="61"/>
      <c r="J4" s="61"/>
      <c r="K4" s="61"/>
      <c r="L4" s="61"/>
      <c r="M4" s="61"/>
      <c r="N4" s="52"/>
      <c r="O4" s="53"/>
    </row>
    <row r="5" spans="1:15" ht="30" customHeight="1" x14ac:dyDescent="0.3">
      <c r="A5" s="60" t="s">
        <v>465</v>
      </c>
      <c r="B5" s="61"/>
      <c r="C5" s="61"/>
      <c r="D5" s="61"/>
      <c r="E5" s="61"/>
      <c r="F5" s="61"/>
      <c r="G5" s="61"/>
      <c r="H5" s="61"/>
      <c r="I5" s="61"/>
      <c r="J5" s="61"/>
      <c r="K5" s="61"/>
      <c r="L5" s="61"/>
      <c r="M5" s="61"/>
      <c r="N5" s="52"/>
      <c r="O5" s="53"/>
    </row>
    <row r="6" spans="1:15" ht="15" customHeight="1" x14ac:dyDescent="0.3">
      <c r="A6" s="22"/>
      <c r="B6" s="23" t="s">
        <v>1</v>
      </c>
      <c r="C6" s="23" t="s">
        <v>2</v>
      </c>
      <c r="D6" s="23" t="s">
        <v>3</v>
      </c>
      <c r="E6" s="23" t="s">
        <v>4</v>
      </c>
      <c r="F6" s="23" t="s">
        <v>5</v>
      </c>
      <c r="G6" s="23" t="s">
        <v>17</v>
      </c>
      <c r="H6" s="23" t="s">
        <v>18</v>
      </c>
      <c r="I6" s="78" t="s">
        <v>19</v>
      </c>
      <c r="J6" s="78"/>
      <c r="K6" s="78" t="s">
        <v>20</v>
      </c>
      <c r="L6" s="78"/>
    </row>
    <row r="7" spans="1:15" ht="15" customHeight="1" x14ac:dyDescent="0.3">
      <c r="A7" s="22">
        <v>1</v>
      </c>
      <c r="B7" s="24"/>
      <c r="D7" s="71" t="s">
        <v>6</v>
      </c>
      <c r="E7" s="72"/>
      <c r="F7" s="73" t="s">
        <v>232</v>
      </c>
      <c r="G7" s="74"/>
    </row>
    <row r="8" spans="1:15" ht="15" customHeight="1" x14ac:dyDescent="0.3">
      <c r="A8" s="22">
        <v>2</v>
      </c>
      <c r="B8" s="57" t="s">
        <v>7</v>
      </c>
      <c r="C8" s="57" t="s">
        <v>328</v>
      </c>
      <c r="D8" s="75" t="s">
        <v>466</v>
      </c>
      <c r="E8" s="76"/>
      <c r="F8" s="76"/>
      <c r="G8" s="77"/>
      <c r="I8" s="59" t="s">
        <v>438</v>
      </c>
      <c r="J8" s="59"/>
      <c r="K8" s="79" t="s">
        <v>442</v>
      </c>
      <c r="L8" s="79"/>
    </row>
    <row r="9" spans="1:15" ht="15" customHeight="1" x14ac:dyDescent="0.3">
      <c r="A9" s="22">
        <v>3</v>
      </c>
      <c r="B9" s="58"/>
      <c r="C9" s="58"/>
      <c r="D9" s="46" t="s">
        <v>452</v>
      </c>
      <c r="E9" s="46" t="s">
        <v>451</v>
      </c>
      <c r="F9" s="46" t="s">
        <v>453</v>
      </c>
      <c r="G9" s="46" t="s">
        <v>454</v>
      </c>
      <c r="I9" s="59" t="s">
        <v>439</v>
      </c>
      <c r="J9" s="59"/>
      <c r="K9" s="79" t="s">
        <v>440</v>
      </c>
      <c r="L9" s="79"/>
    </row>
    <row r="10" spans="1:15" ht="15" customHeight="1" x14ac:dyDescent="0.3">
      <c r="A10" s="22">
        <v>4</v>
      </c>
      <c r="B10" s="41" t="s">
        <v>12</v>
      </c>
      <c r="C10" s="41" t="s">
        <v>35</v>
      </c>
      <c r="D10" s="14">
        <v>19.55</v>
      </c>
      <c r="E10" s="40"/>
      <c r="F10" s="40"/>
      <c r="G10" s="42"/>
    </row>
    <row r="11" spans="1:15" ht="15" customHeight="1" x14ac:dyDescent="0.3">
      <c r="A11" s="22">
        <v>5</v>
      </c>
      <c r="B11" s="41" t="s">
        <v>13</v>
      </c>
      <c r="C11" s="41" t="s">
        <v>35</v>
      </c>
      <c r="D11" s="14">
        <v>19.2</v>
      </c>
      <c r="E11" s="40"/>
      <c r="F11" s="40"/>
      <c r="G11" s="42"/>
    </row>
    <row r="12" spans="1:15" ht="15" customHeight="1" x14ac:dyDescent="0.3">
      <c r="A12" s="22">
        <v>6</v>
      </c>
      <c r="B12" s="13" t="s">
        <v>14</v>
      </c>
      <c r="C12" s="41" t="s">
        <v>35</v>
      </c>
      <c r="D12" s="14">
        <v>19.09</v>
      </c>
      <c r="E12" s="25"/>
      <c r="F12" s="25"/>
      <c r="G12" s="25"/>
    </row>
    <row r="13" spans="1:15" ht="15" customHeight="1" x14ac:dyDescent="0.3">
      <c r="A13" s="22" t="s">
        <v>15</v>
      </c>
      <c r="B13" s="26" t="s">
        <v>15</v>
      </c>
      <c r="C13" s="26" t="s">
        <v>467</v>
      </c>
      <c r="D13" s="25" t="s">
        <v>15</v>
      </c>
      <c r="E13" s="25"/>
      <c r="F13" s="25"/>
      <c r="G13" s="25"/>
    </row>
    <row r="14" spans="1:15" ht="15" customHeight="1" x14ac:dyDescent="0.3">
      <c r="A14" s="22">
        <v>99</v>
      </c>
      <c r="B14" s="43" t="s">
        <v>16</v>
      </c>
      <c r="C14" s="43" t="s">
        <v>41</v>
      </c>
      <c r="D14" s="14">
        <v>37.9</v>
      </c>
      <c r="E14" s="44"/>
      <c r="F14" s="44"/>
      <c r="G14" s="45"/>
    </row>
    <row r="15" spans="1:15" ht="19.5" customHeight="1" x14ac:dyDescent="0.3">
      <c r="A15" s="47" t="s">
        <v>468</v>
      </c>
      <c r="B15" s="48"/>
      <c r="C15" s="48"/>
      <c r="D15" s="48"/>
      <c r="E15" s="48"/>
      <c r="F15" s="48"/>
      <c r="G15" s="48"/>
      <c r="H15" s="48"/>
      <c r="I15" s="48"/>
      <c r="J15" s="48"/>
      <c r="K15" s="48"/>
      <c r="L15" s="48"/>
      <c r="M15" s="48"/>
      <c r="N15" s="49"/>
      <c r="O15" s="50"/>
    </row>
    <row r="16" spans="1:15" ht="30" customHeight="1" x14ac:dyDescent="0.3">
      <c r="A16" s="60" t="s">
        <v>471</v>
      </c>
      <c r="B16" s="61"/>
      <c r="C16" s="61"/>
      <c r="D16" s="61"/>
      <c r="E16" s="61"/>
      <c r="F16" s="61"/>
      <c r="G16" s="61"/>
      <c r="H16" s="61"/>
      <c r="I16" s="61"/>
      <c r="J16" s="61"/>
      <c r="K16" s="61"/>
      <c r="L16" s="61"/>
      <c r="M16" s="61"/>
      <c r="N16" s="52"/>
      <c r="O16" s="53"/>
    </row>
    <row r="17" spans="1:15" ht="15" customHeight="1" x14ac:dyDescent="0.3">
      <c r="A17" s="54" t="s">
        <v>472</v>
      </c>
      <c r="B17" s="55"/>
      <c r="C17" s="55"/>
      <c r="D17" s="55"/>
      <c r="E17" s="55"/>
      <c r="F17" s="55"/>
      <c r="G17" s="55"/>
      <c r="H17" s="55"/>
      <c r="I17" s="55"/>
      <c r="J17" s="55"/>
      <c r="K17" s="55"/>
      <c r="L17" s="55"/>
      <c r="M17" s="55"/>
      <c r="N17" s="55"/>
      <c r="O17" s="56"/>
    </row>
    <row r="18" spans="1:15" ht="30" customHeight="1" x14ac:dyDescent="0.3">
      <c r="A18" s="54" t="s">
        <v>474</v>
      </c>
      <c r="B18" s="55"/>
      <c r="C18" s="55"/>
      <c r="D18" s="55"/>
      <c r="E18" s="55"/>
      <c r="F18" s="55"/>
      <c r="G18" s="55"/>
      <c r="H18" s="55"/>
      <c r="I18" s="55"/>
      <c r="J18" s="55"/>
      <c r="K18" s="55"/>
      <c r="L18" s="55"/>
      <c r="M18" s="55"/>
      <c r="N18" s="55"/>
      <c r="O18" s="56"/>
    </row>
    <row r="19" spans="1:15" ht="30" customHeight="1" x14ac:dyDescent="0.3">
      <c r="A19" s="54" t="s">
        <v>475</v>
      </c>
      <c r="B19" s="55"/>
      <c r="C19" s="55"/>
      <c r="D19" s="55"/>
      <c r="E19" s="55"/>
      <c r="F19" s="55"/>
      <c r="G19" s="55"/>
      <c r="H19" s="55"/>
      <c r="I19" s="55"/>
      <c r="J19" s="55"/>
      <c r="K19" s="55"/>
      <c r="L19" s="55"/>
      <c r="M19" s="55"/>
      <c r="N19" s="55"/>
      <c r="O19" s="56"/>
    </row>
    <row r="20" spans="1:15" ht="30" customHeight="1" x14ac:dyDescent="0.3">
      <c r="A20" s="54" t="s">
        <v>476</v>
      </c>
      <c r="B20" s="55"/>
      <c r="C20" s="55"/>
      <c r="D20" s="55"/>
      <c r="E20" s="55"/>
      <c r="F20" s="55"/>
      <c r="G20" s="55"/>
      <c r="H20" s="55"/>
      <c r="I20" s="55"/>
      <c r="J20" s="55"/>
      <c r="K20" s="55"/>
      <c r="L20" s="55"/>
      <c r="M20" s="55"/>
      <c r="N20" s="55"/>
      <c r="O20" s="56"/>
    </row>
    <row r="21" spans="1:15" ht="30" customHeight="1" x14ac:dyDescent="0.3">
      <c r="A21" s="54" t="s">
        <v>477</v>
      </c>
      <c r="B21" s="55"/>
      <c r="C21" s="55"/>
      <c r="D21" s="55"/>
      <c r="E21" s="55"/>
      <c r="F21" s="55"/>
      <c r="G21" s="55"/>
      <c r="H21" s="55"/>
      <c r="I21" s="55"/>
      <c r="J21" s="55"/>
      <c r="K21" s="55"/>
      <c r="L21" s="55"/>
      <c r="M21" s="55"/>
      <c r="N21" s="55"/>
      <c r="O21" s="56"/>
    </row>
    <row r="22" spans="1:15" ht="30" customHeight="1" x14ac:dyDescent="0.3">
      <c r="A22" s="54" t="s">
        <v>478</v>
      </c>
      <c r="B22" s="55"/>
      <c r="C22" s="55"/>
      <c r="D22" s="55"/>
      <c r="E22" s="55"/>
      <c r="F22" s="55"/>
      <c r="G22" s="55"/>
      <c r="H22" s="55"/>
      <c r="I22" s="55"/>
      <c r="J22" s="55"/>
      <c r="K22" s="55"/>
      <c r="L22" s="55"/>
      <c r="M22" s="55"/>
      <c r="N22" s="55"/>
      <c r="O22" s="56"/>
    </row>
    <row r="23" spans="1:15" ht="19.5" customHeight="1" x14ac:dyDescent="0.3">
      <c r="A23" s="62" t="s">
        <v>469</v>
      </c>
      <c r="B23" s="63"/>
      <c r="C23" s="63"/>
      <c r="D23" s="63"/>
      <c r="E23" s="63"/>
      <c r="F23" s="63"/>
      <c r="G23" s="63"/>
      <c r="H23" s="63"/>
      <c r="I23" s="63"/>
      <c r="J23" s="63"/>
      <c r="K23" s="63"/>
      <c r="L23" s="63"/>
      <c r="M23" s="63"/>
      <c r="N23" s="63"/>
      <c r="O23" s="64"/>
    </row>
    <row r="24" spans="1:15" ht="30" customHeight="1" x14ac:dyDescent="0.3">
      <c r="A24" s="54" t="s">
        <v>470</v>
      </c>
      <c r="B24" s="55"/>
      <c r="C24" s="55"/>
      <c r="D24" s="55"/>
      <c r="E24" s="55"/>
      <c r="F24" s="55"/>
      <c r="G24" s="55"/>
      <c r="H24" s="55"/>
      <c r="I24" s="55"/>
      <c r="J24" s="55"/>
      <c r="K24" s="55"/>
      <c r="L24" s="55"/>
      <c r="M24" s="55"/>
      <c r="N24" s="55"/>
      <c r="O24" s="56"/>
    </row>
    <row r="25" spans="1:15" ht="15" customHeight="1" x14ac:dyDescent="0.3">
      <c r="A25" s="51" t="s">
        <v>480</v>
      </c>
      <c r="B25" s="52"/>
      <c r="C25" s="52"/>
      <c r="D25" s="52"/>
      <c r="E25" s="52"/>
      <c r="F25" s="52"/>
      <c r="G25" s="52"/>
      <c r="H25" s="52"/>
      <c r="I25" s="52"/>
      <c r="J25" s="52"/>
      <c r="K25" s="52"/>
      <c r="L25" s="52"/>
      <c r="M25" s="52"/>
      <c r="N25" s="52"/>
      <c r="O25" s="53"/>
    </row>
  </sheetData>
  <mergeCells count="27">
    <mergeCell ref="A1:O1"/>
    <mergeCell ref="A2:O2"/>
    <mergeCell ref="A3:O3"/>
    <mergeCell ref="A5:O5"/>
    <mergeCell ref="B8:B9"/>
    <mergeCell ref="A4:O4"/>
    <mergeCell ref="D7:E7"/>
    <mergeCell ref="F7:G7"/>
    <mergeCell ref="D8:G8"/>
    <mergeCell ref="I6:J6"/>
    <mergeCell ref="K9:L9"/>
    <mergeCell ref="K8:L8"/>
    <mergeCell ref="K6:L6"/>
    <mergeCell ref="A15:O15"/>
    <mergeCell ref="A25:O25"/>
    <mergeCell ref="A24:O24"/>
    <mergeCell ref="C8:C9"/>
    <mergeCell ref="I9:J9"/>
    <mergeCell ref="I8:J8"/>
    <mergeCell ref="A16:O16"/>
    <mergeCell ref="A23:O23"/>
    <mergeCell ref="A17:O17"/>
    <mergeCell ref="A18:O18"/>
    <mergeCell ref="A19:O19"/>
    <mergeCell ref="A20:O20"/>
    <mergeCell ref="A21:O21"/>
    <mergeCell ref="A22:O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9"/>
  <sheetViews>
    <sheetView workbookViewId="0">
      <selection activeCell="E1" sqref="E1:F1"/>
    </sheetView>
  </sheetViews>
  <sheetFormatPr defaultColWidth="6.58203125" defaultRowHeight="15" customHeight="1" x14ac:dyDescent="0.3"/>
  <cols>
    <col min="1" max="6" width="14.58203125" style="4" customWidth="1"/>
    <col min="7" max="7" width="6.58203125" style="4"/>
    <col min="8" max="8" width="22.58203125" style="4" bestFit="1" customWidth="1"/>
    <col min="9" max="9" width="16.25" style="4" bestFit="1" customWidth="1"/>
    <col min="10" max="16384" width="6.58203125" style="4"/>
  </cols>
  <sheetData>
    <row r="1" spans="1:9" s="3" customFormat="1" ht="15" customHeight="1" x14ac:dyDescent="0.3">
      <c r="A1" s="4"/>
      <c r="B1" s="4"/>
      <c r="C1" s="80" t="s">
        <v>6</v>
      </c>
      <c r="D1" s="81"/>
      <c r="E1" s="73" t="s">
        <v>232</v>
      </c>
      <c r="F1" s="82"/>
    </row>
    <row r="2" spans="1:9" ht="15" customHeight="1" x14ac:dyDescent="0.3">
      <c r="A2" s="83" t="s">
        <v>7</v>
      </c>
      <c r="B2" s="83" t="s">
        <v>328</v>
      </c>
      <c r="C2" s="85" t="s">
        <v>481</v>
      </c>
      <c r="D2" s="85"/>
      <c r="E2" s="85"/>
      <c r="F2" s="85"/>
      <c r="H2" s="28" t="s">
        <v>438</v>
      </c>
      <c r="I2" s="15" t="s">
        <v>442</v>
      </c>
    </row>
    <row r="3" spans="1:9" ht="15" customHeight="1" x14ac:dyDescent="0.3">
      <c r="A3" s="84"/>
      <c r="B3" s="84"/>
      <c r="C3" s="39" t="s">
        <v>452</v>
      </c>
      <c r="D3" s="39" t="s">
        <v>451</v>
      </c>
      <c r="E3" s="39" t="s">
        <v>453</v>
      </c>
      <c r="F3" s="39" t="s">
        <v>454</v>
      </c>
      <c r="H3" s="28" t="s">
        <v>439</v>
      </c>
      <c r="I3" s="15" t="s">
        <v>440</v>
      </c>
    </row>
    <row r="4" spans="1:9" ht="15" customHeight="1" x14ac:dyDescent="0.3">
      <c r="A4" s="13" t="s">
        <v>12</v>
      </c>
      <c r="B4" s="13" t="str">
        <f>VLOOKUP($E$1&amp;":"&amp;LEFT(A4,1),'Array Content'!$E$2:$F$105,2,FALSE)</f>
        <v>ACTB</v>
      </c>
      <c r="C4" s="14">
        <v>19.55</v>
      </c>
      <c r="D4" s="15"/>
      <c r="E4" s="15"/>
      <c r="F4" s="15"/>
    </row>
    <row r="5" spans="1:9" ht="15" customHeight="1" x14ac:dyDescent="0.3">
      <c r="A5" s="13" t="s">
        <v>13</v>
      </c>
      <c r="B5" s="13" t="str">
        <f>VLOOKUP($E$1&amp;":"&amp;LEFT(A5,1),'Array Content'!$E$2:$F$105,2,FALSE)</f>
        <v>ACTB</v>
      </c>
      <c r="C5" s="14">
        <v>19.2</v>
      </c>
      <c r="D5" s="15"/>
      <c r="E5" s="15"/>
      <c r="F5" s="15"/>
    </row>
    <row r="6" spans="1:9" ht="15" customHeight="1" x14ac:dyDescent="0.3">
      <c r="A6" s="13" t="s">
        <v>14</v>
      </c>
      <c r="B6" s="13" t="str">
        <f>VLOOKUP($E$1&amp;":"&amp;LEFT(A6,1),'Array Content'!$E$2:$F$105,2,FALSE)</f>
        <v>ACTB</v>
      </c>
      <c r="C6" s="14">
        <v>19.09</v>
      </c>
      <c r="D6" s="15"/>
      <c r="E6" s="15"/>
      <c r="F6" s="15"/>
    </row>
    <row r="7" spans="1:9" ht="15" customHeight="1" x14ac:dyDescent="0.3">
      <c r="A7" s="13" t="s">
        <v>42</v>
      </c>
      <c r="B7" s="13" t="str">
        <f>VLOOKUP($E$1&amp;":"&amp;LEFT(A7,1),'Array Content'!$E$2:$F$105,2,FALSE)</f>
        <v>ACTB</v>
      </c>
      <c r="C7" s="14">
        <v>29.3293</v>
      </c>
      <c r="D7" s="15"/>
      <c r="E7" s="15"/>
      <c r="F7" s="15"/>
    </row>
    <row r="8" spans="1:9" ht="15" customHeight="1" x14ac:dyDescent="0.3">
      <c r="A8" s="13" t="s">
        <v>43</v>
      </c>
      <c r="B8" s="13" t="str">
        <f>VLOOKUP($E$1&amp;":"&amp;LEFT(A8,1),'Array Content'!$E$2:$F$105,2,FALSE)</f>
        <v>ACTB</v>
      </c>
      <c r="C8" s="14">
        <v>29.137699999999999</v>
      </c>
      <c r="D8" s="15"/>
      <c r="E8" s="15"/>
      <c r="F8" s="15"/>
    </row>
    <row r="9" spans="1:9" ht="15" customHeight="1" x14ac:dyDescent="0.3">
      <c r="A9" s="13" t="s">
        <v>44</v>
      </c>
      <c r="B9" s="13" t="str">
        <f>VLOOKUP($E$1&amp;":"&amp;LEFT(A9,1),'Array Content'!$E$2:$F$105,2,FALSE)</f>
        <v>ACTB</v>
      </c>
      <c r="C9" s="14">
        <v>29.1417</v>
      </c>
      <c r="D9" s="15"/>
      <c r="E9" s="15"/>
      <c r="F9" s="15"/>
    </row>
    <row r="10" spans="1:9" ht="15" customHeight="1" x14ac:dyDescent="0.3">
      <c r="A10" s="13" t="s">
        <v>45</v>
      </c>
      <c r="B10" s="13" t="str">
        <f>VLOOKUP($E$1&amp;":"&amp;LEFT(A10,1),'Array Content'!$E$2:$F$105,2,FALSE)</f>
        <v>ACTB</v>
      </c>
      <c r="C10" s="14">
        <v>27.232399999999998</v>
      </c>
      <c r="D10" s="15"/>
      <c r="E10" s="15"/>
      <c r="F10" s="15"/>
    </row>
    <row r="11" spans="1:9" ht="15" customHeight="1" x14ac:dyDescent="0.3">
      <c r="A11" s="13" t="s">
        <v>46</v>
      </c>
      <c r="B11" s="13" t="str">
        <f>VLOOKUP($E$1&amp;":"&amp;LEFT(A11,1),'Array Content'!$E$2:$F$105,2,FALSE)</f>
        <v>ACTB</v>
      </c>
      <c r="C11" s="14">
        <v>27.151</v>
      </c>
      <c r="D11" s="15"/>
      <c r="E11" s="15"/>
      <c r="F11" s="15"/>
    </row>
    <row r="12" spans="1:9" ht="15" customHeight="1" x14ac:dyDescent="0.3">
      <c r="A12" s="13" t="s">
        <v>47</v>
      </c>
      <c r="B12" s="13" t="str">
        <f>VLOOKUP($E$1&amp;":"&amp;LEFT(A12,1),'Array Content'!$E$2:$F$105,2,FALSE)</f>
        <v>ACTB</v>
      </c>
      <c r="C12" s="14">
        <v>27.3156</v>
      </c>
      <c r="D12" s="15"/>
      <c r="E12" s="15"/>
      <c r="F12" s="15"/>
    </row>
    <row r="13" spans="1:9" ht="15" customHeight="1" x14ac:dyDescent="0.3">
      <c r="A13" s="13" t="s">
        <v>48</v>
      </c>
      <c r="B13" s="13" t="str">
        <f>VLOOKUP($E$1&amp;":"&amp;LEFT(A13,1),'Array Content'!$E$2:$F$105,2,FALSE)</f>
        <v>ACTB</v>
      </c>
      <c r="C13" s="14">
        <v>22.562799999999999</v>
      </c>
      <c r="D13" s="15"/>
      <c r="E13" s="15"/>
      <c r="F13" s="15"/>
    </row>
    <row r="14" spans="1:9" ht="15" customHeight="1" x14ac:dyDescent="0.3">
      <c r="A14" s="13" t="s">
        <v>49</v>
      </c>
      <c r="B14" s="13" t="str">
        <f>VLOOKUP($E$1&amp;":"&amp;LEFT(A14,1),'Array Content'!$E$2:$F$105,2,FALSE)</f>
        <v>ACTB</v>
      </c>
      <c r="C14" s="14">
        <v>22.681899999999999</v>
      </c>
      <c r="D14" s="15"/>
      <c r="E14" s="15"/>
      <c r="F14" s="15"/>
    </row>
    <row r="15" spans="1:9" ht="15" customHeight="1" x14ac:dyDescent="0.3">
      <c r="A15" s="13" t="s">
        <v>50</v>
      </c>
      <c r="B15" s="13" t="str">
        <f>VLOOKUP($E$1&amp;":"&amp;LEFT(A15,1),'Array Content'!$E$2:$F$105,2,FALSE)</f>
        <v>ACTB</v>
      </c>
      <c r="C15" s="14">
        <v>22.508800000000001</v>
      </c>
      <c r="D15" s="15"/>
      <c r="E15" s="15"/>
      <c r="F15" s="15"/>
    </row>
    <row r="16" spans="1:9" ht="15" customHeight="1" x14ac:dyDescent="0.3">
      <c r="A16" s="13" t="s">
        <v>51</v>
      </c>
      <c r="B16" s="13" t="str">
        <f>VLOOKUP($E$1&amp;":"&amp;LEFT(A16,1),'Array Content'!$E$2:$F$105,2,FALSE)</f>
        <v>HPRT1</v>
      </c>
      <c r="C16" s="14">
        <v>23.23</v>
      </c>
      <c r="D16" s="15"/>
      <c r="E16" s="15"/>
      <c r="F16" s="15"/>
    </row>
    <row r="17" spans="1:6" ht="15" customHeight="1" x14ac:dyDescent="0.3">
      <c r="A17" s="13" t="s">
        <v>52</v>
      </c>
      <c r="B17" s="13" t="str">
        <f>VLOOKUP($E$1&amp;":"&amp;LEFT(A17,1),'Array Content'!$E$2:$F$105,2,FALSE)</f>
        <v>HPRT1</v>
      </c>
      <c r="C17" s="14">
        <v>23.05</v>
      </c>
      <c r="D17" s="15"/>
      <c r="E17" s="15"/>
      <c r="F17" s="15"/>
    </row>
    <row r="18" spans="1:6" ht="15" customHeight="1" x14ac:dyDescent="0.3">
      <c r="A18" s="13" t="s">
        <v>53</v>
      </c>
      <c r="B18" s="13" t="str">
        <f>VLOOKUP($E$1&amp;":"&amp;LEFT(A18,1),'Array Content'!$E$2:$F$105,2,FALSE)</f>
        <v>HPRT1</v>
      </c>
      <c r="C18" s="14">
        <v>23.11</v>
      </c>
      <c r="D18" s="15"/>
      <c r="E18" s="15"/>
      <c r="F18" s="15"/>
    </row>
    <row r="19" spans="1:6" ht="15" customHeight="1" x14ac:dyDescent="0.3">
      <c r="A19" s="13" t="s">
        <v>54</v>
      </c>
      <c r="B19" s="13" t="str">
        <f>VLOOKUP($E$1&amp;":"&amp;LEFT(A19,1),'Array Content'!$E$2:$F$105,2,FALSE)</f>
        <v>HPRT1</v>
      </c>
      <c r="C19" s="14">
        <v>26.241800000000001</v>
      </c>
      <c r="D19" s="15"/>
      <c r="E19" s="15"/>
      <c r="F19" s="15"/>
    </row>
    <row r="20" spans="1:6" ht="15" customHeight="1" x14ac:dyDescent="0.3">
      <c r="A20" s="13" t="s">
        <v>55</v>
      </c>
      <c r="B20" s="13" t="str">
        <f>VLOOKUP($E$1&amp;":"&amp;LEFT(A20,1),'Array Content'!$E$2:$F$105,2,FALSE)</f>
        <v>HPRT1</v>
      </c>
      <c r="C20" s="14">
        <v>26.151399999999999</v>
      </c>
      <c r="D20" s="15"/>
      <c r="E20" s="15"/>
      <c r="F20" s="15"/>
    </row>
    <row r="21" spans="1:6" ht="15" customHeight="1" x14ac:dyDescent="0.3">
      <c r="A21" s="13" t="s">
        <v>56</v>
      </c>
      <c r="B21" s="13" t="str">
        <f>VLOOKUP($E$1&amp;":"&amp;LEFT(A21,1),'Array Content'!$E$2:$F$105,2,FALSE)</f>
        <v>HPRT1</v>
      </c>
      <c r="C21" s="14">
        <v>26.2806</v>
      </c>
      <c r="D21" s="15"/>
      <c r="E21" s="15"/>
      <c r="F21" s="15"/>
    </row>
    <row r="22" spans="1:6" ht="15" customHeight="1" x14ac:dyDescent="0.3">
      <c r="A22" s="13" t="s">
        <v>57</v>
      </c>
      <c r="B22" s="13" t="str">
        <f>VLOOKUP($E$1&amp;":"&amp;LEFT(A22,1),'Array Content'!$E$2:$F$105,2,FALSE)</f>
        <v>HPRT1</v>
      </c>
      <c r="C22" s="14">
        <v>22.551400000000001</v>
      </c>
      <c r="D22" s="15"/>
      <c r="E22" s="15"/>
      <c r="F22" s="15"/>
    </row>
    <row r="23" spans="1:6" ht="15" customHeight="1" x14ac:dyDescent="0.3">
      <c r="A23" s="13" t="s">
        <v>58</v>
      </c>
      <c r="B23" s="13" t="str">
        <f>VLOOKUP($E$1&amp;":"&amp;LEFT(A23,1),'Array Content'!$E$2:$F$105,2,FALSE)</f>
        <v>HPRT1</v>
      </c>
      <c r="C23" s="14">
        <v>22.493400000000001</v>
      </c>
      <c r="D23" s="15"/>
      <c r="E23" s="15"/>
      <c r="F23" s="15"/>
    </row>
    <row r="24" spans="1:6" ht="15" customHeight="1" x14ac:dyDescent="0.3">
      <c r="A24" s="13" t="s">
        <v>59</v>
      </c>
      <c r="B24" s="13" t="str">
        <f>VLOOKUP($E$1&amp;":"&amp;LEFT(A24,1),'Array Content'!$E$2:$F$105,2,FALSE)</f>
        <v>HPRT1</v>
      </c>
      <c r="C24" s="14">
        <v>22.553799999999999</v>
      </c>
      <c r="D24" s="15"/>
      <c r="E24" s="15"/>
      <c r="F24" s="15"/>
    </row>
    <row r="25" spans="1:6" ht="15" customHeight="1" x14ac:dyDescent="0.3">
      <c r="A25" s="13" t="s">
        <v>60</v>
      </c>
      <c r="B25" s="13" t="str">
        <f>VLOOKUP($E$1&amp;":"&amp;LEFT(A25,1),'Array Content'!$E$2:$F$105,2,FALSE)</f>
        <v>HPRT1</v>
      </c>
      <c r="C25" s="14">
        <v>18.316199999999998</v>
      </c>
      <c r="D25" s="15"/>
      <c r="E25" s="15"/>
      <c r="F25" s="15"/>
    </row>
    <row r="26" spans="1:6" ht="15" customHeight="1" x14ac:dyDescent="0.3">
      <c r="A26" s="13" t="s">
        <v>61</v>
      </c>
      <c r="B26" s="13" t="str">
        <f>VLOOKUP($E$1&amp;":"&amp;LEFT(A26,1),'Array Content'!$E$2:$F$105,2,FALSE)</f>
        <v>HPRT1</v>
      </c>
      <c r="C26" s="14">
        <v>18.332999999999998</v>
      </c>
      <c r="D26" s="15"/>
      <c r="E26" s="15"/>
      <c r="F26" s="15"/>
    </row>
    <row r="27" spans="1:6" ht="15" customHeight="1" x14ac:dyDescent="0.3">
      <c r="A27" s="13" t="s">
        <v>62</v>
      </c>
      <c r="B27" s="13" t="str">
        <f>VLOOKUP($E$1&amp;":"&amp;LEFT(A27,1),'Array Content'!$E$2:$F$105,2,FALSE)</f>
        <v>HPRT1</v>
      </c>
      <c r="C27" s="14">
        <v>18.271999999999998</v>
      </c>
      <c r="D27" s="15"/>
      <c r="E27" s="15"/>
      <c r="F27" s="15"/>
    </row>
    <row r="28" spans="1:6" ht="15" customHeight="1" x14ac:dyDescent="0.3">
      <c r="A28" s="13" t="s">
        <v>63</v>
      </c>
      <c r="B28" s="13" t="str">
        <f>VLOOKUP($E$1&amp;":"&amp;LEFT(A28,1),'Array Content'!$E$2:$F$105,2,FALSE)</f>
        <v>RTC</v>
      </c>
      <c r="C28" s="14">
        <v>23.26</v>
      </c>
      <c r="D28" s="15"/>
      <c r="E28" s="15"/>
      <c r="F28" s="15"/>
    </row>
    <row r="29" spans="1:6" ht="15" customHeight="1" x14ac:dyDescent="0.3">
      <c r="A29" s="13" t="s">
        <v>64</v>
      </c>
      <c r="B29" s="13" t="str">
        <f>VLOOKUP($E$1&amp;":"&amp;LEFT(A29,1),'Array Content'!$E$2:$F$105,2,FALSE)</f>
        <v>RTC</v>
      </c>
      <c r="C29" s="14">
        <v>23.08</v>
      </c>
      <c r="D29" s="15"/>
      <c r="E29" s="15"/>
      <c r="F29" s="15"/>
    </row>
    <row r="30" spans="1:6" ht="15" customHeight="1" x14ac:dyDescent="0.3">
      <c r="A30" s="13" t="s">
        <v>65</v>
      </c>
      <c r="B30" s="13" t="str">
        <f>VLOOKUP($E$1&amp;":"&amp;LEFT(A30,1),'Array Content'!$E$2:$F$105,2,FALSE)</f>
        <v>RTC</v>
      </c>
      <c r="C30" s="14">
        <v>23.07</v>
      </c>
      <c r="D30" s="15"/>
      <c r="E30" s="15"/>
      <c r="F30" s="15"/>
    </row>
    <row r="31" spans="1:6" ht="15" customHeight="1" x14ac:dyDescent="0.3">
      <c r="A31" s="13" t="s">
        <v>66</v>
      </c>
      <c r="B31" s="13" t="str">
        <f>VLOOKUP($E$1&amp;":"&amp;LEFT(A31,1),'Array Content'!$E$2:$F$105,2,FALSE)</f>
        <v>RTC</v>
      </c>
      <c r="C31" s="14">
        <v>29.254200000000001</v>
      </c>
      <c r="D31" s="15"/>
      <c r="E31" s="15"/>
      <c r="F31" s="15"/>
    </row>
    <row r="32" spans="1:6" ht="15" customHeight="1" x14ac:dyDescent="0.3">
      <c r="A32" s="13" t="s">
        <v>67</v>
      </c>
      <c r="B32" s="13" t="str">
        <f>VLOOKUP($E$1&amp;":"&amp;LEFT(A32,1),'Array Content'!$E$2:$F$105,2,FALSE)</f>
        <v>RTC</v>
      </c>
      <c r="C32" s="14">
        <v>29.307700000000001</v>
      </c>
      <c r="D32" s="15"/>
      <c r="E32" s="15"/>
      <c r="F32" s="15"/>
    </row>
    <row r="33" spans="1:6" ht="15" customHeight="1" x14ac:dyDescent="0.3">
      <c r="A33" s="13" t="s">
        <v>68</v>
      </c>
      <c r="B33" s="13" t="str">
        <f>VLOOKUP($E$1&amp;":"&amp;LEFT(A33,1),'Array Content'!$E$2:$F$105,2,FALSE)</f>
        <v>RTC</v>
      </c>
      <c r="C33" s="14">
        <v>29.283899999999999</v>
      </c>
      <c r="D33" s="15"/>
      <c r="E33" s="15"/>
      <c r="F33" s="15"/>
    </row>
    <row r="34" spans="1:6" ht="15" customHeight="1" x14ac:dyDescent="0.3">
      <c r="A34" s="13" t="s">
        <v>69</v>
      </c>
      <c r="B34" s="13" t="str">
        <f>VLOOKUP($E$1&amp;":"&amp;LEFT(A34,1),'Array Content'!$E$2:$F$105,2,FALSE)</f>
        <v>RTC</v>
      </c>
      <c r="C34" s="14">
        <v>26.319500000000001</v>
      </c>
      <c r="D34" s="15"/>
      <c r="E34" s="15"/>
      <c r="F34" s="15"/>
    </row>
    <row r="35" spans="1:6" ht="15" customHeight="1" x14ac:dyDescent="0.3">
      <c r="A35" s="13" t="s">
        <v>70</v>
      </c>
      <c r="B35" s="13" t="str">
        <f>VLOOKUP($E$1&amp;":"&amp;LEFT(A35,1),'Array Content'!$E$2:$F$105,2,FALSE)</f>
        <v>RTC</v>
      </c>
      <c r="C35" s="14">
        <v>26.191099999999999</v>
      </c>
      <c r="D35" s="15"/>
      <c r="E35" s="15"/>
      <c r="F35" s="15"/>
    </row>
    <row r="36" spans="1:6" ht="15" customHeight="1" x14ac:dyDescent="0.3">
      <c r="A36" s="13" t="s">
        <v>71</v>
      </c>
      <c r="B36" s="13" t="str">
        <f>VLOOKUP($E$1&amp;":"&amp;LEFT(A36,1),'Array Content'!$E$2:$F$105,2,FALSE)</f>
        <v>RTC</v>
      </c>
      <c r="C36" s="14">
        <v>26.106000000000002</v>
      </c>
      <c r="D36" s="15"/>
      <c r="E36" s="15"/>
      <c r="F36" s="15"/>
    </row>
    <row r="37" spans="1:6" ht="15" customHeight="1" x14ac:dyDescent="0.3">
      <c r="A37" s="13" t="s">
        <v>72</v>
      </c>
      <c r="B37" s="13" t="str">
        <f>VLOOKUP($E$1&amp;":"&amp;LEFT(A37,1),'Array Content'!$E$2:$F$105,2,FALSE)</f>
        <v>RTC</v>
      </c>
      <c r="C37" s="14">
        <v>22.270199999999999</v>
      </c>
      <c r="D37" s="15"/>
      <c r="E37" s="15"/>
      <c r="F37" s="15"/>
    </row>
    <row r="38" spans="1:6" ht="15" customHeight="1" x14ac:dyDescent="0.3">
      <c r="A38" s="13" t="s">
        <v>73</v>
      </c>
      <c r="B38" s="13" t="str">
        <f>VLOOKUP($E$1&amp;":"&amp;LEFT(A38,1),'Array Content'!$E$2:$F$105,2,FALSE)</f>
        <v>RTC</v>
      </c>
      <c r="C38" s="14">
        <v>22.2392</v>
      </c>
      <c r="D38" s="15"/>
      <c r="E38" s="15"/>
      <c r="F38" s="15"/>
    </row>
    <row r="39" spans="1:6" ht="15" customHeight="1" x14ac:dyDescent="0.3">
      <c r="A39" s="13" t="s">
        <v>74</v>
      </c>
      <c r="B39" s="13" t="str">
        <f>VLOOKUP($E$1&amp;":"&amp;LEFT(A39,1),'Array Content'!$E$2:$F$105,2,FALSE)</f>
        <v>RTC</v>
      </c>
      <c r="C39" s="14">
        <v>22.201899999999998</v>
      </c>
      <c r="D39" s="15"/>
      <c r="E39" s="15"/>
      <c r="F39" s="15"/>
    </row>
    <row r="40" spans="1:6" ht="15" customHeight="1" x14ac:dyDescent="0.3">
      <c r="A40" s="13" t="s">
        <v>75</v>
      </c>
      <c r="B40" s="13" t="str">
        <f>VLOOKUP($E$1&amp;":"&amp;LEFT(A40,1),'Array Content'!$E$2:$F$105,2,FALSE)</f>
        <v>PPC</v>
      </c>
      <c r="C40" s="14">
        <v>20.02</v>
      </c>
      <c r="D40" s="15"/>
      <c r="E40" s="15"/>
      <c r="F40" s="15"/>
    </row>
    <row r="41" spans="1:6" ht="15" customHeight="1" x14ac:dyDescent="0.3">
      <c r="A41" s="13" t="s">
        <v>76</v>
      </c>
      <c r="B41" s="13" t="str">
        <f>VLOOKUP($E$1&amp;":"&amp;LEFT(A41,1),'Array Content'!$E$2:$F$105,2,FALSE)</f>
        <v>PPC</v>
      </c>
      <c r="C41" s="14">
        <v>20.12</v>
      </c>
      <c r="D41" s="15"/>
      <c r="E41" s="15"/>
      <c r="F41" s="15"/>
    </row>
    <row r="42" spans="1:6" ht="15" customHeight="1" x14ac:dyDescent="0.3">
      <c r="A42" s="13" t="s">
        <v>77</v>
      </c>
      <c r="B42" s="13" t="str">
        <f>VLOOKUP($E$1&amp;":"&amp;LEFT(A42,1),'Array Content'!$E$2:$F$105,2,FALSE)</f>
        <v>PPC</v>
      </c>
      <c r="C42" s="14">
        <v>20.079999999999998</v>
      </c>
      <c r="D42" s="15"/>
      <c r="E42" s="15"/>
      <c r="F42" s="15"/>
    </row>
    <row r="43" spans="1:6" ht="15" customHeight="1" x14ac:dyDescent="0.3">
      <c r="A43" s="13" t="s">
        <v>78</v>
      </c>
      <c r="B43" s="13" t="str">
        <f>VLOOKUP($E$1&amp;":"&amp;LEFT(A43,1),'Array Content'!$E$2:$F$105,2,FALSE)</f>
        <v>PPC</v>
      </c>
      <c r="C43" s="14">
        <v>19.447800000000001</v>
      </c>
      <c r="D43" s="15"/>
      <c r="E43" s="15"/>
      <c r="F43" s="15"/>
    </row>
    <row r="44" spans="1:6" ht="15" customHeight="1" x14ac:dyDescent="0.3">
      <c r="A44" s="13" t="s">
        <v>79</v>
      </c>
      <c r="B44" s="13" t="str">
        <f>VLOOKUP($E$1&amp;":"&amp;LEFT(A44,1),'Array Content'!$E$2:$F$105,2,FALSE)</f>
        <v>PPC</v>
      </c>
      <c r="C44" s="14">
        <v>19.996400000000001</v>
      </c>
      <c r="D44" s="15"/>
      <c r="E44" s="15"/>
      <c r="F44" s="15"/>
    </row>
    <row r="45" spans="1:6" ht="15" customHeight="1" x14ac:dyDescent="0.3">
      <c r="A45" s="13" t="s">
        <v>80</v>
      </c>
      <c r="B45" s="13" t="str">
        <f>VLOOKUP($E$1&amp;":"&amp;LEFT(A45,1),'Array Content'!$E$2:$F$105,2,FALSE)</f>
        <v>PPC</v>
      </c>
      <c r="C45" s="14">
        <v>19.822500000000002</v>
      </c>
      <c r="D45" s="15"/>
      <c r="E45" s="15"/>
      <c r="F45" s="15"/>
    </row>
    <row r="46" spans="1:6" ht="15" customHeight="1" x14ac:dyDescent="0.3">
      <c r="A46" s="13" t="s">
        <v>81</v>
      </c>
      <c r="B46" s="13" t="str">
        <f>VLOOKUP($E$1&amp;":"&amp;LEFT(A46,1),'Array Content'!$E$2:$F$105,2,FALSE)</f>
        <v>PPC</v>
      </c>
      <c r="C46" s="14">
        <v>19.472100000000001</v>
      </c>
      <c r="D46" s="15"/>
      <c r="E46" s="15"/>
      <c r="F46" s="15"/>
    </row>
    <row r="47" spans="1:6" ht="15" customHeight="1" x14ac:dyDescent="0.3">
      <c r="A47" s="13" t="s">
        <v>82</v>
      </c>
      <c r="B47" s="13" t="str">
        <f>VLOOKUP($E$1&amp;":"&amp;LEFT(A47,1),'Array Content'!$E$2:$F$105,2,FALSE)</f>
        <v>PPC</v>
      </c>
      <c r="C47" s="14">
        <v>20.055299999999999</v>
      </c>
      <c r="D47" s="15"/>
      <c r="E47" s="15"/>
      <c r="F47" s="15"/>
    </row>
    <row r="48" spans="1:6" ht="15" customHeight="1" x14ac:dyDescent="0.3">
      <c r="A48" s="13" t="s">
        <v>83</v>
      </c>
      <c r="B48" s="13" t="str">
        <f>VLOOKUP($E$1&amp;":"&amp;LEFT(A48,1),'Array Content'!$E$2:$F$105,2,FALSE)</f>
        <v>PPC</v>
      </c>
      <c r="C48" s="14">
        <v>19.806699999999999</v>
      </c>
      <c r="D48" s="15"/>
      <c r="E48" s="15"/>
      <c r="F48" s="15"/>
    </row>
    <row r="49" spans="1:6" ht="15" customHeight="1" x14ac:dyDescent="0.3">
      <c r="A49" s="13" t="s">
        <v>84</v>
      </c>
      <c r="B49" s="13" t="str">
        <f>VLOOKUP($E$1&amp;":"&amp;LEFT(A49,1),'Array Content'!$E$2:$F$105,2,FALSE)</f>
        <v>PPC</v>
      </c>
      <c r="C49" s="14">
        <v>19.6509</v>
      </c>
      <c r="D49" s="15"/>
      <c r="E49" s="15"/>
      <c r="F49" s="15"/>
    </row>
    <row r="50" spans="1:6" ht="15" customHeight="1" x14ac:dyDescent="0.3">
      <c r="A50" s="13" t="s">
        <v>85</v>
      </c>
      <c r="B50" s="13" t="str">
        <f>VLOOKUP($E$1&amp;":"&amp;LEFT(A50,1),'Array Content'!$E$2:$F$105,2,FALSE)</f>
        <v>PPC</v>
      </c>
      <c r="C50" s="14">
        <v>19.668600000000001</v>
      </c>
      <c r="D50" s="15"/>
      <c r="E50" s="15"/>
      <c r="F50" s="15"/>
    </row>
    <row r="51" spans="1:6" ht="15" customHeight="1" x14ac:dyDescent="0.3">
      <c r="A51" s="13" t="s">
        <v>86</v>
      </c>
      <c r="B51" s="13" t="str">
        <f>VLOOKUP($E$1&amp;":"&amp;LEFT(A51,1),'Array Content'!$E$2:$F$105,2,FALSE)</f>
        <v>PPC</v>
      </c>
      <c r="C51" s="14">
        <v>19.529399999999999</v>
      </c>
      <c r="D51" s="15"/>
      <c r="E51" s="15"/>
      <c r="F51" s="15"/>
    </row>
    <row r="52" spans="1:6" ht="15" customHeight="1" x14ac:dyDescent="0.3">
      <c r="A52" s="13" t="s">
        <v>87</v>
      </c>
      <c r="B52" s="13" t="str">
        <f>VLOOKUP($E$1&amp;":"&amp;LEFT(A52,1),'Array Content'!$E$2:$F$105,2,FALSE)</f>
        <v>HGDC</v>
      </c>
      <c r="C52" s="14">
        <v>35.772275862589211</v>
      </c>
      <c r="D52" s="15"/>
      <c r="E52" s="15"/>
      <c r="F52" s="15"/>
    </row>
    <row r="53" spans="1:6" ht="15" customHeight="1" x14ac:dyDescent="0.3">
      <c r="A53" s="13" t="s">
        <v>89</v>
      </c>
      <c r="B53" s="13" t="str">
        <f>VLOOKUP($E$1&amp;":"&amp;LEFT(A53,1),'Array Content'!$E$2:$F$105,2,FALSE)</f>
        <v>HGDC</v>
      </c>
      <c r="C53" s="14">
        <v>35.714017190684956</v>
      </c>
      <c r="D53" s="15"/>
      <c r="E53" s="15"/>
      <c r="F53" s="15"/>
    </row>
    <row r="54" spans="1:6" ht="15" customHeight="1" x14ac:dyDescent="0.3">
      <c r="A54" s="13" t="s">
        <v>90</v>
      </c>
      <c r="B54" s="13" t="str">
        <f>VLOOKUP($E$1&amp;":"&amp;LEFT(A54,1),'Array Content'!$E$2:$F$105,2,FALSE)</f>
        <v>HGDC</v>
      </c>
      <c r="C54" s="14">
        <v>35.021583012555695</v>
      </c>
      <c r="D54" s="15"/>
      <c r="E54" s="15"/>
      <c r="F54" s="15"/>
    </row>
    <row r="55" spans="1:6" ht="15" customHeight="1" x14ac:dyDescent="0.3">
      <c r="A55" s="13" t="s">
        <v>91</v>
      </c>
      <c r="B55" s="13" t="str">
        <f>VLOOKUP($E$1&amp;":"&amp;LEFT(A55,1),'Array Content'!$E$2:$F$105,2,FALSE)</f>
        <v>HGDC</v>
      </c>
      <c r="C55" s="14">
        <v>35.970100000000002</v>
      </c>
      <c r="D55" s="15"/>
      <c r="E55" s="15"/>
      <c r="F55" s="15"/>
    </row>
    <row r="56" spans="1:6" ht="15" customHeight="1" x14ac:dyDescent="0.3">
      <c r="A56" s="13" t="s">
        <v>92</v>
      </c>
      <c r="B56" s="13" t="str">
        <f>VLOOKUP($E$1&amp;":"&amp;LEFT(A56,1),'Array Content'!$E$2:$F$105,2,FALSE)</f>
        <v>HGDC</v>
      </c>
      <c r="C56" s="14">
        <v>36.0901</v>
      </c>
      <c r="D56" s="15"/>
      <c r="E56" s="15"/>
      <c r="F56" s="15"/>
    </row>
    <row r="57" spans="1:6" ht="15" customHeight="1" x14ac:dyDescent="0.3">
      <c r="A57" s="13" t="s">
        <v>93</v>
      </c>
      <c r="B57" s="13" t="str">
        <f>VLOOKUP($E$1&amp;":"&amp;LEFT(A57,1),'Array Content'!$E$2:$F$105,2,FALSE)</f>
        <v>HGDC</v>
      </c>
      <c r="C57" s="14">
        <v>36.0533</v>
      </c>
      <c r="D57" s="15"/>
      <c r="E57" s="15"/>
      <c r="F57" s="15"/>
    </row>
    <row r="58" spans="1:6" ht="15" customHeight="1" x14ac:dyDescent="0.3">
      <c r="A58" s="13" t="s">
        <v>94</v>
      </c>
      <c r="B58" s="13" t="str">
        <f>VLOOKUP($E$1&amp;":"&amp;LEFT(A58,1),'Array Content'!$E$2:$F$105,2,FALSE)</f>
        <v>HGDC</v>
      </c>
      <c r="C58" s="14">
        <v>36.622199999999999</v>
      </c>
      <c r="D58" s="15"/>
      <c r="E58" s="15"/>
      <c r="F58" s="15"/>
    </row>
    <row r="59" spans="1:6" ht="15" customHeight="1" x14ac:dyDescent="0.3">
      <c r="A59" s="13" t="s">
        <v>95</v>
      </c>
      <c r="B59" s="13" t="str">
        <f>VLOOKUP($E$1&amp;":"&amp;LEFT(A59,1),'Array Content'!$E$2:$F$105,2,FALSE)</f>
        <v>HGDC</v>
      </c>
      <c r="C59" s="14">
        <v>36.566899999999997</v>
      </c>
      <c r="D59" s="15"/>
      <c r="E59" s="15"/>
      <c r="F59" s="15"/>
    </row>
    <row r="60" spans="1:6" ht="15" customHeight="1" x14ac:dyDescent="0.3">
      <c r="A60" s="13" t="s">
        <v>96</v>
      </c>
      <c r="B60" s="13" t="str">
        <f>VLOOKUP($E$1&amp;":"&amp;LEFT(A60,1),'Array Content'!$E$2:$F$105,2,FALSE)</f>
        <v>HGDC</v>
      </c>
      <c r="C60" s="14">
        <v>36.473399999999998</v>
      </c>
      <c r="D60" s="15"/>
      <c r="E60" s="15"/>
      <c r="F60" s="15"/>
    </row>
    <row r="61" spans="1:6" ht="15" customHeight="1" x14ac:dyDescent="0.3">
      <c r="A61" s="13" t="s">
        <v>97</v>
      </c>
      <c r="B61" s="13" t="str">
        <f>VLOOKUP($E$1&amp;":"&amp;LEFT(A61,1),'Array Content'!$E$2:$F$105,2,FALSE)</f>
        <v>HGDC</v>
      </c>
      <c r="C61" s="14">
        <v>30.167999999999999</v>
      </c>
      <c r="D61" s="15"/>
      <c r="E61" s="15"/>
      <c r="F61" s="15"/>
    </row>
    <row r="62" spans="1:6" ht="15" customHeight="1" x14ac:dyDescent="0.3">
      <c r="A62" s="13" t="s">
        <v>98</v>
      </c>
      <c r="B62" s="13" t="str">
        <f>VLOOKUP($E$1&amp;":"&amp;LEFT(A62,1),'Array Content'!$E$2:$F$105,2,FALSE)</f>
        <v>HGDC</v>
      </c>
      <c r="C62" s="14">
        <v>30.103999999999999</v>
      </c>
      <c r="D62" s="15"/>
      <c r="E62" s="15"/>
      <c r="F62" s="15"/>
    </row>
    <row r="63" spans="1:6" ht="15" customHeight="1" x14ac:dyDescent="0.3">
      <c r="A63" s="13" t="s">
        <v>99</v>
      </c>
      <c r="B63" s="13" t="str">
        <f>VLOOKUP($E$1&amp;":"&amp;LEFT(A63,1),'Array Content'!$E$2:$F$105,2,FALSE)</f>
        <v>HGDC</v>
      </c>
      <c r="C63" s="14">
        <v>30.424900000000001</v>
      </c>
      <c r="D63" s="15"/>
      <c r="E63" s="15"/>
      <c r="F63" s="15"/>
    </row>
    <row r="64" spans="1:6" ht="15" customHeight="1" x14ac:dyDescent="0.3">
      <c r="A64" s="13" t="s">
        <v>100</v>
      </c>
      <c r="B64" s="13" t="str">
        <f>VLOOKUP($E$1&amp;":"&amp;LEFT(A64,1),'Array Content'!$E$2:$F$105,2,FALSE)</f>
        <v>NRT</v>
      </c>
      <c r="C64" s="14" t="s">
        <v>101</v>
      </c>
      <c r="D64" s="15"/>
      <c r="E64" s="15"/>
      <c r="F64" s="15"/>
    </row>
    <row r="65" spans="1:6" ht="15" customHeight="1" x14ac:dyDescent="0.3">
      <c r="A65" s="13" t="s">
        <v>102</v>
      </c>
      <c r="B65" s="13" t="str">
        <f>VLOOKUP($E$1&amp;":"&amp;LEFT(A65,1),'Array Content'!$E$2:$F$105,2,FALSE)</f>
        <v>NRT</v>
      </c>
      <c r="C65" s="14" t="s">
        <v>101</v>
      </c>
      <c r="D65" s="15"/>
      <c r="E65" s="15"/>
      <c r="F65" s="15"/>
    </row>
    <row r="66" spans="1:6" ht="15" customHeight="1" x14ac:dyDescent="0.3">
      <c r="A66" s="13" t="s">
        <v>103</v>
      </c>
      <c r="B66" s="13" t="str">
        <f>VLOOKUP($E$1&amp;":"&amp;LEFT(A66,1),'Array Content'!$E$2:$F$105,2,FALSE)</f>
        <v>NRT</v>
      </c>
      <c r="C66" s="14" t="s">
        <v>101</v>
      </c>
      <c r="D66" s="15"/>
      <c r="E66" s="15"/>
      <c r="F66" s="15"/>
    </row>
    <row r="67" spans="1:6" ht="15" customHeight="1" x14ac:dyDescent="0.3">
      <c r="A67" s="13" t="s">
        <v>104</v>
      </c>
      <c r="B67" s="13" t="str">
        <f>VLOOKUP($E$1&amp;":"&amp;LEFT(A67,1),'Array Content'!$E$2:$F$105,2,FALSE)</f>
        <v>NRT</v>
      </c>
      <c r="C67" s="14">
        <v>34.852400000000003</v>
      </c>
      <c r="D67" s="15"/>
      <c r="E67" s="15"/>
      <c r="F67" s="15"/>
    </row>
    <row r="68" spans="1:6" ht="15" customHeight="1" x14ac:dyDescent="0.3">
      <c r="A68" s="13" t="s">
        <v>105</v>
      </c>
      <c r="B68" s="13" t="str">
        <f>VLOOKUP($E$1&amp;":"&amp;LEFT(A68,1),'Array Content'!$E$2:$F$105,2,FALSE)</f>
        <v>NRT</v>
      </c>
      <c r="C68" s="14">
        <v>34.7044</v>
      </c>
      <c r="D68" s="15"/>
      <c r="E68" s="15"/>
      <c r="F68" s="15"/>
    </row>
    <row r="69" spans="1:6" ht="15" customHeight="1" x14ac:dyDescent="0.3">
      <c r="A69" s="13" t="s">
        <v>106</v>
      </c>
      <c r="B69" s="13" t="str">
        <f>VLOOKUP($E$1&amp;":"&amp;LEFT(A69,1),'Array Content'!$E$2:$F$105,2,FALSE)</f>
        <v>NRT</v>
      </c>
      <c r="C69" s="14">
        <v>35.0137</v>
      </c>
      <c r="D69" s="15"/>
      <c r="E69" s="15"/>
      <c r="F69" s="15"/>
    </row>
    <row r="70" spans="1:6" ht="15" customHeight="1" x14ac:dyDescent="0.3">
      <c r="A70" s="13" t="s">
        <v>107</v>
      </c>
      <c r="B70" s="13" t="str">
        <f>VLOOKUP($E$1&amp;":"&amp;LEFT(A70,1),'Array Content'!$E$2:$F$105,2,FALSE)</f>
        <v>NRT</v>
      </c>
      <c r="C70" s="14">
        <v>35.4602</v>
      </c>
      <c r="D70" s="15"/>
      <c r="E70" s="15"/>
      <c r="F70" s="15"/>
    </row>
    <row r="71" spans="1:6" ht="15" customHeight="1" x14ac:dyDescent="0.3">
      <c r="A71" s="13" t="s">
        <v>108</v>
      </c>
      <c r="B71" s="13" t="str">
        <f>VLOOKUP($E$1&amp;":"&amp;LEFT(A71,1),'Array Content'!$E$2:$F$105,2,FALSE)</f>
        <v>NRT</v>
      </c>
      <c r="C71" s="14">
        <v>34.748600000000003</v>
      </c>
      <c r="D71" s="15"/>
      <c r="E71" s="15"/>
      <c r="F71" s="15"/>
    </row>
    <row r="72" spans="1:6" ht="15" customHeight="1" x14ac:dyDescent="0.3">
      <c r="A72" s="13" t="s">
        <v>109</v>
      </c>
      <c r="B72" s="13" t="str">
        <f>VLOOKUP($E$1&amp;":"&amp;LEFT(A72,1),'Array Content'!$E$2:$F$105,2,FALSE)</f>
        <v>NRT</v>
      </c>
      <c r="C72" s="14">
        <v>35.790999999999997</v>
      </c>
      <c r="D72" s="15"/>
      <c r="E72" s="15"/>
      <c r="F72" s="15"/>
    </row>
    <row r="73" spans="1:6" ht="15" customHeight="1" x14ac:dyDescent="0.3">
      <c r="A73" s="13" t="s">
        <v>110</v>
      </c>
      <c r="B73" s="13" t="str">
        <f>VLOOKUP($E$1&amp;":"&amp;LEFT(A73,1),'Array Content'!$E$2:$F$105,2,FALSE)</f>
        <v>NRT</v>
      </c>
      <c r="C73" s="14">
        <v>23.864899999999999</v>
      </c>
      <c r="D73" s="15"/>
      <c r="E73" s="15"/>
      <c r="F73" s="15"/>
    </row>
    <row r="74" spans="1:6" ht="15" customHeight="1" x14ac:dyDescent="0.3">
      <c r="A74" s="13" t="s">
        <v>111</v>
      </c>
      <c r="B74" s="13" t="str">
        <f>VLOOKUP($E$1&amp;":"&amp;LEFT(A74,1),'Array Content'!$E$2:$F$105,2,FALSE)</f>
        <v>NRT</v>
      </c>
      <c r="C74" s="14">
        <v>23.090800000000002</v>
      </c>
      <c r="D74" s="15"/>
      <c r="E74" s="15"/>
      <c r="F74" s="15"/>
    </row>
    <row r="75" spans="1:6" ht="15" customHeight="1" x14ac:dyDescent="0.3">
      <c r="A75" s="13" t="s">
        <v>112</v>
      </c>
      <c r="B75" s="13" t="str">
        <f>VLOOKUP($E$1&amp;":"&amp;LEFT(A75,1),'Array Content'!$E$2:$F$105,2,FALSE)</f>
        <v>NRT</v>
      </c>
      <c r="C75" s="14">
        <v>23.726700000000001</v>
      </c>
      <c r="D75" s="15"/>
      <c r="E75" s="15"/>
      <c r="F75" s="15"/>
    </row>
    <row r="76" spans="1:6" ht="15" customHeight="1" x14ac:dyDescent="0.3">
      <c r="A76" s="13" t="s">
        <v>113</v>
      </c>
      <c r="B76" s="13" t="str">
        <f>VLOOKUP($E$1&amp;":"&amp;LEFT(A76,1),'Array Content'!$E$2:$F$105,2,FALSE)</f>
        <v>PPC</v>
      </c>
      <c r="C76" s="14">
        <v>19.8</v>
      </c>
      <c r="D76" s="15"/>
      <c r="E76" s="15"/>
      <c r="F76" s="15"/>
    </row>
    <row r="77" spans="1:6" ht="15" customHeight="1" x14ac:dyDescent="0.3">
      <c r="A77" s="13" t="s">
        <v>114</v>
      </c>
      <c r="B77" s="13" t="str">
        <f>VLOOKUP($E$1&amp;":"&amp;LEFT(A77,1),'Array Content'!$E$2:$F$105,2,FALSE)</f>
        <v>PPC</v>
      </c>
      <c r="C77" s="14">
        <v>19.89</v>
      </c>
      <c r="D77" s="15"/>
      <c r="E77" s="15"/>
      <c r="F77" s="15"/>
    </row>
    <row r="78" spans="1:6" ht="15" customHeight="1" x14ac:dyDescent="0.3">
      <c r="A78" s="13" t="s">
        <v>115</v>
      </c>
      <c r="B78" s="13" t="str">
        <f>VLOOKUP($E$1&amp;":"&amp;LEFT(A78,1),'Array Content'!$E$2:$F$105,2,FALSE)</f>
        <v>PPC</v>
      </c>
      <c r="C78" s="14">
        <v>19.59</v>
      </c>
      <c r="D78" s="15"/>
      <c r="E78" s="15"/>
      <c r="F78" s="15"/>
    </row>
    <row r="79" spans="1:6" ht="15" customHeight="1" x14ac:dyDescent="0.3">
      <c r="A79" s="13" t="s">
        <v>116</v>
      </c>
      <c r="B79" s="13" t="str">
        <f>VLOOKUP($E$1&amp;":"&amp;LEFT(A79,1),'Array Content'!$E$2:$F$105,2,FALSE)</f>
        <v>PPC</v>
      </c>
      <c r="C79" s="14">
        <v>19.2897</v>
      </c>
      <c r="D79" s="15"/>
      <c r="E79" s="15"/>
      <c r="F79" s="15"/>
    </row>
    <row r="80" spans="1:6" ht="15" customHeight="1" x14ac:dyDescent="0.3">
      <c r="A80" s="13" t="s">
        <v>117</v>
      </c>
      <c r="B80" s="13" t="str">
        <f>VLOOKUP($E$1&amp;":"&amp;LEFT(A80,1),'Array Content'!$E$2:$F$105,2,FALSE)</f>
        <v>PPC</v>
      </c>
      <c r="C80" s="14">
        <v>19.6084</v>
      </c>
      <c r="D80" s="15"/>
      <c r="E80" s="15"/>
      <c r="F80" s="15"/>
    </row>
    <row r="81" spans="1:6" ht="15" customHeight="1" x14ac:dyDescent="0.3">
      <c r="A81" s="13" t="s">
        <v>118</v>
      </c>
      <c r="B81" s="13" t="str">
        <f>VLOOKUP($E$1&amp;":"&amp;LEFT(A81,1),'Array Content'!$E$2:$F$105,2,FALSE)</f>
        <v>PPC</v>
      </c>
      <c r="C81" s="14">
        <v>19.3142</v>
      </c>
      <c r="D81" s="15"/>
      <c r="E81" s="15"/>
      <c r="F81" s="15"/>
    </row>
    <row r="82" spans="1:6" ht="15" customHeight="1" x14ac:dyDescent="0.3">
      <c r="A82" s="13" t="s">
        <v>119</v>
      </c>
      <c r="B82" s="13" t="str">
        <f>VLOOKUP($E$1&amp;":"&amp;LEFT(A82,1),'Array Content'!$E$2:$F$105,2,FALSE)</f>
        <v>PPC</v>
      </c>
      <c r="C82" s="14">
        <v>19.206800000000001</v>
      </c>
      <c r="D82" s="15"/>
      <c r="E82" s="15"/>
      <c r="F82" s="15"/>
    </row>
    <row r="83" spans="1:6" ht="15" customHeight="1" x14ac:dyDescent="0.3">
      <c r="A83" s="13" t="s">
        <v>120</v>
      </c>
      <c r="B83" s="13" t="str">
        <f>VLOOKUP($E$1&amp;":"&amp;LEFT(A83,1),'Array Content'!$E$2:$F$105,2,FALSE)</f>
        <v>PPC</v>
      </c>
      <c r="C83" s="14">
        <v>19.247199999999999</v>
      </c>
      <c r="D83" s="15"/>
      <c r="E83" s="15"/>
      <c r="F83" s="15"/>
    </row>
    <row r="84" spans="1:6" ht="15" customHeight="1" x14ac:dyDescent="0.3">
      <c r="A84" s="13" t="s">
        <v>121</v>
      </c>
      <c r="B84" s="13" t="str">
        <f>VLOOKUP($E$1&amp;":"&amp;LEFT(A84,1),'Array Content'!$E$2:$F$105,2,FALSE)</f>
        <v>PPC</v>
      </c>
      <c r="C84" s="14">
        <v>19.258700000000001</v>
      </c>
      <c r="D84" s="15"/>
      <c r="E84" s="15"/>
      <c r="F84" s="15"/>
    </row>
    <row r="85" spans="1:6" ht="15" customHeight="1" x14ac:dyDescent="0.3">
      <c r="A85" s="13" t="s">
        <v>122</v>
      </c>
      <c r="B85" s="13" t="str">
        <f>VLOOKUP($E$1&amp;":"&amp;LEFT(A85,1),'Array Content'!$E$2:$F$105,2,FALSE)</f>
        <v>PPC</v>
      </c>
      <c r="C85" s="14">
        <v>19.39</v>
      </c>
      <c r="D85" s="15"/>
      <c r="E85" s="15"/>
      <c r="F85" s="15"/>
    </row>
    <row r="86" spans="1:6" ht="15" customHeight="1" x14ac:dyDescent="0.3">
      <c r="A86" s="13" t="s">
        <v>123</v>
      </c>
      <c r="B86" s="13" t="str">
        <f>VLOOKUP($E$1&amp;":"&amp;LEFT(A86,1),'Array Content'!$E$2:$F$105,2,FALSE)</f>
        <v>PPC</v>
      </c>
      <c r="C86" s="14">
        <v>19.98</v>
      </c>
      <c r="D86" s="15"/>
      <c r="E86" s="15"/>
      <c r="F86" s="15"/>
    </row>
    <row r="87" spans="1:6" ht="15" customHeight="1" x14ac:dyDescent="0.3">
      <c r="A87" s="13" t="s">
        <v>124</v>
      </c>
      <c r="B87" s="13" t="str">
        <f>VLOOKUP($E$1&amp;":"&amp;LEFT(A87,1),'Array Content'!$E$2:$F$105,2,FALSE)</f>
        <v>PPC</v>
      </c>
      <c r="C87" s="14">
        <v>19.86</v>
      </c>
      <c r="D87" s="15"/>
      <c r="E87" s="15"/>
      <c r="F87" s="15"/>
    </row>
    <row r="88" spans="1:6" ht="15" customHeight="1" x14ac:dyDescent="0.3">
      <c r="A88" s="13" t="s">
        <v>125</v>
      </c>
      <c r="B88" s="13" t="str">
        <f>VLOOKUP($E$1&amp;":"&amp;LEFT(A88,1),'Array Content'!$E$2:$F$105,2,FALSE)</f>
        <v>NTC</v>
      </c>
      <c r="C88" s="14" t="s">
        <v>101</v>
      </c>
      <c r="D88" s="15"/>
      <c r="E88" s="15"/>
      <c r="F88" s="15"/>
    </row>
    <row r="89" spans="1:6" ht="15" customHeight="1" x14ac:dyDescent="0.3">
      <c r="A89" s="13" t="s">
        <v>126</v>
      </c>
      <c r="B89" s="13" t="str">
        <f>VLOOKUP($E$1&amp;":"&amp;LEFT(A89,1),'Array Content'!$E$2:$F$105,2,FALSE)</f>
        <v>NTC</v>
      </c>
      <c r="C89" s="14">
        <v>39.92</v>
      </c>
      <c r="D89" s="15"/>
      <c r="E89" s="15"/>
      <c r="F89" s="15"/>
    </row>
    <row r="90" spans="1:6" ht="15" customHeight="1" x14ac:dyDescent="0.3">
      <c r="A90" s="13" t="s">
        <v>127</v>
      </c>
      <c r="B90" s="13" t="str">
        <f>VLOOKUP($E$1&amp;":"&amp;LEFT(A90,1),'Array Content'!$E$2:$F$105,2,FALSE)</f>
        <v>NTC</v>
      </c>
      <c r="C90" s="14">
        <v>39</v>
      </c>
      <c r="D90" s="15"/>
      <c r="E90" s="15"/>
      <c r="F90" s="15"/>
    </row>
    <row r="91" spans="1:6" ht="15" customHeight="1" x14ac:dyDescent="0.3">
      <c r="A91" s="13" t="s">
        <v>128</v>
      </c>
      <c r="B91" s="13" t="str">
        <f>VLOOKUP($E$1&amp;":"&amp;LEFT(A91,1),'Array Content'!$E$2:$F$105,2,FALSE)</f>
        <v>NTC</v>
      </c>
      <c r="C91" s="14">
        <v>37.087146623303177</v>
      </c>
      <c r="D91" s="15"/>
      <c r="E91" s="15"/>
      <c r="F91" s="15"/>
    </row>
    <row r="92" spans="1:6" ht="15" customHeight="1" x14ac:dyDescent="0.3">
      <c r="A92" s="13" t="s">
        <v>129</v>
      </c>
      <c r="B92" s="13" t="str">
        <f>VLOOKUP($E$1&amp;":"&amp;LEFT(A92,1),'Array Content'!$E$2:$F$105,2,FALSE)</f>
        <v>NTC</v>
      </c>
      <c r="C92" s="14">
        <v>37.81828033009127</v>
      </c>
      <c r="D92" s="15"/>
      <c r="E92" s="15"/>
      <c r="F92" s="15"/>
    </row>
    <row r="93" spans="1:6" ht="15" customHeight="1" x14ac:dyDescent="0.3">
      <c r="A93" s="13" t="s">
        <v>130</v>
      </c>
      <c r="B93" s="13" t="str">
        <f>VLOOKUP($E$1&amp;":"&amp;LEFT(A93,1),'Array Content'!$E$2:$F$105,2,FALSE)</f>
        <v>NTC</v>
      </c>
      <c r="C93" s="14">
        <v>37.160689814732969</v>
      </c>
      <c r="D93" s="15"/>
      <c r="E93" s="15"/>
      <c r="F93" s="15"/>
    </row>
    <row r="94" spans="1:6" ht="15" customHeight="1" x14ac:dyDescent="0.3">
      <c r="A94" s="13" t="s">
        <v>131</v>
      </c>
      <c r="B94" s="13" t="str">
        <f>VLOOKUP($E$1&amp;":"&amp;LEFT(A94,1),'Array Content'!$E$2:$F$105,2,FALSE)</f>
        <v>NTC</v>
      </c>
      <c r="C94" s="14">
        <v>38.285538448160125</v>
      </c>
      <c r="D94" s="15"/>
      <c r="E94" s="15"/>
      <c r="F94" s="15"/>
    </row>
    <row r="95" spans="1:6" ht="15" customHeight="1" x14ac:dyDescent="0.3">
      <c r="A95" s="13" t="s">
        <v>132</v>
      </c>
      <c r="B95" s="13" t="str">
        <f>VLOOKUP($E$1&amp;":"&amp;LEFT(A95,1),'Array Content'!$E$2:$F$105,2,FALSE)</f>
        <v>NTC</v>
      </c>
      <c r="C95" s="14">
        <v>37.249974434535105</v>
      </c>
      <c r="D95" s="15"/>
      <c r="E95" s="15"/>
      <c r="F95" s="15"/>
    </row>
    <row r="96" spans="1:6" ht="15" customHeight="1" x14ac:dyDescent="0.3">
      <c r="A96" s="13" t="s">
        <v>133</v>
      </c>
      <c r="B96" s="13" t="str">
        <f>VLOOKUP($E$1&amp;":"&amp;LEFT(A96,1),'Array Content'!$E$2:$F$105,2,FALSE)</f>
        <v>NTC</v>
      </c>
      <c r="C96" s="14">
        <v>38.09354102538321</v>
      </c>
      <c r="D96" s="15"/>
      <c r="E96" s="15"/>
      <c r="F96" s="15"/>
    </row>
    <row r="97" spans="1:6" ht="15" customHeight="1" x14ac:dyDescent="0.3">
      <c r="A97" s="13" t="s">
        <v>134</v>
      </c>
      <c r="B97" s="13" t="str">
        <f>VLOOKUP($E$1&amp;":"&amp;LEFT(A97,1),'Array Content'!$E$2:$F$105,2,FALSE)</f>
        <v>NTC</v>
      </c>
      <c r="C97" s="14">
        <v>38.168313678087465</v>
      </c>
      <c r="D97" s="15"/>
      <c r="E97" s="15"/>
      <c r="F97" s="15"/>
    </row>
    <row r="98" spans="1:6" ht="15" customHeight="1" x14ac:dyDescent="0.3">
      <c r="A98" s="13" t="s">
        <v>135</v>
      </c>
      <c r="B98" s="13" t="str">
        <f>VLOOKUP($E$1&amp;":"&amp;LEFT(A98,1),'Array Content'!$E$2:$F$105,2,FALSE)</f>
        <v>NTC</v>
      </c>
      <c r="C98" s="14">
        <v>38.401205945223751</v>
      </c>
      <c r="D98" s="15"/>
      <c r="E98" s="15"/>
      <c r="F98" s="15"/>
    </row>
    <row r="99" spans="1:6" ht="15" customHeight="1" x14ac:dyDescent="0.3">
      <c r="A99" s="13" t="s">
        <v>16</v>
      </c>
      <c r="B99" s="13" t="str">
        <f>VLOOKUP($E$1&amp;":"&amp;LEFT(A99,1),'Array Content'!$E$2:$F$105,2,FALSE)</f>
        <v>NTC</v>
      </c>
      <c r="C99" s="14">
        <v>37.898735608445811</v>
      </c>
      <c r="D99" s="15"/>
      <c r="E99" s="15"/>
      <c r="F99" s="15"/>
    </row>
  </sheetData>
  <mergeCells count="5">
    <mergeCell ref="C1:D1"/>
    <mergeCell ref="E1:F1"/>
    <mergeCell ref="A2:A3"/>
    <mergeCell ref="C2:F2"/>
    <mergeCell ref="B2:B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'Array Content'!$A$2:$A$14</xm:f>
          </x14:formula1>
          <xm:sqref>E1:F1</xm:sqref>
        </x14:dataValidation>
        <x14:dataValidation type="list" allowBlank="1" showInputMessage="1" showErrorMessage="1" xr:uid="{00000000-0002-0000-0100-000001000000}">
          <x14:formula1>
            <xm:f>Calculations!$V$2:$V$3</xm:f>
          </x14:formula1>
          <xm:sqref>I2</xm:sqref>
        </x14:dataValidation>
        <x14:dataValidation type="list" allowBlank="1" showInputMessage="1" showErrorMessage="1" xr:uid="{00000000-0002-0000-0100-000002000000}">
          <x14:formula1>
            <xm:f>Calculations!$X$2:$X$3</xm:f>
          </x14:formula1>
          <xm:sqref>I3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4"/>
  <sheetViews>
    <sheetView zoomScaleNormal="100" workbookViewId="0"/>
  </sheetViews>
  <sheetFormatPr defaultColWidth="6.58203125" defaultRowHeight="15" customHeight="1" x14ac:dyDescent="0.3"/>
  <cols>
    <col min="1" max="1" width="9.33203125" style="31" customWidth="1"/>
    <col min="2" max="2" width="13.75" style="2" customWidth="1"/>
    <col min="3" max="14" width="9.33203125" style="17" customWidth="1"/>
    <col min="15" max="16384" width="6.58203125" style="2"/>
  </cols>
  <sheetData>
    <row r="1" spans="1:14" s="1" customFormat="1" ht="15" customHeight="1" x14ac:dyDescent="0.3">
      <c r="A1" s="27"/>
      <c r="B1" s="5" t="s">
        <v>138</v>
      </c>
      <c r="C1" s="6" t="s">
        <v>22</v>
      </c>
      <c r="D1" s="6" t="s">
        <v>23</v>
      </c>
      <c r="E1" s="6" t="s">
        <v>24</v>
      </c>
      <c r="F1" s="6" t="s">
        <v>25</v>
      </c>
      <c r="G1" s="6" t="s">
        <v>26</v>
      </c>
      <c r="H1" s="6" t="s">
        <v>27</v>
      </c>
      <c r="I1" s="6" t="s">
        <v>28</v>
      </c>
      <c r="J1" s="6" t="s">
        <v>29</v>
      </c>
      <c r="K1" s="6" t="s">
        <v>30</v>
      </c>
      <c r="L1" s="6" t="s">
        <v>31</v>
      </c>
      <c r="M1" s="6" t="s">
        <v>32</v>
      </c>
      <c r="N1" s="6" t="s">
        <v>33</v>
      </c>
    </row>
    <row r="2" spans="1:14" ht="15" customHeight="1" x14ac:dyDescent="0.3">
      <c r="A2" s="28" t="s">
        <v>34</v>
      </c>
      <c r="B2" s="5" t="s">
        <v>139</v>
      </c>
      <c r="C2" s="71" t="s">
        <v>456</v>
      </c>
      <c r="D2" s="88"/>
      <c r="E2" s="88"/>
      <c r="F2" s="88"/>
      <c r="G2" s="88"/>
      <c r="H2" s="88"/>
      <c r="I2" s="88"/>
      <c r="J2" s="88"/>
      <c r="K2" s="88"/>
      <c r="L2" s="88"/>
      <c r="M2" s="88"/>
      <c r="N2" s="89"/>
    </row>
    <row r="3" spans="1:14" ht="15" customHeight="1" x14ac:dyDescent="0.3">
      <c r="A3" s="16" t="s">
        <v>1</v>
      </c>
      <c r="B3" s="16" t="str">
        <f>VLOOKUP('Raw Data'!$E$1&amp;":"&amp;A3,'Array Content'!$E$2:$F$105,2,FALSE)</f>
        <v>ACTB</v>
      </c>
      <c r="C3" s="29">
        <f>AVERAGE(Calculations!I3,Calculations!I13,Calculations!I23,Calculations!I33)</f>
        <v>19.55</v>
      </c>
      <c r="D3" s="29">
        <f>AVERAGE(Calculations!J3,Calculations!J13,Calculations!J23,Calculations!J33)</f>
        <v>19.2</v>
      </c>
      <c r="E3" s="29">
        <f>AVERAGE(Calculations!K3,Calculations!K13,Calculations!K23,Calculations!K33)</f>
        <v>19.09</v>
      </c>
      <c r="F3" s="29">
        <f>AVERAGE(Calculations!L3,Calculations!L13,Calculations!L23,Calculations!L33)</f>
        <v>29.3293</v>
      </c>
      <c r="G3" s="29">
        <f>AVERAGE(Calculations!M3,Calculations!M13,Calculations!M23,Calculations!M33)</f>
        <v>29.137699999999999</v>
      </c>
      <c r="H3" s="29">
        <f>AVERAGE(Calculations!N3,Calculations!N13,Calculations!N23,Calculations!N33)</f>
        <v>29.1417</v>
      </c>
      <c r="I3" s="29">
        <f>AVERAGE(Calculations!O3,Calculations!O13,Calculations!O23,Calculations!O33)</f>
        <v>27.232399999999998</v>
      </c>
      <c r="J3" s="29">
        <f>AVERAGE(Calculations!P3,Calculations!P13,Calculations!P23,Calculations!P33)</f>
        <v>27.151</v>
      </c>
      <c r="K3" s="29">
        <f>AVERAGE(Calculations!Q3,Calculations!Q13,Calculations!Q23,Calculations!Q33)</f>
        <v>27.3156</v>
      </c>
      <c r="L3" s="29">
        <f>AVERAGE(Calculations!R3,Calculations!R13,Calculations!R23,Calculations!R33)</f>
        <v>22.562799999999999</v>
      </c>
      <c r="M3" s="29">
        <f>AVERAGE(Calculations!S3,Calculations!S13,Calculations!S23,Calculations!S33)</f>
        <v>22.681899999999999</v>
      </c>
      <c r="N3" s="29">
        <f>AVERAGE(Calculations!T3,Calculations!T13,Calculations!T23,Calculations!T33)</f>
        <v>22.508800000000001</v>
      </c>
    </row>
    <row r="4" spans="1:14" ht="15" customHeight="1" x14ac:dyDescent="0.3">
      <c r="A4" s="16" t="s">
        <v>2</v>
      </c>
      <c r="B4" s="16" t="str">
        <f>VLOOKUP('Raw Data'!$E$1&amp;":"&amp;A4,'Array Content'!$E$2:$F$105,2,FALSE)</f>
        <v>HPRT1</v>
      </c>
      <c r="C4" s="29">
        <f>AVERAGE(Calculations!I4,Calculations!I14,Calculations!I24,Calculations!I34)</f>
        <v>23.23</v>
      </c>
      <c r="D4" s="29">
        <f>AVERAGE(Calculations!J4,Calculations!J14,Calculations!J24,Calculations!J34)</f>
        <v>23.05</v>
      </c>
      <c r="E4" s="29">
        <f>AVERAGE(Calculations!K4,Calculations!K14,Calculations!K24,Calculations!K34)</f>
        <v>23.11</v>
      </c>
      <c r="F4" s="29">
        <f>AVERAGE(Calculations!L4,Calculations!L14,Calculations!L24,Calculations!L34)</f>
        <v>26.241800000000001</v>
      </c>
      <c r="G4" s="29">
        <f>AVERAGE(Calculations!M4,Calculations!M14,Calculations!M24,Calculations!M34)</f>
        <v>26.151399999999999</v>
      </c>
      <c r="H4" s="29">
        <f>AVERAGE(Calculations!N4,Calculations!N14,Calculations!N24,Calculations!N34)</f>
        <v>26.2806</v>
      </c>
      <c r="I4" s="29">
        <f>AVERAGE(Calculations!O4,Calculations!O14,Calculations!O24,Calculations!O34)</f>
        <v>22.551400000000001</v>
      </c>
      <c r="J4" s="29">
        <f>AVERAGE(Calculations!P4,Calculations!P14,Calculations!P24,Calculations!P34)</f>
        <v>22.493400000000001</v>
      </c>
      <c r="K4" s="29">
        <f>AVERAGE(Calculations!Q4,Calculations!Q14,Calculations!Q24,Calculations!Q34)</f>
        <v>22.553799999999999</v>
      </c>
      <c r="L4" s="29">
        <f>AVERAGE(Calculations!R4,Calculations!R14,Calculations!R24,Calculations!R34)</f>
        <v>18.316199999999998</v>
      </c>
      <c r="M4" s="29">
        <f>AVERAGE(Calculations!S4,Calculations!S14,Calculations!S24,Calculations!S34)</f>
        <v>18.332999999999998</v>
      </c>
      <c r="N4" s="29">
        <f>AVERAGE(Calculations!T4,Calculations!T14,Calculations!T24,Calculations!T34)</f>
        <v>18.271999999999998</v>
      </c>
    </row>
    <row r="5" spans="1:14" ht="15" customHeight="1" x14ac:dyDescent="0.3">
      <c r="A5" s="16" t="s">
        <v>3</v>
      </c>
      <c r="B5" s="16" t="str">
        <f>VLOOKUP('Raw Data'!$E$1&amp;":"&amp;A5,'Array Content'!$E$2:$F$105,2,FALSE)</f>
        <v>RTC</v>
      </c>
      <c r="C5" s="29">
        <f>AVERAGE(Calculations!I5,Calculations!I15,Calculations!I25,Calculations!I35)</f>
        <v>23.26</v>
      </c>
      <c r="D5" s="29">
        <f>AVERAGE(Calculations!J5,Calculations!J15,Calculations!J25,Calculations!J35)</f>
        <v>23.08</v>
      </c>
      <c r="E5" s="29">
        <f>AVERAGE(Calculations!K5,Calculations!K15,Calculations!K25,Calculations!K35)</f>
        <v>23.07</v>
      </c>
      <c r="F5" s="29">
        <f>AVERAGE(Calculations!L5,Calculations!L15,Calculations!L25,Calculations!L35)</f>
        <v>29.254200000000001</v>
      </c>
      <c r="G5" s="29">
        <f>AVERAGE(Calculations!M5,Calculations!M15,Calculations!M25,Calculations!M35)</f>
        <v>29.307700000000001</v>
      </c>
      <c r="H5" s="29">
        <f>AVERAGE(Calculations!N5,Calculations!N15,Calculations!N25,Calculations!N35)</f>
        <v>29.283899999999999</v>
      </c>
      <c r="I5" s="29">
        <f>AVERAGE(Calculations!O5,Calculations!O15,Calculations!O25,Calculations!O35)</f>
        <v>26.319500000000001</v>
      </c>
      <c r="J5" s="29">
        <f>AVERAGE(Calculations!P5,Calculations!P15,Calculations!P25,Calculations!P35)</f>
        <v>26.191099999999999</v>
      </c>
      <c r="K5" s="29">
        <f>AVERAGE(Calculations!Q5,Calculations!Q15,Calculations!Q25,Calculations!Q35)</f>
        <v>26.106000000000002</v>
      </c>
      <c r="L5" s="29">
        <f>AVERAGE(Calculations!R5,Calculations!R15,Calculations!R25,Calculations!R35)</f>
        <v>22.270199999999999</v>
      </c>
      <c r="M5" s="29">
        <f>AVERAGE(Calculations!S5,Calculations!S15,Calculations!S25,Calculations!S35)</f>
        <v>22.2392</v>
      </c>
      <c r="N5" s="29">
        <f>AVERAGE(Calculations!T5,Calculations!T15,Calculations!T25,Calculations!T35)</f>
        <v>22.201899999999998</v>
      </c>
    </row>
    <row r="6" spans="1:14" ht="15" customHeight="1" x14ac:dyDescent="0.3">
      <c r="A6" s="16" t="s">
        <v>4</v>
      </c>
      <c r="B6" s="16" t="str">
        <f>VLOOKUP('Raw Data'!$E$1&amp;":"&amp;A6,'Array Content'!$E$2:$F$105,2,FALSE)</f>
        <v>PPC</v>
      </c>
      <c r="C6" s="29">
        <f>AVERAGE(Calculations!I6,Calculations!I16,Calculations!I26,Calculations!I36)</f>
        <v>20.02</v>
      </c>
      <c r="D6" s="29">
        <f>AVERAGE(Calculations!J6,Calculations!J16,Calculations!J26,Calculations!J36)</f>
        <v>20.12</v>
      </c>
      <c r="E6" s="29">
        <f>AVERAGE(Calculations!K6,Calculations!K16,Calculations!K26,Calculations!K36)</f>
        <v>20.079999999999998</v>
      </c>
      <c r="F6" s="29">
        <f>AVERAGE(Calculations!L6,Calculations!L16,Calculations!L26,Calculations!L36)</f>
        <v>19.447800000000001</v>
      </c>
      <c r="G6" s="29">
        <f>AVERAGE(Calculations!M6,Calculations!M16,Calculations!M26,Calculations!M36)</f>
        <v>19.996400000000001</v>
      </c>
      <c r="H6" s="29">
        <f>AVERAGE(Calculations!N6,Calculations!N16,Calculations!N26,Calculations!N36)</f>
        <v>19.822500000000002</v>
      </c>
      <c r="I6" s="29">
        <f>AVERAGE(Calculations!O6,Calculations!O16,Calculations!O26,Calculations!O36)</f>
        <v>19.472100000000001</v>
      </c>
      <c r="J6" s="29">
        <f>AVERAGE(Calculations!P6,Calculations!P16,Calculations!P26,Calculations!P36)</f>
        <v>20.055299999999999</v>
      </c>
      <c r="K6" s="29">
        <f>AVERAGE(Calculations!Q6,Calculations!Q16,Calculations!Q26,Calculations!Q36)</f>
        <v>19.806699999999999</v>
      </c>
      <c r="L6" s="29">
        <f>AVERAGE(Calculations!R6,Calculations!R16,Calculations!R26,Calculations!R36)</f>
        <v>19.6509</v>
      </c>
      <c r="M6" s="29">
        <f>AVERAGE(Calculations!S6,Calculations!S16,Calculations!S26,Calculations!S36)</f>
        <v>19.668600000000001</v>
      </c>
      <c r="N6" s="29">
        <f>AVERAGE(Calculations!T6,Calculations!T16,Calculations!T26,Calculations!T36)</f>
        <v>19.529399999999999</v>
      </c>
    </row>
    <row r="7" spans="1:14" ht="15" customHeight="1" x14ac:dyDescent="0.3">
      <c r="A7" s="16" t="s">
        <v>5</v>
      </c>
      <c r="B7" s="16" t="str">
        <f>VLOOKUP('Raw Data'!$E$1&amp;":"&amp;A7,'Array Content'!$E$2:$F$105,2,FALSE)</f>
        <v>HGDC</v>
      </c>
      <c r="C7" s="29">
        <f>AVERAGE(Calculations!I7,Calculations!I17,Calculations!I27,Calculations!I37)</f>
        <v>35</v>
      </c>
      <c r="D7" s="29">
        <f>AVERAGE(Calculations!J7,Calculations!J17,Calculations!J27,Calculations!J37)</f>
        <v>35</v>
      </c>
      <c r="E7" s="29">
        <f>AVERAGE(Calculations!K7,Calculations!K17,Calculations!K27,Calculations!K37)</f>
        <v>35</v>
      </c>
      <c r="F7" s="29">
        <f>AVERAGE(Calculations!L7,Calculations!L17,Calculations!L27,Calculations!L37)</f>
        <v>35</v>
      </c>
      <c r="G7" s="29">
        <f>AVERAGE(Calculations!M7,Calculations!M17,Calculations!M27,Calculations!M37)</f>
        <v>35</v>
      </c>
      <c r="H7" s="29">
        <f>AVERAGE(Calculations!N7,Calculations!N17,Calculations!N27,Calculations!N37)</f>
        <v>35</v>
      </c>
      <c r="I7" s="29">
        <f>AVERAGE(Calculations!O7,Calculations!O17,Calculations!O27,Calculations!O37)</f>
        <v>35</v>
      </c>
      <c r="J7" s="29">
        <f>AVERAGE(Calculations!P7,Calculations!P17,Calculations!P27,Calculations!P37)</f>
        <v>35</v>
      </c>
      <c r="K7" s="29">
        <f>AVERAGE(Calculations!Q7,Calculations!Q17,Calculations!Q27,Calculations!Q37)</f>
        <v>35</v>
      </c>
      <c r="L7" s="29">
        <f>AVERAGE(Calculations!R7,Calculations!R17,Calculations!R27,Calculations!R37)</f>
        <v>30.167999999999999</v>
      </c>
      <c r="M7" s="29">
        <f>AVERAGE(Calculations!S7,Calculations!S17,Calculations!S27,Calculations!S37)</f>
        <v>30.103999999999999</v>
      </c>
      <c r="N7" s="29">
        <f>AVERAGE(Calculations!T7,Calculations!T17,Calculations!T27,Calculations!T37)</f>
        <v>30.424900000000001</v>
      </c>
    </row>
    <row r="8" spans="1:14" ht="15" customHeight="1" x14ac:dyDescent="0.3">
      <c r="A8" s="16" t="s">
        <v>17</v>
      </c>
      <c r="B8" s="16" t="str">
        <f>VLOOKUP('Raw Data'!$E$1&amp;":"&amp;A8,'Array Content'!$E$2:$F$105,2,FALSE)</f>
        <v>NRT</v>
      </c>
      <c r="C8" s="29">
        <f>AVERAGE(Calculations!I8,Calculations!I18,Calculations!I28,Calculations!I38)</f>
        <v>35</v>
      </c>
      <c r="D8" s="29">
        <f>AVERAGE(Calculations!J8,Calculations!J18,Calculations!J28,Calculations!J38)</f>
        <v>35</v>
      </c>
      <c r="E8" s="29">
        <f>AVERAGE(Calculations!K8,Calculations!K18,Calculations!K28,Calculations!K38)</f>
        <v>35</v>
      </c>
      <c r="F8" s="29">
        <f>AVERAGE(Calculations!L8,Calculations!L18,Calculations!L28,Calculations!L38)</f>
        <v>34.852400000000003</v>
      </c>
      <c r="G8" s="29">
        <f>AVERAGE(Calculations!M8,Calculations!M18,Calculations!M28,Calculations!M38)</f>
        <v>34.7044</v>
      </c>
      <c r="H8" s="29">
        <f>AVERAGE(Calculations!N8,Calculations!N18,Calculations!N28,Calculations!N38)</f>
        <v>35</v>
      </c>
      <c r="I8" s="29">
        <f>AVERAGE(Calculations!O8,Calculations!O18,Calculations!O28,Calculations!O38)</f>
        <v>35</v>
      </c>
      <c r="J8" s="29">
        <f>AVERAGE(Calculations!P8,Calculations!P18,Calculations!P28,Calculations!P38)</f>
        <v>34.748600000000003</v>
      </c>
      <c r="K8" s="29">
        <f>AVERAGE(Calculations!Q8,Calculations!Q18,Calculations!Q28,Calculations!Q38)</f>
        <v>35</v>
      </c>
      <c r="L8" s="29">
        <f>AVERAGE(Calculations!R8,Calculations!R18,Calculations!R28,Calculations!R38)</f>
        <v>23.864899999999999</v>
      </c>
      <c r="M8" s="29">
        <f>AVERAGE(Calculations!S8,Calculations!S18,Calculations!S28,Calculations!S38)</f>
        <v>23.090800000000002</v>
      </c>
      <c r="N8" s="29">
        <f>AVERAGE(Calculations!T8,Calculations!T18,Calculations!T28,Calculations!T38)</f>
        <v>23.726700000000001</v>
      </c>
    </row>
    <row r="9" spans="1:14" ht="15" customHeight="1" x14ac:dyDescent="0.3">
      <c r="A9" s="16" t="s">
        <v>18</v>
      </c>
      <c r="B9" s="16" t="str">
        <f>VLOOKUP('Raw Data'!$E$1&amp;":"&amp;A9,'Array Content'!$E$2:$F$105,2,FALSE)</f>
        <v>PPC</v>
      </c>
      <c r="C9" s="29">
        <f>AVERAGE(Calculations!I9,Calculations!I19,Calculations!I29,Calculations!I39)</f>
        <v>19.8</v>
      </c>
      <c r="D9" s="29">
        <f>AVERAGE(Calculations!J9,Calculations!J19,Calculations!J29,Calculations!J39)</f>
        <v>19.89</v>
      </c>
      <c r="E9" s="29">
        <f>AVERAGE(Calculations!K9,Calculations!K19,Calculations!K29,Calculations!K39)</f>
        <v>19.59</v>
      </c>
      <c r="F9" s="29">
        <f>AVERAGE(Calculations!L9,Calculations!L19,Calculations!L29,Calculations!L39)</f>
        <v>19.2897</v>
      </c>
      <c r="G9" s="29">
        <f>AVERAGE(Calculations!M9,Calculations!M19,Calculations!M29,Calculations!M39)</f>
        <v>19.6084</v>
      </c>
      <c r="H9" s="29">
        <f>AVERAGE(Calculations!N9,Calculations!N19,Calculations!N29,Calculations!N39)</f>
        <v>19.3142</v>
      </c>
      <c r="I9" s="29">
        <f>AVERAGE(Calculations!O9,Calculations!O19,Calculations!O29,Calculations!O39)</f>
        <v>19.206800000000001</v>
      </c>
      <c r="J9" s="29">
        <f>AVERAGE(Calculations!P9,Calculations!P19,Calculations!P29,Calculations!P39)</f>
        <v>19.247199999999999</v>
      </c>
      <c r="K9" s="29">
        <f>AVERAGE(Calculations!Q9,Calculations!Q19,Calculations!Q29,Calculations!Q39)</f>
        <v>19.258700000000001</v>
      </c>
      <c r="L9" s="29">
        <f>AVERAGE(Calculations!R9,Calculations!R19,Calculations!R29,Calculations!R39)</f>
        <v>19.39</v>
      </c>
      <c r="M9" s="29">
        <f>AVERAGE(Calculations!S9,Calculations!S19,Calculations!S29,Calculations!S39)</f>
        <v>19.98</v>
      </c>
      <c r="N9" s="29">
        <f>AVERAGE(Calculations!T9,Calculations!T19,Calculations!T29,Calculations!T39)</f>
        <v>19.86</v>
      </c>
    </row>
    <row r="10" spans="1:14" ht="15" customHeight="1" x14ac:dyDescent="0.3">
      <c r="A10" s="16" t="s">
        <v>19</v>
      </c>
      <c r="B10" s="16" t="str">
        <f>VLOOKUP('Raw Data'!$E$1&amp;":"&amp;A10,'Array Content'!$E$2:$F$105,2,FALSE)</f>
        <v>NTC</v>
      </c>
      <c r="C10" s="29">
        <f>AVERAGE(Calculations!I10,Calculations!I20,Calculations!I30,Calculations!I40)</f>
        <v>35</v>
      </c>
      <c r="D10" s="29">
        <f>AVERAGE(Calculations!J10,Calculations!J20,Calculations!J30,Calculations!J40)</f>
        <v>35</v>
      </c>
      <c r="E10" s="29">
        <f>AVERAGE(Calculations!K10,Calculations!K20,Calculations!K30,Calculations!K40)</f>
        <v>35</v>
      </c>
      <c r="F10" s="29">
        <f>AVERAGE(Calculations!L10,Calculations!L20,Calculations!L30,Calculations!L40)</f>
        <v>35</v>
      </c>
      <c r="G10" s="29">
        <f>AVERAGE(Calculations!M10,Calculations!M20,Calculations!M30,Calculations!M40)</f>
        <v>35</v>
      </c>
      <c r="H10" s="29">
        <f>AVERAGE(Calculations!N10,Calculations!N20,Calculations!N30,Calculations!N40)</f>
        <v>35</v>
      </c>
      <c r="I10" s="29">
        <f>AVERAGE(Calculations!O10,Calculations!O20,Calculations!O30,Calculations!O40)</f>
        <v>35</v>
      </c>
      <c r="J10" s="29">
        <f>AVERAGE(Calculations!P10,Calculations!P20,Calculations!P30,Calculations!P40)</f>
        <v>35</v>
      </c>
      <c r="K10" s="29">
        <f>AVERAGE(Calculations!Q10,Calculations!Q20,Calculations!Q30,Calculations!Q40)</f>
        <v>35</v>
      </c>
      <c r="L10" s="29">
        <f>AVERAGE(Calculations!R10,Calculations!R20,Calculations!R30,Calculations!R40)</f>
        <v>35</v>
      </c>
      <c r="M10" s="29">
        <f>AVERAGE(Calculations!S10,Calculations!S20,Calculations!S30,Calculations!S40)</f>
        <v>35</v>
      </c>
      <c r="N10" s="29">
        <f>AVERAGE(Calculations!T10,Calculations!T20,Calculations!T30,Calculations!T40)</f>
        <v>35</v>
      </c>
    </row>
    <row r="11" spans="1:14" ht="15" customHeight="1" x14ac:dyDescent="0.3">
      <c r="A11" s="86" t="s">
        <v>455</v>
      </c>
      <c r="B11" s="88"/>
      <c r="C11" s="88"/>
      <c r="D11" s="88"/>
      <c r="E11" s="88"/>
      <c r="F11" s="88"/>
      <c r="G11" s="88"/>
      <c r="H11" s="88"/>
      <c r="I11" s="88"/>
      <c r="J11" s="88"/>
      <c r="K11" s="88"/>
      <c r="L11" s="88"/>
      <c r="M11" s="88"/>
      <c r="N11" s="89"/>
    </row>
    <row r="13" spans="1:14" ht="15" customHeight="1" x14ac:dyDescent="0.3">
      <c r="A13" s="30"/>
    </row>
    <row r="15" spans="1:14" ht="15" customHeight="1" x14ac:dyDescent="0.3">
      <c r="A15" s="30"/>
    </row>
    <row r="17" spans="1:14" ht="15" customHeight="1" x14ac:dyDescent="0.3">
      <c r="A17" s="30"/>
    </row>
    <row r="19" spans="1:14" ht="15" customHeight="1" x14ac:dyDescent="0.3">
      <c r="A19" s="30"/>
    </row>
    <row r="21" spans="1:14" ht="15" customHeight="1" x14ac:dyDescent="0.3">
      <c r="A21" s="30"/>
    </row>
    <row r="23" spans="1:14" ht="15" customHeight="1" x14ac:dyDescent="0.3">
      <c r="A23" s="30"/>
    </row>
    <row r="24" spans="1:14" ht="15" customHeight="1" x14ac:dyDescent="0.3">
      <c r="A24" s="86" t="s">
        <v>140</v>
      </c>
      <c r="B24" s="88"/>
      <c r="C24" s="88"/>
      <c r="D24" s="88"/>
      <c r="E24" s="88"/>
      <c r="F24" s="88"/>
      <c r="G24" s="88"/>
      <c r="H24" s="88"/>
      <c r="I24" s="88"/>
      <c r="J24" s="88"/>
      <c r="K24" s="88"/>
      <c r="L24" s="88"/>
      <c r="M24" s="88"/>
      <c r="N24" s="89"/>
    </row>
    <row r="25" spans="1:14" ht="15" customHeight="1" x14ac:dyDescent="0.3">
      <c r="A25" s="86" t="s">
        <v>457</v>
      </c>
      <c r="B25" s="87"/>
      <c r="C25" s="8">
        <f t="array" ref="C25">IF((C3:C10)=35,"N/A",C5-C9)</f>
        <v>3.4600000000000009</v>
      </c>
      <c r="D25" s="8">
        <f t="array" ref="D25">IF((D3:D10)=35,"N/A",D5-D9)</f>
        <v>3.1899999999999977</v>
      </c>
      <c r="E25" s="8">
        <f t="array" ref="E25">IF((E3:E10)=35,"N/A",E5-E9)</f>
        <v>3.4800000000000004</v>
      </c>
      <c r="F25" s="8">
        <f t="array" ref="F25">IF((F3:F10)=35,"N/A",F5-F9)</f>
        <v>9.964500000000001</v>
      </c>
      <c r="G25" s="8">
        <f t="array" ref="G25">IF((G3:G10)=35,"N/A",G5-G9)</f>
        <v>9.6993000000000009</v>
      </c>
      <c r="H25" s="8">
        <f t="array" ref="H25">IF((H3:H10)=35,"N/A",H5-H9)</f>
        <v>9.9696999999999996</v>
      </c>
      <c r="I25" s="8">
        <f t="array" ref="I25">IF((I3:I10)=35,"N/A",I5-I9)</f>
        <v>7.1127000000000002</v>
      </c>
      <c r="J25" s="8">
        <f t="array" ref="J25">IF((J3:J10)=35,"N/A",J5-J9)</f>
        <v>6.9438999999999993</v>
      </c>
      <c r="K25" s="8">
        <f t="array" ref="K25">IF((K3:K10)=35,"N/A",K5-K9)</f>
        <v>6.8473000000000006</v>
      </c>
      <c r="L25" s="8">
        <f t="array" ref="L25">IF((L3:L10)=35,"N/A",L5-L9)</f>
        <v>2.8801999999999985</v>
      </c>
      <c r="M25" s="8">
        <f t="array" ref="M25">IF((M3:M10)=35,"N/A",M5-M9)</f>
        <v>2.2591999999999999</v>
      </c>
      <c r="N25" s="8">
        <f t="array" ref="N25">IF((N3:N10)=35,"N/A",N5-N9)</f>
        <v>2.341899999999999</v>
      </c>
    </row>
    <row r="26" spans="1:14" ht="15" customHeight="1" x14ac:dyDescent="0.3">
      <c r="A26" s="5" t="s">
        <v>462</v>
      </c>
      <c r="B26" s="16">
        <f>VLOOKUP(Calculations!$Z$2,Calculations!$AB$2:$AE$7,2,FALSE)</f>
        <v>5</v>
      </c>
      <c r="C26" s="9" t="str">
        <f>IF(C25="N/A","N/A",IF(C25&lt;$B$26,"NO","Perhaps"))</f>
        <v>NO</v>
      </c>
      <c r="D26" s="9" t="str">
        <f t="shared" ref="D26:N26" si="0">IF(D25="N/A","N/A",IF(D25&lt;$B$26,"NO","Perhaps"))</f>
        <v>NO</v>
      </c>
      <c r="E26" s="9" t="str">
        <f t="shared" si="0"/>
        <v>NO</v>
      </c>
      <c r="F26" s="9" t="str">
        <f t="shared" si="0"/>
        <v>Perhaps</v>
      </c>
      <c r="G26" s="9" t="str">
        <f t="shared" si="0"/>
        <v>Perhaps</v>
      </c>
      <c r="H26" s="9" t="str">
        <f t="shared" si="0"/>
        <v>Perhaps</v>
      </c>
      <c r="I26" s="9" t="str">
        <f t="shared" si="0"/>
        <v>Perhaps</v>
      </c>
      <c r="J26" s="9" t="str">
        <f t="shared" si="0"/>
        <v>Perhaps</v>
      </c>
      <c r="K26" s="9" t="str">
        <f t="shared" si="0"/>
        <v>Perhaps</v>
      </c>
      <c r="L26" s="9" t="str">
        <f t="shared" si="0"/>
        <v>NO</v>
      </c>
      <c r="M26" s="9" t="str">
        <f t="shared" si="0"/>
        <v>NO</v>
      </c>
      <c r="N26" s="9" t="str">
        <f t="shared" si="0"/>
        <v>NO</v>
      </c>
    </row>
    <row r="27" spans="1:14" ht="15" customHeight="1" x14ac:dyDescent="0.3">
      <c r="A27" s="86" t="s">
        <v>141</v>
      </c>
      <c r="B27" s="90"/>
      <c r="C27" s="90"/>
      <c r="D27" s="90"/>
      <c r="E27" s="90"/>
      <c r="F27" s="90"/>
      <c r="G27" s="90"/>
      <c r="H27" s="90"/>
      <c r="I27" s="90"/>
      <c r="J27" s="90"/>
      <c r="K27" s="90"/>
      <c r="L27" s="90"/>
      <c r="M27" s="90"/>
      <c r="N27" s="91"/>
    </row>
    <row r="28" spans="1:14" ht="15" customHeight="1" x14ac:dyDescent="0.3">
      <c r="A28" s="86" t="s">
        <v>458</v>
      </c>
      <c r="B28" s="87"/>
      <c r="C28" s="8">
        <f t="array" ref="C28">IF((C3:C10)=35,"N/A",C6-C9)</f>
        <v>0.21999999999999886</v>
      </c>
      <c r="D28" s="8">
        <f t="array" ref="D28">IF((D3:D10)=35,"N/A",D6-D9)</f>
        <v>0.23000000000000043</v>
      </c>
      <c r="E28" s="8">
        <f t="array" ref="E28">IF((E3:E10)=35,"N/A",E6-E9)</f>
        <v>0.48999999999999844</v>
      </c>
      <c r="F28" s="8">
        <f t="array" ref="F28">IF((F3:F10)=35,"N/A",F6-F9)</f>
        <v>0.15810000000000102</v>
      </c>
      <c r="G28" s="8">
        <f t="array" ref="G28">IF((G3:G10)=35,"N/A",G6-G9)</f>
        <v>0.38800000000000168</v>
      </c>
      <c r="H28" s="8">
        <f t="array" ref="H28">IF((H3:H10)=35,"N/A",H6-H9)</f>
        <v>0.50830000000000197</v>
      </c>
      <c r="I28" s="8">
        <f t="array" ref="I28">IF((I3:I10)=35,"N/A",I6-I9)</f>
        <v>0.26529999999999987</v>
      </c>
      <c r="J28" s="8">
        <f t="array" ref="J28">IF((J3:J10)=35,"N/A",J6-J9)</f>
        <v>0.8080999999999996</v>
      </c>
      <c r="K28" s="8">
        <f t="array" ref="K28">IF((K3:K10)=35,"N/A",K6-K9)</f>
        <v>0.54799999999999827</v>
      </c>
      <c r="L28" s="8">
        <f t="array" ref="L28">IF((L3:L10)=35,"N/A",L6-L9)</f>
        <v>0.26089999999999947</v>
      </c>
      <c r="M28" s="8">
        <f t="array" ref="M28">IF((M3:M10)=35,"N/A",M6-M9)</f>
        <v>-0.31139999999999901</v>
      </c>
      <c r="N28" s="8">
        <f t="array" ref="N28">IF((N3:N10)=35,"N/A",N6-N9)</f>
        <v>-0.33060000000000045</v>
      </c>
    </row>
    <row r="29" spans="1:14" ht="15" customHeight="1" x14ac:dyDescent="0.3">
      <c r="A29" s="5" t="s">
        <v>462</v>
      </c>
      <c r="B29" s="16">
        <f>VLOOKUP(Calculations!$Z$2,Calculations!$AB$2:$AE$7,3,FALSE)</f>
        <v>3</v>
      </c>
      <c r="C29" s="9" t="str">
        <f>IF(C25="N/A","N/A",IF(ABS(C28)&lt;$B$29,"NO","Perhaps"))</f>
        <v>NO</v>
      </c>
      <c r="D29" s="9" t="str">
        <f t="shared" ref="D29:N29" si="1">IF(D25="N/A","N/A",IF(ABS(D28)&lt;$B$29,"NO","Perhaps"))</f>
        <v>NO</v>
      </c>
      <c r="E29" s="9" t="str">
        <f t="shared" si="1"/>
        <v>NO</v>
      </c>
      <c r="F29" s="9" t="str">
        <f t="shared" si="1"/>
        <v>NO</v>
      </c>
      <c r="G29" s="9" t="str">
        <f t="shared" si="1"/>
        <v>NO</v>
      </c>
      <c r="H29" s="9" t="str">
        <f t="shared" si="1"/>
        <v>NO</v>
      </c>
      <c r="I29" s="9" t="str">
        <f t="shared" si="1"/>
        <v>NO</v>
      </c>
      <c r="J29" s="9" t="str">
        <f t="shared" si="1"/>
        <v>NO</v>
      </c>
      <c r="K29" s="9" t="str">
        <f t="shared" si="1"/>
        <v>NO</v>
      </c>
      <c r="L29" s="9" t="str">
        <f t="shared" si="1"/>
        <v>NO</v>
      </c>
      <c r="M29" s="9" t="str">
        <f t="shared" si="1"/>
        <v>NO</v>
      </c>
      <c r="N29" s="9" t="str">
        <f t="shared" si="1"/>
        <v>NO</v>
      </c>
    </row>
    <row r="30" spans="1:14" ht="15" customHeight="1" x14ac:dyDescent="0.3">
      <c r="A30" s="86" t="s">
        <v>142</v>
      </c>
      <c r="B30" s="90"/>
      <c r="C30" s="90"/>
      <c r="D30" s="90"/>
      <c r="E30" s="90"/>
      <c r="F30" s="90"/>
      <c r="G30" s="90"/>
      <c r="H30" s="90"/>
      <c r="I30" s="90"/>
      <c r="J30" s="90"/>
      <c r="K30" s="90"/>
      <c r="L30" s="90"/>
      <c r="M30" s="90"/>
      <c r="N30" s="91"/>
    </row>
    <row r="31" spans="1:14" ht="15" customHeight="1" x14ac:dyDescent="0.3">
      <c r="A31" s="86" t="s">
        <v>459</v>
      </c>
      <c r="B31" s="87"/>
      <c r="C31" s="8">
        <f t="array" ref="C31">IF((C3:C10)=35,"N/A",C8)</f>
        <v>35</v>
      </c>
      <c r="D31" s="8">
        <f t="array" ref="D31">IF((D3:D10)=35,"N/A",D8)</f>
        <v>35</v>
      </c>
      <c r="E31" s="8">
        <f t="array" ref="E31">IF((E3:E10)=35,"N/A",E8)</f>
        <v>35</v>
      </c>
      <c r="F31" s="8">
        <f t="array" ref="F31">IF((F3:F10)=35,"N/A",F8)</f>
        <v>34.852400000000003</v>
      </c>
      <c r="G31" s="8">
        <f t="array" ref="G31">IF((G3:G10)=35,"N/A",G8)</f>
        <v>34.7044</v>
      </c>
      <c r="H31" s="8">
        <f t="array" ref="H31">IF((H3:H10)=35,"N/A",H8)</f>
        <v>35</v>
      </c>
      <c r="I31" s="8">
        <f t="array" ref="I31">IF((I3:I10)=35,"N/A",I8)</f>
        <v>35</v>
      </c>
      <c r="J31" s="8">
        <f t="array" ref="J31">IF((J3:J10)=35,"N/A",J8)</f>
        <v>34.748600000000003</v>
      </c>
      <c r="K31" s="8">
        <f t="array" ref="K31">IF((K3:K10)=35,"N/A",K8)</f>
        <v>35</v>
      </c>
      <c r="L31" s="8">
        <f t="array" ref="L31">IF((L3:L10)=35,"N/A",L8)</f>
        <v>23.864899999999999</v>
      </c>
      <c r="M31" s="8">
        <f t="array" ref="M31">IF((M3:M10)=35,"N/A",M8)</f>
        <v>23.090800000000002</v>
      </c>
      <c r="N31" s="8">
        <f t="array" ref="N31">IF((N3:N10)=35,"N/A",N8)</f>
        <v>23.726700000000001</v>
      </c>
    </row>
    <row r="32" spans="1:14" ht="15" customHeight="1" x14ac:dyDescent="0.3">
      <c r="A32" s="5" t="s">
        <v>462</v>
      </c>
      <c r="B32" s="16">
        <f>VLOOKUP(Calculations!$Z$2,Calculations!$AB$2:$AE$7,4,FALSE)</f>
        <v>35</v>
      </c>
      <c r="C32" s="9" t="str">
        <f>IF(C25="N/A","N/A",IF(C31&gt;=35,"NO","YES"))</f>
        <v>NO</v>
      </c>
      <c r="D32" s="9" t="str">
        <f t="shared" ref="D32:N32" si="2">IF(D25="N/A","N/A",IF(D31&gt;=35,"NO","YES"))</f>
        <v>NO</v>
      </c>
      <c r="E32" s="9" t="str">
        <f t="shared" si="2"/>
        <v>NO</v>
      </c>
      <c r="F32" s="9" t="str">
        <f t="shared" si="2"/>
        <v>YES</v>
      </c>
      <c r="G32" s="9" t="str">
        <f t="shared" si="2"/>
        <v>YES</v>
      </c>
      <c r="H32" s="9" t="str">
        <f t="shared" si="2"/>
        <v>NO</v>
      </c>
      <c r="I32" s="9" t="str">
        <f t="shared" si="2"/>
        <v>NO</v>
      </c>
      <c r="J32" s="9" t="str">
        <f t="shared" si="2"/>
        <v>YES</v>
      </c>
      <c r="K32" s="9" t="str">
        <f t="shared" si="2"/>
        <v>NO</v>
      </c>
      <c r="L32" s="9" t="str">
        <f t="shared" si="2"/>
        <v>YES</v>
      </c>
      <c r="M32" s="9" t="str">
        <f t="shared" si="2"/>
        <v>YES</v>
      </c>
      <c r="N32" s="9" t="str">
        <f t="shared" si="2"/>
        <v>YES</v>
      </c>
    </row>
    <row r="33" spans="1:14" ht="15" customHeight="1" x14ac:dyDescent="0.3">
      <c r="A33" s="71" t="s">
        <v>143</v>
      </c>
      <c r="B33" s="92"/>
      <c r="C33" s="92"/>
      <c r="D33" s="92"/>
      <c r="E33" s="92"/>
      <c r="F33" s="92"/>
      <c r="G33" s="92"/>
      <c r="H33" s="92"/>
      <c r="I33" s="92"/>
      <c r="J33" s="92"/>
      <c r="K33" s="92"/>
      <c r="L33" s="92"/>
      <c r="M33" s="92"/>
      <c r="N33" s="93"/>
    </row>
    <row r="34" spans="1:14" ht="15" customHeight="1" x14ac:dyDescent="0.3">
      <c r="A34" s="94" t="s">
        <v>460</v>
      </c>
      <c r="B34" s="95"/>
      <c r="C34" s="10">
        <f>IF(AND(C3=35, C4=35, C5=35, C6=35, C7=35, C8=35, C9=35, C10=35),"N/A",C7)</f>
        <v>35</v>
      </c>
      <c r="D34" s="10">
        <f t="shared" ref="D34:N34" si="3">IF(AND(D3=35, D4=35, D5=35, D6=35, D7=35, D8=35, D9=35, D10=35),"N/A",D7)</f>
        <v>35</v>
      </c>
      <c r="E34" s="10">
        <f t="shared" si="3"/>
        <v>35</v>
      </c>
      <c r="F34" s="10">
        <f t="shared" si="3"/>
        <v>35</v>
      </c>
      <c r="G34" s="10">
        <f t="shared" si="3"/>
        <v>35</v>
      </c>
      <c r="H34" s="10">
        <f t="shared" si="3"/>
        <v>35</v>
      </c>
      <c r="I34" s="10">
        <f t="shared" si="3"/>
        <v>35</v>
      </c>
      <c r="J34" s="10">
        <f t="shared" si="3"/>
        <v>35</v>
      </c>
      <c r="K34" s="10">
        <f t="shared" si="3"/>
        <v>35</v>
      </c>
      <c r="L34" s="10">
        <f t="shared" si="3"/>
        <v>30.167999999999999</v>
      </c>
      <c r="M34" s="10">
        <f t="shared" si="3"/>
        <v>30.103999999999999</v>
      </c>
      <c r="N34" s="10">
        <f t="shared" si="3"/>
        <v>30.424900000000001</v>
      </c>
    </row>
    <row r="35" spans="1:14" ht="15" customHeight="1" x14ac:dyDescent="0.3">
      <c r="A35" s="5" t="s">
        <v>462</v>
      </c>
      <c r="B35" s="16">
        <f>VLOOKUP(Calculations!$Z$2,Calculations!$AB$2:$AE$7,4,FALSE)</f>
        <v>35</v>
      </c>
      <c r="C35" s="9" t="str">
        <f>IF(C34&gt;=35,"NO","YES")</f>
        <v>NO</v>
      </c>
      <c r="D35" s="9" t="str">
        <f t="shared" ref="D35:N35" si="4">IF(D34&gt;=35,"NO","YES")</f>
        <v>NO</v>
      </c>
      <c r="E35" s="9" t="str">
        <f t="shared" si="4"/>
        <v>NO</v>
      </c>
      <c r="F35" s="9" t="str">
        <f t="shared" si="4"/>
        <v>NO</v>
      </c>
      <c r="G35" s="9" t="str">
        <f t="shared" si="4"/>
        <v>NO</v>
      </c>
      <c r="H35" s="9" t="str">
        <f t="shared" si="4"/>
        <v>NO</v>
      </c>
      <c r="I35" s="9" t="str">
        <f t="shared" si="4"/>
        <v>NO</v>
      </c>
      <c r="J35" s="9" t="str">
        <f t="shared" si="4"/>
        <v>NO</v>
      </c>
      <c r="K35" s="9" t="str">
        <f t="shared" si="4"/>
        <v>NO</v>
      </c>
      <c r="L35" s="9" t="str">
        <f t="shared" si="4"/>
        <v>YES</v>
      </c>
      <c r="M35" s="9" t="str">
        <f t="shared" si="4"/>
        <v>YES</v>
      </c>
      <c r="N35" s="9" t="str">
        <f t="shared" si="4"/>
        <v>YES</v>
      </c>
    </row>
    <row r="36" spans="1:14" ht="15" customHeight="1" x14ac:dyDescent="0.3">
      <c r="A36" s="86" t="s">
        <v>144</v>
      </c>
      <c r="B36" s="90"/>
      <c r="C36" s="90"/>
      <c r="D36" s="90"/>
      <c r="E36" s="90"/>
      <c r="F36" s="90"/>
      <c r="G36" s="90"/>
      <c r="H36" s="90"/>
      <c r="I36" s="90"/>
      <c r="J36" s="90"/>
      <c r="K36" s="90"/>
      <c r="L36" s="90"/>
      <c r="M36" s="90"/>
      <c r="N36" s="91"/>
    </row>
    <row r="37" spans="1:14" ht="15" customHeight="1" x14ac:dyDescent="0.3">
      <c r="A37" s="86" t="s">
        <v>461</v>
      </c>
      <c r="B37" s="87"/>
      <c r="C37" s="9">
        <f t="array" ref="C37">IF((C3:C10)=35,"N/A",C10)</f>
        <v>35</v>
      </c>
      <c r="D37" s="9">
        <f t="array" ref="D37">IF((D3:D10)=35,"N/A",D10)</f>
        <v>35</v>
      </c>
      <c r="E37" s="9">
        <f t="array" ref="E37">IF((E3:E10)=35,"N/A",E10)</f>
        <v>35</v>
      </c>
      <c r="F37" s="9">
        <f t="array" ref="F37">IF((F3:F10)=35,"N/A",F10)</f>
        <v>35</v>
      </c>
      <c r="G37" s="9">
        <f t="array" ref="G37">IF((G3:G10)=35,"N/A",G10)</f>
        <v>35</v>
      </c>
      <c r="H37" s="9">
        <f t="array" ref="H37">IF((H3:H10)=35,"N/A",H10)</f>
        <v>35</v>
      </c>
      <c r="I37" s="9">
        <f t="array" ref="I37">IF((I3:I10)=35,"N/A",I10)</f>
        <v>35</v>
      </c>
      <c r="J37" s="9">
        <f t="array" ref="J37">IF((J3:J10)=35,"N/A",J10)</f>
        <v>35</v>
      </c>
      <c r="K37" s="9">
        <f t="array" ref="K37">IF((K3:K10)=35,"N/A",K10)</f>
        <v>35</v>
      </c>
      <c r="L37" s="9">
        <f t="array" ref="L37">IF((L3:L10)=35,"N/A",L10)</f>
        <v>35</v>
      </c>
      <c r="M37" s="9">
        <f t="array" ref="M37">IF((M3:M10)=35,"N/A",M10)</f>
        <v>35</v>
      </c>
      <c r="N37" s="9">
        <f t="array" ref="N37">IF((N3:N10)=35,"N/A",N10)</f>
        <v>35</v>
      </c>
    </row>
    <row r="38" spans="1:14" ht="15" customHeight="1" x14ac:dyDescent="0.3">
      <c r="A38" s="5" t="s">
        <v>462</v>
      </c>
      <c r="B38" s="16">
        <f>VLOOKUP(Calculations!$Z$2,Calculations!$AB$2:$AE$7,4,FALSE)</f>
        <v>35</v>
      </c>
      <c r="C38" s="9" t="str">
        <f>IF(C25="N/A","N/A",IF(C37&gt;=$B$38,"YES","NO"))</f>
        <v>YES</v>
      </c>
      <c r="D38" s="9" t="str">
        <f t="shared" ref="D38:N38" si="5">IF(D25="N/A","N/A",IF(D37&gt;=$B$38,"YES","NO"))</f>
        <v>YES</v>
      </c>
      <c r="E38" s="9" t="str">
        <f t="shared" si="5"/>
        <v>YES</v>
      </c>
      <c r="F38" s="9" t="str">
        <f t="shared" si="5"/>
        <v>YES</v>
      </c>
      <c r="G38" s="9" t="str">
        <f t="shared" si="5"/>
        <v>YES</v>
      </c>
      <c r="H38" s="9" t="str">
        <f t="shared" si="5"/>
        <v>YES</v>
      </c>
      <c r="I38" s="9" t="str">
        <f t="shared" si="5"/>
        <v>YES</v>
      </c>
      <c r="J38" s="9" t="str">
        <f t="shared" si="5"/>
        <v>YES</v>
      </c>
      <c r="K38" s="9" t="str">
        <f t="shared" si="5"/>
        <v>YES</v>
      </c>
      <c r="L38" s="9" t="str">
        <f t="shared" si="5"/>
        <v>YES</v>
      </c>
      <c r="M38" s="9" t="str">
        <f t="shared" si="5"/>
        <v>YES</v>
      </c>
      <c r="N38" s="9" t="str">
        <f t="shared" si="5"/>
        <v>YES</v>
      </c>
    </row>
    <row r="39" spans="1:14" ht="15" customHeight="1" x14ac:dyDescent="0.3">
      <c r="B39" s="11"/>
      <c r="C39" s="12"/>
      <c r="D39" s="12"/>
      <c r="E39" s="12"/>
      <c r="F39" s="12"/>
      <c r="G39" s="12"/>
      <c r="H39" s="12"/>
      <c r="I39" s="12"/>
      <c r="J39" s="12"/>
      <c r="K39" s="12"/>
      <c r="L39" s="12"/>
      <c r="M39" s="12"/>
      <c r="N39" s="12"/>
    </row>
    <row r="40" spans="1:14" ht="15" customHeight="1" x14ac:dyDescent="0.3">
      <c r="A40" s="30"/>
    </row>
    <row r="42" spans="1:14" ht="15" customHeight="1" x14ac:dyDescent="0.3">
      <c r="A42" s="30"/>
    </row>
    <row r="44" spans="1:14" ht="15" customHeight="1" x14ac:dyDescent="0.3">
      <c r="A44" s="30"/>
    </row>
    <row r="46" spans="1:14" ht="15" customHeight="1" x14ac:dyDescent="0.3">
      <c r="A46" s="30"/>
    </row>
    <row r="48" spans="1:14" ht="15" customHeight="1" x14ac:dyDescent="0.3">
      <c r="A48" s="30"/>
    </row>
    <row r="50" spans="1:1" ht="15" customHeight="1" x14ac:dyDescent="0.3">
      <c r="A50" s="30"/>
    </row>
    <row r="52" spans="1:1" ht="15" customHeight="1" x14ac:dyDescent="0.3">
      <c r="A52" s="30"/>
    </row>
    <row r="54" spans="1:1" ht="15" customHeight="1" x14ac:dyDescent="0.3">
      <c r="A54" s="30"/>
    </row>
    <row r="56" spans="1:1" ht="15" customHeight="1" x14ac:dyDescent="0.3">
      <c r="A56" s="30"/>
    </row>
    <row r="58" spans="1:1" ht="15" customHeight="1" x14ac:dyDescent="0.3">
      <c r="A58" s="30"/>
    </row>
    <row r="60" spans="1:1" ht="15" customHeight="1" x14ac:dyDescent="0.3">
      <c r="A60" s="30"/>
    </row>
    <row r="62" spans="1:1" ht="15" customHeight="1" x14ac:dyDescent="0.3">
      <c r="A62" s="30"/>
    </row>
    <row r="64" spans="1:1" ht="15" customHeight="1" x14ac:dyDescent="0.3">
      <c r="A64" s="30"/>
    </row>
    <row r="66" spans="1:1" ht="15" customHeight="1" x14ac:dyDescent="0.3">
      <c r="A66" s="30"/>
    </row>
    <row r="68" spans="1:1" ht="15" customHeight="1" x14ac:dyDescent="0.3">
      <c r="A68" s="30"/>
    </row>
    <row r="70" spans="1:1" ht="15" customHeight="1" x14ac:dyDescent="0.3">
      <c r="A70" s="30"/>
    </row>
    <row r="72" spans="1:1" ht="15" customHeight="1" x14ac:dyDescent="0.3">
      <c r="A72" s="30"/>
    </row>
    <row r="74" spans="1:1" ht="15" customHeight="1" x14ac:dyDescent="0.3">
      <c r="A74" s="30"/>
    </row>
    <row r="76" spans="1:1" ht="15" customHeight="1" x14ac:dyDescent="0.3">
      <c r="A76" s="30"/>
    </row>
    <row r="78" spans="1:1" ht="15" customHeight="1" x14ac:dyDescent="0.3">
      <c r="A78" s="30"/>
    </row>
    <row r="80" spans="1:1" ht="15" customHeight="1" x14ac:dyDescent="0.3">
      <c r="A80" s="30"/>
    </row>
    <row r="82" spans="1:1" ht="15" customHeight="1" x14ac:dyDescent="0.3">
      <c r="A82" s="30"/>
    </row>
    <row r="84" spans="1:1" ht="15" customHeight="1" x14ac:dyDescent="0.3">
      <c r="A84" s="30"/>
    </row>
    <row r="86" spans="1:1" ht="15" customHeight="1" x14ac:dyDescent="0.3">
      <c r="A86" s="30"/>
    </row>
    <row r="88" spans="1:1" ht="15" customHeight="1" x14ac:dyDescent="0.3">
      <c r="A88" s="30"/>
    </row>
    <row r="90" spans="1:1" ht="15" customHeight="1" x14ac:dyDescent="0.3">
      <c r="A90" s="30"/>
    </row>
    <row r="92" spans="1:1" ht="15" customHeight="1" x14ac:dyDescent="0.3">
      <c r="A92" s="30"/>
    </row>
    <row r="94" spans="1:1" ht="15" customHeight="1" x14ac:dyDescent="0.3">
      <c r="A94" s="30"/>
    </row>
  </sheetData>
  <mergeCells count="12">
    <mergeCell ref="A37:B37"/>
    <mergeCell ref="C2:N2"/>
    <mergeCell ref="A11:N11"/>
    <mergeCell ref="A24:N24"/>
    <mergeCell ref="A25:B25"/>
    <mergeCell ref="A27:N27"/>
    <mergeCell ref="A28:B28"/>
    <mergeCell ref="A30:N30"/>
    <mergeCell ref="A31:B31"/>
    <mergeCell ref="A33:N33"/>
    <mergeCell ref="A34:B34"/>
    <mergeCell ref="A36:N36"/>
  </mergeCells>
  <conditionalFormatting sqref="C26:N26 C38:N38 C32:N32 C29:N29">
    <cfRule type="cellIs" dxfId="1" priority="1" stopIfTrue="1" operator="equal">
      <formula>"?"</formula>
    </cfRule>
  </conditionalFormatting>
  <conditionalFormatting sqref="C35:N35">
    <cfRule type="cellIs" dxfId="0" priority="2" stopIfTrue="1" operator="equal">
      <formula>"&gt; 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01"/>
  <sheetViews>
    <sheetView workbookViewId="0">
      <selection sqref="A1:A2"/>
    </sheetView>
  </sheetViews>
  <sheetFormatPr defaultColWidth="6.58203125" defaultRowHeight="15" customHeight="1" x14ac:dyDescent="0.3"/>
  <cols>
    <col min="1" max="1" width="8.58203125" style="4" customWidth="1"/>
    <col min="2" max="2" width="8.58203125" style="21" customWidth="1"/>
    <col min="3" max="6" width="8.58203125" style="4" customWidth="1"/>
    <col min="7" max="7" width="9.33203125" style="4" customWidth="1"/>
    <col min="8" max="8" width="2.33203125" style="4" customWidth="1"/>
    <col min="9" max="20" width="8.58203125" style="32" customWidth="1"/>
    <col min="21" max="21" width="6.58203125" style="4" customWidth="1"/>
    <col min="22" max="22" width="18.25" style="4" bestFit="1" customWidth="1"/>
    <col min="23" max="23" width="6.58203125" style="4" customWidth="1"/>
    <col min="24" max="24" width="9.08203125" style="4" bestFit="1" customWidth="1"/>
    <col min="25" max="25" width="6.58203125" style="4"/>
    <col min="26" max="31" width="6.58203125" style="4" customWidth="1"/>
    <col min="32" max="16384" width="6.58203125" style="4"/>
  </cols>
  <sheetData>
    <row r="1" spans="1:31" s="3" customFormat="1" ht="15" customHeight="1" x14ac:dyDescent="0.3">
      <c r="A1" s="85" t="s">
        <v>136</v>
      </c>
      <c r="B1" s="85" t="s">
        <v>7</v>
      </c>
      <c r="C1" s="85" t="s">
        <v>137</v>
      </c>
      <c r="D1" s="85"/>
      <c r="E1" s="85"/>
      <c r="F1" s="85"/>
      <c r="G1" s="4"/>
      <c r="H1" s="4"/>
      <c r="I1" s="32"/>
      <c r="J1" s="32"/>
      <c r="K1" s="32"/>
      <c r="L1" s="32"/>
      <c r="M1" s="32"/>
      <c r="N1" s="32"/>
      <c r="O1" s="32"/>
      <c r="P1" s="32"/>
      <c r="Q1" s="32"/>
      <c r="R1" s="32"/>
      <c r="S1" s="32"/>
      <c r="T1" s="32"/>
      <c r="V1" s="28" t="s">
        <v>434</v>
      </c>
      <c r="W1" s="28" t="s">
        <v>444</v>
      </c>
      <c r="X1" s="28" t="s">
        <v>436</v>
      </c>
      <c r="Y1" s="28" t="s">
        <v>444</v>
      </c>
      <c r="Z1" s="28" t="s">
        <v>445</v>
      </c>
      <c r="AB1" s="28" t="s">
        <v>445</v>
      </c>
      <c r="AC1" s="28" t="s">
        <v>37</v>
      </c>
      <c r="AD1" s="28" t="s">
        <v>38</v>
      </c>
      <c r="AE1" s="28" t="s">
        <v>39</v>
      </c>
    </row>
    <row r="2" spans="1:31" ht="15" customHeight="1" x14ac:dyDescent="0.3">
      <c r="A2" s="85"/>
      <c r="B2" s="85"/>
      <c r="C2" s="18" t="s">
        <v>8</v>
      </c>
      <c r="D2" s="18" t="s">
        <v>9</v>
      </c>
      <c r="E2" s="18" t="s">
        <v>10</v>
      </c>
      <c r="F2" s="18" t="s">
        <v>11</v>
      </c>
      <c r="G2" s="96" t="str">
        <f>C2</f>
        <v>exp1</v>
      </c>
      <c r="H2" s="87"/>
      <c r="I2" s="16">
        <v>1</v>
      </c>
      <c r="J2" s="16">
        <v>2</v>
      </c>
      <c r="K2" s="16">
        <v>3</v>
      </c>
      <c r="L2" s="16">
        <v>4</v>
      </c>
      <c r="M2" s="16">
        <v>5</v>
      </c>
      <c r="N2" s="16">
        <v>6</v>
      </c>
      <c r="O2" s="16">
        <v>7</v>
      </c>
      <c r="P2" s="16">
        <v>8</v>
      </c>
      <c r="Q2" s="16">
        <v>9</v>
      </c>
      <c r="R2" s="16">
        <v>10</v>
      </c>
      <c r="S2" s="16">
        <v>11</v>
      </c>
      <c r="T2" s="16">
        <v>12</v>
      </c>
      <c r="V2" s="33" t="s">
        <v>442</v>
      </c>
      <c r="W2" s="33" t="s">
        <v>1</v>
      </c>
      <c r="X2" s="33" t="s">
        <v>440</v>
      </c>
      <c r="Y2" s="33" t="s">
        <v>21</v>
      </c>
      <c r="Z2" s="33" t="str">
        <f>VLOOKUP('Raw Data'!I2,V2:W4,2,FALSE)&amp;VLOOKUP('Raw Data'!I3,X$2:Y$3,2,FALSE)</f>
        <v>AN</v>
      </c>
      <c r="AB2" s="33" t="s">
        <v>446</v>
      </c>
      <c r="AC2" s="34">
        <v>5</v>
      </c>
      <c r="AD2" s="34">
        <v>3</v>
      </c>
      <c r="AE2" s="34">
        <v>35</v>
      </c>
    </row>
    <row r="3" spans="1:31" ht="15" customHeight="1" x14ac:dyDescent="0.3">
      <c r="A3" s="26" t="str">
        <f>VLOOKUP('Raw Data'!$E$1&amp;":"&amp;LEFT(B3,1),'Array Content'!$E$2:$F$105,2,FALSE)</f>
        <v>ACTB</v>
      </c>
      <c r="B3" s="19" t="s">
        <v>12</v>
      </c>
      <c r="C3" s="35">
        <f>IF(SUM('Raw Data'!C$4:C$98)=0, "", IF(AND(ISNUMBER('Raw Data'!C4),'Raw Data'!C4&lt;Results!$B$32, 'Raw Data'!C4&gt;0),'Raw Data'!C4,Results!$B$32))</f>
        <v>19.55</v>
      </c>
      <c r="D3" s="35" t="str">
        <f>IF(SUM('Raw Data'!D$4:D$98)=0, "", IF(AND(ISNUMBER('Raw Data'!D4),'Raw Data'!D4&lt;Results!$B$32, 'Raw Data'!D4&gt;0),'Raw Data'!D4,Results!$B$32))</f>
        <v/>
      </c>
      <c r="E3" s="35" t="str">
        <f>IF(SUM('Raw Data'!E$4:E$98)=0, "", IF(AND(ISNUMBER('Raw Data'!E4),'Raw Data'!E4&lt;Results!$B$32, 'Raw Data'!E4&gt;0),'Raw Data'!E4,Results!$B$32))</f>
        <v/>
      </c>
      <c r="F3" s="35" t="str">
        <f>IF(SUM('Raw Data'!F$4:F$98)=0, "", IF(AND(ISNUMBER('Raw Data'!F4),'Raw Data'!F4&lt;Results!$B$32, 'Raw Data'!F4&gt;0),'Raw Data'!F4,Results!$B$32))</f>
        <v/>
      </c>
      <c r="G3" s="5" t="str">
        <f>VLOOKUP('Raw Data'!$E$1&amp;":"&amp;H3,'Array Content'!$E$2:$F$105,2,FALSE)</f>
        <v>ACTB</v>
      </c>
      <c r="H3" s="5" t="s">
        <v>1</v>
      </c>
      <c r="I3" s="36">
        <f>C3</f>
        <v>19.55</v>
      </c>
      <c r="J3" s="36">
        <f>C4</f>
        <v>19.2</v>
      </c>
      <c r="K3" s="36">
        <f>C5</f>
        <v>19.09</v>
      </c>
      <c r="L3" s="36">
        <f>C6</f>
        <v>29.3293</v>
      </c>
      <c r="M3" s="36">
        <f>C7</f>
        <v>29.137699999999999</v>
      </c>
      <c r="N3" s="36">
        <f>C8</f>
        <v>29.1417</v>
      </c>
      <c r="O3" s="36">
        <f>C9</f>
        <v>27.232399999999998</v>
      </c>
      <c r="P3" s="36">
        <f>C10</f>
        <v>27.151</v>
      </c>
      <c r="Q3" s="36">
        <f>C11</f>
        <v>27.3156</v>
      </c>
      <c r="R3" s="36">
        <f>C12</f>
        <v>22.562799999999999</v>
      </c>
      <c r="S3" s="36">
        <f>C13</f>
        <v>22.681899999999999</v>
      </c>
      <c r="T3" s="36">
        <f>C14</f>
        <v>22.508800000000001</v>
      </c>
      <c r="V3" s="33" t="s">
        <v>443</v>
      </c>
      <c r="W3" s="33" t="s">
        <v>172</v>
      </c>
      <c r="X3" s="33" t="s">
        <v>441</v>
      </c>
      <c r="Y3" s="33" t="s">
        <v>437</v>
      </c>
      <c r="Z3" s="33"/>
      <c r="AB3" s="33" t="s">
        <v>447</v>
      </c>
      <c r="AC3" s="34">
        <v>7</v>
      </c>
      <c r="AD3" s="34">
        <v>3</v>
      </c>
      <c r="AE3" s="34">
        <v>33</v>
      </c>
    </row>
    <row r="4" spans="1:31" ht="15" customHeight="1" x14ac:dyDescent="0.3">
      <c r="A4" s="26" t="str">
        <f>VLOOKUP('Raw Data'!$E$1&amp;":"&amp;LEFT(B4,1),'Array Content'!$E$2:$F$105,2,FALSE)</f>
        <v>ACTB</v>
      </c>
      <c r="B4" s="19" t="s">
        <v>13</v>
      </c>
      <c r="C4" s="35">
        <f>IF(SUM('Raw Data'!C$4:C$98)=0, "", IF(AND(ISNUMBER('Raw Data'!C5),'Raw Data'!C5&lt;Results!$B$32, 'Raw Data'!C5&gt;0),'Raw Data'!C5,Results!$B$32))</f>
        <v>19.2</v>
      </c>
      <c r="D4" s="35" t="str">
        <f>IF(SUM('Raw Data'!D$4:D$98)=0, "", IF(AND(ISNUMBER('Raw Data'!D5),'Raw Data'!D5&lt;Results!$B$32, 'Raw Data'!D5&gt;0),'Raw Data'!D5,Results!$B$32))</f>
        <v/>
      </c>
      <c r="E4" s="35" t="str">
        <f>IF(SUM('Raw Data'!E$4:E$98)=0, "", IF(AND(ISNUMBER('Raw Data'!E5),'Raw Data'!E5&lt;Results!$B$32, 'Raw Data'!E5&gt;0),'Raw Data'!E5,Results!$B$32))</f>
        <v/>
      </c>
      <c r="F4" s="35" t="str">
        <f>IF(SUM('Raw Data'!F$4:F$98)=0, "", IF(AND(ISNUMBER('Raw Data'!F5),'Raw Data'!F5&lt;Results!$B$32, 'Raw Data'!F5&gt;0),'Raw Data'!F5,Results!$B$32))</f>
        <v/>
      </c>
      <c r="G4" s="5" t="str">
        <f>VLOOKUP('Raw Data'!$E$1&amp;":"&amp;H4,'Array Content'!$E$2:$F$105,2,FALSE)</f>
        <v>HPRT1</v>
      </c>
      <c r="H4" s="5" t="s">
        <v>2</v>
      </c>
      <c r="I4" s="36">
        <f>C15</f>
        <v>23.23</v>
      </c>
      <c r="J4" s="36">
        <f>C16</f>
        <v>23.05</v>
      </c>
      <c r="K4" s="36">
        <f>C17</f>
        <v>23.11</v>
      </c>
      <c r="L4" s="36">
        <f>C18</f>
        <v>26.241800000000001</v>
      </c>
      <c r="M4" s="36">
        <f>C19</f>
        <v>26.151399999999999</v>
      </c>
      <c r="N4" s="36">
        <f>C20</f>
        <v>26.2806</v>
      </c>
      <c r="O4" s="36">
        <f>C21</f>
        <v>22.551400000000001</v>
      </c>
      <c r="P4" s="36">
        <f>C22</f>
        <v>22.493400000000001</v>
      </c>
      <c r="Q4" s="36">
        <f>C23</f>
        <v>22.553799999999999</v>
      </c>
      <c r="R4" s="36">
        <f>C24</f>
        <v>18.316199999999998</v>
      </c>
      <c r="S4" s="36">
        <f>C25</f>
        <v>18.332999999999998</v>
      </c>
      <c r="T4" s="36">
        <f>C26</f>
        <v>18.271999999999998</v>
      </c>
      <c r="V4" s="33" t="s">
        <v>435</v>
      </c>
      <c r="W4" s="33" t="s">
        <v>19</v>
      </c>
      <c r="X4" s="33"/>
      <c r="Y4" s="33"/>
      <c r="Z4" s="33"/>
      <c r="AB4" s="33" t="s">
        <v>448</v>
      </c>
      <c r="AC4" s="34">
        <v>5</v>
      </c>
      <c r="AD4" s="34">
        <v>3</v>
      </c>
      <c r="AE4" s="34">
        <v>30</v>
      </c>
    </row>
    <row r="5" spans="1:31" ht="15" customHeight="1" x14ac:dyDescent="0.3">
      <c r="A5" s="26" t="str">
        <f>VLOOKUP('Raw Data'!$E$1&amp;":"&amp;LEFT(B5,1),'Array Content'!$E$2:$F$105,2,FALSE)</f>
        <v>ACTB</v>
      </c>
      <c r="B5" s="19" t="s">
        <v>14</v>
      </c>
      <c r="C5" s="35">
        <f>IF(SUM('Raw Data'!C$4:C$98)=0, "", IF(AND(ISNUMBER('Raw Data'!C6),'Raw Data'!C6&lt;Results!$B$32, 'Raw Data'!C6&gt;0),'Raw Data'!C6,Results!$B$32))</f>
        <v>19.09</v>
      </c>
      <c r="D5" s="35" t="str">
        <f>IF(SUM('Raw Data'!D$4:D$98)=0, "", IF(AND(ISNUMBER('Raw Data'!D6),'Raw Data'!D6&lt;Results!$B$32, 'Raw Data'!D6&gt;0),'Raw Data'!D6,Results!$B$32))</f>
        <v/>
      </c>
      <c r="E5" s="35" t="str">
        <f>IF(SUM('Raw Data'!E$4:E$98)=0, "", IF(AND(ISNUMBER('Raw Data'!E6),'Raw Data'!E6&lt;Results!$B$32, 'Raw Data'!E6&gt;0),'Raw Data'!E6,Results!$B$32))</f>
        <v/>
      </c>
      <c r="F5" s="35" t="str">
        <f>IF(SUM('Raw Data'!F$4:F$98)=0, "", IF(AND(ISNUMBER('Raw Data'!F6),'Raw Data'!F6&lt;Results!$B$32, 'Raw Data'!F6&gt;0),'Raw Data'!F6,Results!$B$32))</f>
        <v/>
      </c>
      <c r="G5" s="5" t="str">
        <f>VLOOKUP('Raw Data'!$E$1&amp;":"&amp;H5,'Array Content'!$E$2:$F$105,2,FALSE)</f>
        <v>RTC</v>
      </c>
      <c r="H5" s="5" t="s">
        <v>3</v>
      </c>
      <c r="I5" s="36">
        <f>C27</f>
        <v>23.26</v>
      </c>
      <c r="J5" s="36">
        <f>C28</f>
        <v>23.08</v>
      </c>
      <c r="K5" s="36">
        <f>C29</f>
        <v>23.07</v>
      </c>
      <c r="L5" s="36">
        <f>C30</f>
        <v>29.254200000000001</v>
      </c>
      <c r="M5" s="36">
        <f>C31</f>
        <v>29.307700000000001</v>
      </c>
      <c r="N5" s="36">
        <f>C32</f>
        <v>29.283899999999999</v>
      </c>
      <c r="O5" s="36">
        <f>C33</f>
        <v>26.319500000000001</v>
      </c>
      <c r="P5" s="36">
        <f>C34</f>
        <v>26.191099999999999</v>
      </c>
      <c r="Q5" s="36">
        <f>C35</f>
        <v>26.106000000000002</v>
      </c>
      <c r="R5" s="36">
        <f>C36</f>
        <v>22.270199999999999</v>
      </c>
      <c r="S5" s="36">
        <f>C37</f>
        <v>22.2392</v>
      </c>
      <c r="T5" s="36">
        <f>C38</f>
        <v>22.201899999999998</v>
      </c>
      <c r="AB5" s="33" t="s">
        <v>449</v>
      </c>
      <c r="AC5" s="34">
        <v>7</v>
      </c>
      <c r="AD5" s="34">
        <v>3</v>
      </c>
      <c r="AE5" s="34">
        <v>30</v>
      </c>
    </row>
    <row r="6" spans="1:31" ht="15" customHeight="1" x14ac:dyDescent="0.3">
      <c r="A6" s="26" t="str">
        <f>VLOOKUP('Raw Data'!$E$1&amp;":"&amp;LEFT(B6,1),'Array Content'!$E$2:$F$105,2,FALSE)</f>
        <v>ACTB</v>
      </c>
      <c r="B6" s="19" t="s">
        <v>42</v>
      </c>
      <c r="C6" s="35">
        <f>IF(SUM('Raw Data'!C$4:C$98)=0, "", IF(AND(ISNUMBER('Raw Data'!C7),'Raw Data'!C7&lt;Results!$B$32, 'Raw Data'!C7&gt;0),'Raw Data'!C7,Results!$B$32))</f>
        <v>29.3293</v>
      </c>
      <c r="D6" s="35" t="str">
        <f>IF(SUM('Raw Data'!D$4:D$98)=0, "", IF(AND(ISNUMBER('Raw Data'!D7),'Raw Data'!D7&lt;Results!$B$32, 'Raw Data'!D7&gt;0),'Raw Data'!D7,Results!$B$32))</f>
        <v/>
      </c>
      <c r="E6" s="35" t="str">
        <f>IF(SUM('Raw Data'!E$4:E$98)=0, "", IF(AND(ISNUMBER('Raw Data'!E7),'Raw Data'!E7&lt;Results!$B$32, 'Raw Data'!E7&gt;0),'Raw Data'!E7,Results!$B$32))</f>
        <v/>
      </c>
      <c r="F6" s="35" t="str">
        <f>IF(SUM('Raw Data'!F$4:F$98)=0, "", IF(AND(ISNUMBER('Raw Data'!F7),'Raw Data'!F7&lt;Results!$B$32, 'Raw Data'!F7&gt;0),'Raw Data'!F7,Results!$B$32))</f>
        <v/>
      </c>
      <c r="G6" s="5" t="str">
        <f>VLOOKUP('Raw Data'!$E$1&amp;":"&amp;H6,'Array Content'!$E$2:$F$105,2,FALSE)</f>
        <v>PPC</v>
      </c>
      <c r="H6" s="5" t="s">
        <v>4</v>
      </c>
      <c r="I6" s="36">
        <f>C39</f>
        <v>20.02</v>
      </c>
      <c r="J6" s="36">
        <f>C40</f>
        <v>20.12</v>
      </c>
      <c r="K6" s="36">
        <f>C41</f>
        <v>20.079999999999998</v>
      </c>
      <c r="L6" s="36">
        <f>C42</f>
        <v>19.447800000000001</v>
      </c>
      <c r="M6" s="36">
        <f>C43</f>
        <v>19.996400000000001</v>
      </c>
      <c r="N6" s="36">
        <f>C44</f>
        <v>19.822500000000002</v>
      </c>
      <c r="O6" s="36">
        <f>C45</f>
        <v>19.472100000000001</v>
      </c>
      <c r="P6" s="36">
        <f>C46</f>
        <v>20.055299999999999</v>
      </c>
      <c r="Q6" s="36">
        <f>C47</f>
        <v>19.806699999999999</v>
      </c>
      <c r="R6" s="36">
        <f>C48</f>
        <v>19.6509</v>
      </c>
      <c r="S6" s="36">
        <f>C49</f>
        <v>19.668600000000001</v>
      </c>
      <c r="T6" s="36">
        <f>C50</f>
        <v>19.529399999999999</v>
      </c>
      <c r="AB6" s="33" t="s">
        <v>479</v>
      </c>
      <c r="AC6" s="37">
        <v>5</v>
      </c>
      <c r="AD6" s="37">
        <v>3</v>
      </c>
      <c r="AE6" s="37">
        <v>23</v>
      </c>
    </row>
    <row r="7" spans="1:31" ht="15" customHeight="1" x14ac:dyDescent="0.3">
      <c r="A7" s="26" t="str">
        <f>VLOOKUP('Raw Data'!$E$1&amp;":"&amp;LEFT(B7,1),'Array Content'!$E$2:$F$105,2,FALSE)</f>
        <v>ACTB</v>
      </c>
      <c r="B7" s="19" t="s">
        <v>43</v>
      </c>
      <c r="C7" s="35">
        <f>IF(SUM('Raw Data'!C$4:C$98)=0, "", IF(AND(ISNUMBER('Raw Data'!C8),'Raw Data'!C8&lt;Results!$B$32, 'Raw Data'!C8&gt;0),'Raw Data'!C8,Results!$B$32))</f>
        <v>29.137699999999999</v>
      </c>
      <c r="D7" s="35" t="str">
        <f>IF(SUM('Raw Data'!D$4:D$98)=0, "", IF(AND(ISNUMBER('Raw Data'!D8),'Raw Data'!D8&lt;Results!$B$32, 'Raw Data'!D8&gt;0),'Raw Data'!D8,Results!$B$32))</f>
        <v/>
      </c>
      <c r="E7" s="35" t="str">
        <f>IF(SUM('Raw Data'!E$4:E$98)=0, "", IF(AND(ISNUMBER('Raw Data'!E8),'Raw Data'!E8&lt;Results!$B$32, 'Raw Data'!E8&gt;0),'Raw Data'!E8,Results!$B$32))</f>
        <v/>
      </c>
      <c r="F7" s="35" t="str">
        <f>IF(SUM('Raw Data'!F$4:F$98)=0, "", IF(AND(ISNUMBER('Raw Data'!F8),'Raw Data'!F8&lt;Results!$B$32, 'Raw Data'!F8&gt;0),'Raw Data'!F8,Results!$B$32))</f>
        <v/>
      </c>
      <c r="G7" s="5" t="str">
        <f>VLOOKUP('Raw Data'!$E$1&amp;":"&amp;H7,'Array Content'!$E$2:$F$105,2,FALSE)</f>
        <v>HGDC</v>
      </c>
      <c r="H7" s="5" t="s">
        <v>5</v>
      </c>
      <c r="I7" s="36">
        <f>C51</f>
        <v>35</v>
      </c>
      <c r="J7" s="36">
        <f>C52</f>
        <v>35</v>
      </c>
      <c r="K7" s="36">
        <f>C53</f>
        <v>35</v>
      </c>
      <c r="L7" s="36">
        <f>C54</f>
        <v>35</v>
      </c>
      <c r="M7" s="36">
        <f>C55</f>
        <v>35</v>
      </c>
      <c r="N7" s="36">
        <f>C56</f>
        <v>35</v>
      </c>
      <c r="O7" s="36">
        <f>C57</f>
        <v>35</v>
      </c>
      <c r="P7" s="36">
        <f>C58</f>
        <v>35</v>
      </c>
      <c r="Q7" s="36">
        <f>C59</f>
        <v>35</v>
      </c>
      <c r="R7" s="36">
        <f>C60</f>
        <v>30.167999999999999</v>
      </c>
      <c r="S7" s="36">
        <f>C61</f>
        <v>30.103999999999999</v>
      </c>
      <c r="T7" s="36">
        <f>C62</f>
        <v>30.424900000000001</v>
      </c>
      <c r="AB7" s="33" t="s">
        <v>450</v>
      </c>
      <c r="AC7" s="37">
        <v>7</v>
      </c>
      <c r="AD7" s="37">
        <v>3</v>
      </c>
      <c r="AE7" s="37">
        <v>23</v>
      </c>
    </row>
    <row r="8" spans="1:31" ht="15" customHeight="1" x14ac:dyDescent="0.3">
      <c r="A8" s="26" t="str">
        <f>VLOOKUP('Raw Data'!$E$1&amp;":"&amp;LEFT(B8,1),'Array Content'!$E$2:$F$105,2,FALSE)</f>
        <v>ACTB</v>
      </c>
      <c r="B8" s="19" t="s">
        <v>44</v>
      </c>
      <c r="C8" s="35">
        <f>IF(SUM('Raw Data'!C$4:C$98)=0, "", IF(AND(ISNUMBER('Raw Data'!C9),'Raw Data'!C9&lt;Results!$B$32, 'Raw Data'!C9&gt;0),'Raw Data'!C9,Results!$B$32))</f>
        <v>29.1417</v>
      </c>
      <c r="D8" s="35" t="str">
        <f>IF(SUM('Raw Data'!D$4:D$98)=0, "", IF(AND(ISNUMBER('Raw Data'!D9),'Raw Data'!D9&lt;Results!$B$32, 'Raw Data'!D9&gt;0),'Raw Data'!D9,Results!$B$32))</f>
        <v/>
      </c>
      <c r="E8" s="35" t="str">
        <f>IF(SUM('Raw Data'!E$4:E$98)=0, "", IF(AND(ISNUMBER('Raw Data'!E9),'Raw Data'!E9&lt;Results!$B$32, 'Raw Data'!E9&gt;0),'Raw Data'!E9,Results!$B$32))</f>
        <v/>
      </c>
      <c r="F8" s="35" t="str">
        <f>IF(SUM('Raw Data'!F$4:F$98)=0, "", IF(AND(ISNUMBER('Raw Data'!F9),'Raw Data'!F9&lt;Results!$B$32, 'Raw Data'!F9&gt;0),'Raw Data'!F9,Results!$B$32))</f>
        <v/>
      </c>
      <c r="G8" s="5" t="str">
        <f>VLOOKUP('Raw Data'!$E$1&amp;":"&amp;H8,'Array Content'!$E$2:$F$105,2,FALSE)</f>
        <v>NRT</v>
      </c>
      <c r="H8" s="5" t="s">
        <v>17</v>
      </c>
      <c r="I8" s="20">
        <f>C63</f>
        <v>35</v>
      </c>
      <c r="J8" s="20">
        <f>C64</f>
        <v>35</v>
      </c>
      <c r="K8" s="36">
        <f>C65</f>
        <v>35</v>
      </c>
      <c r="L8" s="36">
        <f>C66</f>
        <v>34.852400000000003</v>
      </c>
      <c r="M8" s="36">
        <f>C67</f>
        <v>34.7044</v>
      </c>
      <c r="N8" s="36">
        <f>C68</f>
        <v>35</v>
      </c>
      <c r="O8" s="36">
        <f>C69</f>
        <v>35</v>
      </c>
      <c r="P8" s="36">
        <f>C70</f>
        <v>34.748600000000003</v>
      </c>
      <c r="Q8" s="36">
        <f>C71</f>
        <v>35</v>
      </c>
      <c r="R8" s="36">
        <f>C72</f>
        <v>23.864899999999999</v>
      </c>
      <c r="S8" s="36">
        <f>C73</f>
        <v>23.090800000000002</v>
      </c>
      <c r="T8" s="36">
        <f>C74</f>
        <v>23.726700000000001</v>
      </c>
    </row>
    <row r="9" spans="1:31" ht="15" customHeight="1" x14ac:dyDescent="0.3">
      <c r="A9" s="26" t="str">
        <f>VLOOKUP('Raw Data'!$E$1&amp;":"&amp;LEFT(B9,1),'Array Content'!$E$2:$F$105,2,FALSE)</f>
        <v>ACTB</v>
      </c>
      <c r="B9" s="19" t="s">
        <v>45</v>
      </c>
      <c r="C9" s="35">
        <f>IF(SUM('Raw Data'!C$4:C$98)=0, "", IF(AND(ISNUMBER('Raw Data'!C10),'Raw Data'!C10&lt;Results!$B$32, 'Raw Data'!C10&gt;0),'Raw Data'!C10,Results!$B$32))</f>
        <v>27.232399999999998</v>
      </c>
      <c r="D9" s="35" t="str">
        <f>IF(SUM('Raw Data'!D$4:D$98)=0, "", IF(AND(ISNUMBER('Raw Data'!D10),'Raw Data'!D10&lt;Results!$B$32, 'Raw Data'!D10&gt;0),'Raw Data'!D10,Results!$B$32))</f>
        <v/>
      </c>
      <c r="E9" s="35" t="str">
        <f>IF(SUM('Raw Data'!E$4:E$98)=0, "", IF(AND(ISNUMBER('Raw Data'!E10),'Raw Data'!E10&lt;Results!$B$32, 'Raw Data'!E10&gt;0),'Raw Data'!E10,Results!$B$32))</f>
        <v/>
      </c>
      <c r="F9" s="35" t="str">
        <f>IF(SUM('Raw Data'!F$4:F$98)=0, "", IF(AND(ISNUMBER('Raw Data'!F10),'Raw Data'!F10&lt;Results!$B$32, 'Raw Data'!F10&gt;0),'Raw Data'!F10,Results!$B$32))</f>
        <v/>
      </c>
      <c r="G9" s="5" t="str">
        <f>VLOOKUP('Raw Data'!$E$1&amp;":"&amp;H9,'Array Content'!$E$2:$F$105,2,FALSE)</f>
        <v>PPC</v>
      </c>
      <c r="H9" s="5" t="s">
        <v>18</v>
      </c>
      <c r="I9" s="20">
        <f>C75</f>
        <v>19.8</v>
      </c>
      <c r="J9" s="20">
        <f>C76</f>
        <v>19.89</v>
      </c>
      <c r="K9" s="36">
        <f>C77</f>
        <v>19.59</v>
      </c>
      <c r="L9" s="36">
        <f>C78</f>
        <v>19.2897</v>
      </c>
      <c r="M9" s="36">
        <f>C79</f>
        <v>19.6084</v>
      </c>
      <c r="N9" s="36">
        <f>C80</f>
        <v>19.3142</v>
      </c>
      <c r="O9" s="36">
        <f>C81</f>
        <v>19.206800000000001</v>
      </c>
      <c r="P9" s="36">
        <f>C82</f>
        <v>19.247199999999999</v>
      </c>
      <c r="Q9" s="36">
        <f>C83</f>
        <v>19.258700000000001</v>
      </c>
      <c r="R9" s="36">
        <f>C84</f>
        <v>19.39</v>
      </c>
      <c r="S9" s="36">
        <f>C85</f>
        <v>19.98</v>
      </c>
      <c r="T9" s="36">
        <f>C86</f>
        <v>19.86</v>
      </c>
    </row>
    <row r="10" spans="1:31" ht="15" customHeight="1" x14ac:dyDescent="0.3">
      <c r="A10" s="26" t="str">
        <f>VLOOKUP('Raw Data'!$E$1&amp;":"&amp;LEFT(B10,1),'Array Content'!$E$2:$F$105,2,FALSE)</f>
        <v>ACTB</v>
      </c>
      <c r="B10" s="19" t="s">
        <v>46</v>
      </c>
      <c r="C10" s="35">
        <f>IF(SUM('Raw Data'!C$4:C$98)=0, "", IF(AND(ISNUMBER('Raw Data'!C11),'Raw Data'!C11&lt;Results!$B$32, 'Raw Data'!C11&gt;0),'Raw Data'!C11,Results!$B$32))</f>
        <v>27.151</v>
      </c>
      <c r="D10" s="35" t="str">
        <f>IF(SUM('Raw Data'!D$4:D$98)=0, "", IF(AND(ISNUMBER('Raw Data'!D11),'Raw Data'!D11&lt;Results!$B$32, 'Raw Data'!D11&gt;0),'Raw Data'!D11,Results!$B$32))</f>
        <v/>
      </c>
      <c r="E10" s="35" t="str">
        <f>IF(SUM('Raw Data'!E$4:E$98)=0, "", IF(AND(ISNUMBER('Raw Data'!E11),'Raw Data'!E11&lt;Results!$B$32, 'Raw Data'!E11&gt;0),'Raw Data'!E11,Results!$B$32))</f>
        <v/>
      </c>
      <c r="F10" s="35" t="str">
        <f>IF(SUM('Raw Data'!F$4:F$98)=0, "", IF(AND(ISNUMBER('Raw Data'!F11),'Raw Data'!F11&lt;Results!$B$32, 'Raw Data'!F11&gt;0),'Raw Data'!F11,Results!$B$32))</f>
        <v/>
      </c>
      <c r="G10" s="5" t="str">
        <f>VLOOKUP('Raw Data'!$E$1&amp;":"&amp;H10,'Array Content'!$E$2:$F$105,2,FALSE)</f>
        <v>NTC</v>
      </c>
      <c r="H10" s="5" t="s">
        <v>19</v>
      </c>
      <c r="I10" s="20">
        <f>C87</f>
        <v>35</v>
      </c>
      <c r="J10" s="20">
        <f>C88</f>
        <v>35</v>
      </c>
      <c r="K10" s="36">
        <f>C89</f>
        <v>35</v>
      </c>
      <c r="L10" s="36">
        <f>C90</f>
        <v>35</v>
      </c>
      <c r="M10" s="36">
        <f>C91</f>
        <v>35</v>
      </c>
      <c r="N10" s="36">
        <f>C92</f>
        <v>35</v>
      </c>
      <c r="O10" s="36">
        <f>C93</f>
        <v>35</v>
      </c>
      <c r="P10" s="36">
        <f>C94</f>
        <v>35</v>
      </c>
      <c r="Q10" s="36">
        <f>C95</f>
        <v>35</v>
      </c>
      <c r="R10" s="36">
        <f>C96</f>
        <v>35</v>
      </c>
      <c r="S10" s="36">
        <f>C97</f>
        <v>35</v>
      </c>
      <c r="T10" s="36">
        <f>C98</f>
        <v>35</v>
      </c>
    </row>
    <row r="11" spans="1:31" ht="15" customHeight="1" x14ac:dyDescent="0.3">
      <c r="A11" s="26" t="str">
        <f>VLOOKUP('Raw Data'!$E$1&amp;":"&amp;LEFT(B11,1),'Array Content'!$E$2:$F$105,2,FALSE)</f>
        <v>ACTB</v>
      </c>
      <c r="B11" s="19" t="s">
        <v>47</v>
      </c>
      <c r="C11" s="35">
        <f>IF(SUM('Raw Data'!C$4:C$98)=0, "", IF(AND(ISNUMBER('Raw Data'!C12),'Raw Data'!C12&lt;Results!$B$32, 'Raw Data'!C12&gt;0),'Raw Data'!C12,Results!$B$32))</f>
        <v>27.3156</v>
      </c>
      <c r="D11" s="35" t="str">
        <f>IF(SUM('Raw Data'!D$4:D$98)=0, "", IF(AND(ISNUMBER('Raw Data'!D12),'Raw Data'!D12&lt;Results!$B$32, 'Raw Data'!D12&gt;0),'Raw Data'!D12,Results!$B$32))</f>
        <v/>
      </c>
      <c r="E11" s="35" t="str">
        <f>IF(SUM('Raw Data'!E$4:E$98)=0, "", IF(AND(ISNUMBER('Raw Data'!E12),'Raw Data'!E12&lt;Results!$B$32, 'Raw Data'!E12&gt;0),'Raw Data'!E12,Results!$B$32))</f>
        <v/>
      </c>
      <c r="F11" s="35" t="str">
        <f>IF(SUM('Raw Data'!F$4:F$98)=0, "", IF(AND(ISNUMBER('Raw Data'!F12),'Raw Data'!F12&lt;Results!$B$32, 'Raw Data'!F12&gt;0),'Raw Data'!F12,Results!$B$32))</f>
        <v/>
      </c>
      <c r="I11" s="4"/>
      <c r="J11" s="4"/>
      <c r="K11" s="4"/>
      <c r="L11" s="4"/>
      <c r="M11" s="4"/>
      <c r="N11" s="4"/>
      <c r="O11" s="4"/>
      <c r="P11" s="4"/>
      <c r="Q11" s="4"/>
      <c r="R11" s="4"/>
      <c r="T11" s="4"/>
    </row>
    <row r="12" spans="1:31" ht="15" customHeight="1" x14ac:dyDescent="0.3">
      <c r="A12" s="26" t="str">
        <f>VLOOKUP('Raw Data'!$E$1&amp;":"&amp;LEFT(B12,1),'Array Content'!$E$2:$F$105,2,FALSE)</f>
        <v>ACTB</v>
      </c>
      <c r="B12" s="19" t="s">
        <v>48</v>
      </c>
      <c r="C12" s="35">
        <f>IF(SUM('Raw Data'!C$4:C$98)=0, "", IF(AND(ISNUMBER('Raw Data'!C13),'Raw Data'!C13&lt;Results!$B$32, 'Raw Data'!C13&gt;0),'Raw Data'!C13,Results!$B$32))</f>
        <v>22.562799999999999</v>
      </c>
      <c r="D12" s="35" t="str">
        <f>IF(SUM('Raw Data'!D$4:D$98)=0, "", IF(AND(ISNUMBER('Raw Data'!D13),'Raw Data'!D13&lt;Results!$B$32, 'Raw Data'!D13&gt;0),'Raw Data'!D13,Results!$B$32))</f>
        <v/>
      </c>
      <c r="E12" s="35" t="str">
        <f>IF(SUM('Raw Data'!E$4:E$98)=0, "", IF(AND(ISNUMBER('Raw Data'!E13),'Raw Data'!E13&lt;Results!$B$32, 'Raw Data'!E13&gt;0),'Raw Data'!E13,Results!$B$32))</f>
        <v/>
      </c>
      <c r="F12" s="35" t="str">
        <f>IF(SUM('Raw Data'!F$4:F$98)=0, "", IF(AND(ISNUMBER('Raw Data'!F13),'Raw Data'!F13&lt;Results!$B$32, 'Raw Data'!F13&gt;0),'Raw Data'!F13,Results!$B$32))</f>
        <v/>
      </c>
      <c r="G12" s="96" t="str">
        <f>D2</f>
        <v>exp2</v>
      </c>
      <c r="H12" s="97"/>
      <c r="I12" s="16">
        <v>1</v>
      </c>
      <c r="J12" s="16">
        <v>2</v>
      </c>
      <c r="K12" s="16">
        <v>3</v>
      </c>
      <c r="L12" s="16">
        <v>4</v>
      </c>
      <c r="M12" s="16">
        <v>5</v>
      </c>
      <c r="N12" s="16">
        <v>6</v>
      </c>
      <c r="O12" s="16">
        <v>7</v>
      </c>
      <c r="P12" s="16">
        <v>8</v>
      </c>
      <c r="Q12" s="16">
        <v>9</v>
      </c>
      <c r="R12" s="16">
        <v>10</v>
      </c>
      <c r="S12" s="16">
        <v>11</v>
      </c>
      <c r="T12" s="16">
        <v>12</v>
      </c>
    </row>
    <row r="13" spans="1:31" ht="15" customHeight="1" x14ac:dyDescent="0.3">
      <c r="A13" s="26" t="str">
        <f>VLOOKUP('Raw Data'!$E$1&amp;":"&amp;LEFT(B13,1),'Array Content'!$E$2:$F$105,2,FALSE)</f>
        <v>ACTB</v>
      </c>
      <c r="B13" s="19" t="s">
        <v>49</v>
      </c>
      <c r="C13" s="35">
        <f>IF(SUM('Raw Data'!C$4:C$98)=0, "", IF(AND(ISNUMBER('Raw Data'!C14),'Raw Data'!C14&lt;Results!$B$32, 'Raw Data'!C14&gt;0),'Raw Data'!C14,Results!$B$32))</f>
        <v>22.681899999999999</v>
      </c>
      <c r="D13" s="35" t="str">
        <f>IF(SUM('Raw Data'!D$4:D$98)=0, "", IF(AND(ISNUMBER('Raw Data'!D14),'Raw Data'!D14&lt;Results!$B$32, 'Raw Data'!D14&gt;0),'Raw Data'!D14,Results!$B$32))</f>
        <v/>
      </c>
      <c r="E13" s="35" t="str">
        <f>IF(SUM('Raw Data'!E$4:E$98)=0, "", IF(AND(ISNUMBER('Raw Data'!E14),'Raw Data'!E14&lt;Results!$B$32, 'Raw Data'!E14&gt;0),'Raw Data'!E14,Results!$B$32))</f>
        <v/>
      </c>
      <c r="F13" s="35" t="str">
        <f>IF(SUM('Raw Data'!F$4:F$98)=0, "", IF(AND(ISNUMBER('Raw Data'!F14),'Raw Data'!F14&lt;Results!$B$32, 'Raw Data'!F14&gt;0),'Raw Data'!F14,Results!$B$32))</f>
        <v/>
      </c>
      <c r="G13" s="5" t="str">
        <f>VLOOKUP('Raw Data'!$E$1&amp;":"&amp;H13,'Array Content'!$E$2:$F$105,2,FALSE)</f>
        <v>ACTB</v>
      </c>
      <c r="H13" s="5" t="s">
        <v>1</v>
      </c>
      <c r="I13" s="38" t="str">
        <f>D3</f>
        <v/>
      </c>
      <c r="J13" s="38" t="str">
        <f>D4</f>
        <v/>
      </c>
      <c r="K13" s="38" t="str">
        <f>D5</f>
        <v/>
      </c>
      <c r="L13" s="38" t="str">
        <f>D6</f>
        <v/>
      </c>
      <c r="M13" s="38" t="str">
        <f>D7</f>
        <v/>
      </c>
      <c r="N13" s="38" t="str">
        <f>D8</f>
        <v/>
      </c>
      <c r="O13" s="38" t="str">
        <f>D9</f>
        <v/>
      </c>
      <c r="P13" s="38" t="str">
        <f>D10</f>
        <v/>
      </c>
      <c r="Q13" s="38" t="str">
        <f>D11</f>
        <v/>
      </c>
      <c r="R13" s="38" t="str">
        <f>D12</f>
        <v/>
      </c>
      <c r="S13" s="38" t="str">
        <f>D13</f>
        <v/>
      </c>
      <c r="T13" s="38" t="str">
        <f>D14</f>
        <v/>
      </c>
    </row>
    <row r="14" spans="1:31" ht="15" customHeight="1" x14ac:dyDescent="0.3">
      <c r="A14" s="26" t="str">
        <f>VLOOKUP('Raw Data'!$E$1&amp;":"&amp;LEFT(B14,1),'Array Content'!$E$2:$F$105,2,FALSE)</f>
        <v>ACTB</v>
      </c>
      <c r="B14" s="19" t="s">
        <v>50</v>
      </c>
      <c r="C14" s="35">
        <f>IF(SUM('Raw Data'!C$4:C$98)=0, "", IF(AND(ISNUMBER('Raw Data'!C15),'Raw Data'!C15&lt;Results!$B$32, 'Raw Data'!C15&gt;0),'Raw Data'!C15,Results!$B$32))</f>
        <v>22.508800000000001</v>
      </c>
      <c r="D14" s="35" t="str">
        <f>IF(SUM('Raw Data'!D$4:D$98)=0, "", IF(AND(ISNUMBER('Raw Data'!D15),'Raw Data'!D15&lt;Results!$B$32, 'Raw Data'!D15&gt;0),'Raw Data'!D15,Results!$B$32))</f>
        <v/>
      </c>
      <c r="E14" s="35" t="str">
        <f>IF(SUM('Raw Data'!E$4:E$98)=0, "", IF(AND(ISNUMBER('Raw Data'!E15),'Raw Data'!E15&lt;Results!$B$32, 'Raw Data'!E15&gt;0),'Raw Data'!E15,Results!$B$32))</f>
        <v/>
      </c>
      <c r="F14" s="35" t="str">
        <f>IF(SUM('Raw Data'!F$4:F$98)=0, "", IF(AND(ISNUMBER('Raw Data'!F15),'Raw Data'!F15&lt;Results!$B$32, 'Raw Data'!F15&gt;0),'Raw Data'!F15,Results!$B$32))</f>
        <v/>
      </c>
      <c r="G14" s="5" t="str">
        <f>VLOOKUP('Raw Data'!$E$1&amp;":"&amp;H14,'Array Content'!$E$2:$F$105,2,FALSE)</f>
        <v>HPRT1</v>
      </c>
      <c r="H14" s="5" t="s">
        <v>2</v>
      </c>
      <c r="I14" s="38" t="str">
        <f>D15</f>
        <v/>
      </c>
      <c r="J14" s="38" t="str">
        <f>D16</f>
        <v/>
      </c>
      <c r="K14" s="38" t="str">
        <f>D17</f>
        <v/>
      </c>
      <c r="L14" s="38" t="str">
        <f>D18</f>
        <v/>
      </c>
      <c r="M14" s="38" t="str">
        <f>D19</f>
        <v/>
      </c>
      <c r="N14" s="38" t="str">
        <f>D20</f>
        <v/>
      </c>
      <c r="O14" s="38" t="str">
        <f>D21</f>
        <v/>
      </c>
      <c r="P14" s="38" t="str">
        <f>D22</f>
        <v/>
      </c>
      <c r="Q14" s="38" t="str">
        <f>D23</f>
        <v/>
      </c>
      <c r="R14" s="38" t="str">
        <f>D24</f>
        <v/>
      </c>
      <c r="S14" s="38" t="str">
        <f>D25</f>
        <v/>
      </c>
      <c r="T14" s="38" t="str">
        <f>D26</f>
        <v/>
      </c>
    </row>
    <row r="15" spans="1:31" ht="15" customHeight="1" x14ac:dyDescent="0.3">
      <c r="A15" s="26" t="str">
        <f>VLOOKUP('Raw Data'!$E$1&amp;":"&amp;LEFT(B15,1),'Array Content'!$E$2:$F$105,2,FALSE)</f>
        <v>HPRT1</v>
      </c>
      <c r="B15" s="19" t="s">
        <v>51</v>
      </c>
      <c r="C15" s="35">
        <f>IF(SUM('Raw Data'!C$4:C$98)=0, "", IF(AND(ISNUMBER('Raw Data'!C16),'Raw Data'!C16&lt;Results!$B$32, 'Raw Data'!C16&gt;0),'Raw Data'!C16,Results!$B$32))</f>
        <v>23.23</v>
      </c>
      <c r="D15" s="35" t="str">
        <f>IF(SUM('Raw Data'!D$4:D$98)=0, "", IF(AND(ISNUMBER('Raw Data'!D16),'Raw Data'!D16&lt;Results!$B$32, 'Raw Data'!D16&gt;0),'Raw Data'!D16,Results!$B$32))</f>
        <v/>
      </c>
      <c r="E15" s="35" t="str">
        <f>IF(SUM('Raw Data'!E$4:E$98)=0, "", IF(AND(ISNUMBER('Raw Data'!E16),'Raw Data'!E16&lt;Results!$B$32, 'Raw Data'!E16&gt;0),'Raw Data'!E16,Results!$B$32))</f>
        <v/>
      </c>
      <c r="F15" s="35" t="str">
        <f>IF(SUM('Raw Data'!F$4:F$98)=0, "", IF(AND(ISNUMBER('Raw Data'!F16),'Raw Data'!F16&lt;Results!$B$32, 'Raw Data'!F16&gt;0),'Raw Data'!F16,Results!$B$32))</f>
        <v/>
      </c>
      <c r="G15" s="5" t="str">
        <f>VLOOKUP('Raw Data'!$E$1&amp;":"&amp;H15,'Array Content'!$E$2:$F$105,2,FALSE)</f>
        <v>RTC</v>
      </c>
      <c r="H15" s="5" t="s">
        <v>3</v>
      </c>
      <c r="I15" s="38" t="str">
        <f>D27</f>
        <v/>
      </c>
      <c r="J15" s="38" t="str">
        <f>D28</f>
        <v/>
      </c>
      <c r="K15" s="38" t="str">
        <f>D29</f>
        <v/>
      </c>
      <c r="L15" s="38" t="str">
        <f>D30</f>
        <v/>
      </c>
      <c r="M15" s="38" t="str">
        <f>D31</f>
        <v/>
      </c>
      <c r="N15" s="38" t="str">
        <f>D32</f>
        <v/>
      </c>
      <c r="O15" s="38" t="str">
        <f>D33</f>
        <v/>
      </c>
      <c r="P15" s="38" t="str">
        <f>D34</f>
        <v/>
      </c>
      <c r="Q15" s="38" t="str">
        <f>D35</f>
        <v/>
      </c>
      <c r="R15" s="38" t="str">
        <f>D36</f>
        <v/>
      </c>
      <c r="S15" s="38" t="str">
        <f>D37</f>
        <v/>
      </c>
      <c r="T15" s="38" t="str">
        <f>D38</f>
        <v/>
      </c>
    </row>
    <row r="16" spans="1:31" ht="15" customHeight="1" x14ac:dyDescent="0.3">
      <c r="A16" s="26" t="str">
        <f>VLOOKUP('Raw Data'!$E$1&amp;":"&amp;LEFT(B16,1),'Array Content'!$E$2:$F$105,2,FALSE)</f>
        <v>HPRT1</v>
      </c>
      <c r="B16" s="19" t="s">
        <v>52</v>
      </c>
      <c r="C16" s="35">
        <f>IF(SUM('Raw Data'!C$4:C$98)=0, "", IF(AND(ISNUMBER('Raw Data'!C17),'Raw Data'!C17&lt;Results!$B$32, 'Raw Data'!C17&gt;0),'Raw Data'!C17,Results!$B$32))</f>
        <v>23.05</v>
      </c>
      <c r="D16" s="35" t="str">
        <f>IF(SUM('Raw Data'!D$4:D$98)=0, "", IF(AND(ISNUMBER('Raw Data'!D17),'Raw Data'!D17&lt;Results!$B$32, 'Raw Data'!D17&gt;0),'Raw Data'!D17,Results!$B$32))</f>
        <v/>
      </c>
      <c r="E16" s="35" t="str">
        <f>IF(SUM('Raw Data'!E$4:E$98)=0, "", IF(AND(ISNUMBER('Raw Data'!E17),'Raw Data'!E17&lt;Results!$B$32, 'Raw Data'!E17&gt;0),'Raw Data'!E17,Results!$B$32))</f>
        <v/>
      </c>
      <c r="F16" s="35" t="str">
        <f>IF(SUM('Raw Data'!F$4:F$98)=0, "", IF(AND(ISNUMBER('Raw Data'!F17),'Raw Data'!F17&lt;Results!$B$32, 'Raw Data'!F17&gt;0),'Raw Data'!F17,Results!$B$32))</f>
        <v/>
      </c>
      <c r="G16" s="5" t="str">
        <f>VLOOKUP('Raw Data'!$E$1&amp;":"&amp;H16,'Array Content'!$E$2:$F$105,2,FALSE)</f>
        <v>PPC</v>
      </c>
      <c r="H16" s="5" t="s">
        <v>4</v>
      </c>
      <c r="I16" s="38" t="str">
        <f>D39</f>
        <v/>
      </c>
      <c r="J16" s="38" t="str">
        <f>D40</f>
        <v/>
      </c>
      <c r="K16" s="38" t="str">
        <f>D41</f>
        <v/>
      </c>
      <c r="L16" s="38" t="str">
        <f>D42</f>
        <v/>
      </c>
      <c r="M16" s="38" t="str">
        <f>D43</f>
        <v/>
      </c>
      <c r="N16" s="38" t="str">
        <f>D44</f>
        <v/>
      </c>
      <c r="O16" s="38" t="str">
        <f>D45</f>
        <v/>
      </c>
      <c r="P16" s="38" t="str">
        <f>D46</f>
        <v/>
      </c>
      <c r="Q16" s="38" t="str">
        <f>D47</f>
        <v/>
      </c>
      <c r="R16" s="38" t="str">
        <f>D48</f>
        <v/>
      </c>
      <c r="S16" s="38" t="str">
        <f>D49</f>
        <v/>
      </c>
      <c r="T16" s="38" t="str">
        <f>D50</f>
        <v/>
      </c>
    </row>
    <row r="17" spans="1:20" ht="15" customHeight="1" x14ac:dyDescent="0.3">
      <c r="A17" s="26" t="str">
        <f>VLOOKUP('Raw Data'!$E$1&amp;":"&amp;LEFT(B17,1),'Array Content'!$E$2:$F$105,2,FALSE)</f>
        <v>HPRT1</v>
      </c>
      <c r="B17" s="19" t="s">
        <v>53</v>
      </c>
      <c r="C17" s="35">
        <f>IF(SUM('Raw Data'!C$4:C$98)=0, "", IF(AND(ISNUMBER('Raw Data'!C18),'Raw Data'!C18&lt;Results!$B$32, 'Raw Data'!C18&gt;0),'Raw Data'!C18,Results!$B$32))</f>
        <v>23.11</v>
      </c>
      <c r="D17" s="35" t="str">
        <f>IF(SUM('Raw Data'!D$4:D$98)=0, "", IF(AND(ISNUMBER('Raw Data'!D18),'Raw Data'!D18&lt;Results!$B$32, 'Raw Data'!D18&gt;0),'Raw Data'!D18,Results!$B$32))</f>
        <v/>
      </c>
      <c r="E17" s="35" t="str">
        <f>IF(SUM('Raw Data'!E$4:E$98)=0, "", IF(AND(ISNUMBER('Raw Data'!E18),'Raw Data'!E18&lt;Results!$B$32, 'Raw Data'!E18&gt;0),'Raw Data'!E18,Results!$B$32))</f>
        <v/>
      </c>
      <c r="F17" s="35" t="str">
        <f>IF(SUM('Raw Data'!F$4:F$98)=0, "", IF(AND(ISNUMBER('Raw Data'!F18),'Raw Data'!F18&lt;Results!$B$32, 'Raw Data'!F18&gt;0),'Raw Data'!F18,Results!$B$32))</f>
        <v/>
      </c>
      <c r="G17" s="5" t="str">
        <f>VLOOKUP('Raw Data'!$E$1&amp;":"&amp;H17,'Array Content'!$E$2:$F$105,2,FALSE)</f>
        <v>HGDC</v>
      </c>
      <c r="H17" s="5" t="s">
        <v>5</v>
      </c>
      <c r="I17" s="38" t="str">
        <f>D51</f>
        <v/>
      </c>
      <c r="J17" s="38" t="str">
        <f>D52</f>
        <v/>
      </c>
      <c r="K17" s="38" t="str">
        <f>D53</f>
        <v/>
      </c>
      <c r="L17" s="38" t="str">
        <f>D54</f>
        <v/>
      </c>
      <c r="M17" s="38" t="str">
        <f>D55</f>
        <v/>
      </c>
      <c r="N17" s="38" t="str">
        <f>D56</f>
        <v/>
      </c>
      <c r="O17" s="38" t="str">
        <f>D57</f>
        <v/>
      </c>
      <c r="P17" s="38" t="str">
        <f>D58</f>
        <v/>
      </c>
      <c r="Q17" s="38" t="str">
        <f>D59</f>
        <v/>
      </c>
      <c r="R17" s="38" t="str">
        <f>D60</f>
        <v/>
      </c>
      <c r="S17" s="38" t="str">
        <f>D61</f>
        <v/>
      </c>
      <c r="T17" s="38" t="str">
        <f>D62</f>
        <v/>
      </c>
    </row>
    <row r="18" spans="1:20" ht="15" customHeight="1" x14ac:dyDescent="0.3">
      <c r="A18" s="26" t="str">
        <f>VLOOKUP('Raw Data'!$E$1&amp;":"&amp;LEFT(B18,1),'Array Content'!$E$2:$F$105,2,FALSE)</f>
        <v>HPRT1</v>
      </c>
      <c r="B18" s="19" t="s">
        <v>54</v>
      </c>
      <c r="C18" s="35">
        <f>IF(SUM('Raw Data'!C$4:C$98)=0, "", IF(AND(ISNUMBER('Raw Data'!C19),'Raw Data'!C19&lt;Results!$B$32, 'Raw Data'!C19&gt;0),'Raw Data'!C19,Results!$B$32))</f>
        <v>26.241800000000001</v>
      </c>
      <c r="D18" s="35" t="str">
        <f>IF(SUM('Raw Data'!D$4:D$98)=0, "", IF(AND(ISNUMBER('Raw Data'!D19),'Raw Data'!D19&lt;Results!$B$32, 'Raw Data'!D19&gt;0),'Raw Data'!D19,Results!$B$32))</f>
        <v/>
      </c>
      <c r="E18" s="35" t="str">
        <f>IF(SUM('Raw Data'!E$4:E$98)=0, "", IF(AND(ISNUMBER('Raw Data'!E19),'Raw Data'!E19&lt;Results!$B$32, 'Raw Data'!E19&gt;0),'Raw Data'!E19,Results!$B$32))</f>
        <v/>
      </c>
      <c r="F18" s="35" t="str">
        <f>IF(SUM('Raw Data'!F$4:F$98)=0, "", IF(AND(ISNUMBER('Raw Data'!F19),'Raw Data'!F19&lt;Results!$B$32, 'Raw Data'!F19&gt;0),'Raw Data'!F19,Results!$B$32))</f>
        <v/>
      </c>
      <c r="G18" s="5" t="str">
        <f>VLOOKUP('Raw Data'!$E$1&amp;":"&amp;H18,'Array Content'!$E$2:$F$105,2,FALSE)</f>
        <v>NRT</v>
      </c>
      <c r="H18" s="5" t="s">
        <v>17</v>
      </c>
      <c r="I18" s="13" t="str">
        <f>D63</f>
        <v/>
      </c>
      <c r="J18" s="13" t="str">
        <f>D64</f>
        <v/>
      </c>
      <c r="K18" s="38" t="str">
        <f>D65</f>
        <v/>
      </c>
      <c r="L18" s="38" t="str">
        <f>D66</f>
        <v/>
      </c>
      <c r="M18" s="38" t="str">
        <f>D67</f>
        <v/>
      </c>
      <c r="N18" s="38" t="str">
        <f>D68</f>
        <v/>
      </c>
      <c r="O18" s="38" t="str">
        <f>D69</f>
        <v/>
      </c>
      <c r="P18" s="38" t="str">
        <f>D70</f>
        <v/>
      </c>
      <c r="Q18" s="38" t="str">
        <f>D71</f>
        <v/>
      </c>
      <c r="R18" s="38" t="str">
        <f>D72</f>
        <v/>
      </c>
      <c r="S18" s="38" t="str">
        <f>D73</f>
        <v/>
      </c>
      <c r="T18" s="38" t="str">
        <f>D74</f>
        <v/>
      </c>
    </row>
    <row r="19" spans="1:20" ht="15" customHeight="1" x14ac:dyDescent="0.3">
      <c r="A19" s="26" t="str">
        <f>VLOOKUP('Raw Data'!$E$1&amp;":"&amp;LEFT(B19,1),'Array Content'!$E$2:$F$105,2,FALSE)</f>
        <v>HPRT1</v>
      </c>
      <c r="B19" s="19" t="s">
        <v>55</v>
      </c>
      <c r="C19" s="35">
        <f>IF(SUM('Raw Data'!C$4:C$98)=0, "", IF(AND(ISNUMBER('Raw Data'!C20),'Raw Data'!C20&lt;Results!$B$32, 'Raw Data'!C20&gt;0),'Raw Data'!C20,Results!$B$32))</f>
        <v>26.151399999999999</v>
      </c>
      <c r="D19" s="35" t="str">
        <f>IF(SUM('Raw Data'!D$4:D$98)=0, "", IF(AND(ISNUMBER('Raw Data'!D20),'Raw Data'!D20&lt;Results!$B$32, 'Raw Data'!D20&gt;0),'Raw Data'!D20,Results!$B$32))</f>
        <v/>
      </c>
      <c r="E19" s="35" t="str">
        <f>IF(SUM('Raw Data'!E$4:E$98)=0, "", IF(AND(ISNUMBER('Raw Data'!E20),'Raw Data'!E20&lt;Results!$B$32, 'Raw Data'!E20&gt;0),'Raw Data'!E20,Results!$B$32))</f>
        <v/>
      </c>
      <c r="F19" s="35" t="str">
        <f>IF(SUM('Raw Data'!F$4:F$98)=0, "", IF(AND(ISNUMBER('Raw Data'!F20),'Raw Data'!F20&lt;Results!$B$32, 'Raw Data'!F20&gt;0),'Raw Data'!F20,Results!$B$32))</f>
        <v/>
      </c>
      <c r="G19" s="5" t="str">
        <f>VLOOKUP('Raw Data'!$E$1&amp;":"&amp;H19,'Array Content'!$E$2:$F$105,2,FALSE)</f>
        <v>PPC</v>
      </c>
      <c r="H19" s="5" t="s">
        <v>18</v>
      </c>
      <c r="I19" s="13" t="str">
        <f>D75</f>
        <v/>
      </c>
      <c r="J19" s="13" t="str">
        <f>D76</f>
        <v/>
      </c>
      <c r="K19" s="38" t="str">
        <f>D77</f>
        <v/>
      </c>
      <c r="L19" s="38" t="str">
        <f>D78</f>
        <v/>
      </c>
      <c r="M19" s="38" t="str">
        <f>D79</f>
        <v/>
      </c>
      <c r="N19" s="38" t="str">
        <f>D80</f>
        <v/>
      </c>
      <c r="O19" s="38" t="str">
        <f>D81</f>
        <v/>
      </c>
      <c r="P19" s="38" t="str">
        <f>D82</f>
        <v/>
      </c>
      <c r="Q19" s="38" t="str">
        <f>D83</f>
        <v/>
      </c>
      <c r="R19" s="38" t="str">
        <f>D84</f>
        <v/>
      </c>
      <c r="S19" s="38" t="str">
        <f>D85</f>
        <v/>
      </c>
      <c r="T19" s="38" t="str">
        <f>D86</f>
        <v/>
      </c>
    </row>
    <row r="20" spans="1:20" ht="15" customHeight="1" x14ac:dyDescent="0.3">
      <c r="A20" s="26" t="str">
        <f>VLOOKUP('Raw Data'!$E$1&amp;":"&amp;LEFT(B20,1),'Array Content'!$E$2:$F$105,2,FALSE)</f>
        <v>HPRT1</v>
      </c>
      <c r="B20" s="19" t="s">
        <v>56</v>
      </c>
      <c r="C20" s="35">
        <f>IF(SUM('Raw Data'!C$4:C$98)=0, "", IF(AND(ISNUMBER('Raw Data'!C21),'Raw Data'!C21&lt;Results!$B$32, 'Raw Data'!C21&gt;0),'Raw Data'!C21,Results!$B$32))</f>
        <v>26.2806</v>
      </c>
      <c r="D20" s="35" t="str">
        <f>IF(SUM('Raw Data'!D$4:D$98)=0, "", IF(AND(ISNUMBER('Raw Data'!D21),'Raw Data'!D21&lt;Results!$B$32, 'Raw Data'!D21&gt;0),'Raw Data'!D21,Results!$B$32))</f>
        <v/>
      </c>
      <c r="E20" s="35" t="str">
        <f>IF(SUM('Raw Data'!E$4:E$98)=0, "", IF(AND(ISNUMBER('Raw Data'!E21),'Raw Data'!E21&lt;Results!$B$32, 'Raw Data'!E21&gt;0),'Raw Data'!E21,Results!$B$32))</f>
        <v/>
      </c>
      <c r="F20" s="35" t="str">
        <f>IF(SUM('Raw Data'!F$4:F$98)=0, "", IF(AND(ISNUMBER('Raw Data'!F21),'Raw Data'!F21&lt;Results!$B$32, 'Raw Data'!F21&gt;0),'Raw Data'!F21,Results!$B$32))</f>
        <v/>
      </c>
      <c r="G20" s="5" t="str">
        <f>VLOOKUP('Raw Data'!$E$1&amp;":"&amp;H20,'Array Content'!$E$2:$F$105,2,FALSE)</f>
        <v>NTC</v>
      </c>
      <c r="H20" s="5" t="s">
        <v>19</v>
      </c>
      <c r="I20" s="13" t="str">
        <f>D87</f>
        <v/>
      </c>
      <c r="J20" s="13" t="str">
        <f>D88</f>
        <v/>
      </c>
      <c r="K20" s="38" t="str">
        <f>D89</f>
        <v/>
      </c>
      <c r="L20" s="38" t="str">
        <f>D90</f>
        <v/>
      </c>
      <c r="M20" s="38" t="str">
        <f>D91</f>
        <v/>
      </c>
      <c r="N20" s="38" t="str">
        <f>D92</f>
        <v/>
      </c>
      <c r="O20" s="38" t="str">
        <f>D93</f>
        <v/>
      </c>
      <c r="P20" s="38" t="str">
        <f>D94</f>
        <v/>
      </c>
      <c r="Q20" s="38" t="str">
        <f>D95</f>
        <v/>
      </c>
      <c r="R20" s="38" t="str">
        <f>D96</f>
        <v/>
      </c>
      <c r="S20" s="38" t="str">
        <f>D97</f>
        <v/>
      </c>
      <c r="T20" s="38" t="str">
        <f>D98</f>
        <v/>
      </c>
    </row>
    <row r="21" spans="1:20" ht="15" customHeight="1" x14ac:dyDescent="0.3">
      <c r="A21" s="26" t="str">
        <f>VLOOKUP('Raw Data'!$E$1&amp;":"&amp;LEFT(B21,1),'Array Content'!$E$2:$F$105,2,FALSE)</f>
        <v>HPRT1</v>
      </c>
      <c r="B21" s="19" t="s">
        <v>57</v>
      </c>
      <c r="C21" s="35">
        <f>IF(SUM('Raw Data'!C$4:C$98)=0, "", IF(AND(ISNUMBER('Raw Data'!C22),'Raw Data'!C22&lt;Results!$B$32, 'Raw Data'!C22&gt;0),'Raw Data'!C22,Results!$B$32))</f>
        <v>22.551400000000001</v>
      </c>
      <c r="D21" s="35" t="str">
        <f>IF(SUM('Raw Data'!D$4:D$98)=0, "", IF(AND(ISNUMBER('Raw Data'!D22),'Raw Data'!D22&lt;Results!$B$32, 'Raw Data'!D22&gt;0),'Raw Data'!D22,Results!$B$32))</f>
        <v/>
      </c>
      <c r="E21" s="35" t="str">
        <f>IF(SUM('Raw Data'!E$4:E$98)=0, "", IF(AND(ISNUMBER('Raw Data'!E22),'Raw Data'!E22&lt;Results!$B$32, 'Raw Data'!E22&gt;0),'Raw Data'!E22,Results!$B$32))</f>
        <v/>
      </c>
      <c r="F21" s="35" t="str">
        <f>IF(SUM('Raw Data'!F$4:F$98)=0, "", IF(AND(ISNUMBER('Raw Data'!F22),'Raw Data'!F22&lt;Results!$B$32, 'Raw Data'!F22&gt;0),'Raw Data'!F22,Results!$B$32))</f>
        <v/>
      </c>
      <c r="I21" s="4"/>
      <c r="J21" s="4"/>
      <c r="K21" s="4"/>
      <c r="L21" s="4"/>
      <c r="M21" s="4"/>
      <c r="N21" s="4"/>
      <c r="O21" s="4"/>
      <c r="P21" s="4"/>
      <c r="Q21" s="4"/>
      <c r="R21" s="4"/>
      <c r="T21" s="4"/>
    </row>
    <row r="22" spans="1:20" ht="15" customHeight="1" x14ac:dyDescent="0.3">
      <c r="A22" s="26" t="str">
        <f>VLOOKUP('Raw Data'!$E$1&amp;":"&amp;LEFT(B22,1),'Array Content'!$E$2:$F$105,2,FALSE)</f>
        <v>HPRT1</v>
      </c>
      <c r="B22" s="19" t="s">
        <v>58</v>
      </c>
      <c r="C22" s="35">
        <f>IF(SUM('Raw Data'!C$4:C$98)=0, "", IF(AND(ISNUMBER('Raw Data'!C23),'Raw Data'!C23&lt;Results!$B$32, 'Raw Data'!C23&gt;0),'Raw Data'!C23,Results!$B$32))</f>
        <v>22.493400000000001</v>
      </c>
      <c r="D22" s="35" t="str">
        <f>IF(SUM('Raw Data'!D$4:D$98)=0, "", IF(AND(ISNUMBER('Raw Data'!D23),'Raw Data'!D23&lt;Results!$B$32, 'Raw Data'!D23&gt;0),'Raw Data'!D23,Results!$B$32))</f>
        <v/>
      </c>
      <c r="E22" s="35" t="str">
        <f>IF(SUM('Raw Data'!E$4:E$98)=0, "", IF(AND(ISNUMBER('Raw Data'!E23),'Raw Data'!E23&lt;Results!$B$32, 'Raw Data'!E23&gt;0),'Raw Data'!E23,Results!$B$32))</f>
        <v/>
      </c>
      <c r="F22" s="35" t="str">
        <f>IF(SUM('Raw Data'!F$4:F$98)=0, "", IF(AND(ISNUMBER('Raw Data'!F23),'Raw Data'!F23&lt;Results!$B$32, 'Raw Data'!F23&gt;0),'Raw Data'!F23,Results!$B$32))</f>
        <v/>
      </c>
      <c r="G22" s="96" t="str">
        <f>E2</f>
        <v>exp3</v>
      </c>
      <c r="H22" s="87"/>
      <c r="I22" s="16">
        <v>1</v>
      </c>
      <c r="J22" s="16">
        <v>2</v>
      </c>
      <c r="K22" s="16">
        <v>3</v>
      </c>
      <c r="L22" s="16">
        <v>4</v>
      </c>
      <c r="M22" s="16">
        <v>5</v>
      </c>
      <c r="N22" s="16">
        <v>6</v>
      </c>
      <c r="O22" s="16">
        <v>7</v>
      </c>
      <c r="P22" s="16">
        <v>8</v>
      </c>
      <c r="Q22" s="16">
        <v>9</v>
      </c>
      <c r="R22" s="16">
        <v>10</v>
      </c>
      <c r="S22" s="16">
        <v>11</v>
      </c>
      <c r="T22" s="16">
        <v>12</v>
      </c>
    </row>
    <row r="23" spans="1:20" ht="15" customHeight="1" x14ac:dyDescent="0.3">
      <c r="A23" s="26" t="str">
        <f>VLOOKUP('Raw Data'!$E$1&amp;":"&amp;LEFT(B23,1),'Array Content'!$E$2:$F$105,2,FALSE)</f>
        <v>HPRT1</v>
      </c>
      <c r="B23" s="19" t="s">
        <v>59</v>
      </c>
      <c r="C23" s="35">
        <f>IF(SUM('Raw Data'!C$4:C$98)=0, "", IF(AND(ISNUMBER('Raw Data'!C24),'Raw Data'!C24&lt;Results!$B$32, 'Raw Data'!C24&gt;0),'Raw Data'!C24,Results!$B$32))</f>
        <v>22.553799999999999</v>
      </c>
      <c r="D23" s="35" t="str">
        <f>IF(SUM('Raw Data'!D$4:D$98)=0, "", IF(AND(ISNUMBER('Raw Data'!D24),'Raw Data'!D24&lt;Results!$B$32, 'Raw Data'!D24&gt;0),'Raw Data'!D24,Results!$B$32))</f>
        <v/>
      </c>
      <c r="E23" s="35" t="str">
        <f>IF(SUM('Raw Data'!E$4:E$98)=0, "", IF(AND(ISNUMBER('Raw Data'!E24),'Raw Data'!E24&lt;Results!$B$32, 'Raw Data'!E24&gt;0),'Raw Data'!E24,Results!$B$32))</f>
        <v/>
      </c>
      <c r="F23" s="35" t="str">
        <f>IF(SUM('Raw Data'!F$4:F$98)=0, "", IF(AND(ISNUMBER('Raw Data'!F24),'Raw Data'!F24&lt;Results!$B$32, 'Raw Data'!F24&gt;0),'Raw Data'!F24,Results!$B$32))</f>
        <v/>
      </c>
      <c r="G23" s="5" t="str">
        <f>VLOOKUP('Raw Data'!$E$1&amp;":"&amp;H23,'Array Content'!$E$2:$F$105,2,FALSE)</f>
        <v>ACTB</v>
      </c>
      <c r="H23" s="5" t="s">
        <v>1</v>
      </c>
      <c r="I23" s="38" t="str">
        <f>E3</f>
        <v/>
      </c>
      <c r="J23" s="38" t="str">
        <f>E4</f>
        <v/>
      </c>
      <c r="K23" s="38" t="str">
        <f>E5</f>
        <v/>
      </c>
      <c r="L23" s="38" t="str">
        <f>E6</f>
        <v/>
      </c>
      <c r="M23" s="38" t="str">
        <f>E7</f>
        <v/>
      </c>
      <c r="N23" s="38" t="str">
        <f>E8</f>
        <v/>
      </c>
      <c r="O23" s="38" t="str">
        <f>E9</f>
        <v/>
      </c>
      <c r="P23" s="38" t="str">
        <f>E10</f>
        <v/>
      </c>
      <c r="Q23" s="38" t="str">
        <f>E11</f>
        <v/>
      </c>
      <c r="R23" s="38" t="str">
        <f>E12</f>
        <v/>
      </c>
      <c r="S23" s="38" t="str">
        <f>E13</f>
        <v/>
      </c>
      <c r="T23" s="38" t="str">
        <f>E14</f>
        <v/>
      </c>
    </row>
    <row r="24" spans="1:20" ht="15" customHeight="1" x14ac:dyDescent="0.3">
      <c r="A24" s="26" t="str">
        <f>VLOOKUP('Raw Data'!$E$1&amp;":"&amp;LEFT(B24,1),'Array Content'!$E$2:$F$105,2,FALSE)</f>
        <v>HPRT1</v>
      </c>
      <c r="B24" s="19" t="s">
        <v>60</v>
      </c>
      <c r="C24" s="35">
        <f>IF(SUM('Raw Data'!C$4:C$98)=0, "", IF(AND(ISNUMBER('Raw Data'!C25),'Raw Data'!C25&lt;Results!$B$32, 'Raw Data'!C25&gt;0),'Raw Data'!C25,Results!$B$32))</f>
        <v>18.316199999999998</v>
      </c>
      <c r="D24" s="35" t="str">
        <f>IF(SUM('Raw Data'!D$4:D$98)=0, "", IF(AND(ISNUMBER('Raw Data'!D25),'Raw Data'!D25&lt;Results!$B$32, 'Raw Data'!D25&gt;0),'Raw Data'!D25,Results!$B$32))</f>
        <v/>
      </c>
      <c r="E24" s="35" t="str">
        <f>IF(SUM('Raw Data'!E$4:E$98)=0, "", IF(AND(ISNUMBER('Raw Data'!E25),'Raw Data'!E25&lt;Results!$B$32, 'Raw Data'!E25&gt;0),'Raw Data'!E25,Results!$B$32))</f>
        <v/>
      </c>
      <c r="F24" s="35" t="str">
        <f>IF(SUM('Raw Data'!F$4:F$98)=0, "", IF(AND(ISNUMBER('Raw Data'!F25),'Raw Data'!F25&lt;Results!$B$32, 'Raw Data'!F25&gt;0),'Raw Data'!F25,Results!$B$32))</f>
        <v/>
      </c>
      <c r="G24" s="5" t="str">
        <f>VLOOKUP('Raw Data'!$E$1&amp;":"&amp;H24,'Array Content'!$E$2:$F$105,2,FALSE)</f>
        <v>HPRT1</v>
      </c>
      <c r="H24" s="5" t="s">
        <v>2</v>
      </c>
      <c r="I24" s="38" t="str">
        <f>E15</f>
        <v/>
      </c>
      <c r="J24" s="38" t="str">
        <f>E16</f>
        <v/>
      </c>
      <c r="K24" s="38" t="str">
        <f>E17</f>
        <v/>
      </c>
      <c r="L24" s="38" t="str">
        <f>E18</f>
        <v/>
      </c>
      <c r="M24" s="38" t="str">
        <f>E19</f>
        <v/>
      </c>
      <c r="N24" s="38" t="str">
        <f>E20</f>
        <v/>
      </c>
      <c r="O24" s="38" t="str">
        <f>E21</f>
        <v/>
      </c>
      <c r="P24" s="38" t="str">
        <f>E22</f>
        <v/>
      </c>
      <c r="Q24" s="38" t="str">
        <f>E23</f>
        <v/>
      </c>
      <c r="R24" s="38" t="str">
        <f>E24</f>
        <v/>
      </c>
      <c r="S24" s="38" t="str">
        <f>E25</f>
        <v/>
      </c>
      <c r="T24" s="38" t="str">
        <f>E26</f>
        <v/>
      </c>
    </row>
    <row r="25" spans="1:20" ht="15" customHeight="1" x14ac:dyDescent="0.3">
      <c r="A25" s="26" t="str">
        <f>VLOOKUP('Raw Data'!$E$1&amp;":"&amp;LEFT(B25,1),'Array Content'!$E$2:$F$105,2,FALSE)</f>
        <v>HPRT1</v>
      </c>
      <c r="B25" s="19" t="s">
        <v>61</v>
      </c>
      <c r="C25" s="35">
        <f>IF(SUM('Raw Data'!C$4:C$98)=0, "", IF(AND(ISNUMBER('Raw Data'!C26),'Raw Data'!C26&lt;Results!$B$32, 'Raw Data'!C26&gt;0),'Raw Data'!C26,Results!$B$32))</f>
        <v>18.332999999999998</v>
      </c>
      <c r="D25" s="35" t="str">
        <f>IF(SUM('Raw Data'!D$4:D$98)=0, "", IF(AND(ISNUMBER('Raw Data'!D26),'Raw Data'!D26&lt;Results!$B$32, 'Raw Data'!D26&gt;0),'Raw Data'!D26,Results!$B$32))</f>
        <v/>
      </c>
      <c r="E25" s="35" t="str">
        <f>IF(SUM('Raw Data'!E$4:E$98)=0, "", IF(AND(ISNUMBER('Raw Data'!E26),'Raw Data'!E26&lt;Results!$B$32, 'Raw Data'!E26&gt;0),'Raw Data'!E26,Results!$B$32))</f>
        <v/>
      </c>
      <c r="F25" s="35" t="str">
        <f>IF(SUM('Raw Data'!F$4:F$98)=0, "", IF(AND(ISNUMBER('Raw Data'!F26),'Raw Data'!F26&lt;Results!$B$32, 'Raw Data'!F26&gt;0),'Raw Data'!F26,Results!$B$32))</f>
        <v/>
      </c>
      <c r="G25" s="5" t="str">
        <f>VLOOKUP('Raw Data'!$E$1&amp;":"&amp;H25,'Array Content'!$E$2:$F$105,2,FALSE)</f>
        <v>RTC</v>
      </c>
      <c r="H25" s="5" t="s">
        <v>3</v>
      </c>
      <c r="I25" s="38" t="str">
        <f>E27</f>
        <v/>
      </c>
      <c r="J25" s="38" t="str">
        <f>E28</f>
        <v/>
      </c>
      <c r="K25" s="38" t="str">
        <f>E29</f>
        <v/>
      </c>
      <c r="L25" s="38" t="str">
        <f>E30</f>
        <v/>
      </c>
      <c r="M25" s="38" t="str">
        <f>E31</f>
        <v/>
      </c>
      <c r="N25" s="38" t="str">
        <f>E32</f>
        <v/>
      </c>
      <c r="O25" s="38" t="str">
        <f>E33</f>
        <v/>
      </c>
      <c r="P25" s="38" t="str">
        <f>E34</f>
        <v/>
      </c>
      <c r="Q25" s="38" t="str">
        <f>E35</f>
        <v/>
      </c>
      <c r="R25" s="38" t="str">
        <f>E36</f>
        <v/>
      </c>
      <c r="S25" s="38" t="str">
        <f>E37</f>
        <v/>
      </c>
      <c r="T25" s="38" t="str">
        <f>E38</f>
        <v/>
      </c>
    </row>
    <row r="26" spans="1:20" ht="15" customHeight="1" x14ac:dyDescent="0.3">
      <c r="A26" s="26" t="str">
        <f>VLOOKUP('Raw Data'!$E$1&amp;":"&amp;LEFT(B26,1),'Array Content'!$E$2:$F$105,2,FALSE)</f>
        <v>HPRT1</v>
      </c>
      <c r="B26" s="19" t="s">
        <v>62</v>
      </c>
      <c r="C26" s="35">
        <f>IF(SUM('Raw Data'!C$4:C$98)=0, "", IF(AND(ISNUMBER('Raw Data'!C27),'Raw Data'!C27&lt;Results!$B$32, 'Raw Data'!C27&gt;0),'Raw Data'!C27,Results!$B$32))</f>
        <v>18.271999999999998</v>
      </c>
      <c r="D26" s="35" t="str">
        <f>IF(SUM('Raw Data'!D$4:D$98)=0, "", IF(AND(ISNUMBER('Raw Data'!D27),'Raw Data'!D27&lt;Results!$B$32, 'Raw Data'!D27&gt;0),'Raw Data'!D27,Results!$B$32))</f>
        <v/>
      </c>
      <c r="E26" s="35" t="str">
        <f>IF(SUM('Raw Data'!E$4:E$98)=0, "", IF(AND(ISNUMBER('Raw Data'!E27),'Raw Data'!E27&lt;Results!$B$32, 'Raw Data'!E27&gt;0),'Raw Data'!E27,Results!$B$32))</f>
        <v/>
      </c>
      <c r="F26" s="35" t="str">
        <f>IF(SUM('Raw Data'!F$4:F$98)=0, "", IF(AND(ISNUMBER('Raw Data'!F27),'Raw Data'!F27&lt;Results!$B$32, 'Raw Data'!F27&gt;0),'Raw Data'!F27,Results!$B$32))</f>
        <v/>
      </c>
      <c r="G26" s="5" t="str">
        <f>VLOOKUP('Raw Data'!$E$1&amp;":"&amp;H26,'Array Content'!$E$2:$F$105,2,FALSE)</f>
        <v>PPC</v>
      </c>
      <c r="H26" s="5" t="s">
        <v>4</v>
      </c>
      <c r="I26" s="38" t="str">
        <f>E39</f>
        <v/>
      </c>
      <c r="J26" s="38" t="str">
        <f>E40</f>
        <v/>
      </c>
      <c r="K26" s="38" t="str">
        <f>E41</f>
        <v/>
      </c>
      <c r="L26" s="38" t="str">
        <f>E42</f>
        <v/>
      </c>
      <c r="M26" s="38" t="str">
        <f>E43</f>
        <v/>
      </c>
      <c r="N26" s="38" t="str">
        <f>E44</f>
        <v/>
      </c>
      <c r="O26" s="38" t="str">
        <f>E45</f>
        <v/>
      </c>
      <c r="P26" s="38" t="str">
        <f>E46</f>
        <v/>
      </c>
      <c r="Q26" s="38" t="str">
        <f>E47</f>
        <v/>
      </c>
      <c r="R26" s="38" t="str">
        <f>E48</f>
        <v/>
      </c>
      <c r="S26" s="38" t="str">
        <f>E49</f>
        <v/>
      </c>
      <c r="T26" s="38" t="str">
        <f>E50</f>
        <v/>
      </c>
    </row>
    <row r="27" spans="1:20" ht="15" customHeight="1" x14ac:dyDescent="0.3">
      <c r="A27" s="26" t="str">
        <f>VLOOKUP('Raw Data'!$E$1&amp;":"&amp;LEFT(B27,1),'Array Content'!$E$2:$F$105,2,FALSE)</f>
        <v>RTC</v>
      </c>
      <c r="B27" s="19" t="s">
        <v>63</v>
      </c>
      <c r="C27" s="35">
        <f>IF(SUM('Raw Data'!C$4:C$98)=0, "", IF(AND(ISNUMBER('Raw Data'!C28),'Raw Data'!C28&lt;Results!$B$32, 'Raw Data'!C28&gt;0),'Raw Data'!C28,Results!$B$32))</f>
        <v>23.26</v>
      </c>
      <c r="D27" s="35" t="str">
        <f>IF(SUM('Raw Data'!D$4:D$98)=0, "", IF(AND(ISNUMBER('Raw Data'!D28),'Raw Data'!D28&lt;Results!$B$32, 'Raw Data'!D28&gt;0),'Raw Data'!D28,Results!$B$32))</f>
        <v/>
      </c>
      <c r="E27" s="35" t="str">
        <f>IF(SUM('Raw Data'!E$4:E$98)=0, "", IF(AND(ISNUMBER('Raw Data'!E28),'Raw Data'!E28&lt;Results!$B$32, 'Raw Data'!E28&gt;0),'Raw Data'!E28,Results!$B$32))</f>
        <v/>
      </c>
      <c r="F27" s="35" t="str">
        <f>IF(SUM('Raw Data'!F$4:F$98)=0, "", IF(AND(ISNUMBER('Raw Data'!F28),'Raw Data'!F28&lt;Results!$B$32, 'Raw Data'!F28&gt;0),'Raw Data'!F28,Results!$B$32))</f>
        <v/>
      </c>
      <c r="G27" s="5" t="str">
        <f>VLOOKUP('Raw Data'!$E$1&amp;":"&amp;H27,'Array Content'!$E$2:$F$105,2,FALSE)</f>
        <v>HGDC</v>
      </c>
      <c r="H27" s="5" t="s">
        <v>5</v>
      </c>
      <c r="I27" s="38" t="str">
        <f>E51</f>
        <v/>
      </c>
      <c r="J27" s="38" t="str">
        <f>E52</f>
        <v/>
      </c>
      <c r="K27" s="38" t="str">
        <f>E53</f>
        <v/>
      </c>
      <c r="L27" s="38" t="str">
        <f>E54</f>
        <v/>
      </c>
      <c r="M27" s="38" t="str">
        <f>E55</f>
        <v/>
      </c>
      <c r="N27" s="38" t="str">
        <f>E56</f>
        <v/>
      </c>
      <c r="O27" s="38" t="str">
        <f>E57</f>
        <v/>
      </c>
      <c r="P27" s="38" t="str">
        <f>E58</f>
        <v/>
      </c>
      <c r="Q27" s="38" t="str">
        <f>E59</f>
        <v/>
      </c>
      <c r="R27" s="38" t="str">
        <f>E60</f>
        <v/>
      </c>
      <c r="S27" s="38" t="str">
        <f>E61</f>
        <v/>
      </c>
      <c r="T27" s="38" t="str">
        <f>E62</f>
        <v/>
      </c>
    </row>
    <row r="28" spans="1:20" ht="15" customHeight="1" x14ac:dyDescent="0.3">
      <c r="A28" s="26" t="str">
        <f>VLOOKUP('Raw Data'!$E$1&amp;":"&amp;LEFT(B28,1),'Array Content'!$E$2:$F$105,2,FALSE)</f>
        <v>RTC</v>
      </c>
      <c r="B28" s="19" t="s">
        <v>64</v>
      </c>
      <c r="C28" s="35">
        <f>IF(SUM('Raw Data'!C$4:C$98)=0, "", IF(AND(ISNUMBER('Raw Data'!C29),'Raw Data'!C29&lt;Results!$B$32, 'Raw Data'!C29&gt;0),'Raw Data'!C29,Results!$B$32))</f>
        <v>23.08</v>
      </c>
      <c r="D28" s="35" t="str">
        <f>IF(SUM('Raw Data'!D$4:D$98)=0, "", IF(AND(ISNUMBER('Raw Data'!D29),'Raw Data'!D29&lt;Results!$B$32, 'Raw Data'!D29&gt;0),'Raw Data'!D29,Results!$B$32))</f>
        <v/>
      </c>
      <c r="E28" s="35" t="str">
        <f>IF(SUM('Raw Data'!E$4:E$98)=0, "", IF(AND(ISNUMBER('Raw Data'!E29),'Raw Data'!E29&lt;Results!$B$32, 'Raw Data'!E29&gt;0),'Raw Data'!E29,Results!$B$32))</f>
        <v/>
      </c>
      <c r="F28" s="35" t="str">
        <f>IF(SUM('Raw Data'!F$4:F$98)=0, "", IF(AND(ISNUMBER('Raw Data'!F29),'Raw Data'!F29&lt;Results!$B$32, 'Raw Data'!F29&gt;0),'Raw Data'!F29,Results!$B$32))</f>
        <v/>
      </c>
      <c r="G28" s="5" t="str">
        <f>VLOOKUP('Raw Data'!$E$1&amp;":"&amp;H28,'Array Content'!$E$2:$F$105,2,FALSE)</f>
        <v>NRT</v>
      </c>
      <c r="H28" s="5" t="s">
        <v>17</v>
      </c>
      <c r="I28" s="13" t="str">
        <f>E63</f>
        <v/>
      </c>
      <c r="J28" s="13" t="str">
        <f>E64</f>
        <v/>
      </c>
      <c r="K28" s="38" t="str">
        <f>E65</f>
        <v/>
      </c>
      <c r="L28" s="38" t="str">
        <f>E66</f>
        <v/>
      </c>
      <c r="M28" s="38" t="str">
        <f>E67</f>
        <v/>
      </c>
      <c r="N28" s="38" t="str">
        <f>E68</f>
        <v/>
      </c>
      <c r="O28" s="38" t="str">
        <f>E69</f>
        <v/>
      </c>
      <c r="P28" s="38" t="str">
        <f>E70</f>
        <v/>
      </c>
      <c r="Q28" s="38" t="str">
        <f>E71</f>
        <v/>
      </c>
      <c r="R28" s="38" t="str">
        <f>E72</f>
        <v/>
      </c>
      <c r="S28" s="38" t="str">
        <f>E73</f>
        <v/>
      </c>
      <c r="T28" s="38" t="str">
        <f>E74</f>
        <v/>
      </c>
    </row>
    <row r="29" spans="1:20" ht="15" customHeight="1" x14ac:dyDescent="0.3">
      <c r="A29" s="26" t="str">
        <f>VLOOKUP('Raw Data'!$E$1&amp;":"&amp;LEFT(B29,1),'Array Content'!$E$2:$F$105,2,FALSE)</f>
        <v>RTC</v>
      </c>
      <c r="B29" s="19" t="s">
        <v>65</v>
      </c>
      <c r="C29" s="35">
        <f>IF(SUM('Raw Data'!C$4:C$98)=0, "", IF(AND(ISNUMBER('Raw Data'!C30),'Raw Data'!C30&lt;Results!$B$32, 'Raw Data'!C30&gt;0),'Raw Data'!C30,Results!$B$32))</f>
        <v>23.07</v>
      </c>
      <c r="D29" s="35" t="str">
        <f>IF(SUM('Raw Data'!D$4:D$98)=0, "", IF(AND(ISNUMBER('Raw Data'!D30),'Raw Data'!D30&lt;Results!$B$32, 'Raw Data'!D30&gt;0),'Raw Data'!D30,Results!$B$32))</f>
        <v/>
      </c>
      <c r="E29" s="35" t="str">
        <f>IF(SUM('Raw Data'!E$4:E$98)=0, "", IF(AND(ISNUMBER('Raw Data'!E30),'Raw Data'!E30&lt;Results!$B$32, 'Raw Data'!E30&gt;0),'Raw Data'!E30,Results!$B$32))</f>
        <v/>
      </c>
      <c r="F29" s="35" t="str">
        <f>IF(SUM('Raw Data'!F$4:F$98)=0, "", IF(AND(ISNUMBER('Raw Data'!F30),'Raw Data'!F30&lt;Results!$B$32, 'Raw Data'!F30&gt;0),'Raw Data'!F30,Results!$B$32))</f>
        <v/>
      </c>
      <c r="G29" s="5" t="str">
        <f>VLOOKUP('Raw Data'!$E$1&amp;":"&amp;H29,'Array Content'!$E$2:$F$105,2,FALSE)</f>
        <v>PPC</v>
      </c>
      <c r="H29" s="5" t="s">
        <v>18</v>
      </c>
      <c r="I29" s="13" t="str">
        <f>E75</f>
        <v/>
      </c>
      <c r="J29" s="13" t="str">
        <f>E76</f>
        <v/>
      </c>
      <c r="K29" s="38" t="str">
        <f>E77</f>
        <v/>
      </c>
      <c r="L29" s="38" t="str">
        <f>E78</f>
        <v/>
      </c>
      <c r="M29" s="38" t="str">
        <f>E79</f>
        <v/>
      </c>
      <c r="N29" s="38" t="str">
        <f>E80</f>
        <v/>
      </c>
      <c r="O29" s="38" t="str">
        <f>E81</f>
        <v/>
      </c>
      <c r="P29" s="38" t="str">
        <f>E82</f>
        <v/>
      </c>
      <c r="Q29" s="38" t="str">
        <f>E83</f>
        <v/>
      </c>
      <c r="R29" s="38" t="str">
        <f>E84</f>
        <v/>
      </c>
      <c r="S29" s="38" t="str">
        <f>E85</f>
        <v/>
      </c>
      <c r="T29" s="38" t="str">
        <f>E86</f>
        <v/>
      </c>
    </row>
    <row r="30" spans="1:20" ht="15" customHeight="1" x14ac:dyDescent="0.3">
      <c r="A30" s="26" t="str">
        <f>VLOOKUP('Raw Data'!$E$1&amp;":"&amp;LEFT(B30,1),'Array Content'!$E$2:$F$105,2,FALSE)</f>
        <v>RTC</v>
      </c>
      <c r="B30" s="19" t="s">
        <v>66</v>
      </c>
      <c r="C30" s="35">
        <f>IF(SUM('Raw Data'!C$4:C$98)=0, "", IF(AND(ISNUMBER('Raw Data'!C31),'Raw Data'!C31&lt;Results!$B$32, 'Raw Data'!C31&gt;0),'Raw Data'!C31,Results!$B$32))</f>
        <v>29.254200000000001</v>
      </c>
      <c r="D30" s="35" t="str">
        <f>IF(SUM('Raw Data'!D$4:D$98)=0, "", IF(AND(ISNUMBER('Raw Data'!D31),'Raw Data'!D31&lt;Results!$B$32, 'Raw Data'!D31&gt;0),'Raw Data'!D31,Results!$B$32))</f>
        <v/>
      </c>
      <c r="E30" s="35" t="str">
        <f>IF(SUM('Raw Data'!E$4:E$98)=0, "", IF(AND(ISNUMBER('Raw Data'!E31),'Raw Data'!E31&lt;Results!$B$32, 'Raw Data'!E31&gt;0),'Raw Data'!E31,Results!$B$32))</f>
        <v/>
      </c>
      <c r="F30" s="35" t="str">
        <f>IF(SUM('Raw Data'!F$4:F$98)=0, "", IF(AND(ISNUMBER('Raw Data'!F31),'Raw Data'!F31&lt;Results!$B$32, 'Raw Data'!F31&gt;0),'Raw Data'!F31,Results!$B$32))</f>
        <v/>
      </c>
      <c r="G30" s="5" t="str">
        <f>VLOOKUP('Raw Data'!$E$1&amp;":"&amp;H30,'Array Content'!$E$2:$F$105,2,FALSE)</f>
        <v>NTC</v>
      </c>
      <c r="H30" s="5" t="s">
        <v>19</v>
      </c>
      <c r="I30" s="13" t="str">
        <f>E87</f>
        <v/>
      </c>
      <c r="J30" s="13" t="str">
        <f>E88</f>
        <v/>
      </c>
      <c r="K30" s="38" t="str">
        <f>E89</f>
        <v/>
      </c>
      <c r="L30" s="38" t="str">
        <f>E90</f>
        <v/>
      </c>
      <c r="M30" s="38" t="str">
        <f>E91</f>
        <v/>
      </c>
      <c r="N30" s="38" t="str">
        <f>E92</f>
        <v/>
      </c>
      <c r="O30" s="38" t="str">
        <f>E93</f>
        <v/>
      </c>
      <c r="P30" s="38" t="str">
        <f>E94</f>
        <v/>
      </c>
      <c r="Q30" s="38" t="str">
        <f>E95</f>
        <v/>
      </c>
      <c r="R30" s="38" t="str">
        <f>E96</f>
        <v/>
      </c>
      <c r="S30" s="38" t="str">
        <f>E97</f>
        <v/>
      </c>
      <c r="T30" s="38" t="str">
        <f>E98</f>
        <v/>
      </c>
    </row>
    <row r="31" spans="1:20" ht="15" customHeight="1" x14ac:dyDescent="0.3">
      <c r="A31" s="26" t="str">
        <f>VLOOKUP('Raw Data'!$E$1&amp;":"&amp;LEFT(B31,1),'Array Content'!$E$2:$F$105,2,FALSE)</f>
        <v>RTC</v>
      </c>
      <c r="B31" s="19" t="s">
        <v>67</v>
      </c>
      <c r="C31" s="35">
        <f>IF(SUM('Raw Data'!C$4:C$98)=0, "", IF(AND(ISNUMBER('Raw Data'!C32),'Raw Data'!C32&lt;Results!$B$32, 'Raw Data'!C32&gt;0),'Raw Data'!C32,Results!$B$32))</f>
        <v>29.307700000000001</v>
      </c>
      <c r="D31" s="35" t="str">
        <f>IF(SUM('Raw Data'!D$4:D$98)=0, "", IF(AND(ISNUMBER('Raw Data'!D32),'Raw Data'!D32&lt;Results!$B$32, 'Raw Data'!D32&gt;0),'Raw Data'!D32,Results!$B$32))</f>
        <v/>
      </c>
      <c r="E31" s="35" t="str">
        <f>IF(SUM('Raw Data'!E$4:E$98)=0, "", IF(AND(ISNUMBER('Raw Data'!E32),'Raw Data'!E32&lt;Results!$B$32, 'Raw Data'!E32&gt;0),'Raw Data'!E32,Results!$B$32))</f>
        <v/>
      </c>
      <c r="F31" s="35" t="str">
        <f>IF(SUM('Raw Data'!F$4:F$98)=0, "", IF(AND(ISNUMBER('Raw Data'!F32),'Raw Data'!F32&lt;Results!$B$32, 'Raw Data'!F32&gt;0),'Raw Data'!F32,Results!$B$32))</f>
        <v/>
      </c>
      <c r="I31" s="4"/>
      <c r="J31" s="4"/>
      <c r="K31" s="4"/>
      <c r="L31" s="4"/>
      <c r="M31" s="4"/>
      <c r="N31" s="4"/>
      <c r="O31" s="4"/>
      <c r="P31" s="4"/>
      <c r="Q31" s="4"/>
      <c r="R31" s="4"/>
      <c r="T31" s="4"/>
    </row>
    <row r="32" spans="1:20" ht="15" customHeight="1" x14ac:dyDescent="0.3">
      <c r="A32" s="26" t="str">
        <f>VLOOKUP('Raw Data'!$E$1&amp;":"&amp;LEFT(B32,1),'Array Content'!$E$2:$F$105,2,FALSE)</f>
        <v>RTC</v>
      </c>
      <c r="B32" s="19" t="s">
        <v>68</v>
      </c>
      <c r="C32" s="35">
        <f>IF(SUM('Raw Data'!C$4:C$98)=0, "", IF(AND(ISNUMBER('Raw Data'!C33),'Raw Data'!C33&lt;Results!$B$32, 'Raw Data'!C33&gt;0),'Raw Data'!C33,Results!$B$32))</f>
        <v>29.283899999999999</v>
      </c>
      <c r="D32" s="35" t="str">
        <f>IF(SUM('Raw Data'!D$4:D$98)=0, "", IF(AND(ISNUMBER('Raw Data'!D33),'Raw Data'!D33&lt;Results!$B$32, 'Raw Data'!D33&gt;0),'Raw Data'!D33,Results!$B$32))</f>
        <v/>
      </c>
      <c r="E32" s="35" t="str">
        <f>IF(SUM('Raw Data'!E$4:E$98)=0, "", IF(AND(ISNUMBER('Raw Data'!E33),'Raw Data'!E33&lt;Results!$B$32, 'Raw Data'!E33&gt;0),'Raw Data'!E33,Results!$B$32))</f>
        <v/>
      </c>
      <c r="F32" s="35" t="str">
        <f>IF(SUM('Raw Data'!F$4:F$98)=0, "", IF(AND(ISNUMBER('Raw Data'!F33),'Raw Data'!F33&lt;Results!$B$32, 'Raw Data'!F33&gt;0),'Raw Data'!F33,Results!$B$32))</f>
        <v/>
      </c>
      <c r="G32" s="96" t="str">
        <f>F2</f>
        <v>exp4</v>
      </c>
      <c r="H32" s="97"/>
      <c r="I32" s="16">
        <v>1</v>
      </c>
      <c r="J32" s="16">
        <v>2</v>
      </c>
      <c r="K32" s="16">
        <v>3</v>
      </c>
      <c r="L32" s="16">
        <v>4</v>
      </c>
      <c r="M32" s="16">
        <v>5</v>
      </c>
      <c r="N32" s="16">
        <v>6</v>
      </c>
      <c r="O32" s="16">
        <v>7</v>
      </c>
      <c r="P32" s="16">
        <v>8</v>
      </c>
      <c r="Q32" s="16">
        <v>9</v>
      </c>
      <c r="R32" s="16">
        <v>10</v>
      </c>
      <c r="S32" s="16">
        <v>11</v>
      </c>
      <c r="T32" s="16">
        <v>12</v>
      </c>
    </row>
    <row r="33" spans="1:20" ht="15" customHeight="1" x14ac:dyDescent="0.3">
      <c r="A33" s="26" t="str">
        <f>VLOOKUP('Raw Data'!$E$1&amp;":"&amp;LEFT(B33,1),'Array Content'!$E$2:$F$105,2,FALSE)</f>
        <v>RTC</v>
      </c>
      <c r="B33" s="19" t="s">
        <v>69</v>
      </c>
      <c r="C33" s="35">
        <f>IF(SUM('Raw Data'!C$4:C$98)=0, "", IF(AND(ISNUMBER('Raw Data'!C34),'Raw Data'!C34&lt;Results!$B$32, 'Raw Data'!C34&gt;0),'Raw Data'!C34,Results!$B$32))</f>
        <v>26.319500000000001</v>
      </c>
      <c r="D33" s="35" t="str">
        <f>IF(SUM('Raw Data'!D$4:D$98)=0, "", IF(AND(ISNUMBER('Raw Data'!D34),'Raw Data'!D34&lt;Results!$B$32, 'Raw Data'!D34&gt;0),'Raw Data'!D34,Results!$B$32))</f>
        <v/>
      </c>
      <c r="E33" s="35" t="str">
        <f>IF(SUM('Raw Data'!E$4:E$98)=0, "", IF(AND(ISNUMBER('Raw Data'!E34),'Raw Data'!E34&lt;Results!$B$32, 'Raw Data'!E34&gt;0),'Raw Data'!E34,Results!$B$32))</f>
        <v/>
      </c>
      <c r="F33" s="35" t="str">
        <f>IF(SUM('Raw Data'!F$4:F$98)=0, "", IF(AND(ISNUMBER('Raw Data'!F34),'Raw Data'!F34&lt;Results!$B$32, 'Raw Data'!F34&gt;0),'Raw Data'!F34,Results!$B$32))</f>
        <v/>
      </c>
      <c r="G33" s="5" t="str">
        <f>VLOOKUP('Raw Data'!$E$1&amp;":"&amp;H33,'Array Content'!$E$2:$F$105,2,FALSE)</f>
        <v>ACTB</v>
      </c>
      <c r="H33" s="5" t="s">
        <v>1</v>
      </c>
      <c r="I33" s="38" t="str">
        <f>F3</f>
        <v/>
      </c>
      <c r="J33" s="38" t="str">
        <f>F4</f>
        <v/>
      </c>
      <c r="K33" s="38" t="str">
        <f>F5</f>
        <v/>
      </c>
      <c r="L33" s="38" t="str">
        <f>F6</f>
        <v/>
      </c>
      <c r="M33" s="38" t="str">
        <f>F7</f>
        <v/>
      </c>
      <c r="N33" s="38" t="str">
        <f>F8</f>
        <v/>
      </c>
      <c r="O33" s="38" t="str">
        <f>F9</f>
        <v/>
      </c>
      <c r="P33" s="38" t="str">
        <f>F10</f>
        <v/>
      </c>
      <c r="Q33" s="38" t="str">
        <f>F11</f>
        <v/>
      </c>
      <c r="R33" s="38" t="str">
        <f>F12</f>
        <v/>
      </c>
      <c r="S33" s="38" t="str">
        <f>F13</f>
        <v/>
      </c>
      <c r="T33" s="38" t="str">
        <f>F14</f>
        <v/>
      </c>
    </row>
    <row r="34" spans="1:20" ht="15" customHeight="1" x14ac:dyDescent="0.3">
      <c r="A34" s="26" t="str">
        <f>VLOOKUP('Raw Data'!$E$1&amp;":"&amp;LEFT(B34,1),'Array Content'!$E$2:$F$105,2,FALSE)</f>
        <v>RTC</v>
      </c>
      <c r="B34" s="19" t="s">
        <v>70</v>
      </c>
      <c r="C34" s="35">
        <f>IF(SUM('Raw Data'!C$4:C$98)=0, "", IF(AND(ISNUMBER('Raw Data'!C35),'Raw Data'!C35&lt;Results!$B$32, 'Raw Data'!C35&gt;0),'Raw Data'!C35,Results!$B$32))</f>
        <v>26.191099999999999</v>
      </c>
      <c r="D34" s="35" t="str">
        <f>IF(SUM('Raw Data'!D$4:D$98)=0, "", IF(AND(ISNUMBER('Raw Data'!D35),'Raw Data'!D35&lt;Results!$B$32, 'Raw Data'!D35&gt;0),'Raw Data'!D35,Results!$B$32))</f>
        <v/>
      </c>
      <c r="E34" s="35" t="str">
        <f>IF(SUM('Raw Data'!E$4:E$98)=0, "", IF(AND(ISNUMBER('Raw Data'!E35),'Raw Data'!E35&lt;Results!$B$32, 'Raw Data'!E35&gt;0),'Raw Data'!E35,Results!$B$32))</f>
        <v/>
      </c>
      <c r="F34" s="35" t="str">
        <f>IF(SUM('Raw Data'!F$4:F$98)=0, "", IF(AND(ISNUMBER('Raw Data'!F35),'Raw Data'!F35&lt;Results!$B$32, 'Raw Data'!F35&gt;0),'Raw Data'!F35,Results!$B$32))</f>
        <v/>
      </c>
      <c r="G34" s="5" t="str">
        <f>VLOOKUP('Raw Data'!$E$1&amp;":"&amp;H34,'Array Content'!$E$2:$F$105,2,FALSE)</f>
        <v>HPRT1</v>
      </c>
      <c r="H34" s="5" t="s">
        <v>2</v>
      </c>
      <c r="I34" s="38" t="str">
        <f>F15</f>
        <v/>
      </c>
      <c r="J34" s="38" t="str">
        <f>F16</f>
        <v/>
      </c>
      <c r="K34" s="38" t="str">
        <f>F17</f>
        <v/>
      </c>
      <c r="L34" s="38" t="str">
        <f>F18</f>
        <v/>
      </c>
      <c r="M34" s="38" t="str">
        <f>F19</f>
        <v/>
      </c>
      <c r="N34" s="38" t="str">
        <f>F20</f>
        <v/>
      </c>
      <c r="O34" s="38" t="str">
        <f>F21</f>
        <v/>
      </c>
      <c r="P34" s="38" t="str">
        <f>F22</f>
        <v/>
      </c>
      <c r="Q34" s="38" t="str">
        <f>F23</f>
        <v/>
      </c>
      <c r="R34" s="38" t="str">
        <f>F24</f>
        <v/>
      </c>
      <c r="S34" s="38" t="str">
        <f>F25</f>
        <v/>
      </c>
      <c r="T34" s="38" t="str">
        <f>F26</f>
        <v/>
      </c>
    </row>
    <row r="35" spans="1:20" ht="15" customHeight="1" x14ac:dyDescent="0.3">
      <c r="A35" s="26" t="str">
        <f>VLOOKUP('Raw Data'!$E$1&amp;":"&amp;LEFT(B35,1),'Array Content'!$E$2:$F$105,2,FALSE)</f>
        <v>RTC</v>
      </c>
      <c r="B35" s="19" t="s">
        <v>71</v>
      </c>
      <c r="C35" s="35">
        <f>IF(SUM('Raw Data'!C$4:C$98)=0, "", IF(AND(ISNUMBER('Raw Data'!C36),'Raw Data'!C36&lt;Results!$B$32, 'Raw Data'!C36&gt;0),'Raw Data'!C36,Results!$B$32))</f>
        <v>26.106000000000002</v>
      </c>
      <c r="D35" s="35" t="str">
        <f>IF(SUM('Raw Data'!D$4:D$98)=0, "", IF(AND(ISNUMBER('Raw Data'!D36),'Raw Data'!D36&lt;Results!$B$32, 'Raw Data'!D36&gt;0),'Raw Data'!D36,Results!$B$32))</f>
        <v/>
      </c>
      <c r="E35" s="35" t="str">
        <f>IF(SUM('Raw Data'!E$4:E$98)=0, "", IF(AND(ISNUMBER('Raw Data'!E36),'Raw Data'!E36&lt;Results!$B$32, 'Raw Data'!E36&gt;0),'Raw Data'!E36,Results!$B$32))</f>
        <v/>
      </c>
      <c r="F35" s="35" t="str">
        <f>IF(SUM('Raw Data'!F$4:F$98)=0, "", IF(AND(ISNUMBER('Raw Data'!F36),'Raw Data'!F36&lt;Results!$B$32, 'Raw Data'!F36&gt;0),'Raw Data'!F36,Results!$B$32))</f>
        <v/>
      </c>
      <c r="G35" s="5" t="str">
        <f>VLOOKUP('Raw Data'!$E$1&amp;":"&amp;H35,'Array Content'!$E$2:$F$105,2,FALSE)</f>
        <v>RTC</v>
      </c>
      <c r="H35" s="5" t="s">
        <v>3</v>
      </c>
      <c r="I35" s="38" t="str">
        <f>F27</f>
        <v/>
      </c>
      <c r="J35" s="38" t="str">
        <f>F28</f>
        <v/>
      </c>
      <c r="K35" s="38" t="str">
        <f>F29</f>
        <v/>
      </c>
      <c r="L35" s="38" t="str">
        <f>F30</f>
        <v/>
      </c>
      <c r="M35" s="38" t="str">
        <f>F31</f>
        <v/>
      </c>
      <c r="N35" s="38" t="str">
        <f>F32</f>
        <v/>
      </c>
      <c r="O35" s="38" t="str">
        <f>F33</f>
        <v/>
      </c>
      <c r="P35" s="38" t="str">
        <f>F34</f>
        <v/>
      </c>
      <c r="Q35" s="38" t="str">
        <f>F35</f>
        <v/>
      </c>
      <c r="R35" s="38" t="str">
        <f>F36</f>
        <v/>
      </c>
      <c r="S35" s="38" t="str">
        <f>F37</f>
        <v/>
      </c>
      <c r="T35" s="38" t="str">
        <f>F38</f>
        <v/>
      </c>
    </row>
    <row r="36" spans="1:20" ht="15" customHeight="1" x14ac:dyDescent="0.3">
      <c r="A36" s="26" t="str">
        <f>VLOOKUP('Raw Data'!$E$1&amp;":"&amp;LEFT(B36,1),'Array Content'!$E$2:$F$105,2,FALSE)</f>
        <v>RTC</v>
      </c>
      <c r="B36" s="19" t="s">
        <v>72</v>
      </c>
      <c r="C36" s="35">
        <f>IF(SUM('Raw Data'!C$4:C$98)=0, "", IF(AND(ISNUMBER('Raw Data'!C37),'Raw Data'!C37&lt;Results!$B$32, 'Raw Data'!C37&gt;0),'Raw Data'!C37,Results!$B$32))</f>
        <v>22.270199999999999</v>
      </c>
      <c r="D36" s="35" t="str">
        <f>IF(SUM('Raw Data'!D$4:D$98)=0, "", IF(AND(ISNUMBER('Raw Data'!D37),'Raw Data'!D37&lt;Results!$B$32, 'Raw Data'!D37&gt;0),'Raw Data'!D37,Results!$B$32))</f>
        <v/>
      </c>
      <c r="E36" s="35" t="str">
        <f>IF(SUM('Raw Data'!E$4:E$98)=0, "", IF(AND(ISNUMBER('Raw Data'!E37),'Raw Data'!E37&lt;Results!$B$32, 'Raw Data'!E37&gt;0),'Raw Data'!E37,Results!$B$32))</f>
        <v/>
      </c>
      <c r="F36" s="35" t="str">
        <f>IF(SUM('Raw Data'!F$4:F$98)=0, "", IF(AND(ISNUMBER('Raw Data'!F37),'Raw Data'!F37&lt;Results!$B$32, 'Raw Data'!F37&gt;0),'Raw Data'!F37,Results!$B$32))</f>
        <v/>
      </c>
      <c r="G36" s="5" t="str">
        <f>VLOOKUP('Raw Data'!$E$1&amp;":"&amp;H36,'Array Content'!$E$2:$F$105,2,FALSE)</f>
        <v>PPC</v>
      </c>
      <c r="H36" s="5" t="s">
        <v>4</v>
      </c>
      <c r="I36" s="38" t="str">
        <f>F39</f>
        <v/>
      </c>
      <c r="J36" s="38" t="str">
        <f>F40</f>
        <v/>
      </c>
      <c r="K36" s="38" t="str">
        <f>F41</f>
        <v/>
      </c>
      <c r="L36" s="38" t="str">
        <f>F42</f>
        <v/>
      </c>
      <c r="M36" s="38" t="str">
        <f>F43</f>
        <v/>
      </c>
      <c r="N36" s="38" t="str">
        <f>F44</f>
        <v/>
      </c>
      <c r="O36" s="38" t="str">
        <f>F45</f>
        <v/>
      </c>
      <c r="P36" s="38" t="str">
        <f>F46</f>
        <v/>
      </c>
      <c r="Q36" s="38" t="str">
        <f>F47</f>
        <v/>
      </c>
      <c r="R36" s="38" t="str">
        <f>F48</f>
        <v/>
      </c>
      <c r="S36" s="38" t="str">
        <f>F49</f>
        <v/>
      </c>
      <c r="T36" s="38" t="str">
        <f>F50</f>
        <v/>
      </c>
    </row>
    <row r="37" spans="1:20" ht="15" customHeight="1" x14ac:dyDescent="0.3">
      <c r="A37" s="26" t="str">
        <f>VLOOKUP('Raw Data'!$E$1&amp;":"&amp;LEFT(B37,1),'Array Content'!$E$2:$F$105,2,FALSE)</f>
        <v>RTC</v>
      </c>
      <c r="B37" s="19" t="s">
        <v>73</v>
      </c>
      <c r="C37" s="35">
        <f>IF(SUM('Raw Data'!C$4:C$98)=0, "", IF(AND(ISNUMBER('Raw Data'!C38),'Raw Data'!C38&lt;Results!$B$32, 'Raw Data'!C38&gt;0),'Raw Data'!C38,Results!$B$32))</f>
        <v>22.2392</v>
      </c>
      <c r="D37" s="35" t="str">
        <f>IF(SUM('Raw Data'!D$4:D$98)=0, "", IF(AND(ISNUMBER('Raw Data'!D38),'Raw Data'!D38&lt;Results!$B$32, 'Raw Data'!D38&gt;0),'Raw Data'!D38,Results!$B$32))</f>
        <v/>
      </c>
      <c r="E37" s="35" t="str">
        <f>IF(SUM('Raw Data'!E$4:E$98)=0, "", IF(AND(ISNUMBER('Raw Data'!E38),'Raw Data'!E38&lt;Results!$B$32, 'Raw Data'!E38&gt;0),'Raw Data'!E38,Results!$B$32))</f>
        <v/>
      </c>
      <c r="F37" s="35" t="str">
        <f>IF(SUM('Raw Data'!F$4:F$98)=0, "", IF(AND(ISNUMBER('Raw Data'!F38),'Raw Data'!F38&lt;Results!$B$32, 'Raw Data'!F38&gt;0),'Raw Data'!F38,Results!$B$32))</f>
        <v/>
      </c>
      <c r="G37" s="5" t="str">
        <f>VLOOKUP('Raw Data'!$E$1&amp;":"&amp;H37,'Array Content'!$E$2:$F$105,2,FALSE)</f>
        <v>HGDC</v>
      </c>
      <c r="H37" s="5" t="s">
        <v>5</v>
      </c>
      <c r="I37" s="38" t="str">
        <f>F51</f>
        <v/>
      </c>
      <c r="J37" s="38" t="str">
        <f>F52</f>
        <v/>
      </c>
      <c r="K37" s="38" t="str">
        <f>F53</f>
        <v/>
      </c>
      <c r="L37" s="38" t="str">
        <f>F54</f>
        <v/>
      </c>
      <c r="M37" s="38" t="str">
        <f>F55</f>
        <v/>
      </c>
      <c r="N37" s="38" t="str">
        <f>F56</f>
        <v/>
      </c>
      <c r="O37" s="38" t="str">
        <f>F57</f>
        <v/>
      </c>
      <c r="P37" s="38" t="str">
        <f>F58</f>
        <v/>
      </c>
      <c r="Q37" s="38" t="str">
        <f>F59</f>
        <v/>
      </c>
      <c r="R37" s="38" t="str">
        <f>F60</f>
        <v/>
      </c>
      <c r="S37" s="38" t="str">
        <f>F61</f>
        <v/>
      </c>
      <c r="T37" s="38" t="str">
        <f>F62</f>
        <v/>
      </c>
    </row>
    <row r="38" spans="1:20" ht="15" customHeight="1" x14ac:dyDescent="0.3">
      <c r="A38" s="26" t="str">
        <f>VLOOKUP('Raw Data'!$E$1&amp;":"&amp;LEFT(B38,1),'Array Content'!$E$2:$F$105,2,FALSE)</f>
        <v>RTC</v>
      </c>
      <c r="B38" s="19" t="s">
        <v>74</v>
      </c>
      <c r="C38" s="35">
        <f>IF(SUM('Raw Data'!C$4:C$98)=0, "", IF(AND(ISNUMBER('Raw Data'!C39),'Raw Data'!C39&lt;Results!$B$32, 'Raw Data'!C39&gt;0),'Raw Data'!C39,Results!$B$32))</f>
        <v>22.201899999999998</v>
      </c>
      <c r="D38" s="35" t="str">
        <f>IF(SUM('Raw Data'!D$4:D$98)=0, "", IF(AND(ISNUMBER('Raw Data'!D39),'Raw Data'!D39&lt;Results!$B$32, 'Raw Data'!D39&gt;0),'Raw Data'!D39,Results!$B$32))</f>
        <v/>
      </c>
      <c r="E38" s="35" t="str">
        <f>IF(SUM('Raw Data'!E$4:E$98)=0, "", IF(AND(ISNUMBER('Raw Data'!E39),'Raw Data'!E39&lt;Results!$B$32, 'Raw Data'!E39&gt;0),'Raw Data'!E39,Results!$B$32))</f>
        <v/>
      </c>
      <c r="F38" s="35" t="str">
        <f>IF(SUM('Raw Data'!F$4:F$98)=0, "", IF(AND(ISNUMBER('Raw Data'!F39),'Raw Data'!F39&lt;Results!$B$32, 'Raw Data'!F39&gt;0),'Raw Data'!F39,Results!$B$32))</f>
        <v/>
      </c>
      <c r="G38" s="5" t="str">
        <f>VLOOKUP('Raw Data'!$E$1&amp;":"&amp;H38,'Array Content'!$E$2:$F$105,2,FALSE)</f>
        <v>NRT</v>
      </c>
      <c r="H38" s="5" t="s">
        <v>17</v>
      </c>
      <c r="I38" s="13" t="str">
        <f>F63</f>
        <v/>
      </c>
      <c r="J38" s="13" t="str">
        <f>F64</f>
        <v/>
      </c>
      <c r="K38" s="38" t="str">
        <f>F65</f>
        <v/>
      </c>
      <c r="L38" s="38" t="str">
        <f>F66</f>
        <v/>
      </c>
      <c r="M38" s="38" t="str">
        <f>F67</f>
        <v/>
      </c>
      <c r="N38" s="38" t="str">
        <f>F68</f>
        <v/>
      </c>
      <c r="O38" s="38" t="str">
        <f>F69</f>
        <v/>
      </c>
      <c r="P38" s="38" t="str">
        <f>F70</f>
        <v/>
      </c>
      <c r="Q38" s="38" t="str">
        <f>F71</f>
        <v/>
      </c>
      <c r="R38" s="38" t="str">
        <f>F72</f>
        <v/>
      </c>
      <c r="S38" s="38" t="str">
        <f>F73</f>
        <v/>
      </c>
      <c r="T38" s="38" t="str">
        <f>F74</f>
        <v/>
      </c>
    </row>
    <row r="39" spans="1:20" ht="15" customHeight="1" x14ac:dyDescent="0.3">
      <c r="A39" s="26" t="str">
        <f>VLOOKUP('Raw Data'!$E$1&amp;":"&amp;LEFT(B39,1),'Array Content'!$E$2:$F$105,2,FALSE)</f>
        <v>PPC</v>
      </c>
      <c r="B39" s="19" t="s">
        <v>75</v>
      </c>
      <c r="C39" s="35">
        <f>IF(SUM('Raw Data'!C$4:C$98)=0, "", IF(AND(ISNUMBER('Raw Data'!C40),'Raw Data'!C40&lt;Results!$B$32, 'Raw Data'!C40&gt;0),'Raw Data'!C40,Results!$B$32))</f>
        <v>20.02</v>
      </c>
      <c r="D39" s="35" t="str">
        <f>IF(SUM('Raw Data'!D$4:D$98)=0, "", IF(AND(ISNUMBER('Raw Data'!D40),'Raw Data'!D40&lt;Results!$B$32, 'Raw Data'!D40&gt;0),'Raw Data'!D40,Results!$B$32))</f>
        <v/>
      </c>
      <c r="E39" s="35" t="str">
        <f>IF(SUM('Raw Data'!E$4:E$98)=0, "", IF(AND(ISNUMBER('Raw Data'!E40),'Raw Data'!E40&lt;Results!$B$32, 'Raw Data'!E40&gt;0),'Raw Data'!E40,Results!$B$32))</f>
        <v/>
      </c>
      <c r="F39" s="35" t="str">
        <f>IF(SUM('Raw Data'!F$4:F$98)=0, "", IF(AND(ISNUMBER('Raw Data'!F40),'Raw Data'!F40&lt;Results!$B$32, 'Raw Data'!F40&gt;0),'Raw Data'!F40,Results!$B$32))</f>
        <v/>
      </c>
      <c r="G39" s="5" t="str">
        <f>VLOOKUP('Raw Data'!$E$1&amp;":"&amp;H39,'Array Content'!$E$2:$F$105,2,FALSE)</f>
        <v>PPC</v>
      </c>
      <c r="H39" s="5" t="s">
        <v>18</v>
      </c>
      <c r="I39" s="13" t="str">
        <f>F75</f>
        <v/>
      </c>
      <c r="J39" s="13" t="str">
        <f>F76</f>
        <v/>
      </c>
      <c r="K39" s="38" t="str">
        <f>F77</f>
        <v/>
      </c>
      <c r="L39" s="38" t="str">
        <f>F78</f>
        <v/>
      </c>
      <c r="M39" s="38" t="str">
        <f>F79</f>
        <v/>
      </c>
      <c r="N39" s="38" t="str">
        <f>F80</f>
        <v/>
      </c>
      <c r="O39" s="38" t="str">
        <f>F81</f>
        <v/>
      </c>
      <c r="P39" s="38" t="str">
        <f>F82</f>
        <v/>
      </c>
      <c r="Q39" s="38" t="str">
        <f>F83</f>
        <v/>
      </c>
      <c r="R39" s="38" t="str">
        <f>F84</f>
        <v/>
      </c>
      <c r="S39" s="38" t="str">
        <f>F85</f>
        <v/>
      </c>
      <c r="T39" s="38" t="str">
        <f>F86</f>
        <v/>
      </c>
    </row>
    <row r="40" spans="1:20" ht="15" customHeight="1" x14ac:dyDescent="0.3">
      <c r="A40" s="26" t="str">
        <f>VLOOKUP('Raw Data'!$E$1&amp;":"&amp;LEFT(B40,1),'Array Content'!$E$2:$F$105,2,FALSE)</f>
        <v>PPC</v>
      </c>
      <c r="B40" s="19" t="s">
        <v>76</v>
      </c>
      <c r="C40" s="35">
        <f>IF(SUM('Raw Data'!C$4:C$98)=0, "", IF(AND(ISNUMBER('Raw Data'!C41),'Raw Data'!C41&lt;Results!$B$32, 'Raw Data'!C41&gt;0),'Raw Data'!C41,Results!$B$32))</f>
        <v>20.12</v>
      </c>
      <c r="D40" s="35" t="str">
        <f>IF(SUM('Raw Data'!D$4:D$98)=0, "", IF(AND(ISNUMBER('Raw Data'!D41),'Raw Data'!D41&lt;Results!$B$32, 'Raw Data'!D41&gt;0),'Raw Data'!D41,Results!$B$32))</f>
        <v/>
      </c>
      <c r="E40" s="35" t="str">
        <f>IF(SUM('Raw Data'!E$4:E$98)=0, "", IF(AND(ISNUMBER('Raw Data'!E41),'Raw Data'!E41&lt;Results!$B$32, 'Raw Data'!E41&gt;0),'Raw Data'!E41,Results!$B$32))</f>
        <v/>
      </c>
      <c r="F40" s="35" t="str">
        <f>IF(SUM('Raw Data'!F$4:F$98)=0, "", IF(AND(ISNUMBER('Raw Data'!F41),'Raw Data'!F41&lt;Results!$B$32, 'Raw Data'!F41&gt;0),'Raw Data'!F41,Results!$B$32))</f>
        <v/>
      </c>
      <c r="G40" s="5" t="str">
        <f>VLOOKUP('Raw Data'!$E$1&amp;":"&amp;H40,'Array Content'!$E$2:$F$105,2,FALSE)</f>
        <v>NTC</v>
      </c>
      <c r="H40" s="5" t="s">
        <v>19</v>
      </c>
      <c r="I40" s="13" t="str">
        <f>F87</f>
        <v/>
      </c>
      <c r="J40" s="13" t="str">
        <f>F88</f>
        <v/>
      </c>
      <c r="K40" s="38" t="str">
        <f>F89</f>
        <v/>
      </c>
      <c r="L40" s="38" t="str">
        <f>F90</f>
        <v/>
      </c>
      <c r="M40" s="38" t="str">
        <f>F91</f>
        <v/>
      </c>
      <c r="N40" s="38" t="str">
        <f>F92</f>
        <v/>
      </c>
      <c r="O40" s="38" t="str">
        <f>F93</f>
        <v/>
      </c>
      <c r="P40" s="38" t="str">
        <f>F94</f>
        <v/>
      </c>
      <c r="Q40" s="38" t="str">
        <f>F95</f>
        <v/>
      </c>
      <c r="R40" s="38" t="str">
        <f>F96</f>
        <v/>
      </c>
      <c r="S40" s="38" t="str">
        <f>F97</f>
        <v/>
      </c>
      <c r="T40" s="38" t="str">
        <f>F98</f>
        <v/>
      </c>
    </row>
    <row r="41" spans="1:20" ht="15" customHeight="1" x14ac:dyDescent="0.3">
      <c r="A41" s="26" t="str">
        <f>VLOOKUP('Raw Data'!$E$1&amp;":"&amp;LEFT(B41,1),'Array Content'!$E$2:$F$105,2,FALSE)</f>
        <v>PPC</v>
      </c>
      <c r="B41" s="19" t="s">
        <v>77</v>
      </c>
      <c r="C41" s="35">
        <f>IF(SUM('Raw Data'!C$4:C$98)=0, "", IF(AND(ISNUMBER('Raw Data'!C42),'Raw Data'!C42&lt;Results!$B$32, 'Raw Data'!C42&gt;0),'Raw Data'!C42,Results!$B$32))</f>
        <v>20.079999999999998</v>
      </c>
      <c r="D41" s="35" t="str">
        <f>IF(SUM('Raw Data'!D$4:D$98)=0, "", IF(AND(ISNUMBER('Raw Data'!D42),'Raw Data'!D42&lt;Results!$B$32, 'Raw Data'!D42&gt;0),'Raw Data'!D42,Results!$B$32))</f>
        <v/>
      </c>
      <c r="E41" s="35" t="str">
        <f>IF(SUM('Raw Data'!E$4:E$98)=0, "", IF(AND(ISNUMBER('Raw Data'!E42),'Raw Data'!E42&lt;Results!$B$32, 'Raw Data'!E42&gt;0),'Raw Data'!E42,Results!$B$32))</f>
        <v/>
      </c>
      <c r="F41" s="35" t="str">
        <f>IF(SUM('Raw Data'!F$4:F$98)=0, "", IF(AND(ISNUMBER('Raw Data'!F42),'Raw Data'!F42&lt;Results!$B$32, 'Raw Data'!F42&gt;0),'Raw Data'!F42,Results!$B$32))</f>
        <v/>
      </c>
      <c r="I41" s="4"/>
      <c r="J41" s="4"/>
      <c r="K41" s="4"/>
      <c r="L41" s="4"/>
      <c r="M41" s="4"/>
      <c r="N41" s="4"/>
      <c r="O41" s="4"/>
      <c r="P41" s="4"/>
      <c r="Q41" s="4"/>
      <c r="R41" s="4"/>
      <c r="T41" s="4"/>
    </row>
    <row r="42" spans="1:20" ht="15" customHeight="1" x14ac:dyDescent="0.3">
      <c r="A42" s="26" t="str">
        <f>VLOOKUP('Raw Data'!$E$1&amp;":"&amp;LEFT(B42,1),'Array Content'!$E$2:$F$105,2,FALSE)</f>
        <v>PPC</v>
      </c>
      <c r="B42" s="19" t="s">
        <v>78</v>
      </c>
      <c r="C42" s="35">
        <f>IF(SUM('Raw Data'!C$4:C$98)=0, "", IF(AND(ISNUMBER('Raw Data'!C43),'Raw Data'!C43&lt;Results!$B$32, 'Raw Data'!C43&gt;0),'Raw Data'!C43,Results!$B$32))</f>
        <v>19.447800000000001</v>
      </c>
      <c r="D42" s="35" t="str">
        <f>IF(SUM('Raw Data'!D$4:D$98)=0, "", IF(AND(ISNUMBER('Raw Data'!D43),'Raw Data'!D43&lt;Results!$B$32, 'Raw Data'!D43&gt;0),'Raw Data'!D43,Results!$B$32))</f>
        <v/>
      </c>
      <c r="E42" s="35" t="str">
        <f>IF(SUM('Raw Data'!E$4:E$98)=0, "", IF(AND(ISNUMBER('Raw Data'!E43),'Raw Data'!E43&lt;Results!$B$32, 'Raw Data'!E43&gt;0),'Raw Data'!E43,Results!$B$32))</f>
        <v/>
      </c>
      <c r="F42" s="35" t="str">
        <f>IF(SUM('Raw Data'!F$4:F$98)=0, "", IF(AND(ISNUMBER('Raw Data'!F43),'Raw Data'!F43&lt;Results!$B$32, 'Raw Data'!F43&gt;0),'Raw Data'!F43,Results!$B$32))</f>
        <v/>
      </c>
      <c r="I42" s="13">
        <f>STDEV(Results!C3:N3)</f>
        <v>4.0632859693960546</v>
      </c>
      <c r="J42" s="4"/>
      <c r="K42" s="4"/>
      <c r="L42" s="4"/>
      <c r="M42" s="4"/>
      <c r="N42" s="4"/>
      <c r="O42" s="4"/>
      <c r="P42" s="4"/>
      <c r="Q42" s="4"/>
      <c r="R42" s="4"/>
      <c r="S42" s="4"/>
      <c r="T42" s="4"/>
    </row>
    <row r="43" spans="1:20" ht="15" customHeight="1" x14ac:dyDescent="0.3">
      <c r="A43" s="26" t="str">
        <f>VLOOKUP('Raw Data'!$E$1&amp;":"&amp;LEFT(B43,1),'Array Content'!$E$2:$F$105,2,FALSE)</f>
        <v>PPC</v>
      </c>
      <c r="B43" s="19" t="s">
        <v>79</v>
      </c>
      <c r="C43" s="35">
        <f>IF(SUM('Raw Data'!C$4:C$98)=0, "", IF(AND(ISNUMBER('Raw Data'!C44),'Raw Data'!C44&lt;Results!$B$32, 'Raw Data'!C44&gt;0),'Raw Data'!C44,Results!$B$32))</f>
        <v>19.996400000000001</v>
      </c>
      <c r="D43" s="35" t="str">
        <f>IF(SUM('Raw Data'!D$4:D$98)=0, "", IF(AND(ISNUMBER('Raw Data'!D44),'Raw Data'!D44&lt;Results!$B$32, 'Raw Data'!D44&gt;0),'Raw Data'!D44,Results!$B$32))</f>
        <v/>
      </c>
      <c r="E43" s="35" t="str">
        <f>IF(SUM('Raw Data'!E$4:E$98)=0, "", IF(AND(ISNUMBER('Raw Data'!E44),'Raw Data'!E44&lt;Results!$B$32, 'Raw Data'!E44&gt;0),'Raw Data'!E44,Results!$B$32))</f>
        <v/>
      </c>
      <c r="F43" s="35" t="str">
        <f>IF(SUM('Raw Data'!F$4:F$98)=0, "", IF(AND(ISNUMBER('Raw Data'!F44),'Raw Data'!F44&lt;Results!$B$32, 'Raw Data'!F44&gt;0),'Raw Data'!F44,Results!$B$32))</f>
        <v/>
      </c>
      <c r="I43" s="13">
        <f>STDEV(Results!C4:N4)</f>
        <v>2.9473482464854199</v>
      </c>
      <c r="J43" s="4"/>
      <c r="K43" s="4"/>
      <c r="L43" s="4"/>
      <c r="M43" s="4"/>
      <c r="N43" s="4"/>
      <c r="O43" s="4"/>
      <c r="P43" s="4"/>
      <c r="Q43" s="4"/>
      <c r="R43" s="4"/>
      <c r="S43" s="4"/>
      <c r="T43" s="4"/>
    </row>
    <row r="44" spans="1:20" ht="15" customHeight="1" x14ac:dyDescent="0.3">
      <c r="A44" s="26" t="str">
        <f>VLOOKUP('Raw Data'!$E$1&amp;":"&amp;LEFT(B44,1),'Array Content'!$E$2:$F$105,2,FALSE)</f>
        <v>PPC</v>
      </c>
      <c r="B44" s="19" t="s">
        <v>80</v>
      </c>
      <c r="C44" s="35">
        <f>IF(SUM('Raw Data'!C$4:C$98)=0, "", IF(AND(ISNUMBER('Raw Data'!C45),'Raw Data'!C45&lt;Results!$B$32, 'Raw Data'!C45&gt;0),'Raw Data'!C45,Results!$B$32))</f>
        <v>19.822500000000002</v>
      </c>
      <c r="D44" s="35" t="str">
        <f>IF(SUM('Raw Data'!D$4:D$98)=0, "", IF(AND(ISNUMBER('Raw Data'!D45),'Raw Data'!D45&lt;Results!$B$32, 'Raw Data'!D45&gt;0),'Raw Data'!D45,Results!$B$32))</f>
        <v/>
      </c>
      <c r="E44" s="35" t="str">
        <f>IF(SUM('Raw Data'!E$4:E$98)=0, "", IF(AND(ISNUMBER('Raw Data'!E45),'Raw Data'!E45&lt;Results!$B$32, 'Raw Data'!E45&gt;0),'Raw Data'!E45,Results!$B$32))</f>
        <v/>
      </c>
      <c r="F44" s="35" t="str">
        <f>IF(SUM('Raw Data'!F$4:F$98)=0, "", IF(AND(ISNUMBER('Raw Data'!F45),'Raw Data'!F45&lt;Results!$B$32, 'Raw Data'!F45&gt;0),'Raw Data'!F45,Results!$B$32))</f>
        <v/>
      </c>
      <c r="I44" s="4"/>
      <c r="J44" s="4"/>
      <c r="K44" s="4"/>
      <c r="L44" s="4"/>
      <c r="M44" s="4"/>
      <c r="N44" s="4"/>
      <c r="O44" s="4"/>
      <c r="P44" s="4"/>
      <c r="Q44" s="4"/>
      <c r="R44" s="4"/>
      <c r="S44" s="4"/>
      <c r="T44" s="4"/>
    </row>
    <row r="45" spans="1:20" ht="15" customHeight="1" x14ac:dyDescent="0.3">
      <c r="A45" s="26" t="str">
        <f>VLOOKUP('Raw Data'!$E$1&amp;":"&amp;LEFT(B45,1),'Array Content'!$E$2:$F$105,2,FALSE)</f>
        <v>PPC</v>
      </c>
      <c r="B45" s="19" t="s">
        <v>81</v>
      </c>
      <c r="C45" s="35">
        <f>IF(SUM('Raw Data'!C$4:C$98)=0, "", IF(AND(ISNUMBER('Raw Data'!C46),'Raw Data'!C46&lt;Results!$B$32, 'Raw Data'!C46&gt;0),'Raw Data'!C46,Results!$B$32))</f>
        <v>19.472100000000001</v>
      </c>
      <c r="D45" s="35" t="str">
        <f>IF(SUM('Raw Data'!D$4:D$98)=0, "", IF(AND(ISNUMBER('Raw Data'!D46),'Raw Data'!D46&lt;Results!$B$32, 'Raw Data'!D46&gt;0),'Raw Data'!D46,Results!$B$32))</f>
        <v/>
      </c>
      <c r="E45" s="35" t="str">
        <f>IF(SUM('Raw Data'!E$4:E$98)=0, "", IF(AND(ISNUMBER('Raw Data'!E46),'Raw Data'!E46&lt;Results!$B$32, 'Raw Data'!E46&gt;0),'Raw Data'!E46,Results!$B$32))</f>
        <v/>
      </c>
      <c r="F45" s="35" t="str">
        <f>IF(SUM('Raw Data'!F$4:F$98)=0, "", IF(AND(ISNUMBER('Raw Data'!F46),'Raw Data'!F46&lt;Results!$B$32, 'Raw Data'!F46&gt;0),'Raw Data'!F46,Results!$B$32))</f>
        <v/>
      </c>
      <c r="I45" s="4"/>
      <c r="J45" s="4"/>
      <c r="K45" s="4"/>
      <c r="L45" s="4"/>
      <c r="M45" s="4"/>
      <c r="N45" s="4"/>
      <c r="O45" s="4"/>
      <c r="P45" s="4"/>
      <c r="Q45" s="4"/>
      <c r="R45" s="4"/>
      <c r="S45" s="4"/>
      <c r="T45" s="4"/>
    </row>
    <row r="46" spans="1:20" ht="15" customHeight="1" x14ac:dyDescent="0.3">
      <c r="A46" s="26" t="str">
        <f>VLOOKUP('Raw Data'!$E$1&amp;":"&amp;LEFT(B46,1),'Array Content'!$E$2:$F$105,2,FALSE)</f>
        <v>PPC</v>
      </c>
      <c r="B46" s="19" t="s">
        <v>82</v>
      </c>
      <c r="C46" s="35">
        <f>IF(SUM('Raw Data'!C$4:C$98)=0, "", IF(AND(ISNUMBER('Raw Data'!C47),'Raw Data'!C47&lt;Results!$B$32, 'Raw Data'!C47&gt;0),'Raw Data'!C47,Results!$B$32))</f>
        <v>20.055299999999999</v>
      </c>
      <c r="D46" s="35" t="str">
        <f>IF(SUM('Raw Data'!D$4:D$98)=0, "", IF(AND(ISNUMBER('Raw Data'!D47),'Raw Data'!D47&lt;Results!$B$32, 'Raw Data'!D47&gt;0),'Raw Data'!D47,Results!$B$32))</f>
        <v/>
      </c>
      <c r="E46" s="35" t="str">
        <f>IF(SUM('Raw Data'!E$4:E$98)=0, "", IF(AND(ISNUMBER('Raw Data'!E47),'Raw Data'!E47&lt;Results!$B$32, 'Raw Data'!E47&gt;0),'Raw Data'!E47,Results!$B$32))</f>
        <v/>
      </c>
      <c r="F46" s="35" t="str">
        <f>IF(SUM('Raw Data'!F$4:F$98)=0, "", IF(AND(ISNUMBER('Raw Data'!F47),'Raw Data'!F47&lt;Results!$B$32, 'Raw Data'!F47&gt;0),'Raw Data'!F47,Results!$B$32))</f>
        <v/>
      </c>
      <c r="I46" s="4"/>
      <c r="J46" s="4"/>
      <c r="K46" s="4"/>
      <c r="L46" s="4"/>
      <c r="M46" s="4"/>
      <c r="N46" s="4"/>
      <c r="O46" s="4"/>
      <c r="P46" s="4"/>
      <c r="Q46" s="4"/>
      <c r="R46" s="4"/>
      <c r="S46" s="4"/>
      <c r="T46" s="4"/>
    </row>
    <row r="47" spans="1:20" ht="15" customHeight="1" x14ac:dyDescent="0.3">
      <c r="A47" s="26" t="str">
        <f>VLOOKUP('Raw Data'!$E$1&amp;":"&amp;LEFT(B47,1),'Array Content'!$E$2:$F$105,2,FALSE)</f>
        <v>PPC</v>
      </c>
      <c r="B47" s="19" t="s">
        <v>83</v>
      </c>
      <c r="C47" s="35">
        <f>IF(SUM('Raw Data'!C$4:C$98)=0, "", IF(AND(ISNUMBER('Raw Data'!C48),'Raw Data'!C48&lt;Results!$B$32, 'Raw Data'!C48&gt;0),'Raw Data'!C48,Results!$B$32))</f>
        <v>19.806699999999999</v>
      </c>
      <c r="D47" s="35" t="str">
        <f>IF(SUM('Raw Data'!D$4:D$98)=0, "", IF(AND(ISNUMBER('Raw Data'!D48),'Raw Data'!D48&lt;Results!$B$32, 'Raw Data'!D48&gt;0),'Raw Data'!D48,Results!$B$32))</f>
        <v/>
      </c>
      <c r="E47" s="35" t="str">
        <f>IF(SUM('Raw Data'!E$4:E$98)=0, "", IF(AND(ISNUMBER('Raw Data'!E48),'Raw Data'!E48&lt;Results!$B$32, 'Raw Data'!E48&gt;0),'Raw Data'!E48,Results!$B$32))</f>
        <v/>
      </c>
      <c r="F47" s="35" t="str">
        <f>IF(SUM('Raw Data'!F$4:F$98)=0, "", IF(AND(ISNUMBER('Raw Data'!F48),'Raw Data'!F48&lt;Results!$B$32, 'Raw Data'!F48&gt;0),'Raw Data'!F48,Results!$B$32))</f>
        <v/>
      </c>
      <c r="I47" s="4"/>
      <c r="J47" s="4"/>
      <c r="K47" s="4"/>
      <c r="L47" s="4"/>
      <c r="M47" s="4"/>
      <c r="N47" s="4"/>
      <c r="O47" s="4"/>
      <c r="P47" s="4"/>
      <c r="Q47" s="4"/>
      <c r="R47" s="4"/>
      <c r="S47" s="4"/>
      <c r="T47" s="4"/>
    </row>
    <row r="48" spans="1:20" ht="15" customHeight="1" x14ac:dyDescent="0.3">
      <c r="A48" s="26" t="str">
        <f>VLOOKUP('Raw Data'!$E$1&amp;":"&amp;LEFT(B48,1),'Array Content'!$E$2:$F$105,2,FALSE)</f>
        <v>PPC</v>
      </c>
      <c r="B48" s="19" t="s">
        <v>84</v>
      </c>
      <c r="C48" s="35">
        <f>IF(SUM('Raw Data'!C$4:C$98)=0, "", IF(AND(ISNUMBER('Raw Data'!C49),'Raw Data'!C49&lt;Results!$B$32, 'Raw Data'!C49&gt;0),'Raw Data'!C49,Results!$B$32))</f>
        <v>19.6509</v>
      </c>
      <c r="D48" s="35" t="str">
        <f>IF(SUM('Raw Data'!D$4:D$98)=0, "", IF(AND(ISNUMBER('Raw Data'!D49),'Raw Data'!D49&lt;Results!$B$32, 'Raw Data'!D49&gt;0),'Raw Data'!D49,Results!$B$32))</f>
        <v/>
      </c>
      <c r="E48" s="35" t="str">
        <f>IF(SUM('Raw Data'!E$4:E$98)=0, "", IF(AND(ISNUMBER('Raw Data'!E49),'Raw Data'!E49&lt;Results!$B$32, 'Raw Data'!E49&gt;0),'Raw Data'!E49,Results!$B$32))</f>
        <v/>
      </c>
      <c r="F48" s="35" t="str">
        <f>IF(SUM('Raw Data'!F$4:F$98)=0, "", IF(AND(ISNUMBER('Raw Data'!F49),'Raw Data'!F49&lt;Results!$B$32, 'Raw Data'!F49&gt;0),'Raw Data'!F49,Results!$B$32))</f>
        <v/>
      </c>
      <c r="I48" s="4"/>
      <c r="J48" s="4"/>
      <c r="K48" s="4"/>
      <c r="L48" s="4"/>
      <c r="M48" s="4"/>
      <c r="N48" s="4"/>
      <c r="O48" s="4"/>
      <c r="P48" s="4"/>
      <c r="Q48" s="4"/>
      <c r="R48" s="4"/>
      <c r="S48" s="4"/>
      <c r="T48" s="4"/>
    </row>
    <row r="49" spans="1:20" ht="15" customHeight="1" x14ac:dyDescent="0.3">
      <c r="A49" s="26" t="str">
        <f>VLOOKUP('Raw Data'!$E$1&amp;":"&amp;LEFT(B49,1),'Array Content'!$E$2:$F$105,2,FALSE)</f>
        <v>PPC</v>
      </c>
      <c r="B49" s="19" t="s">
        <v>85</v>
      </c>
      <c r="C49" s="35">
        <f>IF(SUM('Raw Data'!C$4:C$98)=0, "", IF(AND(ISNUMBER('Raw Data'!C50),'Raw Data'!C50&lt;Results!$B$32, 'Raw Data'!C50&gt;0),'Raw Data'!C50,Results!$B$32))</f>
        <v>19.668600000000001</v>
      </c>
      <c r="D49" s="35" t="str">
        <f>IF(SUM('Raw Data'!D$4:D$98)=0, "", IF(AND(ISNUMBER('Raw Data'!D50),'Raw Data'!D50&lt;Results!$B$32, 'Raw Data'!D50&gt;0),'Raw Data'!D50,Results!$B$32))</f>
        <v/>
      </c>
      <c r="E49" s="35" t="str">
        <f>IF(SUM('Raw Data'!E$4:E$98)=0, "", IF(AND(ISNUMBER('Raw Data'!E50),'Raw Data'!E50&lt;Results!$B$32, 'Raw Data'!E50&gt;0),'Raw Data'!E50,Results!$B$32))</f>
        <v/>
      </c>
      <c r="F49" s="35" t="str">
        <f>IF(SUM('Raw Data'!F$4:F$98)=0, "", IF(AND(ISNUMBER('Raw Data'!F50),'Raw Data'!F50&lt;Results!$B$32, 'Raw Data'!F50&gt;0),'Raw Data'!F50,Results!$B$32))</f>
        <v/>
      </c>
      <c r="I49" s="4"/>
      <c r="J49" s="4"/>
      <c r="K49" s="4"/>
      <c r="L49" s="4"/>
      <c r="M49" s="4"/>
      <c r="N49" s="4"/>
      <c r="O49" s="4"/>
      <c r="P49" s="4"/>
      <c r="Q49" s="4"/>
      <c r="R49" s="4"/>
      <c r="S49" s="4"/>
      <c r="T49" s="4"/>
    </row>
    <row r="50" spans="1:20" ht="15" customHeight="1" x14ac:dyDescent="0.3">
      <c r="A50" s="26" t="str">
        <f>VLOOKUP('Raw Data'!$E$1&amp;":"&amp;LEFT(B50,1),'Array Content'!$E$2:$F$105,2,FALSE)</f>
        <v>PPC</v>
      </c>
      <c r="B50" s="19" t="s">
        <v>86</v>
      </c>
      <c r="C50" s="35">
        <f>IF(SUM('Raw Data'!C$4:C$98)=0, "", IF(AND(ISNUMBER('Raw Data'!C51),'Raw Data'!C51&lt;Results!$B$32, 'Raw Data'!C51&gt;0),'Raw Data'!C51,Results!$B$32))</f>
        <v>19.529399999999999</v>
      </c>
      <c r="D50" s="35" t="str">
        <f>IF(SUM('Raw Data'!D$4:D$98)=0, "", IF(AND(ISNUMBER('Raw Data'!D51),'Raw Data'!D51&lt;Results!$B$32, 'Raw Data'!D51&gt;0),'Raw Data'!D51,Results!$B$32))</f>
        <v/>
      </c>
      <c r="E50" s="35" t="str">
        <f>IF(SUM('Raw Data'!E$4:E$98)=0, "", IF(AND(ISNUMBER('Raw Data'!E51),'Raw Data'!E51&lt;Results!$B$32, 'Raw Data'!E51&gt;0),'Raw Data'!E51,Results!$B$32))</f>
        <v/>
      </c>
      <c r="F50" s="35" t="str">
        <f>IF(SUM('Raw Data'!F$4:F$98)=0, "", IF(AND(ISNUMBER('Raw Data'!F51),'Raw Data'!F51&lt;Results!$B$32, 'Raw Data'!F51&gt;0),'Raw Data'!F51,Results!$B$32))</f>
        <v/>
      </c>
      <c r="I50" s="4"/>
      <c r="J50" s="4"/>
      <c r="K50" s="4"/>
      <c r="L50" s="4"/>
      <c r="M50" s="4"/>
      <c r="N50" s="4"/>
      <c r="O50" s="4"/>
      <c r="P50" s="4"/>
      <c r="Q50" s="4"/>
      <c r="R50" s="4"/>
      <c r="S50" s="4"/>
      <c r="T50" s="4"/>
    </row>
    <row r="51" spans="1:20" ht="15" customHeight="1" x14ac:dyDescent="0.3">
      <c r="A51" s="26" t="str">
        <f>VLOOKUP('Raw Data'!$E$1&amp;":"&amp;LEFT(B51,1),'Array Content'!$E$2:$F$105,2,FALSE)</f>
        <v>HGDC</v>
      </c>
      <c r="B51" s="19" t="s">
        <v>87</v>
      </c>
      <c r="C51" s="35">
        <f>IF(SUM('Raw Data'!C$4:C$98)=0, "", IF(AND(ISNUMBER('Raw Data'!C52),'Raw Data'!C52&lt;Results!$B$32, 'Raw Data'!C52&gt;0),'Raw Data'!C52,Results!$B$32))</f>
        <v>35</v>
      </c>
      <c r="D51" s="35" t="str">
        <f>IF(SUM('Raw Data'!D$4:D$98)=0, "", IF(AND(ISNUMBER('Raw Data'!D52),'Raw Data'!D52&lt;Results!$B$32, 'Raw Data'!D52&gt;0),'Raw Data'!D52,Results!$B$32))</f>
        <v/>
      </c>
      <c r="E51" s="35" t="str">
        <f>IF(SUM('Raw Data'!E$4:E$98)=0, "", IF(AND(ISNUMBER('Raw Data'!E52),'Raw Data'!E52&lt;Results!$B$32, 'Raw Data'!E52&gt;0),'Raw Data'!E52,Results!$B$32))</f>
        <v/>
      </c>
      <c r="F51" s="35" t="str">
        <f>IF(SUM('Raw Data'!F$4:F$98)=0, "", IF(AND(ISNUMBER('Raw Data'!F52),'Raw Data'!F52&lt;Results!$B$32, 'Raw Data'!F52&gt;0),'Raw Data'!F52,Results!$B$32))</f>
        <v/>
      </c>
      <c r="I51" s="4"/>
      <c r="J51" s="4"/>
      <c r="K51" s="4"/>
      <c r="L51" s="4"/>
      <c r="M51" s="4"/>
      <c r="N51" s="4"/>
      <c r="O51" s="4"/>
      <c r="P51" s="4"/>
      <c r="Q51" s="4"/>
      <c r="R51" s="4"/>
      <c r="S51" s="4"/>
      <c r="T51" s="4"/>
    </row>
    <row r="52" spans="1:20" ht="15" customHeight="1" x14ac:dyDescent="0.3">
      <c r="A52" s="26" t="str">
        <f>VLOOKUP('Raw Data'!$E$1&amp;":"&amp;LEFT(B52,1),'Array Content'!$E$2:$F$105,2,FALSE)</f>
        <v>HGDC</v>
      </c>
      <c r="B52" s="19" t="s">
        <v>89</v>
      </c>
      <c r="C52" s="35">
        <f>IF(SUM('Raw Data'!C$4:C$98)=0, "", IF(AND(ISNUMBER('Raw Data'!C53),'Raw Data'!C53&lt;Results!$B$32, 'Raw Data'!C53&gt;0),'Raw Data'!C53,Results!$B$32))</f>
        <v>35</v>
      </c>
      <c r="D52" s="35" t="str">
        <f>IF(SUM('Raw Data'!D$4:D$98)=0, "", IF(AND(ISNUMBER('Raw Data'!D53),'Raw Data'!D53&lt;Results!$B$32, 'Raw Data'!D53&gt;0),'Raw Data'!D53,Results!$B$32))</f>
        <v/>
      </c>
      <c r="E52" s="35" t="str">
        <f>IF(SUM('Raw Data'!E$4:E$98)=0, "", IF(AND(ISNUMBER('Raw Data'!E53),'Raw Data'!E53&lt;Results!$B$32, 'Raw Data'!E53&gt;0),'Raw Data'!E53,Results!$B$32))</f>
        <v/>
      </c>
      <c r="F52" s="35" t="str">
        <f>IF(SUM('Raw Data'!F$4:F$98)=0, "", IF(AND(ISNUMBER('Raw Data'!F53),'Raw Data'!F53&lt;Results!$B$32, 'Raw Data'!F53&gt;0),'Raw Data'!F53,Results!$B$32))</f>
        <v/>
      </c>
      <c r="I52" s="4"/>
      <c r="J52" s="4"/>
      <c r="K52" s="4"/>
      <c r="L52" s="4"/>
      <c r="M52" s="4"/>
      <c r="N52" s="4"/>
      <c r="O52" s="4"/>
      <c r="P52" s="4"/>
      <c r="Q52" s="4"/>
      <c r="R52" s="4"/>
      <c r="S52" s="4"/>
      <c r="T52" s="4"/>
    </row>
    <row r="53" spans="1:20" ht="15" customHeight="1" x14ac:dyDescent="0.3">
      <c r="A53" s="26" t="str">
        <f>VLOOKUP('Raw Data'!$E$1&amp;":"&amp;LEFT(B53,1),'Array Content'!$E$2:$F$105,2,FALSE)</f>
        <v>HGDC</v>
      </c>
      <c r="B53" s="19" t="s">
        <v>90</v>
      </c>
      <c r="C53" s="35">
        <f>IF(SUM('Raw Data'!C$4:C$98)=0, "", IF(AND(ISNUMBER('Raw Data'!C54),'Raw Data'!C54&lt;Results!$B$32, 'Raw Data'!C54&gt;0),'Raw Data'!C54,Results!$B$32))</f>
        <v>35</v>
      </c>
      <c r="D53" s="35" t="str">
        <f>IF(SUM('Raw Data'!D$4:D$98)=0, "", IF(AND(ISNUMBER('Raw Data'!D54),'Raw Data'!D54&lt;Results!$B$32, 'Raw Data'!D54&gt;0),'Raw Data'!D54,Results!$B$32))</f>
        <v/>
      </c>
      <c r="E53" s="35" t="str">
        <f>IF(SUM('Raw Data'!E$4:E$98)=0, "", IF(AND(ISNUMBER('Raw Data'!E54),'Raw Data'!E54&lt;Results!$B$32, 'Raw Data'!E54&gt;0),'Raw Data'!E54,Results!$B$32))</f>
        <v/>
      </c>
      <c r="F53" s="35" t="str">
        <f>IF(SUM('Raw Data'!F$4:F$98)=0, "", IF(AND(ISNUMBER('Raw Data'!F54),'Raw Data'!F54&lt;Results!$B$32, 'Raw Data'!F54&gt;0),'Raw Data'!F54,Results!$B$32))</f>
        <v/>
      </c>
      <c r="I53" s="4"/>
      <c r="J53" s="4"/>
      <c r="K53" s="4"/>
      <c r="L53" s="4"/>
      <c r="M53" s="4"/>
      <c r="N53" s="4"/>
      <c r="O53" s="4"/>
      <c r="P53" s="4"/>
      <c r="Q53" s="4"/>
      <c r="R53" s="4"/>
      <c r="S53" s="4"/>
      <c r="T53" s="4"/>
    </row>
    <row r="54" spans="1:20" ht="15" customHeight="1" x14ac:dyDescent="0.3">
      <c r="A54" s="26" t="str">
        <f>VLOOKUP('Raw Data'!$E$1&amp;":"&amp;LEFT(B54,1),'Array Content'!$E$2:$F$105,2,FALSE)</f>
        <v>HGDC</v>
      </c>
      <c r="B54" s="19" t="s">
        <v>91</v>
      </c>
      <c r="C54" s="35">
        <f>IF(SUM('Raw Data'!C$4:C$98)=0, "", IF(AND(ISNUMBER('Raw Data'!C55),'Raw Data'!C55&lt;Results!$B$32, 'Raw Data'!C55&gt;0),'Raw Data'!C55,Results!$B$32))</f>
        <v>35</v>
      </c>
      <c r="D54" s="35" t="str">
        <f>IF(SUM('Raw Data'!D$4:D$98)=0, "", IF(AND(ISNUMBER('Raw Data'!D55),'Raw Data'!D55&lt;Results!$B$32, 'Raw Data'!D55&gt;0),'Raw Data'!D55,Results!$B$32))</f>
        <v/>
      </c>
      <c r="E54" s="35" t="str">
        <f>IF(SUM('Raw Data'!E$4:E$98)=0, "", IF(AND(ISNUMBER('Raw Data'!E55),'Raw Data'!E55&lt;Results!$B$32, 'Raw Data'!E55&gt;0),'Raw Data'!E55,Results!$B$32))</f>
        <v/>
      </c>
      <c r="F54" s="35" t="str">
        <f>IF(SUM('Raw Data'!F$4:F$98)=0, "", IF(AND(ISNUMBER('Raw Data'!F55),'Raw Data'!F55&lt;Results!$B$32, 'Raw Data'!F55&gt;0),'Raw Data'!F55,Results!$B$32))</f>
        <v/>
      </c>
      <c r="I54" s="4"/>
      <c r="J54" s="4"/>
      <c r="K54" s="4"/>
      <c r="L54" s="4"/>
      <c r="M54" s="4"/>
      <c r="N54" s="4"/>
      <c r="O54" s="4"/>
      <c r="P54" s="4"/>
      <c r="Q54" s="4"/>
      <c r="R54" s="4"/>
      <c r="S54" s="4"/>
      <c r="T54" s="4"/>
    </row>
    <row r="55" spans="1:20" ht="15" customHeight="1" x14ac:dyDescent="0.3">
      <c r="A55" s="26" t="str">
        <f>VLOOKUP('Raw Data'!$E$1&amp;":"&amp;LEFT(B55,1),'Array Content'!$E$2:$F$105,2,FALSE)</f>
        <v>HGDC</v>
      </c>
      <c r="B55" s="19" t="s">
        <v>92</v>
      </c>
      <c r="C55" s="35">
        <f>IF(SUM('Raw Data'!C$4:C$98)=0, "", IF(AND(ISNUMBER('Raw Data'!C56),'Raw Data'!C56&lt;Results!$B$32, 'Raw Data'!C56&gt;0),'Raw Data'!C56,Results!$B$32))</f>
        <v>35</v>
      </c>
      <c r="D55" s="35" t="str">
        <f>IF(SUM('Raw Data'!D$4:D$98)=0, "", IF(AND(ISNUMBER('Raw Data'!D56),'Raw Data'!D56&lt;Results!$B$32, 'Raw Data'!D56&gt;0),'Raw Data'!D56,Results!$B$32))</f>
        <v/>
      </c>
      <c r="E55" s="35" t="str">
        <f>IF(SUM('Raw Data'!E$4:E$98)=0, "", IF(AND(ISNUMBER('Raw Data'!E56),'Raw Data'!E56&lt;Results!$B$32, 'Raw Data'!E56&gt;0),'Raw Data'!E56,Results!$B$32))</f>
        <v/>
      </c>
      <c r="F55" s="35" t="str">
        <f>IF(SUM('Raw Data'!F$4:F$98)=0, "", IF(AND(ISNUMBER('Raw Data'!F56),'Raw Data'!F56&lt;Results!$B$32, 'Raw Data'!F56&gt;0),'Raw Data'!F56,Results!$B$32))</f>
        <v/>
      </c>
      <c r="I55" s="4"/>
      <c r="J55" s="4"/>
      <c r="K55" s="4"/>
      <c r="L55" s="4"/>
      <c r="M55" s="4"/>
      <c r="N55" s="4"/>
      <c r="O55" s="4"/>
      <c r="P55" s="4"/>
      <c r="Q55" s="4"/>
      <c r="R55" s="4"/>
      <c r="S55" s="4"/>
      <c r="T55" s="4"/>
    </row>
    <row r="56" spans="1:20" ht="15" customHeight="1" x14ac:dyDescent="0.3">
      <c r="A56" s="26" t="str">
        <f>VLOOKUP('Raw Data'!$E$1&amp;":"&amp;LEFT(B56,1),'Array Content'!$E$2:$F$105,2,FALSE)</f>
        <v>HGDC</v>
      </c>
      <c r="B56" s="19" t="s">
        <v>93</v>
      </c>
      <c r="C56" s="35">
        <f>IF(SUM('Raw Data'!C$4:C$98)=0, "", IF(AND(ISNUMBER('Raw Data'!C57),'Raw Data'!C57&lt;Results!$B$32, 'Raw Data'!C57&gt;0),'Raw Data'!C57,Results!$B$32))</f>
        <v>35</v>
      </c>
      <c r="D56" s="35" t="str">
        <f>IF(SUM('Raw Data'!D$4:D$98)=0, "", IF(AND(ISNUMBER('Raw Data'!D57),'Raw Data'!D57&lt;Results!$B$32, 'Raw Data'!D57&gt;0),'Raw Data'!D57,Results!$B$32))</f>
        <v/>
      </c>
      <c r="E56" s="35" t="str">
        <f>IF(SUM('Raw Data'!E$4:E$98)=0, "", IF(AND(ISNUMBER('Raw Data'!E57),'Raw Data'!E57&lt;Results!$B$32, 'Raw Data'!E57&gt;0),'Raw Data'!E57,Results!$B$32))</f>
        <v/>
      </c>
      <c r="F56" s="35" t="str">
        <f>IF(SUM('Raw Data'!F$4:F$98)=0, "", IF(AND(ISNUMBER('Raw Data'!F57),'Raw Data'!F57&lt;Results!$B$32, 'Raw Data'!F57&gt;0),'Raw Data'!F57,Results!$B$32))</f>
        <v/>
      </c>
      <c r="I56" s="4"/>
      <c r="J56" s="4"/>
      <c r="K56" s="4"/>
      <c r="L56" s="4"/>
      <c r="M56" s="4"/>
      <c r="N56" s="4"/>
      <c r="O56" s="4"/>
      <c r="P56" s="4"/>
      <c r="Q56" s="4"/>
      <c r="R56" s="4"/>
      <c r="S56" s="4"/>
      <c r="T56" s="4"/>
    </row>
    <row r="57" spans="1:20" ht="15" customHeight="1" x14ac:dyDescent="0.3">
      <c r="A57" s="26" t="str">
        <f>VLOOKUP('Raw Data'!$E$1&amp;":"&amp;LEFT(B57,1),'Array Content'!$E$2:$F$105,2,FALSE)</f>
        <v>HGDC</v>
      </c>
      <c r="B57" s="19" t="s">
        <v>94</v>
      </c>
      <c r="C57" s="35">
        <f>IF(SUM('Raw Data'!C$4:C$98)=0, "", IF(AND(ISNUMBER('Raw Data'!C58),'Raw Data'!C58&lt;Results!$B$32, 'Raw Data'!C58&gt;0),'Raw Data'!C58,Results!$B$32))</f>
        <v>35</v>
      </c>
      <c r="D57" s="35" t="str">
        <f>IF(SUM('Raw Data'!D$4:D$98)=0, "", IF(AND(ISNUMBER('Raw Data'!D58),'Raw Data'!D58&lt;Results!$B$32, 'Raw Data'!D58&gt;0),'Raw Data'!D58,Results!$B$32))</f>
        <v/>
      </c>
      <c r="E57" s="35" t="str">
        <f>IF(SUM('Raw Data'!E$4:E$98)=0, "", IF(AND(ISNUMBER('Raw Data'!E58),'Raw Data'!E58&lt;Results!$B$32, 'Raw Data'!E58&gt;0),'Raw Data'!E58,Results!$B$32))</f>
        <v/>
      </c>
      <c r="F57" s="35" t="str">
        <f>IF(SUM('Raw Data'!F$4:F$98)=0, "", IF(AND(ISNUMBER('Raw Data'!F58),'Raw Data'!F58&lt;Results!$B$32, 'Raw Data'!F58&gt;0),'Raw Data'!F58,Results!$B$32))</f>
        <v/>
      </c>
      <c r="I57" s="4"/>
      <c r="J57" s="4"/>
      <c r="K57" s="4"/>
      <c r="L57" s="4"/>
      <c r="M57" s="4"/>
      <c r="N57" s="4"/>
      <c r="O57" s="4"/>
      <c r="P57" s="4"/>
      <c r="Q57" s="4"/>
      <c r="R57" s="4"/>
      <c r="S57" s="4"/>
      <c r="T57" s="4"/>
    </row>
    <row r="58" spans="1:20" ht="15" customHeight="1" x14ac:dyDescent="0.3">
      <c r="A58" s="26" t="str">
        <f>VLOOKUP('Raw Data'!$E$1&amp;":"&amp;LEFT(B58,1),'Array Content'!$E$2:$F$105,2,FALSE)</f>
        <v>HGDC</v>
      </c>
      <c r="B58" s="19" t="s">
        <v>95</v>
      </c>
      <c r="C58" s="35">
        <f>IF(SUM('Raw Data'!C$4:C$98)=0, "", IF(AND(ISNUMBER('Raw Data'!C59),'Raw Data'!C59&lt;Results!$B$32, 'Raw Data'!C59&gt;0),'Raw Data'!C59,Results!$B$32))</f>
        <v>35</v>
      </c>
      <c r="D58" s="35" t="str">
        <f>IF(SUM('Raw Data'!D$4:D$98)=0, "", IF(AND(ISNUMBER('Raw Data'!D59),'Raw Data'!D59&lt;Results!$B$32, 'Raw Data'!D59&gt;0),'Raw Data'!D59,Results!$B$32))</f>
        <v/>
      </c>
      <c r="E58" s="35" t="str">
        <f>IF(SUM('Raw Data'!E$4:E$98)=0, "", IF(AND(ISNUMBER('Raw Data'!E59),'Raw Data'!E59&lt;Results!$B$32, 'Raw Data'!E59&gt;0),'Raw Data'!E59,Results!$B$32))</f>
        <v/>
      </c>
      <c r="F58" s="35" t="str">
        <f>IF(SUM('Raw Data'!F$4:F$98)=0, "", IF(AND(ISNUMBER('Raw Data'!F59),'Raw Data'!F59&lt;Results!$B$32, 'Raw Data'!F59&gt;0),'Raw Data'!F59,Results!$B$32))</f>
        <v/>
      </c>
      <c r="I58" s="4"/>
      <c r="J58" s="4"/>
      <c r="K58" s="4"/>
      <c r="L58" s="4"/>
      <c r="M58" s="4"/>
      <c r="N58" s="4"/>
      <c r="O58" s="4"/>
      <c r="P58" s="4"/>
      <c r="Q58" s="4"/>
      <c r="R58" s="4"/>
      <c r="S58" s="4"/>
      <c r="T58" s="4"/>
    </row>
    <row r="59" spans="1:20" ht="15" customHeight="1" x14ac:dyDescent="0.3">
      <c r="A59" s="26" t="str">
        <f>VLOOKUP('Raw Data'!$E$1&amp;":"&amp;LEFT(B59,1),'Array Content'!$E$2:$F$105,2,FALSE)</f>
        <v>HGDC</v>
      </c>
      <c r="B59" s="19" t="s">
        <v>96</v>
      </c>
      <c r="C59" s="35">
        <f>IF(SUM('Raw Data'!C$4:C$98)=0, "", IF(AND(ISNUMBER('Raw Data'!C60),'Raw Data'!C60&lt;Results!$B$32, 'Raw Data'!C60&gt;0),'Raw Data'!C60,Results!$B$32))</f>
        <v>35</v>
      </c>
      <c r="D59" s="35" t="str">
        <f>IF(SUM('Raw Data'!D$4:D$98)=0, "", IF(AND(ISNUMBER('Raw Data'!D60),'Raw Data'!D60&lt;Results!$B$32, 'Raw Data'!D60&gt;0),'Raw Data'!D60,Results!$B$32))</f>
        <v/>
      </c>
      <c r="E59" s="35" t="str">
        <f>IF(SUM('Raw Data'!E$4:E$98)=0, "", IF(AND(ISNUMBER('Raw Data'!E60),'Raw Data'!E60&lt;Results!$B$32, 'Raw Data'!E60&gt;0),'Raw Data'!E60,Results!$B$32))</f>
        <v/>
      </c>
      <c r="F59" s="35" t="str">
        <f>IF(SUM('Raw Data'!F$4:F$98)=0, "", IF(AND(ISNUMBER('Raw Data'!F60),'Raw Data'!F60&lt;Results!$B$32, 'Raw Data'!F60&gt;0),'Raw Data'!F60,Results!$B$32))</f>
        <v/>
      </c>
      <c r="I59" s="4"/>
      <c r="J59" s="4"/>
      <c r="K59" s="4"/>
      <c r="L59" s="4"/>
      <c r="M59" s="4"/>
      <c r="N59" s="4"/>
      <c r="O59" s="4"/>
      <c r="P59" s="4"/>
      <c r="Q59" s="4"/>
      <c r="R59" s="4"/>
      <c r="S59" s="4"/>
      <c r="T59" s="4"/>
    </row>
    <row r="60" spans="1:20" ht="15" customHeight="1" x14ac:dyDescent="0.3">
      <c r="A60" s="26" t="str">
        <f>VLOOKUP('Raw Data'!$E$1&amp;":"&amp;LEFT(B60,1),'Array Content'!$E$2:$F$105,2,FALSE)</f>
        <v>HGDC</v>
      </c>
      <c r="B60" s="19" t="s">
        <v>97</v>
      </c>
      <c r="C60" s="35">
        <f>IF(SUM('Raw Data'!C$4:C$98)=0, "", IF(AND(ISNUMBER('Raw Data'!C61),'Raw Data'!C61&lt;Results!$B$32, 'Raw Data'!C61&gt;0),'Raw Data'!C61,Results!$B$32))</f>
        <v>30.167999999999999</v>
      </c>
      <c r="D60" s="35" t="str">
        <f>IF(SUM('Raw Data'!D$4:D$98)=0, "", IF(AND(ISNUMBER('Raw Data'!D61),'Raw Data'!D61&lt;Results!$B$32, 'Raw Data'!D61&gt;0),'Raw Data'!D61,Results!$B$32))</f>
        <v/>
      </c>
      <c r="E60" s="35" t="str">
        <f>IF(SUM('Raw Data'!E$4:E$98)=0, "", IF(AND(ISNUMBER('Raw Data'!E61),'Raw Data'!E61&lt;Results!$B$32, 'Raw Data'!E61&gt;0),'Raw Data'!E61,Results!$B$32))</f>
        <v/>
      </c>
      <c r="F60" s="35" t="str">
        <f>IF(SUM('Raw Data'!F$4:F$98)=0, "", IF(AND(ISNUMBER('Raw Data'!F61),'Raw Data'!F61&lt;Results!$B$32, 'Raw Data'!F61&gt;0),'Raw Data'!F61,Results!$B$32))</f>
        <v/>
      </c>
      <c r="I60" s="4"/>
      <c r="J60" s="4"/>
      <c r="K60" s="4"/>
      <c r="L60" s="4"/>
      <c r="M60" s="4"/>
      <c r="N60" s="4"/>
      <c r="O60" s="4"/>
      <c r="P60" s="4"/>
      <c r="Q60" s="4"/>
      <c r="R60" s="4"/>
      <c r="S60" s="4"/>
      <c r="T60" s="4"/>
    </row>
    <row r="61" spans="1:20" ht="15" customHeight="1" x14ac:dyDescent="0.3">
      <c r="A61" s="26" t="str">
        <f>VLOOKUP('Raw Data'!$E$1&amp;":"&amp;LEFT(B61,1),'Array Content'!$E$2:$F$105,2,FALSE)</f>
        <v>HGDC</v>
      </c>
      <c r="B61" s="19" t="s">
        <v>98</v>
      </c>
      <c r="C61" s="35">
        <f>IF(SUM('Raw Data'!C$4:C$98)=0, "", IF(AND(ISNUMBER('Raw Data'!C62),'Raw Data'!C62&lt;Results!$B$32, 'Raw Data'!C62&gt;0),'Raw Data'!C62,Results!$B$32))</f>
        <v>30.103999999999999</v>
      </c>
      <c r="D61" s="35" t="str">
        <f>IF(SUM('Raw Data'!D$4:D$98)=0, "", IF(AND(ISNUMBER('Raw Data'!D62),'Raw Data'!D62&lt;Results!$B$32, 'Raw Data'!D62&gt;0),'Raw Data'!D62,Results!$B$32))</f>
        <v/>
      </c>
      <c r="E61" s="35" t="str">
        <f>IF(SUM('Raw Data'!E$4:E$98)=0, "", IF(AND(ISNUMBER('Raw Data'!E62),'Raw Data'!E62&lt;Results!$B$32, 'Raw Data'!E62&gt;0),'Raw Data'!E62,Results!$B$32))</f>
        <v/>
      </c>
      <c r="F61" s="35" t="str">
        <f>IF(SUM('Raw Data'!F$4:F$98)=0, "", IF(AND(ISNUMBER('Raw Data'!F62),'Raw Data'!F62&lt;Results!$B$32, 'Raw Data'!F62&gt;0),'Raw Data'!F62,Results!$B$32))</f>
        <v/>
      </c>
      <c r="I61" s="4"/>
      <c r="J61" s="4"/>
      <c r="K61" s="4"/>
      <c r="L61" s="4"/>
      <c r="M61" s="4"/>
      <c r="N61" s="4"/>
      <c r="O61" s="4"/>
      <c r="P61" s="4"/>
      <c r="Q61" s="4"/>
      <c r="R61" s="4"/>
      <c r="S61" s="4"/>
      <c r="T61" s="4"/>
    </row>
    <row r="62" spans="1:20" ht="15" customHeight="1" x14ac:dyDescent="0.3">
      <c r="A62" s="26" t="str">
        <f>VLOOKUP('Raw Data'!$E$1&amp;":"&amp;LEFT(B62,1),'Array Content'!$E$2:$F$105,2,FALSE)</f>
        <v>HGDC</v>
      </c>
      <c r="B62" s="19" t="s">
        <v>99</v>
      </c>
      <c r="C62" s="35">
        <f>IF(SUM('Raw Data'!C$4:C$98)=0, "", IF(AND(ISNUMBER('Raw Data'!C63),'Raw Data'!C63&lt;Results!$B$32, 'Raw Data'!C63&gt;0),'Raw Data'!C63,Results!$B$32))</f>
        <v>30.424900000000001</v>
      </c>
      <c r="D62" s="35" t="str">
        <f>IF(SUM('Raw Data'!D$4:D$98)=0, "", IF(AND(ISNUMBER('Raw Data'!D63),'Raw Data'!D63&lt;Results!$B$32, 'Raw Data'!D63&gt;0),'Raw Data'!D63,Results!$B$32))</f>
        <v/>
      </c>
      <c r="E62" s="35" t="str">
        <f>IF(SUM('Raw Data'!E$4:E$98)=0, "", IF(AND(ISNUMBER('Raw Data'!E63),'Raw Data'!E63&lt;Results!$B$32, 'Raw Data'!E63&gt;0),'Raw Data'!E63,Results!$B$32))</f>
        <v/>
      </c>
      <c r="F62" s="35" t="str">
        <f>IF(SUM('Raw Data'!F$4:F$98)=0, "", IF(AND(ISNUMBER('Raw Data'!F63),'Raw Data'!F63&lt;Results!$B$32, 'Raw Data'!F63&gt;0),'Raw Data'!F63,Results!$B$32))</f>
        <v/>
      </c>
      <c r="I62" s="4"/>
      <c r="J62" s="4"/>
      <c r="K62" s="4"/>
      <c r="L62" s="4"/>
      <c r="M62" s="4"/>
      <c r="N62" s="4"/>
      <c r="O62" s="4"/>
      <c r="P62" s="4"/>
      <c r="Q62" s="4"/>
      <c r="R62" s="4"/>
      <c r="S62" s="4"/>
      <c r="T62" s="4"/>
    </row>
    <row r="63" spans="1:20" ht="15" customHeight="1" x14ac:dyDescent="0.3">
      <c r="A63" s="26" t="str">
        <f>VLOOKUP('Raw Data'!$E$1&amp;":"&amp;LEFT(B63,1),'Array Content'!$E$2:$F$105,2,FALSE)</f>
        <v>NRT</v>
      </c>
      <c r="B63" s="19" t="s">
        <v>100</v>
      </c>
      <c r="C63" s="35">
        <f>IF(SUM('Raw Data'!C$4:C$98)=0, "", IF(AND(ISNUMBER('Raw Data'!C64),'Raw Data'!C64&lt;Results!$B$32, 'Raw Data'!C64&gt;0),'Raw Data'!C64,Results!$B$32))</f>
        <v>35</v>
      </c>
      <c r="D63" s="35" t="str">
        <f>IF(SUM('Raw Data'!D$4:D$98)=0, "", IF(AND(ISNUMBER('Raw Data'!D64),'Raw Data'!D64&lt;Results!$B$32, 'Raw Data'!D64&gt;0),'Raw Data'!D64,Results!$B$32))</f>
        <v/>
      </c>
      <c r="E63" s="35" t="str">
        <f>IF(SUM('Raw Data'!E$4:E$98)=0, "", IF(AND(ISNUMBER('Raw Data'!E64),'Raw Data'!E64&lt;Results!$B$32, 'Raw Data'!E64&gt;0),'Raw Data'!E64,Results!$B$32))</f>
        <v/>
      </c>
      <c r="F63" s="35" t="str">
        <f>IF(SUM('Raw Data'!F$4:F$98)=0, "", IF(AND(ISNUMBER('Raw Data'!F64),'Raw Data'!F64&lt;Results!$B$32, 'Raw Data'!F64&gt;0),'Raw Data'!F64,Results!$B$32))</f>
        <v/>
      </c>
      <c r="I63" s="4"/>
      <c r="J63" s="4"/>
      <c r="K63" s="4"/>
      <c r="L63" s="4"/>
      <c r="M63" s="4"/>
      <c r="N63" s="4"/>
      <c r="O63" s="4"/>
      <c r="P63" s="4"/>
      <c r="Q63" s="4"/>
      <c r="R63" s="4"/>
      <c r="S63" s="4"/>
      <c r="T63" s="4"/>
    </row>
    <row r="64" spans="1:20" ht="15" customHeight="1" x14ac:dyDescent="0.3">
      <c r="A64" s="26" t="str">
        <f>VLOOKUP('Raw Data'!$E$1&amp;":"&amp;LEFT(B64,1),'Array Content'!$E$2:$F$105,2,FALSE)</f>
        <v>NRT</v>
      </c>
      <c r="B64" s="19" t="s">
        <v>102</v>
      </c>
      <c r="C64" s="35">
        <f>IF(SUM('Raw Data'!C$4:C$98)=0, "", IF(AND(ISNUMBER('Raw Data'!C65),'Raw Data'!C65&lt;Results!$B$32, 'Raw Data'!C65&gt;0),'Raw Data'!C65,Results!$B$32))</f>
        <v>35</v>
      </c>
      <c r="D64" s="35" t="str">
        <f>IF(SUM('Raw Data'!D$4:D$98)=0, "", IF(AND(ISNUMBER('Raw Data'!D65),'Raw Data'!D65&lt;Results!$B$32, 'Raw Data'!D65&gt;0),'Raw Data'!D65,Results!$B$32))</f>
        <v/>
      </c>
      <c r="E64" s="35" t="str">
        <f>IF(SUM('Raw Data'!E$4:E$98)=0, "", IF(AND(ISNUMBER('Raw Data'!E65),'Raw Data'!E65&lt;Results!$B$32, 'Raw Data'!E65&gt;0),'Raw Data'!E65,Results!$B$32))</f>
        <v/>
      </c>
      <c r="F64" s="35" t="str">
        <f>IF(SUM('Raw Data'!F$4:F$98)=0, "", IF(AND(ISNUMBER('Raw Data'!F65),'Raw Data'!F65&lt;Results!$B$32, 'Raw Data'!F65&gt;0),'Raw Data'!F65,Results!$B$32))</f>
        <v/>
      </c>
      <c r="I64" s="4"/>
      <c r="J64" s="4"/>
      <c r="K64" s="4"/>
      <c r="L64" s="4"/>
      <c r="M64" s="4"/>
      <c r="N64" s="4"/>
      <c r="O64" s="4"/>
      <c r="P64" s="4"/>
      <c r="Q64" s="4"/>
      <c r="R64" s="4"/>
      <c r="S64" s="4"/>
      <c r="T64" s="4"/>
    </row>
    <row r="65" spans="1:20" ht="15" customHeight="1" x14ac:dyDescent="0.3">
      <c r="A65" s="26" t="str">
        <f>VLOOKUP('Raw Data'!$E$1&amp;":"&amp;LEFT(B65,1),'Array Content'!$E$2:$F$105,2,FALSE)</f>
        <v>NRT</v>
      </c>
      <c r="B65" s="19" t="s">
        <v>103</v>
      </c>
      <c r="C65" s="35">
        <f>IF(SUM('Raw Data'!C$4:C$98)=0, "", IF(AND(ISNUMBER('Raw Data'!C66),'Raw Data'!C66&lt;Results!$B$32, 'Raw Data'!C66&gt;0),'Raw Data'!C66,Results!$B$32))</f>
        <v>35</v>
      </c>
      <c r="D65" s="35" t="str">
        <f>IF(SUM('Raw Data'!D$4:D$98)=0, "", IF(AND(ISNUMBER('Raw Data'!D66),'Raw Data'!D66&lt;Results!$B$32, 'Raw Data'!D66&gt;0),'Raw Data'!D66,Results!$B$32))</f>
        <v/>
      </c>
      <c r="E65" s="35" t="str">
        <f>IF(SUM('Raw Data'!E$4:E$98)=0, "", IF(AND(ISNUMBER('Raw Data'!E66),'Raw Data'!E66&lt;Results!$B$32, 'Raw Data'!E66&gt;0),'Raw Data'!E66,Results!$B$32))</f>
        <v/>
      </c>
      <c r="F65" s="35" t="str">
        <f>IF(SUM('Raw Data'!F$4:F$98)=0, "", IF(AND(ISNUMBER('Raw Data'!F66),'Raw Data'!F66&lt;Results!$B$32, 'Raw Data'!F66&gt;0),'Raw Data'!F66,Results!$B$32))</f>
        <v/>
      </c>
      <c r="I65" s="4"/>
      <c r="J65" s="4"/>
      <c r="K65" s="4"/>
      <c r="L65" s="4"/>
      <c r="M65" s="4"/>
      <c r="N65" s="4"/>
      <c r="O65" s="4"/>
      <c r="P65" s="4"/>
      <c r="Q65" s="4"/>
      <c r="R65" s="4"/>
      <c r="S65" s="4"/>
      <c r="T65" s="4"/>
    </row>
    <row r="66" spans="1:20" ht="15" customHeight="1" x14ac:dyDescent="0.3">
      <c r="A66" s="26" t="str">
        <f>VLOOKUP('Raw Data'!$E$1&amp;":"&amp;LEFT(B66,1),'Array Content'!$E$2:$F$105,2,FALSE)</f>
        <v>NRT</v>
      </c>
      <c r="B66" s="19" t="s">
        <v>104</v>
      </c>
      <c r="C66" s="35">
        <f>IF(SUM('Raw Data'!C$4:C$98)=0, "", IF(AND(ISNUMBER('Raw Data'!C67),'Raw Data'!C67&lt;Results!$B$32, 'Raw Data'!C67&gt;0),'Raw Data'!C67,Results!$B$32))</f>
        <v>34.852400000000003</v>
      </c>
      <c r="D66" s="35" t="str">
        <f>IF(SUM('Raw Data'!D$4:D$98)=0, "", IF(AND(ISNUMBER('Raw Data'!D67),'Raw Data'!D67&lt;Results!$B$32, 'Raw Data'!D67&gt;0),'Raw Data'!D67,Results!$B$32))</f>
        <v/>
      </c>
      <c r="E66" s="35" t="str">
        <f>IF(SUM('Raw Data'!E$4:E$98)=0, "", IF(AND(ISNUMBER('Raw Data'!E67),'Raw Data'!E67&lt;Results!$B$32, 'Raw Data'!E67&gt;0),'Raw Data'!E67,Results!$B$32))</f>
        <v/>
      </c>
      <c r="F66" s="35" t="str">
        <f>IF(SUM('Raw Data'!F$4:F$98)=0, "", IF(AND(ISNUMBER('Raw Data'!F67),'Raw Data'!F67&lt;Results!$B$32, 'Raw Data'!F67&gt;0),'Raw Data'!F67,Results!$B$32))</f>
        <v/>
      </c>
      <c r="I66" s="4"/>
      <c r="J66" s="4"/>
      <c r="K66" s="4"/>
      <c r="L66" s="4"/>
      <c r="M66" s="4"/>
      <c r="N66" s="4"/>
      <c r="O66" s="4"/>
      <c r="P66" s="4"/>
      <c r="Q66" s="4"/>
      <c r="R66" s="4"/>
      <c r="S66" s="4"/>
      <c r="T66" s="4"/>
    </row>
    <row r="67" spans="1:20" ht="15" customHeight="1" x14ac:dyDescent="0.3">
      <c r="A67" s="26" t="str">
        <f>VLOOKUP('Raw Data'!$E$1&amp;":"&amp;LEFT(B67,1),'Array Content'!$E$2:$F$105,2,FALSE)</f>
        <v>NRT</v>
      </c>
      <c r="B67" s="19" t="s">
        <v>105</v>
      </c>
      <c r="C67" s="35">
        <f>IF(SUM('Raw Data'!C$4:C$98)=0, "", IF(AND(ISNUMBER('Raw Data'!C68),'Raw Data'!C68&lt;Results!$B$32, 'Raw Data'!C68&gt;0),'Raw Data'!C68,Results!$B$32))</f>
        <v>34.7044</v>
      </c>
      <c r="D67" s="35" t="str">
        <f>IF(SUM('Raw Data'!D$4:D$98)=0, "", IF(AND(ISNUMBER('Raw Data'!D68),'Raw Data'!D68&lt;Results!$B$32, 'Raw Data'!D68&gt;0),'Raw Data'!D68,Results!$B$32))</f>
        <v/>
      </c>
      <c r="E67" s="35" t="str">
        <f>IF(SUM('Raw Data'!E$4:E$98)=0, "", IF(AND(ISNUMBER('Raw Data'!E68),'Raw Data'!E68&lt;Results!$B$32, 'Raw Data'!E68&gt;0),'Raw Data'!E68,Results!$B$32))</f>
        <v/>
      </c>
      <c r="F67" s="35" t="str">
        <f>IF(SUM('Raw Data'!F$4:F$98)=0, "", IF(AND(ISNUMBER('Raw Data'!F68),'Raw Data'!F68&lt;Results!$B$32, 'Raw Data'!F68&gt;0),'Raw Data'!F68,Results!$B$32))</f>
        <v/>
      </c>
      <c r="I67" s="4"/>
      <c r="J67" s="4"/>
      <c r="K67" s="4"/>
      <c r="L67" s="4"/>
      <c r="M67" s="4"/>
      <c r="N67" s="4"/>
      <c r="O67" s="4"/>
      <c r="P67" s="4"/>
      <c r="Q67" s="4"/>
      <c r="R67" s="4"/>
      <c r="S67" s="4"/>
      <c r="T67" s="4"/>
    </row>
    <row r="68" spans="1:20" ht="15" customHeight="1" x14ac:dyDescent="0.3">
      <c r="A68" s="26" t="str">
        <f>VLOOKUP('Raw Data'!$E$1&amp;":"&amp;LEFT(B68,1),'Array Content'!$E$2:$F$105,2,FALSE)</f>
        <v>NRT</v>
      </c>
      <c r="B68" s="19" t="s">
        <v>106</v>
      </c>
      <c r="C68" s="35">
        <f>IF(SUM('Raw Data'!C$4:C$98)=0, "", IF(AND(ISNUMBER('Raw Data'!C69),'Raw Data'!C69&lt;Results!$B$32, 'Raw Data'!C69&gt;0),'Raw Data'!C69,Results!$B$32))</f>
        <v>35</v>
      </c>
      <c r="D68" s="35" t="str">
        <f>IF(SUM('Raw Data'!D$4:D$98)=0, "", IF(AND(ISNUMBER('Raw Data'!D69),'Raw Data'!D69&lt;Results!$B$32, 'Raw Data'!D69&gt;0),'Raw Data'!D69,Results!$B$32))</f>
        <v/>
      </c>
      <c r="E68" s="35" t="str">
        <f>IF(SUM('Raw Data'!E$4:E$98)=0, "", IF(AND(ISNUMBER('Raw Data'!E69),'Raw Data'!E69&lt;Results!$B$32, 'Raw Data'!E69&gt;0),'Raw Data'!E69,Results!$B$32))</f>
        <v/>
      </c>
      <c r="F68" s="35" t="str">
        <f>IF(SUM('Raw Data'!F$4:F$98)=0, "", IF(AND(ISNUMBER('Raw Data'!F69),'Raw Data'!F69&lt;Results!$B$32, 'Raw Data'!F69&gt;0),'Raw Data'!F69,Results!$B$32))</f>
        <v/>
      </c>
      <c r="I68" s="4"/>
      <c r="J68" s="4"/>
      <c r="K68" s="4"/>
      <c r="L68" s="4"/>
      <c r="M68" s="4"/>
      <c r="N68" s="4"/>
      <c r="O68" s="4"/>
      <c r="P68" s="4"/>
      <c r="Q68" s="4"/>
      <c r="R68" s="4"/>
      <c r="S68" s="4"/>
      <c r="T68" s="4"/>
    </row>
    <row r="69" spans="1:20" ht="15" customHeight="1" x14ac:dyDescent="0.3">
      <c r="A69" s="26" t="str">
        <f>VLOOKUP('Raw Data'!$E$1&amp;":"&amp;LEFT(B69,1),'Array Content'!$E$2:$F$105,2,FALSE)</f>
        <v>NRT</v>
      </c>
      <c r="B69" s="19" t="s">
        <v>107</v>
      </c>
      <c r="C69" s="35">
        <f>IF(SUM('Raw Data'!C$4:C$98)=0, "", IF(AND(ISNUMBER('Raw Data'!C70),'Raw Data'!C70&lt;Results!$B$32, 'Raw Data'!C70&gt;0),'Raw Data'!C70,Results!$B$32))</f>
        <v>35</v>
      </c>
      <c r="D69" s="35" t="str">
        <f>IF(SUM('Raw Data'!D$4:D$98)=0, "", IF(AND(ISNUMBER('Raw Data'!D70),'Raw Data'!D70&lt;Results!$B$32, 'Raw Data'!D70&gt;0),'Raw Data'!D70,Results!$B$32))</f>
        <v/>
      </c>
      <c r="E69" s="35" t="str">
        <f>IF(SUM('Raw Data'!E$4:E$98)=0, "", IF(AND(ISNUMBER('Raw Data'!E70),'Raw Data'!E70&lt;Results!$B$32, 'Raw Data'!E70&gt;0),'Raw Data'!E70,Results!$B$32))</f>
        <v/>
      </c>
      <c r="F69" s="35" t="str">
        <f>IF(SUM('Raw Data'!F$4:F$98)=0, "", IF(AND(ISNUMBER('Raw Data'!F70),'Raw Data'!F70&lt;Results!$B$32, 'Raw Data'!F70&gt;0),'Raw Data'!F70,Results!$B$32))</f>
        <v/>
      </c>
      <c r="I69" s="4"/>
      <c r="J69" s="4"/>
      <c r="K69" s="4"/>
      <c r="L69" s="4"/>
      <c r="M69" s="4"/>
      <c r="N69" s="4"/>
      <c r="O69" s="4"/>
      <c r="P69" s="4"/>
      <c r="Q69" s="4"/>
      <c r="R69" s="4"/>
      <c r="S69" s="4"/>
      <c r="T69" s="4"/>
    </row>
    <row r="70" spans="1:20" ht="15" customHeight="1" x14ac:dyDescent="0.3">
      <c r="A70" s="26" t="str">
        <f>VLOOKUP('Raw Data'!$E$1&amp;":"&amp;LEFT(B70,1),'Array Content'!$E$2:$F$105,2,FALSE)</f>
        <v>NRT</v>
      </c>
      <c r="B70" s="19" t="s">
        <v>108</v>
      </c>
      <c r="C70" s="35">
        <f>IF(SUM('Raw Data'!C$4:C$98)=0, "", IF(AND(ISNUMBER('Raw Data'!C71),'Raw Data'!C71&lt;Results!$B$32, 'Raw Data'!C71&gt;0),'Raw Data'!C71,Results!$B$32))</f>
        <v>34.748600000000003</v>
      </c>
      <c r="D70" s="35" t="str">
        <f>IF(SUM('Raw Data'!D$4:D$98)=0, "", IF(AND(ISNUMBER('Raw Data'!D71),'Raw Data'!D71&lt;Results!$B$32, 'Raw Data'!D71&gt;0),'Raw Data'!D71,Results!$B$32))</f>
        <v/>
      </c>
      <c r="E70" s="35" t="str">
        <f>IF(SUM('Raw Data'!E$4:E$98)=0, "", IF(AND(ISNUMBER('Raw Data'!E71),'Raw Data'!E71&lt;Results!$B$32, 'Raw Data'!E71&gt;0),'Raw Data'!E71,Results!$B$32))</f>
        <v/>
      </c>
      <c r="F70" s="35" t="str">
        <f>IF(SUM('Raw Data'!F$4:F$98)=0, "", IF(AND(ISNUMBER('Raw Data'!F71),'Raw Data'!F71&lt;Results!$B$32, 'Raw Data'!F71&gt;0),'Raw Data'!F71,Results!$B$32))</f>
        <v/>
      </c>
      <c r="I70" s="4"/>
      <c r="J70" s="4"/>
      <c r="K70" s="4"/>
      <c r="L70" s="4"/>
      <c r="M70" s="4"/>
      <c r="N70" s="4"/>
      <c r="O70" s="4"/>
      <c r="P70" s="4"/>
      <c r="Q70" s="4"/>
      <c r="R70" s="4"/>
      <c r="S70" s="4"/>
      <c r="T70" s="4"/>
    </row>
    <row r="71" spans="1:20" ht="15" customHeight="1" x14ac:dyDescent="0.3">
      <c r="A71" s="26" t="str">
        <f>VLOOKUP('Raw Data'!$E$1&amp;":"&amp;LEFT(B71,1),'Array Content'!$E$2:$F$105,2,FALSE)</f>
        <v>NRT</v>
      </c>
      <c r="B71" s="19" t="s">
        <v>109</v>
      </c>
      <c r="C71" s="35">
        <f>IF(SUM('Raw Data'!C$4:C$98)=0, "", IF(AND(ISNUMBER('Raw Data'!C72),'Raw Data'!C72&lt;Results!$B$32, 'Raw Data'!C72&gt;0),'Raw Data'!C72,Results!$B$32))</f>
        <v>35</v>
      </c>
      <c r="D71" s="35" t="str">
        <f>IF(SUM('Raw Data'!D$4:D$98)=0, "", IF(AND(ISNUMBER('Raw Data'!D72),'Raw Data'!D72&lt;Results!$B$32, 'Raw Data'!D72&gt;0),'Raw Data'!D72,Results!$B$32))</f>
        <v/>
      </c>
      <c r="E71" s="35" t="str">
        <f>IF(SUM('Raw Data'!E$4:E$98)=0, "", IF(AND(ISNUMBER('Raw Data'!E72),'Raw Data'!E72&lt;Results!$B$32, 'Raw Data'!E72&gt;0),'Raw Data'!E72,Results!$B$32))</f>
        <v/>
      </c>
      <c r="F71" s="35" t="str">
        <f>IF(SUM('Raw Data'!F$4:F$98)=0, "", IF(AND(ISNUMBER('Raw Data'!F72),'Raw Data'!F72&lt;Results!$B$32, 'Raw Data'!F72&gt;0),'Raw Data'!F72,Results!$B$32))</f>
        <v/>
      </c>
      <c r="I71" s="4"/>
      <c r="J71" s="4"/>
      <c r="K71" s="4"/>
      <c r="L71" s="4"/>
      <c r="M71" s="4"/>
      <c r="N71" s="4"/>
      <c r="O71" s="4"/>
      <c r="P71" s="4"/>
      <c r="Q71" s="4"/>
      <c r="R71" s="4"/>
      <c r="S71" s="4"/>
      <c r="T71" s="4"/>
    </row>
    <row r="72" spans="1:20" ht="15" customHeight="1" x14ac:dyDescent="0.3">
      <c r="A72" s="26" t="str">
        <f>VLOOKUP('Raw Data'!$E$1&amp;":"&amp;LEFT(B72,1),'Array Content'!$E$2:$F$105,2,FALSE)</f>
        <v>NRT</v>
      </c>
      <c r="B72" s="19" t="s">
        <v>110</v>
      </c>
      <c r="C72" s="35">
        <f>IF(SUM('Raw Data'!C$4:C$98)=0, "", IF(AND(ISNUMBER('Raw Data'!C73),'Raw Data'!C73&lt;Results!$B$32, 'Raw Data'!C73&gt;0),'Raw Data'!C73,Results!$B$32))</f>
        <v>23.864899999999999</v>
      </c>
      <c r="D72" s="35" t="str">
        <f>IF(SUM('Raw Data'!D$4:D$98)=0, "", IF(AND(ISNUMBER('Raw Data'!D73),'Raw Data'!D73&lt;Results!$B$32, 'Raw Data'!D73&gt;0),'Raw Data'!D73,Results!$B$32))</f>
        <v/>
      </c>
      <c r="E72" s="35" t="str">
        <f>IF(SUM('Raw Data'!E$4:E$98)=0, "", IF(AND(ISNUMBER('Raw Data'!E73),'Raw Data'!E73&lt;Results!$B$32, 'Raw Data'!E73&gt;0),'Raw Data'!E73,Results!$B$32))</f>
        <v/>
      </c>
      <c r="F72" s="35" t="str">
        <f>IF(SUM('Raw Data'!F$4:F$98)=0, "", IF(AND(ISNUMBER('Raw Data'!F73),'Raw Data'!F73&lt;Results!$B$32, 'Raw Data'!F73&gt;0),'Raw Data'!F73,Results!$B$32))</f>
        <v/>
      </c>
      <c r="I72" s="4"/>
      <c r="J72" s="4"/>
      <c r="K72" s="4"/>
      <c r="L72" s="4"/>
      <c r="M72" s="4"/>
      <c r="N72" s="4"/>
      <c r="O72" s="4"/>
      <c r="P72" s="4"/>
      <c r="Q72" s="4"/>
      <c r="R72" s="4"/>
      <c r="S72" s="4"/>
      <c r="T72" s="4"/>
    </row>
    <row r="73" spans="1:20" ht="15" customHeight="1" x14ac:dyDescent="0.3">
      <c r="A73" s="26" t="str">
        <f>VLOOKUP('Raw Data'!$E$1&amp;":"&amp;LEFT(B73,1),'Array Content'!$E$2:$F$105,2,FALSE)</f>
        <v>NRT</v>
      </c>
      <c r="B73" s="19" t="s">
        <v>111</v>
      </c>
      <c r="C73" s="35">
        <f>IF(SUM('Raw Data'!C$4:C$98)=0, "", IF(AND(ISNUMBER('Raw Data'!C74),'Raw Data'!C74&lt;Results!$B$32, 'Raw Data'!C74&gt;0),'Raw Data'!C74,Results!$B$32))</f>
        <v>23.090800000000002</v>
      </c>
      <c r="D73" s="35" t="str">
        <f>IF(SUM('Raw Data'!D$4:D$98)=0, "", IF(AND(ISNUMBER('Raw Data'!D74),'Raw Data'!D74&lt;Results!$B$32, 'Raw Data'!D74&gt;0),'Raw Data'!D74,Results!$B$32))</f>
        <v/>
      </c>
      <c r="E73" s="35" t="str">
        <f>IF(SUM('Raw Data'!E$4:E$98)=0, "", IF(AND(ISNUMBER('Raw Data'!E74),'Raw Data'!E74&lt;Results!$B$32, 'Raw Data'!E74&gt;0),'Raw Data'!E74,Results!$B$32))</f>
        <v/>
      </c>
      <c r="F73" s="35" t="str">
        <f>IF(SUM('Raw Data'!F$4:F$98)=0, "", IF(AND(ISNUMBER('Raw Data'!F74),'Raw Data'!F74&lt;Results!$B$32, 'Raw Data'!F74&gt;0),'Raw Data'!F74,Results!$B$32))</f>
        <v/>
      </c>
      <c r="I73" s="4"/>
      <c r="J73" s="4"/>
      <c r="K73" s="4"/>
      <c r="L73" s="4"/>
      <c r="M73" s="4"/>
      <c r="N73" s="4"/>
      <c r="O73" s="4"/>
      <c r="P73" s="4"/>
      <c r="Q73" s="4"/>
      <c r="R73" s="4"/>
      <c r="S73" s="4"/>
      <c r="T73" s="4"/>
    </row>
    <row r="74" spans="1:20" ht="15" customHeight="1" x14ac:dyDescent="0.3">
      <c r="A74" s="26" t="str">
        <f>VLOOKUP('Raw Data'!$E$1&amp;":"&amp;LEFT(B74,1),'Array Content'!$E$2:$F$105,2,FALSE)</f>
        <v>NRT</v>
      </c>
      <c r="B74" s="19" t="s">
        <v>112</v>
      </c>
      <c r="C74" s="35">
        <f>IF(SUM('Raw Data'!C$4:C$98)=0, "", IF(AND(ISNUMBER('Raw Data'!C75),'Raw Data'!C75&lt;Results!$B$32, 'Raw Data'!C75&gt;0),'Raw Data'!C75,Results!$B$32))</f>
        <v>23.726700000000001</v>
      </c>
      <c r="D74" s="35" t="str">
        <f>IF(SUM('Raw Data'!D$4:D$98)=0, "", IF(AND(ISNUMBER('Raw Data'!D75),'Raw Data'!D75&lt;Results!$B$32, 'Raw Data'!D75&gt;0),'Raw Data'!D75,Results!$B$32))</f>
        <v/>
      </c>
      <c r="E74" s="35" t="str">
        <f>IF(SUM('Raw Data'!E$4:E$98)=0, "", IF(AND(ISNUMBER('Raw Data'!E75),'Raw Data'!E75&lt;Results!$B$32, 'Raw Data'!E75&gt;0),'Raw Data'!E75,Results!$B$32))</f>
        <v/>
      </c>
      <c r="F74" s="35" t="str">
        <f>IF(SUM('Raw Data'!F$4:F$98)=0, "", IF(AND(ISNUMBER('Raw Data'!F75),'Raw Data'!F75&lt;Results!$B$32, 'Raw Data'!F75&gt;0),'Raw Data'!F75,Results!$B$32))</f>
        <v/>
      </c>
      <c r="I74" s="4"/>
      <c r="J74" s="4"/>
      <c r="K74" s="4"/>
      <c r="L74" s="4"/>
      <c r="M74" s="4"/>
      <c r="N74" s="4"/>
      <c r="O74" s="4"/>
      <c r="P74" s="4"/>
      <c r="Q74" s="4"/>
      <c r="R74" s="4"/>
      <c r="S74" s="4"/>
      <c r="T74" s="4"/>
    </row>
    <row r="75" spans="1:20" ht="15" customHeight="1" x14ac:dyDescent="0.3">
      <c r="A75" s="26" t="str">
        <f>VLOOKUP('Raw Data'!$E$1&amp;":"&amp;LEFT(B75,1),'Array Content'!$E$2:$F$105,2,FALSE)</f>
        <v>PPC</v>
      </c>
      <c r="B75" s="19" t="s">
        <v>113</v>
      </c>
      <c r="C75" s="35">
        <f>IF(SUM('Raw Data'!C$4:C$98)=0, "", IF(AND(ISNUMBER('Raw Data'!C76),'Raw Data'!C76&lt;Results!$B$32, 'Raw Data'!C76&gt;0),'Raw Data'!C76,Results!$B$32))</f>
        <v>19.8</v>
      </c>
      <c r="D75" s="35" t="str">
        <f>IF(SUM('Raw Data'!D$4:D$98)=0, "", IF(AND(ISNUMBER('Raw Data'!D76),'Raw Data'!D76&lt;Results!$B$32, 'Raw Data'!D76&gt;0),'Raw Data'!D76,Results!$B$32))</f>
        <v/>
      </c>
      <c r="E75" s="35" t="str">
        <f>IF(SUM('Raw Data'!E$4:E$98)=0, "", IF(AND(ISNUMBER('Raw Data'!E76),'Raw Data'!E76&lt;Results!$B$32, 'Raw Data'!E76&gt;0),'Raw Data'!E76,Results!$B$32))</f>
        <v/>
      </c>
      <c r="F75" s="35" t="str">
        <f>IF(SUM('Raw Data'!F$4:F$98)=0, "", IF(AND(ISNUMBER('Raw Data'!F76),'Raw Data'!F76&lt;Results!$B$32, 'Raw Data'!F76&gt;0),'Raw Data'!F76,Results!$B$32))</f>
        <v/>
      </c>
      <c r="I75" s="4"/>
      <c r="J75" s="4"/>
      <c r="K75" s="4"/>
      <c r="L75" s="4"/>
      <c r="M75" s="4"/>
      <c r="N75" s="4"/>
      <c r="O75" s="4"/>
      <c r="P75" s="4"/>
      <c r="Q75" s="4"/>
      <c r="R75" s="4"/>
      <c r="S75" s="4"/>
      <c r="T75" s="4"/>
    </row>
    <row r="76" spans="1:20" ht="15" customHeight="1" x14ac:dyDescent="0.3">
      <c r="A76" s="26" t="str">
        <f>VLOOKUP('Raw Data'!$E$1&amp;":"&amp;LEFT(B76,1),'Array Content'!$E$2:$F$105,2,FALSE)</f>
        <v>PPC</v>
      </c>
      <c r="B76" s="19" t="s">
        <v>114</v>
      </c>
      <c r="C76" s="35">
        <f>IF(SUM('Raw Data'!C$4:C$98)=0, "", IF(AND(ISNUMBER('Raw Data'!C77),'Raw Data'!C77&lt;Results!$B$32, 'Raw Data'!C77&gt;0),'Raw Data'!C77,Results!$B$32))</f>
        <v>19.89</v>
      </c>
      <c r="D76" s="35" t="str">
        <f>IF(SUM('Raw Data'!D$4:D$98)=0, "", IF(AND(ISNUMBER('Raw Data'!D77),'Raw Data'!D77&lt;Results!$B$32, 'Raw Data'!D77&gt;0),'Raw Data'!D77,Results!$B$32))</f>
        <v/>
      </c>
      <c r="E76" s="35" t="str">
        <f>IF(SUM('Raw Data'!E$4:E$98)=0, "", IF(AND(ISNUMBER('Raw Data'!E77),'Raw Data'!E77&lt;Results!$B$32, 'Raw Data'!E77&gt;0),'Raw Data'!E77,Results!$B$32))</f>
        <v/>
      </c>
      <c r="F76" s="35" t="str">
        <f>IF(SUM('Raw Data'!F$4:F$98)=0, "", IF(AND(ISNUMBER('Raw Data'!F77),'Raw Data'!F77&lt;Results!$B$32, 'Raw Data'!F77&gt;0),'Raw Data'!F77,Results!$B$32))</f>
        <v/>
      </c>
      <c r="I76" s="4"/>
      <c r="J76" s="4"/>
      <c r="K76" s="4"/>
      <c r="L76" s="4"/>
      <c r="M76" s="4"/>
      <c r="N76" s="4"/>
      <c r="O76" s="4"/>
      <c r="P76" s="4"/>
      <c r="Q76" s="4"/>
      <c r="R76" s="4"/>
      <c r="S76" s="4"/>
      <c r="T76" s="4"/>
    </row>
    <row r="77" spans="1:20" ht="15" customHeight="1" x14ac:dyDescent="0.3">
      <c r="A77" s="26" t="str">
        <f>VLOOKUP('Raw Data'!$E$1&amp;":"&amp;LEFT(B77,1),'Array Content'!$E$2:$F$105,2,FALSE)</f>
        <v>PPC</v>
      </c>
      <c r="B77" s="19" t="s">
        <v>115</v>
      </c>
      <c r="C77" s="35">
        <f>IF(SUM('Raw Data'!C$4:C$98)=0, "", IF(AND(ISNUMBER('Raw Data'!C78),'Raw Data'!C78&lt;Results!$B$32, 'Raw Data'!C78&gt;0),'Raw Data'!C78,Results!$B$32))</f>
        <v>19.59</v>
      </c>
      <c r="D77" s="35" t="str">
        <f>IF(SUM('Raw Data'!D$4:D$98)=0, "", IF(AND(ISNUMBER('Raw Data'!D78),'Raw Data'!D78&lt;Results!$B$32, 'Raw Data'!D78&gt;0),'Raw Data'!D78,Results!$B$32))</f>
        <v/>
      </c>
      <c r="E77" s="35" t="str">
        <f>IF(SUM('Raw Data'!E$4:E$98)=0, "", IF(AND(ISNUMBER('Raw Data'!E78),'Raw Data'!E78&lt;Results!$B$32, 'Raw Data'!E78&gt;0),'Raw Data'!E78,Results!$B$32))</f>
        <v/>
      </c>
      <c r="F77" s="35" t="str">
        <f>IF(SUM('Raw Data'!F$4:F$98)=0, "", IF(AND(ISNUMBER('Raw Data'!F78),'Raw Data'!F78&lt;Results!$B$32, 'Raw Data'!F78&gt;0),'Raw Data'!F78,Results!$B$32))</f>
        <v/>
      </c>
      <c r="I77" s="4"/>
      <c r="J77" s="4"/>
      <c r="K77" s="4"/>
      <c r="L77" s="4"/>
      <c r="M77" s="4"/>
      <c r="N77" s="4"/>
      <c r="O77" s="4"/>
      <c r="P77" s="4"/>
      <c r="Q77" s="4"/>
      <c r="R77" s="4"/>
      <c r="S77" s="4"/>
      <c r="T77" s="4"/>
    </row>
    <row r="78" spans="1:20" ht="15" customHeight="1" x14ac:dyDescent="0.3">
      <c r="A78" s="26" t="str">
        <f>VLOOKUP('Raw Data'!$E$1&amp;":"&amp;LEFT(B78,1),'Array Content'!$E$2:$F$105,2,FALSE)</f>
        <v>PPC</v>
      </c>
      <c r="B78" s="19" t="s">
        <v>116</v>
      </c>
      <c r="C78" s="35">
        <f>IF(SUM('Raw Data'!C$4:C$98)=0, "", IF(AND(ISNUMBER('Raw Data'!C79),'Raw Data'!C79&lt;Results!$B$32, 'Raw Data'!C79&gt;0),'Raw Data'!C79,Results!$B$32))</f>
        <v>19.2897</v>
      </c>
      <c r="D78" s="35" t="str">
        <f>IF(SUM('Raw Data'!D$4:D$98)=0, "", IF(AND(ISNUMBER('Raw Data'!D79),'Raw Data'!D79&lt;Results!$B$32, 'Raw Data'!D79&gt;0),'Raw Data'!D79,Results!$B$32))</f>
        <v/>
      </c>
      <c r="E78" s="35" t="str">
        <f>IF(SUM('Raw Data'!E$4:E$98)=0, "", IF(AND(ISNUMBER('Raw Data'!E79),'Raw Data'!E79&lt;Results!$B$32, 'Raw Data'!E79&gt;0),'Raw Data'!E79,Results!$B$32))</f>
        <v/>
      </c>
      <c r="F78" s="35" t="str">
        <f>IF(SUM('Raw Data'!F$4:F$98)=0, "", IF(AND(ISNUMBER('Raw Data'!F79),'Raw Data'!F79&lt;Results!$B$32, 'Raw Data'!F79&gt;0),'Raw Data'!F79,Results!$B$32))</f>
        <v/>
      </c>
      <c r="I78" s="4"/>
      <c r="J78" s="4"/>
      <c r="K78" s="4"/>
      <c r="L78" s="4"/>
      <c r="M78" s="4"/>
      <c r="N78" s="4"/>
      <c r="O78" s="4"/>
      <c r="P78" s="4"/>
      <c r="Q78" s="4"/>
      <c r="R78" s="4"/>
      <c r="S78" s="4"/>
      <c r="T78" s="4"/>
    </row>
    <row r="79" spans="1:20" ht="15" customHeight="1" x14ac:dyDescent="0.3">
      <c r="A79" s="26" t="str">
        <f>VLOOKUP('Raw Data'!$E$1&amp;":"&amp;LEFT(B79,1),'Array Content'!$E$2:$F$105,2,FALSE)</f>
        <v>PPC</v>
      </c>
      <c r="B79" s="19" t="s">
        <v>117</v>
      </c>
      <c r="C79" s="35">
        <f>IF(SUM('Raw Data'!C$4:C$98)=0, "", IF(AND(ISNUMBER('Raw Data'!C80),'Raw Data'!C80&lt;Results!$B$32, 'Raw Data'!C80&gt;0),'Raw Data'!C80,Results!$B$32))</f>
        <v>19.6084</v>
      </c>
      <c r="D79" s="35" t="str">
        <f>IF(SUM('Raw Data'!D$4:D$98)=0, "", IF(AND(ISNUMBER('Raw Data'!D80),'Raw Data'!D80&lt;Results!$B$32, 'Raw Data'!D80&gt;0),'Raw Data'!D80,Results!$B$32))</f>
        <v/>
      </c>
      <c r="E79" s="35" t="str">
        <f>IF(SUM('Raw Data'!E$4:E$98)=0, "", IF(AND(ISNUMBER('Raw Data'!E80),'Raw Data'!E80&lt;Results!$B$32, 'Raw Data'!E80&gt;0),'Raw Data'!E80,Results!$B$32))</f>
        <v/>
      </c>
      <c r="F79" s="35" t="str">
        <f>IF(SUM('Raw Data'!F$4:F$98)=0, "", IF(AND(ISNUMBER('Raw Data'!F80),'Raw Data'!F80&lt;Results!$B$32, 'Raw Data'!F80&gt;0),'Raw Data'!F80,Results!$B$32))</f>
        <v/>
      </c>
      <c r="I79" s="4"/>
      <c r="J79" s="4"/>
      <c r="K79" s="4"/>
      <c r="L79" s="4"/>
      <c r="M79" s="4"/>
      <c r="N79" s="4"/>
      <c r="O79" s="4"/>
      <c r="P79" s="4"/>
      <c r="Q79" s="4"/>
      <c r="R79" s="4"/>
      <c r="S79" s="4"/>
      <c r="T79" s="4"/>
    </row>
    <row r="80" spans="1:20" ht="15" customHeight="1" x14ac:dyDescent="0.3">
      <c r="A80" s="26" t="str">
        <f>VLOOKUP('Raw Data'!$E$1&amp;":"&amp;LEFT(B80,1),'Array Content'!$E$2:$F$105,2,FALSE)</f>
        <v>PPC</v>
      </c>
      <c r="B80" s="19" t="s">
        <v>118</v>
      </c>
      <c r="C80" s="35">
        <f>IF(SUM('Raw Data'!C$4:C$98)=0, "", IF(AND(ISNUMBER('Raw Data'!C81),'Raw Data'!C81&lt;Results!$B$32, 'Raw Data'!C81&gt;0),'Raw Data'!C81,Results!$B$32))</f>
        <v>19.3142</v>
      </c>
      <c r="D80" s="35" t="str">
        <f>IF(SUM('Raw Data'!D$4:D$98)=0, "", IF(AND(ISNUMBER('Raw Data'!D81),'Raw Data'!D81&lt;Results!$B$32, 'Raw Data'!D81&gt;0),'Raw Data'!D81,Results!$B$32))</f>
        <v/>
      </c>
      <c r="E80" s="35" t="str">
        <f>IF(SUM('Raw Data'!E$4:E$98)=0, "", IF(AND(ISNUMBER('Raw Data'!E81),'Raw Data'!E81&lt;Results!$B$32, 'Raw Data'!E81&gt;0),'Raw Data'!E81,Results!$B$32))</f>
        <v/>
      </c>
      <c r="F80" s="35" t="str">
        <f>IF(SUM('Raw Data'!F$4:F$98)=0, "", IF(AND(ISNUMBER('Raw Data'!F81),'Raw Data'!F81&lt;Results!$B$32, 'Raw Data'!F81&gt;0),'Raw Data'!F81,Results!$B$32))</f>
        <v/>
      </c>
      <c r="I80" s="4"/>
      <c r="J80" s="4"/>
      <c r="K80" s="4"/>
      <c r="L80" s="4"/>
      <c r="M80" s="4"/>
      <c r="N80" s="4"/>
      <c r="O80" s="4"/>
      <c r="P80" s="4"/>
      <c r="Q80" s="4"/>
      <c r="R80" s="4"/>
      <c r="S80" s="4"/>
      <c r="T80" s="4"/>
    </row>
    <row r="81" spans="1:20" ht="15" customHeight="1" x14ac:dyDescent="0.3">
      <c r="A81" s="26" t="str">
        <f>VLOOKUP('Raw Data'!$E$1&amp;":"&amp;LEFT(B81,1),'Array Content'!$E$2:$F$105,2,FALSE)</f>
        <v>PPC</v>
      </c>
      <c r="B81" s="19" t="s">
        <v>119</v>
      </c>
      <c r="C81" s="35">
        <f>IF(SUM('Raw Data'!C$4:C$98)=0, "", IF(AND(ISNUMBER('Raw Data'!C82),'Raw Data'!C82&lt;Results!$B$32, 'Raw Data'!C82&gt;0),'Raw Data'!C82,Results!$B$32))</f>
        <v>19.206800000000001</v>
      </c>
      <c r="D81" s="35" t="str">
        <f>IF(SUM('Raw Data'!D$4:D$98)=0, "", IF(AND(ISNUMBER('Raw Data'!D82),'Raw Data'!D82&lt;Results!$B$32, 'Raw Data'!D82&gt;0),'Raw Data'!D82,Results!$B$32))</f>
        <v/>
      </c>
      <c r="E81" s="35" t="str">
        <f>IF(SUM('Raw Data'!E$4:E$98)=0, "", IF(AND(ISNUMBER('Raw Data'!E82),'Raw Data'!E82&lt;Results!$B$32, 'Raw Data'!E82&gt;0),'Raw Data'!E82,Results!$B$32))</f>
        <v/>
      </c>
      <c r="F81" s="35" t="str">
        <f>IF(SUM('Raw Data'!F$4:F$98)=0, "", IF(AND(ISNUMBER('Raw Data'!F82),'Raw Data'!F82&lt;Results!$B$32, 'Raw Data'!F82&gt;0),'Raw Data'!F82,Results!$B$32))</f>
        <v/>
      </c>
      <c r="I81" s="4"/>
      <c r="J81" s="4"/>
      <c r="K81" s="4"/>
      <c r="L81" s="4"/>
      <c r="M81" s="4"/>
      <c r="N81" s="4"/>
      <c r="O81" s="4"/>
      <c r="P81" s="4"/>
      <c r="Q81" s="4"/>
      <c r="R81" s="4"/>
      <c r="S81" s="4"/>
      <c r="T81" s="4"/>
    </row>
    <row r="82" spans="1:20" ht="15" customHeight="1" x14ac:dyDescent="0.3">
      <c r="A82" s="26" t="str">
        <f>VLOOKUP('Raw Data'!$E$1&amp;":"&amp;LEFT(B82,1),'Array Content'!$E$2:$F$105,2,FALSE)</f>
        <v>PPC</v>
      </c>
      <c r="B82" s="19" t="s">
        <v>120</v>
      </c>
      <c r="C82" s="35">
        <f>IF(SUM('Raw Data'!C$4:C$98)=0, "", IF(AND(ISNUMBER('Raw Data'!C83),'Raw Data'!C83&lt;Results!$B$32, 'Raw Data'!C83&gt;0),'Raw Data'!C83,Results!$B$32))</f>
        <v>19.247199999999999</v>
      </c>
      <c r="D82" s="35" t="str">
        <f>IF(SUM('Raw Data'!D$4:D$98)=0, "", IF(AND(ISNUMBER('Raw Data'!D83),'Raw Data'!D83&lt;Results!$B$32, 'Raw Data'!D83&gt;0),'Raw Data'!D83,Results!$B$32))</f>
        <v/>
      </c>
      <c r="E82" s="35" t="str">
        <f>IF(SUM('Raw Data'!E$4:E$98)=0, "", IF(AND(ISNUMBER('Raw Data'!E83),'Raw Data'!E83&lt;Results!$B$32, 'Raw Data'!E83&gt;0),'Raw Data'!E83,Results!$B$32))</f>
        <v/>
      </c>
      <c r="F82" s="35" t="str">
        <f>IF(SUM('Raw Data'!F$4:F$98)=0, "", IF(AND(ISNUMBER('Raw Data'!F83),'Raw Data'!F83&lt;Results!$B$32, 'Raw Data'!F83&gt;0),'Raw Data'!F83,Results!$B$32))</f>
        <v/>
      </c>
      <c r="I82" s="4"/>
      <c r="J82" s="4"/>
      <c r="K82" s="4"/>
      <c r="L82" s="4"/>
      <c r="M82" s="4"/>
      <c r="N82" s="4"/>
      <c r="O82" s="4"/>
      <c r="P82" s="4"/>
      <c r="Q82" s="4"/>
      <c r="R82" s="4"/>
      <c r="S82" s="4"/>
      <c r="T82" s="4"/>
    </row>
    <row r="83" spans="1:20" ht="15" customHeight="1" x14ac:dyDescent="0.3">
      <c r="A83" s="26" t="str">
        <f>VLOOKUP('Raw Data'!$E$1&amp;":"&amp;LEFT(B83,1),'Array Content'!$E$2:$F$105,2,FALSE)</f>
        <v>PPC</v>
      </c>
      <c r="B83" s="19" t="s">
        <v>121</v>
      </c>
      <c r="C83" s="35">
        <f>IF(SUM('Raw Data'!C$4:C$98)=0, "", IF(AND(ISNUMBER('Raw Data'!C84),'Raw Data'!C84&lt;Results!$B$32, 'Raw Data'!C84&gt;0),'Raw Data'!C84,Results!$B$32))</f>
        <v>19.258700000000001</v>
      </c>
      <c r="D83" s="35" t="str">
        <f>IF(SUM('Raw Data'!D$4:D$98)=0, "", IF(AND(ISNUMBER('Raw Data'!D84),'Raw Data'!D84&lt;Results!$B$32, 'Raw Data'!D84&gt;0),'Raw Data'!D84,Results!$B$32))</f>
        <v/>
      </c>
      <c r="E83" s="35" t="str">
        <f>IF(SUM('Raw Data'!E$4:E$98)=0, "", IF(AND(ISNUMBER('Raw Data'!E84),'Raw Data'!E84&lt;Results!$B$32, 'Raw Data'!E84&gt;0),'Raw Data'!E84,Results!$B$32))</f>
        <v/>
      </c>
      <c r="F83" s="35" t="str">
        <f>IF(SUM('Raw Data'!F$4:F$98)=0, "", IF(AND(ISNUMBER('Raw Data'!F84),'Raw Data'!F84&lt;Results!$B$32, 'Raw Data'!F84&gt;0),'Raw Data'!F84,Results!$B$32))</f>
        <v/>
      </c>
      <c r="I83" s="4"/>
      <c r="J83" s="4"/>
      <c r="K83" s="4"/>
      <c r="L83" s="4"/>
      <c r="M83" s="4"/>
      <c r="N83" s="4"/>
      <c r="O83" s="4"/>
      <c r="P83" s="4"/>
      <c r="Q83" s="4"/>
      <c r="R83" s="4"/>
      <c r="S83" s="4"/>
      <c r="T83" s="4"/>
    </row>
    <row r="84" spans="1:20" ht="15" customHeight="1" x14ac:dyDescent="0.3">
      <c r="A84" s="26" t="str">
        <f>VLOOKUP('Raw Data'!$E$1&amp;":"&amp;LEFT(B84,1),'Array Content'!$E$2:$F$105,2,FALSE)</f>
        <v>PPC</v>
      </c>
      <c r="B84" s="19" t="s">
        <v>122</v>
      </c>
      <c r="C84" s="35">
        <f>IF(SUM('Raw Data'!C$4:C$98)=0, "", IF(AND(ISNUMBER('Raw Data'!C85),'Raw Data'!C85&lt;Results!$B$32, 'Raw Data'!C85&gt;0),'Raw Data'!C85,Results!$B$32))</f>
        <v>19.39</v>
      </c>
      <c r="D84" s="35" t="str">
        <f>IF(SUM('Raw Data'!D$4:D$98)=0, "", IF(AND(ISNUMBER('Raw Data'!D85),'Raw Data'!D85&lt;Results!$B$32, 'Raw Data'!D85&gt;0),'Raw Data'!D85,Results!$B$32))</f>
        <v/>
      </c>
      <c r="E84" s="35" t="str">
        <f>IF(SUM('Raw Data'!E$4:E$98)=0, "", IF(AND(ISNUMBER('Raw Data'!E85),'Raw Data'!E85&lt;Results!$B$32, 'Raw Data'!E85&gt;0),'Raw Data'!E85,Results!$B$32))</f>
        <v/>
      </c>
      <c r="F84" s="35" t="str">
        <f>IF(SUM('Raw Data'!F$4:F$98)=0, "", IF(AND(ISNUMBER('Raw Data'!F85),'Raw Data'!F85&lt;Results!$B$32, 'Raw Data'!F85&gt;0),'Raw Data'!F85,Results!$B$32))</f>
        <v/>
      </c>
      <c r="I84" s="4"/>
      <c r="J84" s="4"/>
      <c r="K84" s="4"/>
      <c r="L84" s="4"/>
      <c r="M84" s="4"/>
      <c r="N84" s="4"/>
      <c r="O84" s="4"/>
      <c r="P84" s="4"/>
      <c r="Q84" s="4"/>
      <c r="R84" s="4"/>
      <c r="S84" s="4"/>
      <c r="T84" s="4"/>
    </row>
    <row r="85" spans="1:20" ht="15" customHeight="1" x14ac:dyDescent="0.3">
      <c r="A85" s="26" t="str">
        <f>VLOOKUP('Raw Data'!$E$1&amp;":"&amp;LEFT(B85,1),'Array Content'!$E$2:$F$105,2,FALSE)</f>
        <v>PPC</v>
      </c>
      <c r="B85" s="19" t="s">
        <v>123</v>
      </c>
      <c r="C85" s="35">
        <f>IF(SUM('Raw Data'!C$4:C$98)=0, "", IF(AND(ISNUMBER('Raw Data'!C86),'Raw Data'!C86&lt;Results!$B$32, 'Raw Data'!C86&gt;0),'Raw Data'!C86,Results!$B$32))</f>
        <v>19.98</v>
      </c>
      <c r="D85" s="35" t="str">
        <f>IF(SUM('Raw Data'!D$4:D$98)=0, "", IF(AND(ISNUMBER('Raw Data'!D86),'Raw Data'!D86&lt;Results!$B$32, 'Raw Data'!D86&gt;0),'Raw Data'!D86,Results!$B$32))</f>
        <v/>
      </c>
      <c r="E85" s="35" t="str">
        <f>IF(SUM('Raw Data'!E$4:E$98)=0, "", IF(AND(ISNUMBER('Raw Data'!E86),'Raw Data'!E86&lt;Results!$B$32, 'Raw Data'!E86&gt;0),'Raw Data'!E86,Results!$B$32))</f>
        <v/>
      </c>
      <c r="F85" s="35" t="str">
        <f>IF(SUM('Raw Data'!F$4:F$98)=0, "", IF(AND(ISNUMBER('Raw Data'!F86),'Raw Data'!F86&lt;Results!$B$32, 'Raw Data'!F86&gt;0),'Raw Data'!F86,Results!$B$32))</f>
        <v/>
      </c>
      <c r="I85" s="4"/>
      <c r="J85" s="4"/>
      <c r="K85" s="4"/>
      <c r="L85" s="4"/>
      <c r="M85" s="4"/>
      <c r="N85" s="4"/>
      <c r="O85" s="4"/>
      <c r="P85" s="4"/>
      <c r="Q85" s="4"/>
      <c r="R85" s="4"/>
      <c r="S85" s="4"/>
      <c r="T85" s="4"/>
    </row>
    <row r="86" spans="1:20" ht="15" customHeight="1" x14ac:dyDescent="0.3">
      <c r="A86" s="26" t="str">
        <f>VLOOKUP('Raw Data'!$E$1&amp;":"&amp;LEFT(B86,1),'Array Content'!$E$2:$F$105,2,FALSE)</f>
        <v>PPC</v>
      </c>
      <c r="B86" s="19" t="s">
        <v>124</v>
      </c>
      <c r="C86" s="35">
        <f>IF(SUM('Raw Data'!C$4:C$98)=0, "", IF(AND(ISNUMBER('Raw Data'!C87),'Raw Data'!C87&lt;Results!$B$32, 'Raw Data'!C87&gt;0),'Raw Data'!C87,Results!$B$32))</f>
        <v>19.86</v>
      </c>
      <c r="D86" s="35" t="str">
        <f>IF(SUM('Raw Data'!D$4:D$98)=0, "", IF(AND(ISNUMBER('Raw Data'!D87),'Raw Data'!D87&lt;Results!$B$32, 'Raw Data'!D87&gt;0),'Raw Data'!D87,Results!$B$32))</f>
        <v/>
      </c>
      <c r="E86" s="35" t="str">
        <f>IF(SUM('Raw Data'!E$4:E$98)=0, "", IF(AND(ISNUMBER('Raw Data'!E87),'Raw Data'!E87&lt;Results!$B$32, 'Raw Data'!E87&gt;0),'Raw Data'!E87,Results!$B$32))</f>
        <v/>
      </c>
      <c r="F86" s="35" t="str">
        <f>IF(SUM('Raw Data'!F$4:F$98)=0, "", IF(AND(ISNUMBER('Raw Data'!F87),'Raw Data'!F87&lt;Results!$B$32, 'Raw Data'!F87&gt;0),'Raw Data'!F87,Results!$B$32))</f>
        <v/>
      </c>
      <c r="I86" s="4"/>
      <c r="J86" s="4"/>
      <c r="K86" s="4"/>
      <c r="L86" s="4"/>
      <c r="M86" s="4"/>
      <c r="N86" s="4"/>
      <c r="O86" s="4"/>
      <c r="P86" s="4"/>
      <c r="Q86" s="4"/>
      <c r="R86" s="4"/>
      <c r="S86" s="4"/>
      <c r="T86" s="4"/>
    </row>
    <row r="87" spans="1:20" ht="15" customHeight="1" x14ac:dyDescent="0.3">
      <c r="A87" s="26" t="str">
        <f>VLOOKUP('Raw Data'!$E$1&amp;":"&amp;LEFT(B87,1),'Array Content'!$E$2:$F$105,2,FALSE)</f>
        <v>NTC</v>
      </c>
      <c r="B87" s="19" t="s">
        <v>125</v>
      </c>
      <c r="C87" s="35">
        <f>IF(SUM('Raw Data'!C$4:C$98)=0, "", IF(AND(ISNUMBER('Raw Data'!C88),'Raw Data'!C88&lt;Results!$B$32, 'Raw Data'!C88&gt;0),'Raw Data'!C88,Results!$B$32))</f>
        <v>35</v>
      </c>
      <c r="D87" s="35" t="str">
        <f>IF(SUM('Raw Data'!D$4:D$98)=0, "", IF(AND(ISNUMBER('Raw Data'!D88),'Raw Data'!D88&lt;Results!$B$32, 'Raw Data'!D88&gt;0),'Raw Data'!D88,Results!$B$32))</f>
        <v/>
      </c>
      <c r="E87" s="35" t="str">
        <f>IF(SUM('Raw Data'!E$4:E$98)=0, "", IF(AND(ISNUMBER('Raw Data'!E88),'Raw Data'!E88&lt;Results!$B$32, 'Raw Data'!E88&gt;0),'Raw Data'!E88,Results!$B$32))</f>
        <v/>
      </c>
      <c r="F87" s="35" t="str">
        <f>IF(SUM('Raw Data'!F$4:F$98)=0, "", IF(AND(ISNUMBER('Raw Data'!F88),'Raw Data'!F88&lt;Results!$B$32, 'Raw Data'!F88&gt;0),'Raw Data'!F88,Results!$B$32))</f>
        <v/>
      </c>
      <c r="I87" s="4"/>
      <c r="J87" s="4"/>
      <c r="K87" s="4"/>
      <c r="L87" s="4"/>
      <c r="M87" s="4"/>
      <c r="N87" s="4"/>
      <c r="O87" s="4"/>
      <c r="P87" s="4"/>
      <c r="Q87" s="4"/>
      <c r="R87" s="4"/>
      <c r="S87" s="4"/>
      <c r="T87" s="4"/>
    </row>
    <row r="88" spans="1:20" ht="15" customHeight="1" x14ac:dyDescent="0.3">
      <c r="A88" s="26" t="str">
        <f>VLOOKUP('Raw Data'!$E$1&amp;":"&amp;LEFT(B88,1),'Array Content'!$E$2:$F$105,2,FALSE)</f>
        <v>NTC</v>
      </c>
      <c r="B88" s="19" t="s">
        <v>126</v>
      </c>
      <c r="C88" s="35">
        <f>IF(SUM('Raw Data'!C$4:C$98)=0, "", IF(AND(ISNUMBER('Raw Data'!C89),'Raw Data'!C89&lt;Results!$B$32, 'Raw Data'!C89&gt;0),'Raw Data'!C89,Results!$B$32))</f>
        <v>35</v>
      </c>
      <c r="D88" s="35" t="str">
        <f>IF(SUM('Raw Data'!D$4:D$98)=0, "", IF(AND(ISNUMBER('Raw Data'!D89),'Raw Data'!D89&lt;Results!$B$32, 'Raw Data'!D89&gt;0),'Raw Data'!D89,Results!$B$32))</f>
        <v/>
      </c>
      <c r="E88" s="35" t="str">
        <f>IF(SUM('Raw Data'!E$4:E$98)=0, "", IF(AND(ISNUMBER('Raw Data'!E89),'Raw Data'!E89&lt;Results!$B$32, 'Raw Data'!E89&gt;0),'Raw Data'!E89,Results!$B$32))</f>
        <v/>
      </c>
      <c r="F88" s="35" t="str">
        <f>IF(SUM('Raw Data'!F$4:F$98)=0, "", IF(AND(ISNUMBER('Raw Data'!F89),'Raw Data'!F89&lt;Results!$B$32, 'Raw Data'!F89&gt;0),'Raw Data'!F89,Results!$B$32))</f>
        <v/>
      </c>
      <c r="I88" s="4"/>
      <c r="J88" s="4"/>
      <c r="K88" s="4"/>
      <c r="L88" s="4"/>
      <c r="M88" s="4"/>
      <c r="N88" s="4"/>
      <c r="O88" s="4"/>
      <c r="P88" s="4"/>
      <c r="Q88" s="4"/>
      <c r="R88" s="4"/>
      <c r="S88" s="4"/>
      <c r="T88" s="4"/>
    </row>
    <row r="89" spans="1:20" ht="15" customHeight="1" x14ac:dyDescent="0.3">
      <c r="A89" s="26" t="str">
        <f>VLOOKUP('Raw Data'!$E$1&amp;":"&amp;LEFT(B89,1),'Array Content'!$E$2:$F$105,2,FALSE)</f>
        <v>NTC</v>
      </c>
      <c r="B89" s="19" t="s">
        <v>127</v>
      </c>
      <c r="C89" s="35">
        <f>IF(SUM('Raw Data'!C$4:C$98)=0, "", IF(AND(ISNUMBER('Raw Data'!C90),'Raw Data'!C90&lt;Results!$B$32, 'Raw Data'!C90&gt;0),'Raw Data'!C90,Results!$B$32))</f>
        <v>35</v>
      </c>
      <c r="D89" s="35" t="str">
        <f>IF(SUM('Raw Data'!D$4:D$98)=0, "", IF(AND(ISNUMBER('Raw Data'!D90),'Raw Data'!D90&lt;Results!$B$32, 'Raw Data'!D90&gt;0),'Raw Data'!D90,Results!$B$32))</f>
        <v/>
      </c>
      <c r="E89" s="35" t="str">
        <f>IF(SUM('Raw Data'!E$4:E$98)=0, "", IF(AND(ISNUMBER('Raw Data'!E90),'Raw Data'!E90&lt;Results!$B$32, 'Raw Data'!E90&gt;0),'Raw Data'!E90,Results!$B$32))</f>
        <v/>
      </c>
      <c r="F89" s="35" t="str">
        <f>IF(SUM('Raw Data'!F$4:F$98)=0, "", IF(AND(ISNUMBER('Raw Data'!F90),'Raw Data'!F90&lt;Results!$B$32, 'Raw Data'!F90&gt;0),'Raw Data'!F90,Results!$B$32))</f>
        <v/>
      </c>
      <c r="I89" s="4"/>
      <c r="J89" s="4"/>
      <c r="K89" s="4"/>
      <c r="L89" s="4"/>
      <c r="M89" s="4"/>
      <c r="N89" s="4"/>
      <c r="O89" s="4"/>
      <c r="P89" s="4"/>
      <c r="Q89" s="4"/>
      <c r="R89" s="4"/>
      <c r="S89" s="4"/>
      <c r="T89" s="4"/>
    </row>
    <row r="90" spans="1:20" ht="15" customHeight="1" x14ac:dyDescent="0.3">
      <c r="A90" s="26" t="str">
        <f>VLOOKUP('Raw Data'!$E$1&amp;":"&amp;LEFT(B90,1),'Array Content'!$E$2:$F$105,2,FALSE)</f>
        <v>NTC</v>
      </c>
      <c r="B90" s="19" t="s">
        <v>128</v>
      </c>
      <c r="C90" s="35">
        <f>IF(SUM('Raw Data'!C$4:C$98)=0, "", IF(AND(ISNUMBER('Raw Data'!C91),'Raw Data'!C91&lt;Results!$B$32, 'Raw Data'!C91&gt;0),'Raw Data'!C91,Results!$B$32))</f>
        <v>35</v>
      </c>
      <c r="D90" s="35" t="str">
        <f>IF(SUM('Raw Data'!D$4:D$98)=0, "", IF(AND(ISNUMBER('Raw Data'!D91),'Raw Data'!D91&lt;Results!$B$32, 'Raw Data'!D91&gt;0),'Raw Data'!D91,Results!$B$32))</f>
        <v/>
      </c>
      <c r="E90" s="35" t="str">
        <f>IF(SUM('Raw Data'!E$4:E$98)=0, "", IF(AND(ISNUMBER('Raw Data'!E91),'Raw Data'!E91&lt;Results!$B$32, 'Raw Data'!E91&gt;0),'Raw Data'!E91,Results!$B$32))</f>
        <v/>
      </c>
      <c r="F90" s="35" t="str">
        <f>IF(SUM('Raw Data'!F$4:F$98)=0, "", IF(AND(ISNUMBER('Raw Data'!F91),'Raw Data'!F91&lt;Results!$B$32, 'Raw Data'!F91&gt;0),'Raw Data'!F91,Results!$B$32))</f>
        <v/>
      </c>
      <c r="I90" s="4"/>
      <c r="J90" s="4"/>
      <c r="K90" s="4"/>
      <c r="L90" s="4"/>
      <c r="M90" s="4"/>
      <c r="N90" s="4"/>
      <c r="O90" s="4"/>
      <c r="P90" s="4"/>
      <c r="Q90" s="4"/>
      <c r="R90" s="4"/>
      <c r="S90" s="4"/>
      <c r="T90" s="4"/>
    </row>
    <row r="91" spans="1:20" ht="15" customHeight="1" x14ac:dyDescent="0.3">
      <c r="A91" s="26" t="str">
        <f>VLOOKUP('Raw Data'!$E$1&amp;":"&amp;LEFT(B91,1),'Array Content'!$E$2:$F$105,2,FALSE)</f>
        <v>NTC</v>
      </c>
      <c r="B91" s="19" t="s">
        <v>129</v>
      </c>
      <c r="C91" s="35">
        <f>IF(SUM('Raw Data'!C$4:C$98)=0, "", IF(AND(ISNUMBER('Raw Data'!C92),'Raw Data'!C92&lt;Results!$B$32, 'Raw Data'!C92&gt;0),'Raw Data'!C92,Results!$B$32))</f>
        <v>35</v>
      </c>
      <c r="D91" s="35" t="str">
        <f>IF(SUM('Raw Data'!D$4:D$98)=0, "", IF(AND(ISNUMBER('Raw Data'!D92),'Raw Data'!D92&lt;Results!$B$32, 'Raw Data'!D92&gt;0),'Raw Data'!D92,Results!$B$32))</f>
        <v/>
      </c>
      <c r="E91" s="35" t="str">
        <f>IF(SUM('Raw Data'!E$4:E$98)=0, "", IF(AND(ISNUMBER('Raw Data'!E92),'Raw Data'!E92&lt;Results!$B$32, 'Raw Data'!E92&gt;0),'Raw Data'!E92,Results!$B$32))</f>
        <v/>
      </c>
      <c r="F91" s="35" t="str">
        <f>IF(SUM('Raw Data'!F$4:F$98)=0, "", IF(AND(ISNUMBER('Raw Data'!F92),'Raw Data'!F92&lt;Results!$B$32, 'Raw Data'!F92&gt;0),'Raw Data'!F92,Results!$B$32))</f>
        <v/>
      </c>
      <c r="I91" s="4"/>
      <c r="J91" s="4"/>
      <c r="K91" s="4"/>
      <c r="L91" s="4"/>
      <c r="M91" s="4"/>
      <c r="N91" s="4"/>
      <c r="O91" s="4"/>
      <c r="P91" s="4"/>
      <c r="Q91" s="4"/>
      <c r="R91" s="4"/>
      <c r="S91" s="4"/>
      <c r="T91" s="4"/>
    </row>
    <row r="92" spans="1:20" ht="15" customHeight="1" x14ac:dyDescent="0.3">
      <c r="A92" s="26" t="str">
        <f>VLOOKUP('Raw Data'!$E$1&amp;":"&amp;LEFT(B92,1),'Array Content'!$E$2:$F$105,2,FALSE)</f>
        <v>NTC</v>
      </c>
      <c r="B92" s="19" t="s">
        <v>130</v>
      </c>
      <c r="C92" s="35">
        <f>IF(SUM('Raw Data'!C$4:C$98)=0, "", IF(AND(ISNUMBER('Raw Data'!C93),'Raw Data'!C93&lt;Results!$B$32, 'Raw Data'!C93&gt;0),'Raw Data'!C93,Results!$B$32))</f>
        <v>35</v>
      </c>
      <c r="D92" s="35" t="str">
        <f>IF(SUM('Raw Data'!D$4:D$98)=0, "", IF(AND(ISNUMBER('Raw Data'!D93),'Raw Data'!D93&lt;Results!$B$32, 'Raw Data'!D93&gt;0),'Raw Data'!D93,Results!$B$32))</f>
        <v/>
      </c>
      <c r="E92" s="35" t="str">
        <f>IF(SUM('Raw Data'!E$4:E$98)=0, "", IF(AND(ISNUMBER('Raw Data'!E93),'Raw Data'!E93&lt;Results!$B$32, 'Raw Data'!E93&gt;0),'Raw Data'!E93,Results!$B$32))</f>
        <v/>
      </c>
      <c r="F92" s="35" t="str">
        <f>IF(SUM('Raw Data'!F$4:F$98)=0, "", IF(AND(ISNUMBER('Raw Data'!F93),'Raw Data'!F93&lt;Results!$B$32, 'Raw Data'!F93&gt;0),'Raw Data'!F93,Results!$B$32))</f>
        <v/>
      </c>
      <c r="I92" s="4"/>
      <c r="J92" s="4"/>
      <c r="K92" s="4"/>
      <c r="L92" s="4"/>
      <c r="M92" s="4"/>
      <c r="N92" s="4"/>
      <c r="O92" s="4"/>
      <c r="P92" s="4"/>
      <c r="Q92" s="4"/>
      <c r="R92" s="4"/>
      <c r="S92" s="4"/>
      <c r="T92" s="4"/>
    </row>
    <row r="93" spans="1:20" ht="15" customHeight="1" x14ac:dyDescent="0.3">
      <c r="A93" s="26" t="str">
        <f>VLOOKUP('Raw Data'!$E$1&amp;":"&amp;LEFT(B93,1),'Array Content'!$E$2:$F$105,2,FALSE)</f>
        <v>NTC</v>
      </c>
      <c r="B93" s="19" t="s">
        <v>131</v>
      </c>
      <c r="C93" s="35">
        <f>IF(SUM('Raw Data'!C$4:C$98)=0, "", IF(AND(ISNUMBER('Raw Data'!C94),'Raw Data'!C94&lt;Results!$B$32, 'Raw Data'!C94&gt;0),'Raw Data'!C94,Results!$B$32))</f>
        <v>35</v>
      </c>
      <c r="D93" s="35" t="str">
        <f>IF(SUM('Raw Data'!D$4:D$98)=0, "", IF(AND(ISNUMBER('Raw Data'!D94),'Raw Data'!D94&lt;Results!$B$32, 'Raw Data'!D94&gt;0),'Raw Data'!D94,Results!$B$32))</f>
        <v/>
      </c>
      <c r="E93" s="35" t="str">
        <f>IF(SUM('Raw Data'!E$4:E$98)=0, "", IF(AND(ISNUMBER('Raw Data'!E94),'Raw Data'!E94&lt;Results!$B$32, 'Raw Data'!E94&gt;0),'Raw Data'!E94,Results!$B$32))</f>
        <v/>
      </c>
      <c r="F93" s="35" t="str">
        <f>IF(SUM('Raw Data'!F$4:F$98)=0, "", IF(AND(ISNUMBER('Raw Data'!F94),'Raw Data'!F94&lt;Results!$B$32, 'Raw Data'!F94&gt;0),'Raw Data'!F94,Results!$B$32))</f>
        <v/>
      </c>
      <c r="I93" s="4"/>
      <c r="J93" s="4"/>
      <c r="K93" s="4"/>
      <c r="L93" s="4"/>
      <c r="M93" s="4"/>
      <c r="N93" s="4"/>
      <c r="O93" s="4"/>
      <c r="P93" s="4"/>
      <c r="Q93" s="4"/>
      <c r="R93" s="4"/>
      <c r="S93" s="4"/>
      <c r="T93" s="4"/>
    </row>
    <row r="94" spans="1:20" ht="15" customHeight="1" x14ac:dyDescent="0.3">
      <c r="A94" s="26" t="str">
        <f>VLOOKUP('Raw Data'!$E$1&amp;":"&amp;LEFT(B94,1),'Array Content'!$E$2:$F$105,2,FALSE)</f>
        <v>NTC</v>
      </c>
      <c r="B94" s="19" t="s">
        <v>132</v>
      </c>
      <c r="C94" s="35">
        <f>IF(SUM('Raw Data'!C$4:C$98)=0, "", IF(AND(ISNUMBER('Raw Data'!C95),'Raw Data'!C95&lt;Results!$B$32, 'Raw Data'!C95&gt;0),'Raw Data'!C95,Results!$B$32))</f>
        <v>35</v>
      </c>
      <c r="D94" s="35" t="str">
        <f>IF(SUM('Raw Data'!D$4:D$98)=0, "", IF(AND(ISNUMBER('Raw Data'!D95),'Raw Data'!D95&lt;Results!$B$32, 'Raw Data'!D95&gt;0),'Raw Data'!D95,Results!$B$32))</f>
        <v/>
      </c>
      <c r="E94" s="35" t="str">
        <f>IF(SUM('Raw Data'!E$4:E$98)=0, "", IF(AND(ISNUMBER('Raw Data'!E95),'Raw Data'!E95&lt;Results!$B$32, 'Raw Data'!E95&gt;0),'Raw Data'!E95,Results!$B$32))</f>
        <v/>
      </c>
      <c r="F94" s="35" t="str">
        <f>IF(SUM('Raw Data'!F$4:F$98)=0, "", IF(AND(ISNUMBER('Raw Data'!F95),'Raw Data'!F95&lt;Results!$B$32, 'Raw Data'!F95&gt;0),'Raw Data'!F95,Results!$B$32))</f>
        <v/>
      </c>
      <c r="I94" s="4"/>
      <c r="J94" s="4"/>
      <c r="K94" s="4"/>
      <c r="L94" s="4"/>
      <c r="M94" s="4"/>
      <c r="N94" s="4"/>
      <c r="O94" s="4"/>
      <c r="P94" s="4"/>
      <c r="Q94" s="4"/>
      <c r="R94" s="4"/>
      <c r="S94" s="4"/>
      <c r="T94" s="4"/>
    </row>
    <row r="95" spans="1:20" ht="15" customHeight="1" x14ac:dyDescent="0.3">
      <c r="A95" s="26" t="str">
        <f>VLOOKUP('Raw Data'!$E$1&amp;":"&amp;LEFT(B95,1),'Array Content'!$E$2:$F$105,2,FALSE)</f>
        <v>NTC</v>
      </c>
      <c r="B95" s="19" t="s">
        <v>133</v>
      </c>
      <c r="C95" s="35">
        <f>IF(SUM('Raw Data'!C$4:C$98)=0, "", IF(AND(ISNUMBER('Raw Data'!C96),'Raw Data'!C96&lt;Results!$B$32, 'Raw Data'!C96&gt;0),'Raw Data'!C96,Results!$B$32))</f>
        <v>35</v>
      </c>
      <c r="D95" s="35" t="str">
        <f>IF(SUM('Raw Data'!D$4:D$98)=0, "", IF(AND(ISNUMBER('Raw Data'!D96),'Raw Data'!D96&lt;Results!$B$32, 'Raw Data'!D96&gt;0),'Raw Data'!D96,Results!$B$32))</f>
        <v/>
      </c>
      <c r="E95" s="35" t="str">
        <f>IF(SUM('Raw Data'!E$4:E$98)=0, "", IF(AND(ISNUMBER('Raw Data'!E96),'Raw Data'!E96&lt;Results!$B$32, 'Raw Data'!E96&gt;0),'Raw Data'!E96,Results!$B$32))</f>
        <v/>
      </c>
      <c r="F95" s="35" t="str">
        <f>IF(SUM('Raw Data'!F$4:F$98)=0, "", IF(AND(ISNUMBER('Raw Data'!F96),'Raw Data'!F96&lt;Results!$B$32, 'Raw Data'!F96&gt;0),'Raw Data'!F96,Results!$B$32))</f>
        <v/>
      </c>
      <c r="I95" s="4"/>
      <c r="J95" s="4"/>
      <c r="K95" s="4"/>
      <c r="L95" s="4"/>
      <c r="M95" s="4"/>
      <c r="N95" s="4"/>
      <c r="O95" s="4"/>
      <c r="P95" s="4"/>
      <c r="Q95" s="4"/>
      <c r="R95" s="4"/>
      <c r="S95" s="4"/>
      <c r="T95" s="4"/>
    </row>
    <row r="96" spans="1:20" ht="15" customHeight="1" x14ac:dyDescent="0.3">
      <c r="A96" s="26" t="str">
        <f>VLOOKUP('Raw Data'!$E$1&amp;":"&amp;LEFT(B96,1),'Array Content'!$E$2:$F$105,2,FALSE)</f>
        <v>NTC</v>
      </c>
      <c r="B96" s="19" t="s">
        <v>134</v>
      </c>
      <c r="C96" s="35">
        <f>IF(SUM('Raw Data'!C$4:C$98)=0, "", IF(AND(ISNUMBER('Raw Data'!C97),'Raw Data'!C97&lt;Results!$B$32, 'Raw Data'!C97&gt;0),'Raw Data'!C97,Results!$B$32))</f>
        <v>35</v>
      </c>
      <c r="D96" s="35" t="str">
        <f>IF(SUM('Raw Data'!D$4:D$98)=0, "", IF(AND(ISNUMBER('Raw Data'!D97),'Raw Data'!D97&lt;Results!$B$32, 'Raw Data'!D97&gt;0),'Raw Data'!D97,Results!$B$32))</f>
        <v/>
      </c>
      <c r="E96" s="35" t="str">
        <f>IF(SUM('Raw Data'!E$4:E$98)=0, "", IF(AND(ISNUMBER('Raw Data'!E97),'Raw Data'!E97&lt;Results!$B$32, 'Raw Data'!E97&gt;0),'Raw Data'!E97,Results!$B$32))</f>
        <v/>
      </c>
      <c r="F96" s="35" t="str">
        <f>IF(SUM('Raw Data'!F$4:F$98)=0, "", IF(AND(ISNUMBER('Raw Data'!F97),'Raw Data'!F97&lt;Results!$B$32, 'Raw Data'!F97&gt;0),'Raw Data'!F97,Results!$B$32))</f>
        <v/>
      </c>
      <c r="I96" s="4"/>
      <c r="J96" s="4"/>
      <c r="K96" s="4"/>
      <c r="L96" s="4"/>
      <c r="M96" s="4"/>
      <c r="N96" s="4"/>
      <c r="O96" s="4"/>
      <c r="P96" s="4"/>
      <c r="Q96" s="4"/>
      <c r="R96" s="4"/>
      <c r="S96" s="4"/>
      <c r="T96" s="4"/>
    </row>
    <row r="97" spans="1:20" ht="15" customHeight="1" x14ac:dyDescent="0.3">
      <c r="A97" s="26" t="str">
        <f>VLOOKUP('Raw Data'!$E$1&amp;":"&amp;LEFT(B97,1),'Array Content'!$E$2:$F$105,2,FALSE)</f>
        <v>NTC</v>
      </c>
      <c r="B97" s="19" t="s">
        <v>135</v>
      </c>
      <c r="C97" s="35">
        <f>IF(SUM('Raw Data'!C$4:C$98)=0, "", IF(AND(ISNUMBER('Raw Data'!C98),'Raw Data'!C98&lt;Results!$B$32, 'Raw Data'!C98&gt;0),'Raw Data'!C98,Results!$B$32))</f>
        <v>35</v>
      </c>
      <c r="D97" s="35" t="str">
        <f>IF(SUM('Raw Data'!D$4:D$98)=0, "", IF(AND(ISNUMBER('Raw Data'!D98),'Raw Data'!D98&lt;Results!$B$32, 'Raw Data'!D98&gt;0),'Raw Data'!D98,Results!$B$32))</f>
        <v/>
      </c>
      <c r="E97" s="35" t="str">
        <f>IF(SUM('Raw Data'!E$4:E$98)=0, "", IF(AND(ISNUMBER('Raw Data'!E98),'Raw Data'!E98&lt;Results!$B$32, 'Raw Data'!E98&gt;0),'Raw Data'!E98,Results!$B$32))</f>
        <v/>
      </c>
      <c r="F97" s="35" t="str">
        <f>IF(SUM('Raw Data'!F$4:F$98)=0, "", IF(AND(ISNUMBER('Raw Data'!F98),'Raw Data'!F98&lt;Results!$B$32, 'Raw Data'!F98&gt;0),'Raw Data'!F98,Results!$B$32))</f>
        <v/>
      </c>
      <c r="I97" s="4"/>
      <c r="J97" s="4"/>
      <c r="K97" s="4"/>
      <c r="L97" s="4"/>
      <c r="M97" s="4"/>
      <c r="N97" s="4"/>
      <c r="O97" s="4"/>
      <c r="P97" s="4"/>
      <c r="Q97" s="4"/>
      <c r="R97" s="4"/>
      <c r="S97" s="4"/>
      <c r="T97" s="4"/>
    </row>
    <row r="98" spans="1:20" ht="15" customHeight="1" x14ac:dyDescent="0.3">
      <c r="A98" s="26" t="str">
        <f>VLOOKUP('Raw Data'!$E$1&amp;":"&amp;LEFT(B98,1),'Array Content'!$E$2:$F$105,2,FALSE)</f>
        <v>NTC</v>
      </c>
      <c r="B98" s="19" t="s">
        <v>16</v>
      </c>
      <c r="C98" s="35">
        <f>IF(SUM('Raw Data'!C$4:C$98)=0, "", IF(AND(ISNUMBER('Raw Data'!C99),'Raw Data'!C99&lt;Results!$B$32, 'Raw Data'!C99&gt;0),'Raw Data'!C99,Results!$B$32))</f>
        <v>35</v>
      </c>
      <c r="D98" s="35" t="str">
        <f>IF(SUM('Raw Data'!D$4:D$98)=0, "", IF(AND(ISNUMBER('Raw Data'!D99),'Raw Data'!D99&lt;Results!$B$32, 'Raw Data'!D99&gt;0),'Raw Data'!D99,Results!$B$32))</f>
        <v/>
      </c>
      <c r="E98" s="35" t="str">
        <f>IF(SUM('Raw Data'!E$4:E$98)=0, "", IF(AND(ISNUMBER('Raw Data'!E99),'Raw Data'!E99&lt;Results!$B$32, 'Raw Data'!E99&gt;0),'Raw Data'!E99,Results!$B$32))</f>
        <v/>
      </c>
      <c r="F98" s="35" t="str">
        <f>IF(SUM('Raw Data'!F$4:F$98)=0, "", IF(AND(ISNUMBER('Raw Data'!F99),'Raw Data'!F99&lt;Results!$B$32, 'Raw Data'!F99&gt;0),'Raw Data'!F99,Results!$B$32))</f>
        <v/>
      </c>
      <c r="I98" s="4"/>
      <c r="J98" s="4"/>
      <c r="K98" s="4"/>
      <c r="L98" s="4"/>
      <c r="M98" s="4"/>
      <c r="N98" s="4"/>
      <c r="O98" s="4"/>
      <c r="P98" s="4"/>
      <c r="Q98" s="4"/>
      <c r="R98" s="4"/>
      <c r="S98" s="4"/>
      <c r="T98" s="4"/>
    </row>
    <row r="99" spans="1:20" ht="15" customHeight="1" x14ac:dyDescent="0.3">
      <c r="I99" s="4"/>
      <c r="J99" s="4"/>
      <c r="K99" s="4"/>
      <c r="L99" s="4"/>
      <c r="M99" s="4"/>
      <c r="N99" s="4"/>
      <c r="O99" s="4"/>
      <c r="P99" s="4"/>
      <c r="Q99" s="4"/>
      <c r="R99" s="4"/>
      <c r="S99" s="4"/>
      <c r="T99" s="4"/>
    </row>
    <row r="100" spans="1:20" ht="15" customHeight="1" x14ac:dyDescent="0.3">
      <c r="I100" s="4"/>
      <c r="J100" s="4"/>
      <c r="K100" s="4"/>
      <c r="L100" s="4"/>
      <c r="M100" s="4"/>
      <c r="N100" s="4"/>
      <c r="O100" s="4"/>
      <c r="P100" s="4"/>
      <c r="Q100" s="4"/>
      <c r="R100" s="4"/>
      <c r="S100" s="4"/>
      <c r="T100" s="4"/>
    </row>
    <row r="101" spans="1:20" ht="15" customHeight="1" x14ac:dyDescent="0.3">
      <c r="I101" s="4"/>
      <c r="J101" s="4"/>
      <c r="K101" s="4"/>
      <c r="L101" s="4"/>
      <c r="M101" s="4"/>
      <c r="N101" s="4"/>
      <c r="O101" s="4"/>
      <c r="P101" s="4"/>
      <c r="Q101" s="4"/>
      <c r="R101" s="4"/>
      <c r="S101" s="4"/>
      <c r="T101" s="4"/>
    </row>
  </sheetData>
  <mergeCells count="7">
    <mergeCell ref="G32:H32"/>
    <mergeCell ref="A1:A2"/>
    <mergeCell ref="B1:B2"/>
    <mergeCell ref="C1:F1"/>
    <mergeCell ref="G2:H2"/>
    <mergeCell ref="G12:H12"/>
    <mergeCell ref="G22:H2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05"/>
  <sheetViews>
    <sheetView workbookViewId="0"/>
  </sheetViews>
  <sheetFormatPr defaultColWidth="6.58203125" defaultRowHeight="15" customHeight="1" x14ac:dyDescent="0.3"/>
  <cols>
    <col min="1" max="1" width="10.83203125" style="2" customWidth="1"/>
    <col min="2" max="2" width="6.58203125" style="2"/>
    <col min="3" max="3" width="10.83203125" style="2" bestFit="1" customWidth="1"/>
    <col min="4" max="4" width="6.58203125" style="2"/>
    <col min="5" max="5" width="14.83203125" style="7" bestFit="1" customWidth="1"/>
    <col min="6" max="6" width="10.75" style="2" bestFit="1" customWidth="1"/>
    <col min="7" max="7" width="11" style="2" bestFit="1" customWidth="1"/>
    <col min="8" max="8" width="6.58203125" style="2"/>
    <col min="9" max="9" width="10.75" style="2" bestFit="1" customWidth="1"/>
    <col min="10" max="10" width="13.33203125" style="2" bestFit="1" customWidth="1"/>
    <col min="11" max="11" width="11.75" style="2" bestFit="1" customWidth="1"/>
    <col min="12" max="12" width="13.58203125" style="2" bestFit="1" customWidth="1"/>
    <col min="13" max="13" width="10.75" style="2" bestFit="1" customWidth="1"/>
    <col min="14" max="14" width="50.58203125" style="2" customWidth="1"/>
    <col min="15" max="15" width="11" style="2" bestFit="1" customWidth="1"/>
    <col min="16" max="16" width="14.08203125" style="2" bestFit="1" customWidth="1"/>
    <col min="17" max="17" width="13.33203125" style="2" bestFit="1" customWidth="1"/>
    <col min="18" max="18" width="50.58203125" style="2" customWidth="1"/>
    <col min="19" max="16384" width="6.58203125" style="2"/>
  </cols>
  <sheetData>
    <row r="1" spans="1:18" s="1" customFormat="1" ht="15" customHeight="1" x14ac:dyDescent="0.3">
      <c r="A1" s="1" t="s">
        <v>145</v>
      </c>
      <c r="C1" s="1" t="s">
        <v>145</v>
      </c>
      <c r="D1" s="1" t="s">
        <v>34</v>
      </c>
      <c r="E1" s="1" t="s">
        <v>433</v>
      </c>
      <c r="F1" s="1" t="s">
        <v>146</v>
      </c>
      <c r="G1" s="1" t="s">
        <v>147</v>
      </c>
      <c r="I1" s="1" t="s">
        <v>148</v>
      </c>
      <c r="J1" s="1" t="s">
        <v>149</v>
      </c>
      <c r="K1" s="1" t="s">
        <v>150</v>
      </c>
      <c r="L1" s="1" t="s">
        <v>151</v>
      </c>
      <c r="M1" s="1" t="s">
        <v>146</v>
      </c>
      <c r="N1" s="1" t="s">
        <v>152</v>
      </c>
      <c r="O1" s="1" t="s">
        <v>153</v>
      </c>
      <c r="P1" s="1" t="s">
        <v>154</v>
      </c>
      <c r="Q1" s="1" t="s">
        <v>155</v>
      </c>
      <c r="R1" s="1" t="s">
        <v>156</v>
      </c>
    </row>
    <row r="2" spans="1:18" ht="15" customHeight="1" x14ac:dyDescent="0.3">
      <c r="A2" s="2" t="s">
        <v>157</v>
      </c>
      <c r="C2" s="2" t="s">
        <v>157</v>
      </c>
      <c r="D2" s="2" t="s">
        <v>1</v>
      </c>
      <c r="E2" s="7" t="s">
        <v>432</v>
      </c>
      <c r="F2" s="2" t="s">
        <v>35</v>
      </c>
      <c r="G2" s="2" t="s">
        <v>158</v>
      </c>
      <c r="I2" s="2" t="s">
        <v>35</v>
      </c>
      <c r="J2" s="2">
        <v>280979</v>
      </c>
      <c r="K2" s="2" t="s">
        <v>159</v>
      </c>
      <c r="L2" s="2" t="s">
        <v>160</v>
      </c>
      <c r="M2" s="2" t="s">
        <v>35</v>
      </c>
      <c r="N2" s="2" t="s">
        <v>161</v>
      </c>
      <c r="O2" s="2" t="s">
        <v>158</v>
      </c>
      <c r="P2" s="2" t="s">
        <v>1</v>
      </c>
      <c r="Q2" s="2" t="s">
        <v>162</v>
      </c>
      <c r="R2" s="2" t="s">
        <v>163</v>
      </c>
    </row>
    <row r="3" spans="1:18" ht="15" customHeight="1" x14ac:dyDescent="0.3">
      <c r="A3" s="2" t="s">
        <v>182</v>
      </c>
      <c r="C3" s="2" t="s">
        <v>157</v>
      </c>
      <c r="D3" s="2" t="s">
        <v>2</v>
      </c>
      <c r="E3" s="7" t="s">
        <v>431</v>
      </c>
      <c r="F3" s="2" t="s">
        <v>36</v>
      </c>
      <c r="G3" s="2" t="s">
        <v>164</v>
      </c>
      <c r="I3" s="2" t="s">
        <v>36</v>
      </c>
      <c r="J3" s="2">
        <v>281229</v>
      </c>
      <c r="K3" s="2" t="s">
        <v>165</v>
      </c>
      <c r="L3" s="2" t="s">
        <v>166</v>
      </c>
      <c r="M3" s="2" t="s">
        <v>36</v>
      </c>
      <c r="N3" s="2" t="s">
        <v>167</v>
      </c>
      <c r="O3" s="2" t="s">
        <v>164</v>
      </c>
      <c r="P3" s="2" t="s">
        <v>1</v>
      </c>
      <c r="Q3" s="2" t="s">
        <v>162</v>
      </c>
      <c r="R3" s="2" t="s">
        <v>163</v>
      </c>
    </row>
    <row r="4" spans="1:18" ht="15" customHeight="1" x14ac:dyDescent="0.3">
      <c r="A4" s="2" t="s">
        <v>197</v>
      </c>
      <c r="C4" s="2" t="s">
        <v>157</v>
      </c>
      <c r="D4" s="2" t="s">
        <v>3</v>
      </c>
      <c r="E4" s="7" t="s">
        <v>430</v>
      </c>
      <c r="F4" s="2" t="s">
        <v>37</v>
      </c>
      <c r="G4" s="2" t="s">
        <v>168</v>
      </c>
      <c r="I4" s="2" t="s">
        <v>37</v>
      </c>
      <c r="J4" s="2" t="s">
        <v>88</v>
      </c>
      <c r="K4" s="2" t="s">
        <v>88</v>
      </c>
      <c r="L4" s="2" t="s">
        <v>88</v>
      </c>
      <c r="M4" s="2" t="s">
        <v>37</v>
      </c>
      <c r="N4" s="2" t="s">
        <v>169</v>
      </c>
      <c r="O4" s="2" t="s">
        <v>168</v>
      </c>
      <c r="P4" s="2" t="s">
        <v>1</v>
      </c>
      <c r="Q4" s="2" t="s">
        <v>162</v>
      </c>
      <c r="R4" s="2" t="s">
        <v>163</v>
      </c>
    </row>
    <row r="5" spans="1:18" ht="15" customHeight="1" x14ac:dyDescent="0.3">
      <c r="A5" s="2" t="s">
        <v>210</v>
      </c>
      <c r="C5" s="2" t="s">
        <v>157</v>
      </c>
      <c r="D5" s="2" t="s">
        <v>4</v>
      </c>
      <c r="E5" s="7" t="s">
        <v>429</v>
      </c>
      <c r="F5" s="2" t="s">
        <v>38</v>
      </c>
      <c r="G5" s="2" t="s">
        <v>170</v>
      </c>
      <c r="I5" s="2" t="s">
        <v>38</v>
      </c>
      <c r="J5" s="2" t="s">
        <v>88</v>
      </c>
      <c r="K5" s="2" t="s">
        <v>88</v>
      </c>
      <c r="L5" s="2" t="s">
        <v>88</v>
      </c>
      <c r="M5" s="2" t="s">
        <v>38</v>
      </c>
      <c r="N5" s="2" t="s">
        <v>171</v>
      </c>
      <c r="O5" s="2" t="s">
        <v>170</v>
      </c>
      <c r="P5" s="2" t="s">
        <v>172</v>
      </c>
      <c r="Q5" s="2" t="s">
        <v>162</v>
      </c>
      <c r="R5" s="2" t="s">
        <v>163</v>
      </c>
    </row>
    <row r="6" spans="1:18" ht="15" customHeight="1" x14ac:dyDescent="0.3">
      <c r="A6" s="2" t="s">
        <v>220</v>
      </c>
      <c r="C6" s="2" t="s">
        <v>157</v>
      </c>
      <c r="D6" s="2" t="s">
        <v>5</v>
      </c>
      <c r="E6" s="7" t="s">
        <v>428</v>
      </c>
      <c r="F6" s="2" t="s">
        <v>173</v>
      </c>
      <c r="G6" s="2" t="s">
        <v>174</v>
      </c>
      <c r="I6" s="2" t="s">
        <v>173</v>
      </c>
      <c r="J6" s="2" t="s">
        <v>88</v>
      </c>
      <c r="K6" s="2" t="s">
        <v>88</v>
      </c>
      <c r="L6" s="2" t="s">
        <v>88</v>
      </c>
      <c r="M6" s="2" t="s">
        <v>173</v>
      </c>
      <c r="N6" s="2" t="s">
        <v>175</v>
      </c>
      <c r="O6" s="2" t="s">
        <v>174</v>
      </c>
      <c r="P6" s="2" t="s">
        <v>172</v>
      </c>
      <c r="Q6" s="2" t="s">
        <v>162</v>
      </c>
      <c r="R6" s="2" t="s">
        <v>163</v>
      </c>
    </row>
    <row r="7" spans="1:18" ht="15" customHeight="1" x14ac:dyDescent="0.3">
      <c r="A7" s="2" t="s">
        <v>232</v>
      </c>
      <c r="C7" s="2" t="s">
        <v>157</v>
      </c>
      <c r="D7" s="2" t="s">
        <v>17</v>
      </c>
      <c r="E7" s="7" t="s">
        <v>427</v>
      </c>
      <c r="F7" s="2" t="s">
        <v>40</v>
      </c>
      <c r="G7" s="2" t="s">
        <v>176</v>
      </c>
      <c r="I7" s="2" t="s">
        <v>40</v>
      </c>
      <c r="J7" s="2" t="s">
        <v>88</v>
      </c>
      <c r="K7" s="2" t="s">
        <v>88</v>
      </c>
      <c r="L7" s="2" t="s">
        <v>88</v>
      </c>
      <c r="M7" s="2" t="s">
        <v>40</v>
      </c>
      <c r="N7" s="2" t="s">
        <v>177</v>
      </c>
      <c r="O7" s="2" t="s">
        <v>176</v>
      </c>
      <c r="P7" s="2" t="s">
        <v>172</v>
      </c>
      <c r="Q7" s="2" t="s">
        <v>178</v>
      </c>
      <c r="R7" s="2" t="s">
        <v>179</v>
      </c>
    </row>
    <row r="8" spans="1:18" ht="15" customHeight="1" x14ac:dyDescent="0.3">
      <c r="A8" s="2" t="s">
        <v>242</v>
      </c>
      <c r="C8" s="2" t="s">
        <v>157</v>
      </c>
      <c r="D8" s="2" t="s">
        <v>18</v>
      </c>
      <c r="E8" s="7" t="s">
        <v>426</v>
      </c>
      <c r="F8" s="2" t="s">
        <v>38</v>
      </c>
      <c r="G8" s="2" t="s">
        <v>170</v>
      </c>
      <c r="I8" s="2" t="s">
        <v>38</v>
      </c>
      <c r="J8" s="2" t="s">
        <v>88</v>
      </c>
      <c r="K8" s="2" t="s">
        <v>88</v>
      </c>
      <c r="L8" s="2" t="s">
        <v>88</v>
      </c>
      <c r="M8" s="2" t="s">
        <v>38</v>
      </c>
      <c r="N8" s="2" t="s">
        <v>171</v>
      </c>
      <c r="O8" s="2" t="s">
        <v>170</v>
      </c>
      <c r="P8" s="2" t="s">
        <v>172</v>
      </c>
      <c r="Q8" s="2" t="s">
        <v>162</v>
      </c>
      <c r="R8" s="2" t="s">
        <v>163</v>
      </c>
    </row>
    <row r="9" spans="1:18" ht="15" customHeight="1" x14ac:dyDescent="0.3">
      <c r="A9" s="2" t="s">
        <v>252</v>
      </c>
      <c r="C9" s="2" t="s">
        <v>157</v>
      </c>
      <c r="D9" s="2" t="s">
        <v>19</v>
      </c>
      <c r="E9" s="7" t="s">
        <v>425</v>
      </c>
      <c r="F9" s="2" t="s">
        <v>41</v>
      </c>
      <c r="G9" s="2" t="s">
        <v>180</v>
      </c>
      <c r="I9" s="2" t="s">
        <v>41</v>
      </c>
      <c r="J9" s="2" t="s">
        <v>88</v>
      </c>
      <c r="K9" s="2" t="s">
        <v>88</v>
      </c>
      <c r="L9" s="2" t="s">
        <v>88</v>
      </c>
      <c r="M9" s="2" t="s">
        <v>41</v>
      </c>
      <c r="N9" s="2" t="s">
        <v>181</v>
      </c>
      <c r="O9" s="2" t="s">
        <v>180</v>
      </c>
      <c r="P9" s="2" t="s">
        <v>172</v>
      </c>
      <c r="Q9" s="2" t="s">
        <v>178</v>
      </c>
      <c r="R9" s="2" t="s">
        <v>179</v>
      </c>
    </row>
    <row r="10" spans="1:18" ht="15" customHeight="1" x14ac:dyDescent="0.3">
      <c r="A10" s="2" t="s">
        <v>265</v>
      </c>
      <c r="C10" s="2" t="s">
        <v>182</v>
      </c>
      <c r="D10" s="2" t="s">
        <v>1</v>
      </c>
      <c r="E10" s="7" t="s">
        <v>424</v>
      </c>
      <c r="F10" s="2" t="s">
        <v>183</v>
      </c>
      <c r="G10" s="2" t="s">
        <v>184</v>
      </c>
      <c r="I10" s="2" t="s">
        <v>183</v>
      </c>
      <c r="J10" s="2">
        <v>35526</v>
      </c>
      <c r="K10" s="2" t="s">
        <v>185</v>
      </c>
      <c r="L10" s="2" t="s">
        <v>186</v>
      </c>
      <c r="M10" s="2" t="s">
        <v>183</v>
      </c>
      <c r="N10" s="2" t="s">
        <v>187</v>
      </c>
      <c r="O10" s="2" t="s">
        <v>184</v>
      </c>
      <c r="P10" s="2" t="s">
        <v>1</v>
      </c>
      <c r="Q10" s="2" t="s">
        <v>162</v>
      </c>
      <c r="R10" s="2" t="s">
        <v>163</v>
      </c>
    </row>
    <row r="11" spans="1:18" ht="15" customHeight="1" x14ac:dyDescent="0.3">
      <c r="A11" s="2" t="s">
        <v>275</v>
      </c>
      <c r="C11" s="2" t="s">
        <v>182</v>
      </c>
      <c r="D11" s="2" t="s">
        <v>2</v>
      </c>
      <c r="E11" s="7" t="s">
        <v>423</v>
      </c>
      <c r="F11" s="2" t="s">
        <v>188</v>
      </c>
      <c r="G11" s="2" t="s">
        <v>189</v>
      </c>
      <c r="I11" s="2" t="s">
        <v>188</v>
      </c>
      <c r="J11" s="2">
        <v>43573</v>
      </c>
      <c r="K11" s="2" t="s">
        <v>190</v>
      </c>
      <c r="L11" s="2" t="s">
        <v>191</v>
      </c>
      <c r="M11" s="2" t="s">
        <v>188</v>
      </c>
      <c r="N11" s="2" t="s">
        <v>192</v>
      </c>
      <c r="O11" s="2" t="s">
        <v>189</v>
      </c>
      <c r="P11" s="2" t="s">
        <v>1</v>
      </c>
      <c r="Q11" s="2" t="s">
        <v>162</v>
      </c>
      <c r="R11" s="2" t="s">
        <v>163</v>
      </c>
    </row>
    <row r="12" spans="1:18" ht="15" customHeight="1" x14ac:dyDescent="0.3">
      <c r="A12" s="2" t="s">
        <v>288</v>
      </c>
      <c r="C12" s="2" t="s">
        <v>182</v>
      </c>
      <c r="D12" s="2" t="s">
        <v>3</v>
      </c>
      <c r="E12" s="7" t="s">
        <v>422</v>
      </c>
      <c r="F12" s="2" t="s">
        <v>37</v>
      </c>
      <c r="G12" s="2" t="s">
        <v>168</v>
      </c>
      <c r="I12" s="2" t="s">
        <v>37</v>
      </c>
      <c r="J12" s="2" t="s">
        <v>88</v>
      </c>
      <c r="K12" s="2" t="s">
        <v>88</v>
      </c>
      <c r="L12" s="2" t="s">
        <v>88</v>
      </c>
      <c r="M12" s="2" t="s">
        <v>37</v>
      </c>
      <c r="N12" s="2" t="s">
        <v>169</v>
      </c>
      <c r="O12" s="2" t="s">
        <v>168</v>
      </c>
      <c r="P12" s="2" t="s">
        <v>1</v>
      </c>
      <c r="Q12" s="2" t="s">
        <v>162</v>
      </c>
      <c r="R12" s="2" t="s">
        <v>163</v>
      </c>
    </row>
    <row r="13" spans="1:18" ht="15" customHeight="1" x14ac:dyDescent="0.3">
      <c r="A13" s="2" t="s">
        <v>299</v>
      </c>
      <c r="C13" s="2" t="s">
        <v>182</v>
      </c>
      <c r="D13" s="2" t="s">
        <v>4</v>
      </c>
      <c r="E13" s="7" t="s">
        <v>421</v>
      </c>
      <c r="F13" s="2" t="s">
        <v>38</v>
      </c>
      <c r="G13" s="2" t="s">
        <v>170</v>
      </c>
      <c r="I13" s="2" t="s">
        <v>38</v>
      </c>
      <c r="J13" s="2" t="s">
        <v>88</v>
      </c>
      <c r="K13" s="2" t="s">
        <v>88</v>
      </c>
      <c r="L13" s="2" t="s">
        <v>88</v>
      </c>
      <c r="M13" s="2" t="s">
        <v>38</v>
      </c>
      <c r="N13" s="2" t="s">
        <v>171</v>
      </c>
      <c r="O13" s="2" t="s">
        <v>170</v>
      </c>
      <c r="P13" s="2" t="s">
        <v>172</v>
      </c>
      <c r="Q13" s="2" t="s">
        <v>162</v>
      </c>
      <c r="R13" s="2" t="s">
        <v>163</v>
      </c>
    </row>
    <row r="14" spans="1:18" ht="15" customHeight="1" x14ac:dyDescent="0.3">
      <c r="A14" s="2" t="s">
        <v>313</v>
      </c>
      <c r="C14" s="2" t="s">
        <v>182</v>
      </c>
      <c r="D14" s="2" t="s">
        <v>5</v>
      </c>
      <c r="E14" s="7" t="s">
        <v>420</v>
      </c>
      <c r="F14" s="2" t="s">
        <v>193</v>
      </c>
      <c r="G14" s="2" t="s">
        <v>194</v>
      </c>
      <c r="I14" s="2" t="s">
        <v>193</v>
      </c>
      <c r="J14" s="2" t="s">
        <v>88</v>
      </c>
      <c r="K14" s="2" t="s">
        <v>195</v>
      </c>
      <c r="L14" s="2" t="s">
        <v>88</v>
      </c>
      <c r="M14" s="2" t="s">
        <v>193</v>
      </c>
      <c r="N14" s="2" t="s">
        <v>196</v>
      </c>
      <c r="O14" s="2" t="s">
        <v>194</v>
      </c>
      <c r="P14" s="2" t="s">
        <v>172</v>
      </c>
      <c r="Q14" s="2" t="s">
        <v>162</v>
      </c>
      <c r="R14" s="2" t="s">
        <v>163</v>
      </c>
    </row>
    <row r="15" spans="1:18" ht="15" customHeight="1" x14ac:dyDescent="0.3">
      <c r="C15" s="2" t="s">
        <v>182</v>
      </c>
      <c r="D15" s="2" t="s">
        <v>17</v>
      </c>
      <c r="E15" s="7" t="s">
        <v>419</v>
      </c>
      <c r="F15" s="2" t="s">
        <v>40</v>
      </c>
      <c r="G15" s="2" t="s">
        <v>176</v>
      </c>
      <c r="I15" s="2" t="s">
        <v>40</v>
      </c>
      <c r="J15" s="2" t="s">
        <v>88</v>
      </c>
      <c r="K15" s="2" t="s">
        <v>88</v>
      </c>
      <c r="L15" s="2" t="s">
        <v>88</v>
      </c>
      <c r="M15" s="2" t="s">
        <v>40</v>
      </c>
      <c r="N15" s="2" t="s">
        <v>177</v>
      </c>
      <c r="O15" s="2" t="s">
        <v>176</v>
      </c>
      <c r="P15" s="2" t="s">
        <v>172</v>
      </c>
      <c r="Q15" s="2" t="s">
        <v>178</v>
      </c>
      <c r="R15" s="2" t="s">
        <v>179</v>
      </c>
    </row>
    <row r="16" spans="1:18" ht="15" customHeight="1" x14ac:dyDescent="0.3">
      <c r="C16" s="2" t="s">
        <v>182</v>
      </c>
      <c r="D16" s="2" t="s">
        <v>18</v>
      </c>
      <c r="E16" s="7" t="s">
        <v>418</v>
      </c>
      <c r="F16" s="2" t="s">
        <v>38</v>
      </c>
      <c r="G16" s="2" t="s">
        <v>170</v>
      </c>
      <c r="I16" s="2" t="s">
        <v>38</v>
      </c>
      <c r="J16" s="2" t="s">
        <v>88</v>
      </c>
      <c r="K16" s="2" t="s">
        <v>88</v>
      </c>
      <c r="L16" s="2" t="s">
        <v>88</v>
      </c>
      <c r="M16" s="2" t="s">
        <v>38</v>
      </c>
      <c r="N16" s="2" t="s">
        <v>171</v>
      </c>
      <c r="O16" s="2" t="s">
        <v>170</v>
      </c>
      <c r="P16" s="2" t="s">
        <v>172</v>
      </c>
      <c r="Q16" s="2" t="s">
        <v>162</v>
      </c>
      <c r="R16" s="2" t="s">
        <v>163</v>
      </c>
    </row>
    <row r="17" spans="3:18" ht="15" customHeight="1" x14ac:dyDescent="0.3">
      <c r="C17" s="2" t="s">
        <v>182</v>
      </c>
      <c r="D17" s="2" t="s">
        <v>19</v>
      </c>
      <c r="E17" s="7" t="s">
        <v>417</v>
      </c>
      <c r="F17" s="2" t="s">
        <v>41</v>
      </c>
      <c r="G17" s="2" t="s">
        <v>180</v>
      </c>
      <c r="I17" s="2" t="s">
        <v>41</v>
      </c>
      <c r="J17" s="2" t="s">
        <v>88</v>
      </c>
      <c r="K17" s="2" t="s">
        <v>88</v>
      </c>
      <c r="L17" s="2" t="s">
        <v>88</v>
      </c>
      <c r="M17" s="2" t="s">
        <v>41</v>
      </c>
      <c r="N17" s="2" t="s">
        <v>181</v>
      </c>
      <c r="O17" s="2" t="s">
        <v>180</v>
      </c>
      <c r="P17" s="2" t="s">
        <v>172</v>
      </c>
      <c r="Q17" s="2" t="s">
        <v>178</v>
      </c>
      <c r="R17" s="2" t="s">
        <v>179</v>
      </c>
    </row>
    <row r="18" spans="3:18" ht="15" customHeight="1" x14ac:dyDescent="0.3">
      <c r="C18" s="2" t="s">
        <v>197</v>
      </c>
      <c r="D18" s="2" t="s">
        <v>1</v>
      </c>
      <c r="E18" s="7" t="s">
        <v>416</v>
      </c>
      <c r="F18" s="2" t="s">
        <v>35</v>
      </c>
      <c r="G18" s="2" t="s">
        <v>198</v>
      </c>
      <c r="I18" s="2" t="s">
        <v>35</v>
      </c>
      <c r="J18" s="2">
        <v>100033878</v>
      </c>
      <c r="K18" s="2" t="s">
        <v>199</v>
      </c>
      <c r="L18" s="2" t="s">
        <v>200</v>
      </c>
      <c r="M18" s="2" t="s">
        <v>35</v>
      </c>
      <c r="N18" s="2" t="s">
        <v>161</v>
      </c>
      <c r="O18" s="2" t="s">
        <v>198</v>
      </c>
      <c r="P18" s="2" t="s">
        <v>1</v>
      </c>
      <c r="Q18" s="2" t="s">
        <v>162</v>
      </c>
      <c r="R18" s="2" t="s">
        <v>163</v>
      </c>
    </row>
    <row r="19" spans="3:18" ht="15" customHeight="1" x14ac:dyDescent="0.3">
      <c r="C19" s="2" t="s">
        <v>197</v>
      </c>
      <c r="D19" s="2" t="s">
        <v>2</v>
      </c>
      <c r="E19" s="7" t="s">
        <v>415</v>
      </c>
      <c r="F19" s="2" t="s">
        <v>201</v>
      </c>
      <c r="G19" s="2" t="s">
        <v>202</v>
      </c>
      <c r="I19" s="2" t="s">
        <v>201</v>
      </c>
      <c r="J19" s="2">
        <v>100033897</v>
      </c>
      <c r="K19" s="2" t="s">
        <v>203</v>
      </c>
      <c r="L19" s="2" t="s">
        <v>204</v>
      </c>
      <c r="M19" s="2" t="s">
        <v>201</v>
      </c>
      <c r="N19" s="2" t="s">
        <v>205</v>
      </c>
      <c r="O19" s="2" t="s">
        <v>202</v>
      </c>
      <c r="P19" s="2" t="s">
        <v>1</v>
      </c>
      <c r="Q19" s="2" t="s">
        <v>162</v>
      </c>
      <c r="R19" s="2" t="s">
        <v>163</v>
      </c>
    </row>
    <row r="20" spans="3:18" ht="15" customHeight="1" x14ac:dyDescent="0.3">
      <c r="C20" s="2" t="s">
        <v>197</v>
      </c>
      <c r="D20" s="2" t="s">
        <v>3</v>
      </c>
      <c r="E20" s="7" t="s">
        <v>414</v>
      </c>
      <c r="F20" s="2" t="s">
        <v>37</v>
      </c>
      <c r="G20" s="2" t="s">
        <v>168</v>
      </c>
      <c r="I20" s="2" t="s">
        <v>37</v>
      </c>
      <c r="J20" s="2" t="s">
        <v>88</v>
      </c>
      <c r="K20" s="2" t="s">
        <v>88</v>
      </c>
      <c r="L20" s="2" t="s">
        <v>88</v>
      </c>
      <c r="M20" s="2" t="s">
        <v>37</v>
      </c>
      <c r="N20" s="2" t="s">
        <v>169</v>
      </c>
      <c r="O20" s="2" t="s">
        <v>168</v>
      </c>
      <c r="P20" s="2" t="s">
        <v>1</v>
      </c>
      <c r="Q20" s="2" t="s">
        <v>162</v>
      </c>
      <c r="R20" s="2" t="s">
        <v>163</v>
      </c>
    </row>
    <row r="21" spans="3:18" ht="15" customHeight="1" x14ac:dyDescent="0.3">
      <c r="C21" s="2" t="s">
        <v>197</v>
      </c>
      <c r="D21" s="2" t="s">
        <v>4</v>
      </c>
      <c r="E21" s="7" t="s">
        <v>413</v>
      </c>
      <c r="F21" s="2" t="s">
        <v>38</v>
      </c>
      <c r="G21" s="2" t="s">
        <v>170</v>
      </c>
      <c r="I21" s="2" t="s">
        <v>38</v>
      </c>
      <c r="J21" s="2" t="s">
        <v>88</v>
      </c>
      <c r="K21" s="2" t="s">
        <v>88</v>
      </c>
      <c r="L21" s="2" t="s">
        <v>88</v>
      </c>
      <c r="M21" s="2" t="s">
        <v>38</v>
      </c>
      <c r="N21" s="2" t="s">
        <v>171</v>
      </c>
      <c r="O21" s="2" t="s">
        <v>170</v>
      </c>
      <c r="P21" s="2" t="s">
        <v>172</v>
      </c>
      <c r="Q21" s="2" t="s">
        <v>162</v>
      </c>
      <c r="R21" s="2" t="s">
        <v>163</v>
      </c>
    </row>
    <row r="22" spans="3:18" ht="15" customHeight="1" x14ac:dyDescent="0.3">
      <c r="C22" s="2" t="s">
        <v>197</v>
      </c>
      <c r="D22" s="2" t="s">
        <v>5</v>
      </c>
      <c r="E22" s="7" t="s">
        <v>412</v>
      </c>
      <c r="F22" s="2" t="s">
        <v>206</v>
      </c>
      <c r="G22" s="2" t="s">
        <v>207</v>
      </c>
      <c r="I22" s="2" t="s">
        <v>206</v>
      </c>
      <c r="J22" s="2" t="s">
        <v>88</v>
      </c>
      <c r="K22" s="2" t="s">
        <v>208</v>
      </c>
      <c r="L22" s="2" t="s">
        <v>88</v>
      </c>
      <c r="M22" s="2" t="s">
        <v>206</v>
      </c>
      <c r="N22" s="2" t="s">
        <v>209</v>
      </c>
      <c r="O22" s="2" t="s">
        <v>207</v>
      </c>
      <c r="P22" s="2" t="s">
        <v>172</v>
      </c>
      <c r="Q22" s="2" t="s">
        <v>162</v>
      </c>
      <c r="R22" s="2" t="s">
        <v>163</v>
      </c>
    </row>
    <row r="23" spans="3:18" ht="15" customHeight="1" x14ac:dyDescent="0.3">
      <c r="C23" s="2" t="s">
        <v>197</v>
      </c>
      <c r="D23" s="2" t="s">
        <v>17</v>
      </c>
      <c r="E23" s="7" t="s">
        <v>411</v>
      </c>
      <c r="F23" s="2" t="s">
        <v>40</v>
      </c>
      <c r="G23" s="2" t="s">
        <v>176</v>
      </c>
      <c r="I23" s="2" t="s">
        <v>40</v>
      </c>
      <c r="J23" s="2" t="s">
        <v>88</v>
      </c>
      <c r="K23" s="2" t="s">
        <v>88</v>
      </c>
      <c r="L23" s="2" t="s">
        <v>88</v>
      </c>
      <c r="M23" s="2" t="s">
        <v>40</v>
      </c>
      <c r="N23" s="2" t="s">
        <v>177</v>
      </c>
      <c r="O23" s="2" t="s">
        <v>176</v>
      </c>
      <c r="P23" s="2" t="s">
        <v>172</v>
      </c>
      <c r="Q23" s="2" t="s">
        <v>178</v>
      </c>
      <c r="R23" s="2" t="s">
        <v>179</v>
      </c>
    </row>
    <row r="24" spans="3:18" ht="15" customHeight="1" x14ac:dyDescent="0.3">
      <c r="C24" s="2" t="s">
        <v>197</v>
      </c>
      <c r="D24" s="2" t="s">
        <v>18</v>
      </c>
      <c r="E24" s="7" t="s">
        <v>410</v>
      </c>
      <c r="F24" s="2" t="s">
        <v>38</v>
      </c>
      <c r="G24" s="2" t="s">
        <v>170</v>
      </c>
      <c r="I24" s="2" t="s">
        <v>38</v>
      </c>
      <c r="J24" s="2" t="s">
        <v>88</v>
      </c>
      <c r="K24" s="2" t="s">
        <v>88</v>
      </c>
      <c r="L24" s="2" t="s">
        <v>88</v>
      </c>
      <c r="M24" s="2" t="s">
        <v>38</v>
      </c>
      <c r="N24" s="2" t="s">
        <v>171</v>
      </c>
      <c r="O24" s="2" t="s">
        <v>170</v>
      </c>
      <c r="P24" s="2" t="s">
        <v>172</v>
      </c>
      <c r="Q24" s="2" t="s">
        <v>162</v>
      </c>
      <c r="R24" s="2" t="s">
        <v>163</v>
      </c>
    </row>
    <row r="25" spans="3:18" ht="15" customHeight="1" x14ac:dyDescent="0.3">
      <c r="C25" s="2" t="s">
        <v>197</v>
      </c>
      <c r="D25" s="2" t="s">
        <v>19</v>
      </c>
      <c r="E25" s="7" t="s">
        <v>409</v>
      </c>
      <c r="F25" s="2" t="s">
        <v>41</v>
      </c>
      <c r="G25" s="2" t="s">
        <v>180</v>
      </c>
      <c r="I25" s="2" t="s">
        <v>41</v>
      </c>
      <c r="J25" s="2" t="s">
        <v>88</v>
      </c>
      <c r="K25" s="2" t="s">
        <v>88</v>
      </c>
      <c r="L25" s="2" t="s">
        <v>88</v>
      </c>
      <c r="M25" s="2" t="s">
        <v>41</v>
      </c>
      <c r="N25" s="2" t="s">
        <v>181</v>
      </c>
      <c r="O25" s="2" t="s">
        <v>180</v>
      </c>
      <c r="P25" s="2" t="s">
        <v>172</v>
      </c>
      <c r="Q25" s="2" t="s">
        <v>178</v>
      </c>
      <c r="R25" s="2" t="s">
        <v>179</v>
      </c>
    </row>
    <row r="26" spans="3:18" ht="15" customHeight="1" x14ac:dyDescent="0.3">
      <c r="C26" s="2" t="s">
        <v>210</v>
      </c>
      <c r="D26" s="2" t="s">
        <v>1</v>
      </c>
      <c r="E26" s="7" t="s">
        <v>408</v>
      </c>
      <c r="F26" s="2" t="s">
        <v>35</v>
      </c>
      <c r="G26" s="2" t="s">
        <v>211</v>
      </c>
      <c r="I26" s="2" t="s">
        <v>35</v>
      </c>
      <c r="J26" s="2">
        <v>403580</v>
      </c>
      <c r="K26" s="2" t="s">
        <v>212</v>
      </c>
      <c r="L26" s="2" t="s">
        <v>213</v>
      </c>
      <c r="M26" s="2" t="s">
        <v>35</v>
      </c>
      <c r="N26" s="2" t="s">
        <v>161</v>
      </c>
      <c r="O26" s="2" t="s">
        <v>211</v>
      </c>
      <c r="P26" s="2" t="s">
        <v>1</v>
      </c>
      <c r="Q26" s="2" t="s">
        <v>162</v>
      </c>
      <c r="R26" s="2" t="s">
        <v>163</v>
      </c>
    </row>
    <row r="27" spans="3:18" ht="15" customHeight="1" x14ac:dyDescent="0.3">
      <c r="C27" s="2" t="s">
        <v>210</v>
      </c>
      <c r="D27" s="2" t="s">
        <v>2</v>
      </c>
      <c r="E27" s="7" t="s">
        <v>407</v>
      </c>
      <c r="F27" s="2" t="s">
        <v>36</v>
      </c>
      <c r="G27" s="2" t="s">
        <v>214</v>
      </c>
      <c r="I27" s="2" t="s">
        <v>36</v>
      </c>
      <c r="J27" s="2">
        <v>442945</v>
      </c>
      <c r="K27" s="2" t="s">
        <v>215</v>
      </c>
      <c r="L27" s="2" t="s">
        <v>216</v>
      </c>
      <c r="M27" s="2" t="s">
        <v>36</v>
      </c>
      <c r="N27" s="2" t="s">
        <v>167</v>
      </c>
      <c r="O27" s="2" t="s">
        <v>214</v>
      </c>
      <c r="P27" s="2" t="s">
        <v>1</v>
      </c>
      <c r="Q27" s="2" t="s">
        <v>162</v>
      </c>
      <c r="R27" s="2" t="s">
        <v>163</v>
      </c>
    </row>
    <row r="28" spans="3:18" ht="15" customHeight="1" x14ac:dyDescent="0.3">
      <c r="C28" s="2" t="s">
        <v>210</v>
      </c>
      <c r="D28" s="2" t="s">
        <v>3</v>
      </c>
      <c r="E28" s="7" t="s">
        <v>406</v>
      </c>
      <c r="F28" s="2" t="s">
        <v>37</v>
      </c>
      <c r="G28" s="2" t="s">
        <v>168</v>
      </c>
      <c r="I28" s="2" t="s">
        <v>37</v>
      </c>
      <c r="J28" s="2" t="s">
        <v>88</v>
      </c>
      <c r="K28" s="2" t="s">
        <v>88</v>
      </c>
      <c r="L28" s="2" t="s">
        <v>88</v>
      </c>
      <c r="M28" s="2" t="s">
        <v>37</v>
      </c>
      <c r="N28" s="2" t="s">
        <v>169</v>
      </c>
      <c r="O28" s="2" t="s">
        <v>168</v>
      </c>
      <c r="P28" s="2" t="s">
        <v>1</v>
      </c>
      <c r="Q28" s="2" t="s">
        <v>162</v>
      </c>
      <c r="R28" s="2" t="s">
        <v>163</v>
      </c>
    </row>
    <row r="29" spans="3:18" ht="15" customHeight="1" x14ac:dyDescent="0.3">
      <c r="C29" s="2" t="s">
        <v>210</v>
      </c>
      <c r="D29" s="2" t="s">
        <v>4</v>
      </c>
      <c r="E29" s="7" t="s">
        <v>405</v>
      </c>
      <c r="F29" s="2" t="s">
        <v>38</v>
      </c>
      <c r="G29" s="2" t="s">
        <v>170</v>
      </c>
      <c r="I29" s="2" t="s">
        <v>38</v>
      </c>
      <c r="J29" s="2" t="s">
        <v>88</v>
      </c>
      <c r="K29" s="2" t="s">
        <v>88</v>
      </c>
      <c r="L29" s="2" t="s">
        <v>88</v>
      </c>
      <c r="M29" s="2" t="s">
        <v>38</v>
      </c>
      <c r="N29" s="2" t="s">
        <v>171</v>
      </c>
      <c r="O29" s="2" t="s">
        <v>170</v>
      </c>
      <c r="P29" s="2" t="s">
        <v>172</v>
      </c>
      <c r="Q29" s="2" t="s">
        <v>162</v>
      </c>
      <c r="R29" s="2" t="s">
        <v>163</v>
      </c>
    </row>
    <row r="30" spans="3:18" ht="15" customHeight="1" x14ac:dyDescent="0.3">
      <c r="C30" s="2" t="s">
        <v>210</v>
      </c>
      <c r="D30" s="2" t="s">
        <v>5</v>
      </c>
      <c r="E30" s="7" t="s">
        <v>404</v>
      </c>
      <c r="F30" s="2" t="s">
        <v>217</v>
      </c>
      <c r="G30" s="2" t="s">
        <v>218</v>
      </c>
      <c r="I30" s="2" t="s">
        <v>217</v>
      </c>
      <c r="J30" s="2" t="s">
        <v>88</v>
      </c>
      <c r="K30" s="2" t="s">
        <v>88</v>
      </c>
      <c r="L30" s="2" t="s">
        <v>88</v>
      </c>
      <c r="M30" s="2" t="s">
        <v>217</v>
      </c>
      <c r="N30" s="2" t="s">
        <v>219</v>
      </c>
      <c r="O30" s="2" t="s">
        <v>218</v>
      </c>
      <c r="P30" s="2" t="s">
        <v>172</v>
      </c>
      <c r="Q30" s="2" t="s">
        <v>162</v>
      </c>
      <c r="R30" s="2" t="s">
        <v>163</v>
      </c>
    </row>
    <row r="31" spans="3:18" ht="15" customHeight="1" x14ac:dyDescent="0.3">
      <c r="C31" s="2" t="s">
        <v>210</v>
      </c>
      <c r="D31" s="2" t="s">
        <v>17</v>
      </c>
      <c r="E31" s="7" t="s">
        <v>403</v>
      </c>
      <c r="F31" s="2" t="s">
        <v>40</v>
      </c>
      <c r="G31" s="2" t="s">
        <v>176</v>
      </c>
      <c r="I31" s="2" t="s">
        <v>40</v>
      </c>
      <c r="J31" s="2" t="s">
        <v>88</v>
      </c>
      <c r="K31" s="2" t="s">
        <v>88</v>
      </c>
      <c r="L31" s="2" t="s">
        <v>88</v>
      </c>
      <c r="M31" s="2" t="s">
        <v>40</v>
      </c>
      <c r="N31" s="2" t="s">
        <v>177</v>
      </c>
      <c r="O31" s="2" t="s">
        <v>176</v>
      </c>
      <c r="P31" s="2" t="s">
        <v>172</v>
      </c>
      <c r="Q31" s="2" t="s">
        <v>178</v>
      </c>
      <c r="R31" s="2" t="s">
        <v>179</v>
      </c>
    </row>
    <row r="32" spans="3:18" ht="15" customHeight="1" x14ac:dyDescent="0.3">
      <c r="C32" s="2" t="s">
        <v>210</v>
      </c>
      <c r="D32" s="2" t="s">
        <v>18</v>
      </c>
      <c r="E32" s="7" t="s">
        <v>402</v>
      </c>
      <c r="F32" s="2" t="s">
        <v>38</v>
      </c>
      <c r="G32" s="2" t="s">
        <v>170</v>
      </c>
      <c r="I32" s="2" t="s">
        <v>38</v>
      </c>
      <c r="J32" s="2" t="s">
        <v>88</v>
      </c>
      <c r="K32" s="2" t="s">
        <v>88</v>
      </c>
      <c r="L32" s="2" t="s">
        <v>88</v>
      </c>
      <c r="M32" s="2" t="s">
        <v>38</v>
      </c>
      <c r="N32" s="2" t="s">
        <v>171</v>
      </c>
      <c r="O32" s="2" t="s">
        <v>170</v>
      </c>
      <c r="P32" s="2" t="s">
        <v>172</v>
      </c>
      <c r="Q32" s="2" t="s">
        <v>162</v>
      </c>
      <c r="R32" s="2" t="s">
        <v>163</v>
      </c>
    </row>
    <row r="33" spans="3:18" ht="15" customHeight="1" x14ac:dyDescent="0.3">
      <c r="C33" s="2" t="s">
        <v>210</v>
      </c>
      <c r="D33" s="2" t="s">
        <v>19</v>
      </c>
      <c r="E33" s="7" t="s">
        <v>401</v>
      </c>
      <c r="F33" s="2" t="s">
        <v>41</v>
      </c>
      <c r="G33" s="2" t="s">
        <v>180</v>
      </c>
      <c r="I33" s="2" t="s">
        <v>41</v>
      </c>
      <c r="J33" s="2" t="s">
        <v>88</v>
      </c>
      <c r="K33" s="2" t="s">
        <v>88</v>
      </c>
      <c r="L33" s="2" t="s">
        <v>88</v>
      </c>
      <c r="M33" s="2" t="s">
        <v>41</v>
      </c>
      <c r="N33" s="2" t="s">
        <v>181</v>
      </c>
      <c r="O33" s="2" t="s">
        <v>180</v>
      </c>
      <c r="P33" s="2" t="s">
        <v>172</v>
      </c>
      <c r="Q33" s="2" t="s">
        <v>178</v>
      </c>
      <c r="R33" s="2" t="s">
        <v>179</v>
      </c>
    </row>
    <row r="34" spans="3:18" ht="15" customHeight="1" x14ac:dyDescent="0.3">
      <c r="C34" s="2" t="s">
        <v>220</v>
      </c>
      <c r="D34" s="2" t="s">
        <v>1</v>
      </c>
      <c r="E34" s="7" t="s">
        <v>400</v>
      </c>
      <c r="F34" s="2" t="s">
        <v>35</v>
      </c>
      <c r="G34" s="2" t="s">
        <v>221</v>
      </c>
      <c r="I34" s="2" t="s">
        <v>35</v>
      </c>
      <c r="J34" s="2">
        <v>396526</v>
      </c>
      <c r="K34" s="2" t="s">
        <v>222</v>
      </c>
      <c r="L34" s="2" t="s">
        <v>223</v>
      </c>
      <c r="M34" s="2" t="s">
        <v>35</v>
      </c>
      <c r="N34" s="2" t="s">
        <v>161</v>
      </c>
      <c r="O34" s="2" t="s">
        <v>221</v>
      </c>
      <c r="P34" s="2" t="s">
        <v>1</v>
      </c>
      <c r="Q34" s="2" t="s">
        <v>162</v>
      </c>
      <c r="R34" s="2" t="s">
        <v>163</v>
      </c>
    </row>
    <row r="35" spans="3:18" ht="15" customHeight="1" x14ac:dyDescent="0.3">
      <c r="C35" s="2" t="s">
        <v>220</v>
      </c>
      <c r="D35" s="2" t="s">
        <v>2</v>
      </c>
      <c r="E35" s="7" t="s">
        <v>399</v>
      </c>
      <c r="F35" s="2" t="s">
        <v>224</v>
      </c>
      <c r="G35" s="2" t="s">
        <v>225</v>
      </c>
      <c r="I35" s="2" t="s">
        <v>224</v>
      </c>
      <c r="J35" s="2">
        <v>428188</v>
      </c>
      <c r="K35" s="2" t="s">
        <v>226</v>
      </c>
      <c r="L35" s="2" t="s">
        <v>227</v>
      </c>
      <c r="M35" s="2" t="s">
        <v>224</v>
      </c>
      <c r="N35" s="2" t="s">
        <v>228</v>
      </c>
      <c r="O35" s="2" t="s">
        <v>225</v>
      </c>
      <c r="P35" s="2" t="s">
        <v>1</v>
      </c>
      <c r="Q35" s="2" t="s">
        <v>162</v>
      </c>
      <c r="R35" s="2" t="s">
        <v>163</v>
      </c>
    </row>
    <row r="36" spans="3:18" ht="15" customHeight="1" x14ac:dyDescent="0.3">
      <c r="C36" s="2" t="s">
        <v>220</v>
      </c>
      <c r="D36" s="2" t="s">
        <v>3</v>
      </c>
      <c r="E36" s="7" t="s">
        <v>398</v>
      </c>
      <c r="F36" s="2" t="s">
        <v>37</v>
      </c>
      <c r="G36" s="2" t="s">
        <v>168</v>
      </c>
      <c r="I36" s="2" t="s">
        <v>37</v>
      </c>
      <c r="J36" s="2" t="s">
        <v>88</v>
      </c>
      <c r="K36" s="2" t="s">
        <v>88</v>
      </c>
      <c r="L36" s="2" t="s">
        <v>88</v>
      </c>
      <c r="M36" s="2" t="s">
        <v>37</v>
      </c>
      <c r="N36" s="2" t="s">
        <v>169</v>
      </c>
      <c r="O36" s="2" t="s">
        <v>168</v>
      </c>
      <c r="P36" s="2" t="s">
        <v>1</v>
      </c>
      <c r="Q36" s="2" t="s">
        <v>162</v>
      </c>
      <c r="R36" s="2" t="s">
        <v>163</v>
      </c>
    </row>
    <row r="37" spans="3:18" ht="15" customHeight="1" x14ac:dyDescent="0.3">
      <c r="C37" s="2" t="s">
        <v>220</v>
      </c>
      <c r="D37" s="2" t="s">
        <v>4</v>
      </c>
      <c r="E37" s="7" t="s">
        <v>397</v>
      </c>
      <c r="F37" s="2" t="s">
        <v>38</v>
      </c>
      <c r="G37" s="2" t="s">
        <v>170</v>
      </c>
      <c r="I37" s="2" t="s">
        <v>38</v>
      </c>
      <c r="J37" s="2" t="s">
        <v>88</v>
      </c>
      <c r="K37" s="2" t="s">
        <v>88</v>
      </c>
      <c r="L37" s="2" t="s">
        <v>88</v>
      </c>
      <c r="M37" s="2" t="s">
        <v>38</v>
      </c>
      <c r="N37" s="2" t="s">
        <v>171</v>
      </c>
      <c r="O37" s="2" t="s">
        <v>170</v>
      </c>
      <c r="P37" s="2" t="s">
        <v>172</v>
      </c>
      <c r="Q37" s="2" t="s">
        <v>162</v>
      </c>
      <c r="R37" s="2" t="s">
        <v>163</v>
      </c>
    </row>
    <row r="38" spans="3:18" ht="15" customHeight="1" x14ac:dyDescent="0.3">
      <c r="C38" s="2" t="s">
        <v>220</v>
      </c>
      <c r="D38" s="2" t="s">
        <v>5</v>
      </c>
      <c r="E38" s="7" t="s">
        <v>396</v>
      </c>
      <c r="F38" s="2" t="s">
        <v>229</v>
      </c>
      <c r="G38" s="2" t="s">
        <v>230</v>
      </c>
      <c r="I38" s="2" t="s">
        <v>229</v>
      </c>
      <c r="J38" s="2" t="s">
        <v>88</v>
      </c>
      <c r="K38" s="2" t="s">
        <v>88</v>
      </c>
      <c r="L38" s="2" t="s">
        <v>88</v>
      </c>
      <c r="M38" s="2" t="s">
        <v>229</v>
      </c>
      <c r="N38" s="2" t="s">
        <v>231</v>
      </c>
      <c r="O38" s="2" t="s">
        <v>230</v>
      </c>
      <c r="P38" s="2" t="s">
        <v>172</v>
      </c>
      <c r="Q38" s="2" t="s">
        <v>162</v>
      </c>
      <c r="R38" s="2" t="s">
        <v>163</v>
      </c>
    </row>
    <row r="39" spans="3:18" ht="15" customHeight="1" x14ac:dyDescent="0.3">
      <c r="C39" s="2" t="s">
        <v>220</v>
      </c>
      <c r="D39" s="2" t="s">
        <v>17</v>
      </c>
      <c r="E39" s="7" t="s">
        <v>395</v>
      </c>
      <c r="F39" s="2" t="s">
        <v>40</v>
      </c>
      <c r="G39" s="2" t="s">
        <v>176</v>
      </c>
      <c r="I39" s="2" t="s">
        <v>40</v>
      </c>
      <c r="J39" s="2" t="s">
        <v>88</v>
      </c>
      <c r="K39" s="2" t="s">
        <v>88</v>
      </c>
      <c r="L39" s="2" t="s">
        <v>88</v>
      </c>
      <c r="M39" s="2" t="s">
        <v>40</v>
      </c>
      <c r="N39" s="2" t="s">
        <v>177</v>
      </c>
      <c r="O39" s="2" t="s">
        <v>176</v>
      </c>
      <c r="P39" s="2" t="s">
        <v>172</v>
      </c>
      <c r="Q39" s="2" t="s">
        <v>178</v>
      </c>
      <c r="R39" s="2" t="s">
        <v>179</v>
      </c>
    </row>
    <row r="40" spans="3:18" ht="15" customHeight="1" x14ac:dyDescent="0.3">
      <c r="C40" s="2" t="s">
        <v>220</v>
      </c>
      <c r="D40" s="2" t="s">
        <v>18</v>
      </c>
      <c r="E40" s="7" t="s">
        <v>394</v>
      </c>
      <c r="F40" s="2" t="s">
        <v>38</v>
      </c>
      <c r="G40" s="2" t="s">
        <v>170</v>
      </c>
      <c r="I40" s="2" t="s">
        <v>38</v>
      </c>
      <c r="J40" s="2" t="s">
        <v>88</v>
      </c>
      <c r="K40" s="2" t="s">
        <v>88</v>
      </c>
      <c r="L40" s="2" t="s">
        <v>88</v>
      </c>
      <c r="M40" s="2" t="s">
        <v>38</v>
      </c>
      <c r="N40" s="2" t="s">
        <v>171</v>
      </c>
      <c r="O40" s="2" t="s">
        <v>170</v>
      </c>
      <c r="P40" s="2" t="s">
        <v>172</v>
      </c>
      <c r="Q40" s="2" t="s">
        <v>162</v>
      </c>
      <c r="R40" s="2" t="s">
        <v>163</v>
      </c>
    </row>
    <row r="41" spans="3:18" ht="15" customHeight="1" x14ac:dyDescent="0.3">
      <c r="C41" s="2" t="s">
        <v>220</v>
      </c>
      <c r="D41" s="2" t="s">
        <v>19</v>
      </c>
      <c r="E41" s="7" t="s">
        <v>393</v>
      </c>
      <c r="F41" s="2" t="s">
        <v>41</v>
      </c>
      <c r="G41" s="2" t="s">
        <v>180</v>
      </c>
      <c r="I41" s="2" t="s">
        <v>41</v>
      </c>
      <c r="J41" s="2" t="s">
        <v>88</v>
      </c>
      <c r="K41" s="2" t="s">
        <v>88</v>
      </c>
      <c r="L41" s="2" t="s">
        <v>88</v>
      </c>
      <c r="M41" s="2" t="s">
        <v>41</v>
      </c>
      <c r="N41" s="2" t="s">
        <v>181</v>
      </c>
      <c r="O41" s="2" t="s">
        <v>180</v>
      </c>
      <c r="P41" s="2" t="s">
        <v>172</v>
      </c>
      <c r="Q41" s="2" t="s">
        <v>178</v>
      </c>
      <c r="R41" s="2" t="s">
        <v>179</v>
      </c>
    </row>
    <row r="42" spans="3:18" ht="15" customHeight="1" x14ac:dyDescent="0.3">
      <c r="C42" s="2" t="s">
        <v>232</v>
      </c>
      <c r="D42" s="2" t="s">
        <v>1</v>
      </c>
      <c r="E42" s="7" t="s">
        <v>392</v>
      </c>
      <c r="F42" s="2" t="s">
        <v>35</v>
      </c>
      <c r="G42" s="2" t="s">
        <v>233</v>
      </c>
      <c r="I42" s="2" t="s">
        <v>35</v>
      </c>
      <c r="J42" s="2">
        <v>60</v>
      </c>
      <c r="K42" s="2" t="s">
        <v>234</v>
      </c>
      <c r="L42" s="2" t="s">
        <v>235</v>
      </c>
      <c r="M42" s="2" t="s">
        <v>35</v>
      </c>
      <c r="N42" s="2" t="s">
        <v>161</v>
      </c>
      <c r="O42" s="2" t="s">
        <v>233</v>
      </c>
      <c r="P42" s="2" t="s">
        <v>1</v>
      </c>
      <c r="Q42" s="2" t="s">
        <v>162</v>
      </c>
      <c r="R42" s="2" t="s">
        <v>163</v>
      </c>
    </row>
    <row r="43" spans="3:18" ht="15" customHeight="1" x14ac:dyDescent="0.3">
      <c r="C43" s="2" t="s">
        <v>232</v>
      </c>
      <c r="D43" s="2" t="s">
        <v>2</v>
      </c>
      <c r="E43" s="7" t="s">
        <v>391</v>
      </c>
      <c r="F43" s="2" t="s">
        <v>36</v>
      </c>
      <c r="G43" s="2" t="s">
        <v>236</v>
      </c>
      <c r="I43" s="2" t="s">
        <v>36</v>
      </c>
      <c r="J43" s="2">
        <v>3251</v>
      </c>
      <c r="K43" s="2" t="s">
        <v>237</v>
      </c>
      <c r="L43" s="2" t="s">
        <v>238</v>
      </c>
      <c r="M43" s="2" t="s">
        <v>36</v>
      </c>
      <c r="N43" s="2" t="s">
        <v>167</v>
      </c>
      <c r="O43" s="2" t="s">
        <v>236</v>
      </c>
      <c r="P43" s="2" t="s">
        <v>1</v>
      </c>
      <c r="Q43" s="2" t="s">
        <v>162</v>
      </c>
      <c r="R43" s="2" t="s">
        <v>163</v>
      </c>
    </row>
    <row r="44" spans="3:18" ht="15" customHeight="1" x14ac:dyDescent="0.3">
      <c r="C44" s="2" t="s">
        <v>232</v>
      </c>
      <c r="D44" s="2" t="s">
        <v>3</v>
      </c>
      <c r="E44" s="7" t="s">
        <v>390</v>
      </c>
      <c r="F44" s="2" t="s">
        <v>37</v>
      </c>
      <c r="G44" s="2" t="s">
        <v>168</v>
      </c>
      <c r="I44" s="2" t="s">
        <v>37</v>
      </c>
      <c r="J44" s="2" t="s">
        <v>88</v>
      </c>
      <c r="K44" s="2" t="s">
        <v>88</v>
      </c>
      <c r="L44" s="2" t="s">
        <v>88</v>
      </c>
      <c r="M44" s="2" t="s">
        <v>37</v>
      </c>
      <c r="N44" s="2" t="s">
        <v>169</v>
      </c>
      <c r="O44" s="2" t="s">
        <v>168</v>
      </c>
      <c r="P44" s="2" t="s">
        <v>1</v>
      </c>
      <c r="Q44" s="2" t="s">
        <v>162</v>
      </c>
      <c r="R44" s="2" t="s">
        <v>163</v>
      </c>
    </row>
    <row r="45" spans="3:18" ht="15" customHeight="1" x14ac:dyDescent="0.3">
      <c r="C45" s="2" t="s">
        <v>232</v>
      </c>
      <c r="D45" s="2" t="s">
        <v>4</v>
      </c>
      <c r="E45" s="7" t="s">
        <v>389</v>
      </c>
      <c r="F45" s="2" t="s">
        <v>38</v>
      </c>
      <c r="G45" s="2" t="s">
        <v>170</v>
      </c>
      <c r="I45" s="2" t="s">
        <v>38</v>
      </c>
      <c r="J45" s="2" t="s">
        <v>88</v>
      </c>
      <c r="K45" s="2" t="s">
        <v>88</v>
      </c>
      <c r="L45" s="2" t="s">
        <v>88</v>
      </c>
      <c r="M45" s="2" t="s">
        <v>38</v>
      </c>
      <c r="N45" s="2" t="s">
        <v>171</v>
      </c>
      <c r="O45" s="2" t="s">
        <v>170</v>
      </c>
      <c r="P45" s="2" t="s">
        <v>172</v>
      </c>
      <c r="Q45" s="2" t="s">
        <v>162</v>
      </c>
      <c r="R45" s="2" t="s">
        <v>163</v>
      </c>
    </row>
    <row r="46" spans="3:18" ht="15" customHeight="1" x14ac:dyDescent="0.3">
      <c r="C46" s="2" t="s">
        <v>232</v>
      </c>
      <c r="D46" s="2" t="s">
        <v>5</v>
      </c>
      <c r="E46" s="7" t="s">
        <v>388</v>
      </c>
      <c r="F46" s="2" t="s">
        <v>239</v>
      </c>
      <c r="G46" s="2" t="s">
        <v>240</v>
      </c>
      <c r="I46" s="2" t="s">
        <v>239</v>
      </c>
      <c r="J46" s="2" t="s">
        <v>88</v>
      </c>
      <c r="K46" s="2" t="s">
        <v>88</v>
      </c>
      <c r="L46" s="2" t="s">
        <v>88</v>
      </c>
      <c r="M46" s="2" t="s">
        <v>239</v>
      </c>
      <c r="N46" s="2" t="s">
        <v>241</v>
      </c>
      <c r="O46" s="2" t="s">
        <v>240</v>
      </c>
      <c r="P46" s="2" t="s">
        <v>172</v>
      </c>
      <c r="Q46" s="2" t="s">
        <v>162</v>
      </c>
      <c r="R46" s="2" t="s">
        <v>163</v>
      </c>
    </row>
    <row r="47" spans="3:18" ht="15" customHeight="1" x14ac:dyDescent="0.3">
      <c r="C47" s="2" t="s">
        <v>232</v>
      </c>
      <c r="D47" s="2" t="s">
        <v>17</v>
      </c>
      <c r="E47" s="7" t="s">
        <v>387</v>
      </c>
      <c r="F47" s="2" t="s">
        <v>40</v>
      </c>
      <c r="G47" s="2" t="s">
        <v>176</v>
      </c>
      <c r="I47" s="2" t="s">
        <v>40</v>
      </c>
      <c r="J47" s="2" t="s">
        <v>88</v>
      </c>
      <c r="K47" s="2" t="s">
        <v>88</v>
      </c>
      <c r="L47" s="2" t="s">
        <v>88</v>
      </c>
      <c r="M47" s="2" t="s">
        <v>40</v>
      </c>
      <c r="N47" s="2" t="s">
        <v>177</v>
      </c>
      <c r="O47" s="2" t="s">
        <v>176</v>
      </c>
      <c r="P47" s="2" t="s">
        <v>172</v>
      </c>
      <c r="Q47" s="2" t="s">
        <v>178</v>
      </c>
      <c r="R47" s="2" t="s">
        <v>179</v>
      </c>
    </row>
    <row r="48" spans="3:18" ht="15" customHeight="1" x14ac:dyDescent="0.3">
      <c r="C48" s="2" t="s">
        <v>232</v>
      </c>
      <c r="D48" s="2" t="s">
        <v>18</v>
      </c>
      <c r="E48" s="7" t="s">
        <v>386</v>
      </c>
      <c r="F48" s="2" t="s">
        <v>38</v>
      </c>
      <c r="G48" s="2" t="s">
        <v>170</v>
      </c>
      <c r="I48" s="2" t="s">
        <v>38</v>
      </c>
      <c r="J48" s="2" t="s">
        <v>88</v>
      </c>
      <c r="K48" s="2" t="s">
        <v>88</v>
      </c>
      <c r="L48" s="2" t="s">
        <v>88</v>
      </c>
      <c r="M48" s="2" t="s">
        <v>38</v>
      </c>
      <c r="N48" s="2" t="s">
        <v>171</v>
      </c>
      <c r="O48" s="2" t="s">
        <v>170</v>
      </c>
      <c r="P48" s="2" t="s">
        <v>172</v>
      </c>
      <c r="Q48" s="2" t="s">
        <v>162</v>
      </c>
      <c r="R48" s="2" t="s">
        <v>163</v>
      </c>
    </row>
    <row r="49" spans="3:18" ht="15" customHeight="1" x14ac:dyDescent="0.3">
      <c r="C49" s="2" t="s">
        <v>232</v>
      </c>
      <c r="D49" s="2" t="s">
        <v>19</v>
      </c>
      <c r="E49" s="7" t="s">
        <v>385</v>
      </c>
      <c r="F49" s="2" t="s">
        <v>41</v>
      </c>
      <c r="G49" s="2" t="s">
        <v>180</v>
      </c>
      <c r="I49" s="2" t="s">
        <v>41</v>
      </c>
      <c r="J49" s="2" t="s">
        <v>88</v>
      </c>
      <c r="K49" s="2" t="s">
        <v>88</v>
      </c>
      <c r="L49" s="2" t="s">
        <v>88</v>
      </c>
      <c r="M49" s="2" t="s">
        <v>41</v>
      </c>
      <c r="N49" s="2" t="s">
        <v>181</v>
      </c>
      <c r="O49" s="2" t="s">
        <v>180</v>
      </c>
      <c r="P49" s="2" t="s">
        <v>172</v>
      </c>
      <c r="Q49" s="2" t="s">
        <v>178</v>
      </c>
      <c r="R49" s="2" t="s">
        <v>179</v>
      </c>
    </row>
    <row r="50" spans="3:18" ht="15" customHeight="1" x14ac:dyDescent="0.3">
      <c r="C50" s="2" t="s">
        <v>242</v>
      </c>
      <c r="D50" s="2" t="s">
        <v>1</v>
      </c>
      <c r="E50" s="7" t="s">
        <v>384</v>
      </c>
      <c r="F50" s="2" t="s">
        <v>243</v>
      </c>
      <c r="G50" s="2" t="s">
        <v>244</v>
      </c>
      <c r="I50" s="2" t="s">
        <v>243</v>
      </c>
      <c r="J50" s="2">
        <v>100689477</v>
      </c>
      <c r="K50" s="2" t="s">
        <v>88</v>
      </c>
      <c r="L50" s="2" t="s">
        <v>245</v>
      </c>
      <c r="M50" s="2" t="s">
        <v>243</v>
      </c>
      <c r="N50" s="2" t="s">
        <v>161</v>
      </c>
      <c r="O50" s="2" t="s">
        <v>244</v>
      </c>
      <c r="P50" s="2" t="s">
        <v>1</v>
      </c>
      <c r="Q50" s="2" t="s">
        <v>162</v>
      </c>
      <c r="R50" s="2" t="s">
        <v>163</v>
      </c>
    </row>
    <row r="51" spans="3:18" ht="15" customHeight="1" x14ac:dyDescent="0.3">
      <c r="C51" s="2" t="s">
        <v>242</v>
      </c>
      <c r="D51" s="2" t="s">
        <v>2</v>
      </c>
      <c r="E51" s="7" t="s">
        <v>383</v>
      </c>
      <c r="F51" s="2" t="s">
        <v>246</v>
      </c>
      <c r="G51" s="2" t="s">
        <v>247</v>
      </c>
      <c r="I51" s="2" t="s">
        <v>246</v>
      </c>
      <c r="J51" s="2">
        <v>100736557</v>
      </c>
      <c r="K51" s="2" t="s">
        <v>88</v>
      </c>
      <c r="L51" s="2" t="s">
        <v>248</v>
      </c>
      <c r="M51" s="2" t="s">
        <v>246</v>
      </c>
      <c r="N51" s="2" t="s">
        <v>205</v>
      </c>
      <c r="O51" s="2" t="s">
        <v>247</v>
      </c>
      <c r="P51" s="2" t="s">
        <v>1</v>
      </c>
      <c r="Q51" s="2" t="s">
        <v>162</v>
      </c>
      <c r="R51" s="2" t="s">
        <v>163</v>
      </c>
    </row>
    <row r="52" spans="3:18" ht="15" customHeight="1" x14ac:dyDescent="0.3">
      <c r="C52" s="2" t="s">
        <v>242</v>
      </c>
      <c r="D52" s="2" t="s">
        <v>3</v>
      </c>
      <c r="E52" s="7" t="s">
        <v>382</v>
      </c>
      <c r="F52" s="2" t="s">
        <v>37</v>
      </c>
      <c r="G52" s="2" t="s">
        <v>168</v>
      </c>
      <c r="I52" s="2" t="s">
        <v>37</v>
      </c>
      <c r="J52" s="2" t="s">
        <v>88</v>
      </c>
      <c r="K52" s="2" t="s">
        <v>88</v>
      </c>
      <c r="L52" s="2" t="s">
        <v>88</v>
      </c>
      <c r="M52" s="2" t="s">
        <v>37</v>
      </c>
      <c r="N52" s="2" t="s">
        <v>169</v>
      </c>
      <c r="O52" s="2" t="s">
        <v>168</v>
      </c>
      <c r="P52" s="2" t="s">
        <v>1</v>
      </c>
      <c r="Q52" s="2" t="s">
        <v>162</v>
      </c>
      <c r="R52" s="2" t="s">
        <v>163</v>
      </c>
    </row>
    <row r="53" spans="3:18" ht="15" customHeight="1" x14ac:dyDescent="0.3">
      <c r="C53" s="2" t="s">
        <v>242</v>
      </c>
      <c r="D53" s="2" t="s">
        <v>4</v>
      </c>
      <c r="E53" s="7" t="s">
        <v>381</v>
      </c>
      <c r="F53" s="2" t="s">
        <v>38</v>
      </c>
      <c r="G53" s="2" t="s">
        <v>170</v>
      </c>
      <c r="I53" s="2" t="s">
        <v>38</v>
      </c>
      <c r="J53" s="2" t="s">
        <v>88</v>
      </c>
      <c r="K53" s="2" t="s">
        <v>88</v>
      </c>
      <c r="L53" s="2" t="s">
        <v>88</v>
      </c>
      <c r="M53" s="2" t="s">
        <v>38</v>
      </c>
      <c r="N53" s="2" t="s">
        <v>171</v>
      </c>
      <c r="O53" s="2" t="s">
        <v>170</v>
      </c>
      <c r="P53" s="2" t="s">
        <v>172</v>
      </c>
      <c r="Q53" s="2" t="s">
        <v>162</v>
      </c>
      <c r="R53" s="2" t="s">
        <v>163</v>
      </c>
    </row>
    <row r="54" spans="3:18" ht="15" customHeight="1" x14ac:dyDescent="0.3">
      <c r="C54" s="2" t="s">
        <v>242</v>
      </c>
      <c r="D54" s="2" t="s">
        <v>5</v>
      </c>
      <c r="E54" s="7" t="s">
        <v>380</v>
      </c>
      <c r="F54" s="2" t="s">
        <v>249</v>
      </c>
      <c r="G54" s="2" t="s">
        <v>250</v>
      </c>
      <c r="I54" s="2" t="s">
        <v>249</v>
      </c>
      <c r="J54" s="2" t="s">
        <v>88</v>
      </c>
      <c r="K54" s="2" t="s">
        <v>88</v>
      </c>
      <c r="L54" s="2" t="s">
        <v>88</v>
      </c>
      <c r="M54" s="2" t="s">
        <v>249</v>
      </c>
      <c r="N54" s="2" t="s">
        <v>251</v>
      </c>
      <c r="O54" s="2" t="s">
        <v>250</v>
      </c>
      <c r="P54" s="2" t="s">
        <v>172</v>
      </c>
      <c r="Q54" s="2" t="s">
        <v>162</v>
      </c>
      <c r="R54" s="2" t="s">
        <v>163</v>
      </c>
    </row>
    <row r="55" spans="3:18" ht="15" customHeight="1" x14ac:dyDescent="0.3">
      <c r="C55" s="2" t="s">
        <v>242</v>
      </c>
      <c r="D55" s="2" t="s">
        <v>17</v>
      </c>
      <c r="E55" s="7" t="s">
        <v>379</v>
      </c>
      <c r="F55" s="2" t="s">
        <v>40</v>
      </c>
      <c r="G55" s="2" t="s">
        <v>176</v>
      </c>
      <c r="I55" s="2" t="s">
        <v>40</v>
      </c>
      <c r="J55" s="2" t="s">
        <v>88</v>
      </c>
      <c r="K55" s="2" t="s">
        <v>88</v>
      </c>
      <c r="L55" s="2" t="s">
        <v>88</v>
      </c>
      <c r="M55" s="2" t="s">
        <v>40</v>
      </c>
      <c r="N55" s="2" t="s">
        <v>177</v>
      </c>
      <c r="O55" s="2" t="s">
        <v>176</v>
      </c>
      <c r="P55" s="2" t="s">
        <v>172</v>
      </c>
      <c r="Q55" s="2" t="s">
        <v>178</v>
      </c>
      <c r="R55" s="2" t="s">
        <v>179</v>
      </c>
    </row>
    <row r="56" spans="3:18" ht="15" customHeight="1" x14ac:dyDescent="0.3">
      <c r="C56" s="2" t="s">
        <v>242</v>
      </c>
      <c r="D56" s="2" t="s">
        <v>18</v>
      </c>
      <c r="E56" s="7" t="s">
        <v>378</v>
      </c>
      <c r="F56" s="2" t="s">
        <v>38</v>
      </c>
      <c r="G56" s="2" t="s">
        <v>170</v>
      </c>
      <c r="I56" s="2" t="s">
        <v>38</v>
      </c>
      <c r="J56" s="2" t="s">
        <v>88</v>
      </c>
      <c r="K56" s="2" t="s">
        <v>88</v>
      </c>
      <c r="L56" s="2" t="s">
        <v>88</v>
      </c>
      <c r="M56" s="2" t="s">
        <v>38</v>
      </c>
      <c r="N56" s="2" t="s">
        <v>171</v>
      </c>
      <c r="O56" s="2" t="s">
        <v>170</v>
      </c>
      <c r="P56" s="2" t="s">
        <v>172</v>
      </c>
      <c r="Q56" s="2" t="s">
        <v>162</v>
      </c>
      <c r="R56" s="2" t="s">
        <v>163</v>
      </c>
    </row>
    <row r="57" spans="3:18" ht="15" customHeight="1" x14ac:dyDescent="0.3">
      <c r="C57" s="2" t="s">
        <v>242</v>
      </c>
      <c r="D57" s="2" t="s">
        <v>19</v>
      </c>
      <c r="E57" s="7" t="s">
        <v>377</v>
      </c>
      <c r="F57" s="2" t="s">
        <v>41</v>
      </c>
      <c r="G57" s="2" t="s">
        <v>180</v>
      </c>
      <c r="I57" s="2" t="s">
        <v>41</v>
      </c>
      <c r="J57" s="2" t="s">
        <v>88</v>
      </c>
      <c r="K57" s="2" t="s">
        <v>88</v>
      </c>
      <c r="L57" s="2" t="s">
        <v>88</v>
      </c>
      <c r="M57" s="2" t="s">
        <v>41</v>
      </c>
      <c r="N57" s="2" t="s">
        <v>181</v>
      </c>
      <c r="O57" s="2" t="s">
        <v>180</v>
      </c>
      <c r="P57" s="2" t="s">
        <v>172</v>
      </c>
      <c r="Q57" s="2" t="s">
        <v>178</v>
      </c>
      <c r="R57" s="2" t="s">
        <v>179</v>
      </c>
    </row>
    <row r="58" spans="3:18" ht="15" customHeight="1" x14ac:dyDescent="0.3">
      <c r="C58" s="2" t="s">
        <v>252</v>
      </c>
      <c r="D58" s="2" t="s">
        <v>1</v>
      </c>
      <c r="E58" s="7" t="s">
        <v>376</v>
      </c>
      <c r="F58" s="2" t="s">
        <v>243</v>
      </c>
      <c r="G58" s="2" t="s">
        <v>253</v>
      </c>
      <c r="I58" s="2" t="s">
        <v>243</v>
      </c>
      <c r="J58" s="2">
        <v>11461</v>
      </c>
      <c r="K58" s="2" t="s">
        <v>254</v>
      </c>
      <c r="L58" s="2" t="s">
        <v>255</v>
      </c>
      <c r="M58" s="2" t="s">
        <v>243</v>
      </c>
      <c r="N58" s="2" t="s">
        <v>161</v>
      </c>
      <c r="O58" s="2" t="s">
        <v>253</v>
      </c>
      <c r="P58" s="2" t="s">
        <v>1</v>
      </c>
      <c r="Q58" s="2" t="s">
        <v>162</v>
      </c>
      <c r="R58" s="2" t="s">
        <v>163</v>
      </c>
    </row>
    <row r="59" spans="3:18" ht="15" customHeight="1" x14ac:dyDescent="0.3">
      <c r="C59" s="2" t="s">
        <v>252</v>
      </c>
      <c r="D59" s="2" t="s">
        <v>2</v>
      </c>
      <c r="E59" s="7" t="s">
        <v>375</v>
      </c>
      <c r="F59" s="2" t="s">
        <v>256</v>
      </c>
      <c r="G59" s="2" t="s">
        <v>257</v>
      </c>
      <c r="I59" s="2" t="s">
        <v>256</v>
      </c>
      <c r="J59" s="2">
        <v>12010</v>
      </c>
      <c r="K59" s="2" t="s">
        <v>258</v>
      </c>
      <c r="L59" s="2" t="s">
        <v>259</v>
      </c>
      <c r="M59" s="2" t="s">
        <v>256</v>
      </c>
      <c r="N59" s="2" t="s">
        <v>260</v>
      </c>
      <c r="O59" s="2" t="s">
        <v>257</v>
      </c>
      <c r="P59" s="2" t="s">
        <v>1</v>
      </c>
      <c r="Q59" s="2" t="s">
        <v>261</v>
      </c>
      <c r="R59" s="2" t="s">
        <v>163</v>
      </c>
    </row>
    <row r="60" spans="3:18" ht="15" customHeight="1" x14ac:dyDescent="0.3">
      <c r="C60" s="2" t="s">
        <v>252</v>
      </c>
      <c r="D60" s="2" t="s">
        <v>3</v>
      </c>
      <c r="E60" s="7" t="s">
        <v>374</v>
      </c>
      <c r="F60" s="2" t="s">
        <v>37</v>
      </c>
      <c r="G60" s="2" t="s">
        <v>168</v>
      </c>
      <c r="I60" s="2" t="s">
        <v>37</v>
      </c>
      <c r="J60" s="2" t="s">
        <v>88</v>
      </c>
      <c r="K60" s="2" t="s">
        <v>88</v>
      </c>
      <c r="L60" s="2" t="s">
        <v>88</v>
      </c>
      <c r="M60" s="2" t="s">
        <v>37</v>
      </c>
      <c r="N60" s="2" t="s">
        <v>169</v>
      </c>
      <c r="O60" s="2" t="s">
        <v>168</v>
      </c>
      <c r="P60" s="2" t="s">
        <v>1</v>
      </c>
      <c r="Q60" s="2" t="s">
        <v>162</v>
      </c>
      <c r="R60" s="2" t="s">
        <v>163</v>
      </c>
    </row>
    <row r="61" spans="3:18" ht="15" customHeight="1" x14ac:dyDescent="0.3">
      <c r="C61" s="2" t="s">
        <v>252</v>
      </c>
      <c r="D61" s="2" t="s">
        <v>4</v>
      </c>
      <c r="E61" s="7" t="s">
        <v>373</v>
      </c>
      <c r="F61" s="2" t="s">
        <v>38</v>
      </c>
      <c r="G61" s="2" t="s">
        <v>170</v>
      </c>
      <c r="I61" s="2" t="s">
        <v>38</v>
      </c>
      <c r="J61" s="2" t="s">
        <v>88</v>
      </c>
      <c r="K61" s="2" t="s">
        <v>88</v>
      </c>
      <c r="L61" s="2" t="s">
        <v>88</v>
      </c>
      <c r="M61" s="2" t="s">
        <v>38</v>
      </c>
      <c r="N61" s="2" t="s">
        <v>171</v>
      </c>
      <c r="O61" s="2" t="s">
        <v>170</v>
      </c>
      <c r="P61" s="2" t="s">
        <v>172</v>
      </c>
      <c r="Q61" s="2" t="s">
        <v>162</v>
      </c>
      <c r="R61" s="2" t="s">
        <v>163</v>
      </c>
    </row>
    <row r="62" spans="3:18" ht="15" customHeight="1" x14ac:dyDescent="0.3">
      <c r="C62" s="2" t="s">
        <v>252</v>
      </c>
      <c r="D62" s="2" t="s">
        <v>5</v>
      </c>
      <c r="E62" s="7" t="s">
        <v>372</v>
      </c>
      <c r="F62" s="2" t="s">
        <v>262</v>
      </c>
      <c r="G62" s="2" t="s">
        <v>263</v>
      </c>
      <c r="I62" s="2" t="s">
        <v>262</v>
      </c>
      <c r="J62" s="2" t="s">
        <v>88</v>
      </c>
      <c r="K62" s="2" t="s">
        <v>88</v>
      </c>
      <c r="L62" s="2" t="s">
        <v>88</v>
      </c>
      <c r="M62" s="2" t="s">
        <v>262</v>
      </c>
      <c r="N62" s="2" t="s">
        <v>264</v>
      </c>
      <c r="O62" s="2" t="s">
        <v>263</v>
      </c>
      <c r="P62" s="2" t="s">
        <v>172</v>
      </c>
      <c r="Q62" s="2" t="s">
        <v>162</v>
      </c>
      <c r="R62" s="2" t="s">
        <v>163</v>
      </c>
    </row>
    <row r="63" spans="3:18" ht="15" customHeight="1" x14ac:dyDescent="0.3">
      <c r="C63" s="2" t="s">
        <v>252</v>
      </c>
      <c r="D63" s="2" t="s">
        <v>17</v>
      </c>
      <c r="E63" s="7" t="s">
        <v>371</v>
      </c>
      <c r="F63" s="2" t="s">
        <v>40</v>
      </c>
      <c r="G63" s="2" t="s">
        <v>176</v>
      </c>
      <c r="I63" s="2" t="s">
        <v>40</v>
      </c>
      <c r="J63" s="2" t="s">
        <v>88</v>
      </c>
      <c r="K63" s="2" t="s">
        <v>88</v>
      </c>
      <c r="L63" s="2" t="s">
        <v>88</v>
      </c>
      <c r="M63" s="2" t="s">
        <v>40</v>
      </c>
      <c r="N63" s="2" t="s">
        <v>177</v>
      </c>
      <c r="O63" s="2" t="s">
        <v>176</v>
      </c>
      <c r="P63" s="2" t="s">
        <v>172</v>
      </c>
      <c r="Q63" s="2" t="s">
        <v>178</v>
      </c>
      <c r="R63" s="2" t="s">
        <v>179</v>
      </c>
    </row>
    <row r="64" spans="3:18" ht="15" customHeight="1" x14ac:dyDescent="0.3">
      <c r="C64" s="2" t="s">
        <v>252</v>
      </c>
      <c r="D64" s="2" t="s">
        <v>18</v>
      </c>
      <c r="E64" s="7" t="s">
        <v>370</v>
      </c>
      <c r="F64" s="2" t="s">
        <v>38</v>
      </c>
      <c r="G64" s="2" t="s">
        <v>170</v>
      </c>
      <c r="I64" s="2" t="s">
        <v>38</v>
      </c>
      <c r="J64" s="2" t="s">
        <v>88</v>
      </c>
      <c r="K64" s="2" t="s">
        <v>88</v>
      </c>
      <c r="L64" s="2" t="s">
        <v>88</v>
      </c>
      <c r="M64" s="2" t="s">
        <v>38</v>
      </c>
      <c r="N64" s="2" t="s">
        <v>171</v>
      </c>
      <c r="O64" s="2" t="s">
        <v>170</v>
      </c>
      <c r="P64" s="2" t="s">
        <v>172</v>
      </c>
      <c r="Q64" s="2" t="s">
        <v>162</v>
      </c>
      <c r="R64" s="2" t="s">
        <v>163</v>
      </c>
    </row>
    <row r="65" spans="3:18" ht="15" customHeight="1" x14ac:dyDescent="0.3">
      <c r="C65" s="2" t="s">
        <v>252</v>
      </c>
      <c r="D65" s="2" t="s">
        <v>19</v>
      </c>
      <c r="E65" s="7" t="s">
        <v>369</v>
      </c>
      <c r="F65" s="2" t="s">
        <v>41</v>
      </c>
      <c r="G65" s="2" t="s">
        <v>180</v>
      </c>
      <c r="I65" s="2" t="s">
        <v>41</v>
      </c>
      <c r="J65" s="2" t="s">
        <v>88</v>
      </c>
      <c r="K65" s="2" t="s">
        <v>88</v>
      </c>
      <c r="L65" s="2" t="s">
        <v>88</v>
      </c>
      <c r="M65" s="2" t="s">
        <v>41</v>
      </c>
      <c r="N65" s="2" t="s">
        <v>181</v>
      </c>
      <c r="O65" s="2" t="s">
        <v>180</v>
      </c>
      <c r="P65" s="2" t="s">
        <v>172</v>
      </c>
      <c r="Q65" s="2" t="s">
        <v>178</v>
      </c>
      <c r="R65" s="2" t="s">
        <v>179</v>
      </c>
    </row>
    <row r="66" spans="3:18" ht="15" customHeight="1" x14ac:dyDescent="0.3">
      <c r="C66" s="2" t="s">
        <v>265</v>
      </c>
      <c r="D66" s="2" t="s">
        <v>1</v>
      </c>
      <c r="E66" s="7" t="s">
        <v>368</v>
      </c>
      <c r="F66" s="2" t="s">
        <v>35</v>
      </c>
      <c r="G66" s="2" t="s">
        <v>266</v>
      </c>
      <c r="I66" s="2" t="s">
        <v>35</v>
      </c>
      <c r="J66" s="2">
        <v>100009272</v>
      </c>
      <c r="K66" s="2" t="s">
        <v>267</v>
      </c>
      <c r="L66" s="2" t="s">
        <v>268</v>
      </c>
      <c r="M66" s="2" t="s">
        <v>35</v>
      </c>
      <c r="N66" s="2" t="s">
        <v>161</v>
      </c>
      <c r="O66" s="2" t="s">
        <v>266</v>
      </c>
      <c r="P66" s="2" t="s">
        <v>1</v>
      </c>
      <c r="Q66" s="2" t="s">
        <v>162</v>
      </c>
      <c r="R66" s="2" t="s">
        <v>163</v>
      </c>
    </row>
    <row r="67" spans="3:18" ht="15" customHeight="1" x14ac:dyDescent="0.3">
      <c r="C67" s="2" t="s">
        <v>265</v>
      </c>
      <c r="D67" s="2" t="s">
        <v>2</v>
      </c>
      <c r="E67" s="7" t="s">
        <v>367</v>
      </c>
      <c r="F67" s="2" t="s">
        <v>201</v>
      </c>
      <c r="G67" s="2" t="s">
        <v>269</v>
      </c>
      <c r="I67" s="2" t="s">
        <v>201</v>
      </c>
      <c r="J67" s="2">
        <v>100009074</v>
      </c>
      <c r="K67" s="2" t="s">
        <v>270</v>
      </c>
      <c r="L67" s="2" t="s">
        <v>271</v>
      </c>
      <c r="M67" s="2" t="s">
        <v>201</v>
      </c>
      <c r="N67" s="2" t="s">
        <v>205</v>
      </c>
      <c r="O67" s="2" t="s">
        <v>269</v>
      </c>
      <c r="P67" s="2" t="s">
        <v>1</v>
      </c>
      <c r="Q67" s="2" t="s">
        <v>162</v>
      </c>
      <c r="R67" s="2" t="s">
        <v>163</v>
      </c>
    </row>
    <row r="68" spans="3:18" ht="15" customHeight="1" x14ac:dyDescent="0.3">
      <c r="C68" s="2" t="s">
        <v>265</v>
      </c>
      <c r="D68" s="2" t="s">
        <v>3</v>
      </c>
      <c r="E68" s="7" t="s">
        <v>366</v>
      </c>
      <c r="F68" s="2" t="s">
        <v>37</v>
      </c>
      <c r="G68" s="2" t="s">
        <v>168</v>
      </c>
      <c r="I68" s="2" t="s">
        <v>37</v>
      </c>
      <c r="J68" s="2" t="s">
        <v>88</v>
      </c>
      <c r="K68" s="2" t="s">
        <v>88</v>
      </c>
      <c r="L68" s="2" t="s">
        <v>88</v>
      </c>
      <c r="M68" s="2" t="s">
        <v>37</v>
      </c>
      <c r="N68" s="2" t="s">
        <v>169</v>
      </c>
      <c r="O68" s="2" t="s">
        <v>168</v>
      </c>
      <c r="P68" s="2" t="s">
        <v>1</v>
      </c>
      <c r="Q68" s="2" t="s">
        <v>162</v>
      </c>
      <c r="R68" s="2" t="s">
        <v>163</v>
      </c>
    </row>
    <row r="69" spans="3:18" ht="15" customHeight="1" x14ac:dyDescent="0.3">
      <c r="C69" s="2" t="s">
        <v>265</v>
      </c>
      <c r="D69" s="2" t="s">
        <v>4</v>
      </c>
      <c r="E69" s="7" t="s">
        <v>365</v>
      </c>
      <c r="F69" s="2" t="s">
        <v>38</v>
      </c>
      <c r="G69" s="2" t="s">
        <v>170</v>
      </c>
      <c r="I69" s="2" t="s">
        <v>38</v>
      </c>
      <c r="J69" s="2" t="s">
        <v>88</v>
      </c>
      <c r="K69" s="2" t="s">
        <v>88</v>
      </c>
      <c r="L69" s="2" t="s">
        <v>88</v>
      </c>
      <c r="M69" s="2" t="s">
        <v>38</v>
      </c>
      <c r="N69" s="2" t="s">
        <v>171</v>
      </c>
      <c r="O69" s="2" t="s">
        <v>170</v>
      </c>
      <c r="P69" s="2" t="s">
        <v>172</v>
      </c>
      <c r="Q69" s="2" t="s">
        <v>162</v>
      </c>
      <c r="R69" s="2" t="s">
        <v>163</v>
      </c>
    </row>
    <row r="70" spans="3:18" ht="15" customHeight="1" x14ac:dyDescent="0.3">
      <c r="C70" s="2" t="s">
        <v>265</v>
      </c>
      <c r="D70" s="2" t="s">
        <v>5</v>
      </c>
      <c r="E70" s="7" t="s">
        <v>364</v>
      </c>
      <c r="F70" s="2" t="s">
        <v>272</v>
      </c>
      <c r="G70" s="2" t="s">
        <v>273</v>
      </c>
      <c r="I70" s="2" t="s">
        <v>272</v>
      </c>
      <c r="J70" s="2" t="s">
        <v>88</v>
      </c>
      <c r="K70" s="2" t="s">
        <v>88</v>
      </c>
      <c r="L70" s="2" t="s">
        <v>88</v>
      </c>
      <c r="M70" s="2" t="s">
        <v>272</v>
      </c>
      <c r="N70" s="2" t="s">
        <v>274</v>
      </c>
      <c r="O70" s="2" t="s">
        <v>273</v>
      </c>
      <c r="P70" s="2" t="s">
        <v>172</v>
      </c>
      <c r="Q70" s="2" t="s">
        <v>162</v>
      </c>
      <c r="R70" s="2" t="s">
        <v>163</v>
      </c>
    </row>
    <row r="71" spans="3:18" ht="15" customHeight="1" x14ac:dyDescent="0.3">
      <c r="C71" s="2" t="s">
        <v>265</v>
      </c>
      <c r="D71" s="2" t="s">
        <v>17</v>
      </c>
      <c r="E71" s="7" t="s">
        <v>363</v>
      </c>
      <c r="F71" s="2" t="s">
        <v>40</v>
      </c>
      <c r="G71" s="2" t="s">
        <v>176</v>
      </c>
      <c r="I71" s="2" t="s">
        <v>40</v>
      </c>
      <c r="J71" s="2" t="s">
        <v>88</v>
      </c>
      <c r="K71" s="2" t="s">
        <v>88</v>
      </c>
      <c r="L71" s="2" t="s">
        <v>88</v>
      </c>
      <c r="M71" s="2" t="s">
        <v>40</v>
      </c>
      <c r="N71" s="2" t="s">
        <v>177</v>
      </c>
      <c r="O71" s="2" t="s">
        <v>176</v>
      </c>
      <c r="P71" s="2" t="s">
        <v>172</v>
      </c>
      <c r="Q71" s="2" t="s">
        <v>178</v>
      </c>
      <c r="R71" s="2" t="s">
        <v>179</v>
      </c>
    </row>
    <row r="72" spans="3:18" ht="15" customHeight="1" x14ac:dyDescent="0.3">
      <c r="C72" s="2" t="s">
        <v>265</v>
      </c>
      <c r="D72" s="2" t="s">
        <v>18</v>
      </c>
      <c r="E72" s="7" t="s">
        <v>362</v>
      </c>
      <c r="F72" s="2" t="s">
        <v>38</v>
      </c>
      <c r="G72" s="2" t="s">
        <v>170</v>
      </c>
      <c r="I72" s="2" t="s">
        <v>38</v>
      </c>
      <c r="J72" s="2" t="s">
        <v>88</v>
      </c>
      <c r="K72" s="2" t="s">
        <v>88</v>
      </c>
      <c r="L72" s="2" t="s">
        <v>88</v>
      </c>
      <c r="M72" s="2" t="s">
        <v>38</v>
      </c>
      <c r="N72" s="2" t="s">
        <v>171</v>
      </c>
      <c r="O72" s="2" t="s">
        <v>170</v>
      </c>
      <c r="P72" s="2" t="s">
        <v>172</v>
      </c>
      <c r="Q72" s="2" t="s">
        <v>162</v>
      </c>
      <c r="R72" s="2" t="s">
        <v>163</v>
      </c>
    </row>
    <row r="73" spans="3:18" ht="15" customHeight="1" x14ac:dyDescent="0.3">
      <c r="C73" s="2" t="s">
        <v>265</v>
      </c>
      <c r="D73" s="2" t="s">
        <v>19</v>
      </c>
      <c r="E73" s="7" t="s">
        <v>361</v>
      </c>
      <c r="F73" s="2" t="s">
        <v>41</v>
      </c>
      <c r="G73" s="2" t="s">
        <v>180</v>
      </c>
      <c r="I73" s="2" t="s">
        <v>41</v>
      </c>
      <c r="J73" s="2" t="s">
        <v>88</v>
      </c>
      <c r="K73" s="2" t="s">
        <v>88</v>
      </c>
      <c r="L73" s="2" t="s">
        <v>88</v>
      </c>
      <c r="M73" s="2" t="s">
        <v>41</v>
      </c>
      <c r="N73" s="2" t="s">
        <v>181</v>
      </c>
      <c r="O73" s="2" t="s">
        <v>180</v>
      </c>
      <c r="P73" s="2" t="s">
        <v>172</v>
      </c>
      <c r="Q73" s="2" t="s">
        <v>178</v>
      </c>
      <c r="R73" s="2" t="s">
        <v>179</v>
      </c>
    </row>
    <row r="74" spans="3:18" ht="15" customHeight="1" x14ac:dyDescent="0.3">
      <c r="C74" s="2" t="s">
        <v>275</v>
      </c>
      <c r="D74" s="2" t="s">
        <v>1</v>
      </c>
      <c r="E74" s="7" t="s">
        <v>360</v>
      </c>
      <c r="F74" s="2" t="s">
        <v>35</v>
      </c>
      <c r="G74" s="2" t="s">
        <v>276</v>
      </c>
      <c r="I74" s="2" t="s">
        <v>35</v>
      </c>
      <c r="J74" s="2">
        <v>574285</v>
      </c>
      <c r="K74" s="2" t="s">
        <v>277</v>
      </c>
      <c r="L74" s="2" t="s">
        <v>278</v>
      </c>
      <c r="M74" s="2" t="s">
        <v>35</v>
      </c>
      <c r="N74" s="2" t="s">
        <v>161</v>
      </c>
      <c r="O74" s="2" t="s">
        <v>276</v>
      </c>
      <c r="P74" s="2" t="s">
        <v>1</v>
      </c>
      <c r="Q74" s="2" t="s">
        <v>162</v>
      </c>
      <c r="R74" s="2" t="s">
        <v>279</v>
      </c>
    </row>
    <row r="75" spans="3:18" ht="15" customHeight="1" x14ac:dyDescent="0.3">
      <c r="C75" s="2" t="s">
        <v>275</v>
      </c>
      <c r="D75" s="2" t="s">
        <v>2</v>
      </c>
      <c r="E75" s="7" t="s">
        <v>359</v>
      </c>
      <c r="F75" s="2" t="s">
        <v>280</v>
      </c>
      <c r="G75" s="2" t="s">
        <v>281</v>
      </c>
      <c r="I75" s="2" t="s">
        <v>280</v>
      </c>
      <c r="J75" s="2">
        <v>709186</v>
      </c>
      <c r="K75" s="2" t="s">
        <v>282</v>
      </c>
      <c r="L75" s="2" t="s">
        <v>283</v>
      </c>
      <c r="M75" s="2" t="s">
        <v>280</v>
      </c>
      <c r="N75" s="2" t="s">
        <v>284</v>
      </c>
      <c r="O75" s="2" t="s">
        <v>281</v>
      </c>
      <c r="P75" s="2" t="s">
        <v>1</v>
      </c>
      <c r="Q75" s="2" t="s">
        <v>162</v>
      </c>
      <c r="R75" s="2" t="s">
        <v>163</v>
      </c>
    </row>
    <row r="76" spans="3:18" ht="15" customHeight="1" x14ac:dyDescent="0.3">
      <c r="C76" s="2" t="s">
        <v>275</v>
      </c>
      <c r="D76" s="2" t="s">
        <v>3</v>
      </c>
      <c r="E76" s="7" t="s">
        <v>358</v>
      </c>
      <c r="F76" s="2" t="s">
        <v>37</v>
      </c>
      <c r="G76" s="2" t="s">
        <v>168</v>
      </c>
      <c r="I76" s="2" t="s">
        <v>37</v>
      </c>
      <c r="J76" s="2" t="s">
        <v>88</v>
      </c>
      <c r="K76" s="2" t="s">
        <v>88</v>
      </c>
      <c r="L76" s="2" t="s">
        <v>88</v>
      </c>
      <c r="M76" s="2" t="s">
        <v>37</v>
      </c>
      <c r="N76" s="2" t="s">
        <v>169</v>
      </c>
      <c r="O76" s="2" t="s">
        <v>168</v>
      </c>
      <c r="P76" s="2" t="s">
        <v>1</v>
      </c>
      <c r="Q76" s="2" t="s">
        <v>162</v>
      </c>
      <c r="R76" s="2" t="s">
        <v>163</v>
      </c>
    </row>
    <row r="77" spans="3:18" ht="15" customHeight="1" x14ac:dyDescent="0.3">
      <c r="C77" s="2" t="s">
        <v>275</v>
      </c>
      <c r="D77" s="2" t="s">
        <v>4</v>
      </c>
      <c r="E77" s="7" t="s">
        <v>357</v>
      </c>
      <c r="F77" s="2" t="s">
        <v>38</v>
      </c>
      <c r="G77" s="2" t="s">
        <v>170</v>
      </c>
      <c r="I77" s="2" t="s">
        <v>38</v>
      </c>
      <c r="J77" s="2" t="s">
        <v>88</v>
      </c>
      <c r="K77" s="2" t="s">
        <v>88</v>
      </c>
      <c r="L77" s="2" t="s">
        <v>88</v>
      </c>
      <c r="M77" s="2" t="s">
        <v>38</v>
      </c>
      <c r="N77" s="2" t="s">
        <v>171</v>
      </c>
      <c r="O77" s="2" t="s">
        <v>170</v>
      </c>
      <c r="P77" s="2" t="s">
        <v>172</v>
      </c>
      <c r="Q77" s="2" t="s">
        <v>162</v>
      </c>
      <c r="R77" s="2" t="s">
        <v>163</v>
      </c>
    </row>
    <row r="78" spans="3:18" ht="15" customHeight="1" x14ac:dyDescent="0.3">
      <c r="C78" s="2" t="s">
        <v>275</v>
      </c>
      <c r="D78" s="2" t="s">
        <v>5</v>
      </c>
      <c r="E78" s="7" t="s">
        <v>356</v>
      </c>
      <c r="F78" s="2" t="s">
        <v>285</v>
      </c>
      <c r="G78" s="2" t="s">
        <v>286</v>
      </c>
      <c r="I78" s="2" t="s">
        <v>285</v>
      </c>
      <c r="J78" s="2" t="s">
        <v>88</v>
      </c>
      <c r="K78" s="2" t="s">
        <v>88</v>
      </c>
      <c r="L78" s="2" t="s">
        <v>88</v>
      </c>
      <c r="M78" s="2" t="s">
        <v>285</v>
      </c>
      <c r="N78" s="2" t="s">
        <v>287</v>
      </c>
      <c r="O78" s="2" t="s">
        <v>286</v>
      </c>
      <c r="P78" s="2" t="s">
        <v>172</v>
      </c>
      <c r="Q78" s="2" t="s">
        <v>162</v>
      </c>
      <c r="R78" s="2" t="s">
        <v>163</v>
      </c>
    </row>
    <row r="79" spans="3:18" ht="15" customHeight="1" x14ac:dyDescent="0.3">
      <c r="C79" s="2" t="s">
        <v>275</v>
      </c>
      <c r="D79" s="2" t="s">
        <v>17</v>
      </c>
      <c r="E79" s="7" t="s">
        <v>355</v>
      </c>
      <c r="F79" s="2" t="s">
        <v>40</v>
      </c>
      <c r="G79" s="2" t="s">
        <v>176</v>
      </c>
      <c r="I79" s="2" t="s">
        <v>40</v>
      </c>
      <c r="J79" s="2" t="s">
        <v>88</v>
      </c>
      <c r="K79" s="2" t="s">
        <v>88</v>
      </c>
      <c r="L79" s="2" t="s">
        <v>88</v>
      </c>
      <c r="M79" s="2" t="s">
        <v>40</v>
      </c>
      <c r="N79" s="2" t="s">
        <v>177</v>
      </c>
      <c r="O79" s="2" t="s">
        <v>176</v>
      </c>
      <c r="P79" s="2" t="s">
        <v>172</v>
      </c>
      <c r="Q79" s="2" t="s">
        <v>178</v>
      </c>
      <c r="R79" s="2" t="s">
        <v>179</v>
      </c>
    </row>
    <row r="80" spans="3:18" ht="15" customHeight="1" x14ac:dyDescent="0.3">
      <c r="C80" s="2" t="s">
        <v>275</v>
      </c>
      <c r="D80" s="2" t="s">
        <v>18</v>
      </c>
      <c r="E80" s="7" t="s">
        <v>354</v>
      </c>
      <c r="F80" s="2" t="s">
        <v>38</v>
      </c>
      <c r="G80" s="2" t="s">
        <v>170</v>
      </c>
      <c r="I80" s="2" t="s">
        <v>38</v>
      </c>
      <c r="J80" s="2" t="s">
        <v>88</v>
      </c>
      <c r="K80" s="2" t="s">
        <v>88</v>
      </c>
      <c r="L80" s="2" t="s">
        <v>88</v>
      </c>
      <c r="M80" s="2" t="s">
        <v>38</v>
      </c>
      <c r="N80" s="2" t="s">
        <v>171</v>
      </c>
      <c r="O80" s="2" t="s">
        <v>170</v>
      </c>
      <c r="P80" s="2" t="s">
        <v>172</v>
      </c>
      <c r="Q80" s="2" t="s">
        <v>162</v>
      </c>
      <c r="R80" s="2" t="s">
        <v>163</v>
      </c>
    </row>
    <row r="81" spans="3:18" ht="15" customHeight="1" x14ac:dyDescent="0.3">
      <c r="C81" s="2" t="s">
        <v>275</v>
      </c>
      <c r="D81" s="2" t="s">
        <v>19</v>
      </c>
      <c r="E81" s="7" t="s">
        <v>353</v>
      </c>
      <c r="F81" s="2" t="s">
        <v>41</v>
      </c>
      <c r="G81" s="2" t="s">
        <v>180</v>
      </c>
      <c r="I81" s="2" t="s">
        <v>41</v>
      </c>
      <c r="J81" s="2" t="s">
        <v>88</v>
      </c>
      <c r="K81" s="2" t="s">
        <v>88</v>
      </c>
      <c r="L81" s="2" t="s">
        <v>88</v>
      </c>
      <c r="M81" s="2" t="s">
        <v>41</v>
      </c>
      <c r="N81" s="2" t="s">
        <v>181</v>
      </c>
      <c r="O81" s="2" t="s">
        <v>180</v>
      </c>
      <c r="P81" s="2" t="s">
        <v>172</v>
      </c>
      <c r="Q81" s="2" t="s">
        <v>178</v>
      </c>
      <c r="R81" s="2" t="s">
        <v>179</v>
      </c>
    </row>
    <row r="82" spans="3:18" ht="15" customHeight="1" x14ac:dyDescent="0.3">
      <c r="C82" s="2" t="s">
        <v>288</v>
      </c>
      <c r="D82" s="2" t="s">
        <v>1</v>
      </c>
      <c r="E82" s="7" t="s">
        <v>352</v>
      </c>
      <c r="F82" s="2" t="s">
        <v>243</v>
      </c>
      <c r="G82" s="2" t="s">
        <v>289</v>
      </c>
      <c r="I82" s="2" t="s">
        <v>243</v>
      </c>
      <c r="J82" s="2">
        <v>81822</v>
      </c>
      <c r="K82" s="2" t="s">
        <v>290</v>
      </c>
      <c r="L82" s="2" t="s">
        <v>291</v>
      </c>
      <c r="M82" s="2" t="s">
        <v>243</v>
      </c>
      <c r="N82" s="2" t="s">
        <v>161</v>
      </c>
      <c r="O82" s="2" t="s">
        <v>289</v>
      </c>
      <c r="P82" s="2" t="s">
        <v>1</v>
      </c>
      <c r="Q82" s="2" t="s">
        <v>162</v>
      </c>
      <c r="R82" s="2" t="s">
        <v>163</v>
      </c>
    </row>
    <row r="83" spans="3:18" ht="15" customHeight="1" x14ac:dyDescent="0.3">
      <c r="C83" s="2" t="s">
        <v>288</v>
      </c>
      <c r="D83" s="2" t="s">
        <v>2</v>
      </c>
      <c r="E83" s="7" t="s">
        <v>351</v>
      </c>
      <c r="F83" s="2" t="s">
        <v>292</v>
      </c>
      <c r="G83" s="2" t="s">
        <v>293</v>
      </c>
      <c r="I83" s="2" t="s">
        <v>292</v>
      </c>
      <c r="J83" s="2">
        <v>24465</v>
      </c>
      <c r="K83" s="2" t="s">
        <v>294</v>
      </c>
      <c r="L83" s="2" t="s">
        <v>295</v>
      </c>
      <c r="M83" s="2" t="s">
        <v>292</v>
      </c>
      <c r="N83" s="2" t="s">
        <v>167</v>
      </c>
      <c r="O83" s="2" t="s">
        <v>293</v>
      </c>
      <c r="P83" s="2" t="s">
        <v>1</v>
      </c>
      <c r="Q83" s="2" t="s">
        <v>162</v>
      </c>
      <c r="R83" s="2" t="s">
        <v>163</v>
      </c>
    </row>
    <row r="84" spans="3:18" ht="15" customHeight="1" x14ac:dyDescent="0.3">
      <c r="C84" s="2" t="s">
        <v>288</v>
      </c>
      <c r="D84" s="2" t="s">
        <v>3</v>
      </c>
      <c r="E84" s="7" t="s">
        <v>350</v>
      </c>
      <c r="F84" s="2" t="s">
        <v>37</v>
      </c>
      <c r="G84" s="2" t="s">
        <v>168</v>
      </c>
      <c r="I84" s="2" t="s">
        <v>37</v>
      </c>
      <c r="J84" s="2" t="s">
        <v>88</v>
      </c>
      <c r="K84" s="2" t="s">
        <v>88</v>
      </c>
      <c r="L84" s="2" t="s">
        <v>88</v>
      </c>
      <c r="M84" s="2" t="s">
        <v>37</v>
      </c>
      <c r="N84" s="2" t="s">
        <v>169</v>
      </c>
      <c r="O84" s="2" t="s">
        <v>168</v>
      </c>
      <c r="P84" s="2" t="s">
        <v>1</v>
      </c>
      <c r="Q84" s="2" t="s">
        <v>162</v>
      </c>
      <c r="R84" s="2" t="s">
        <v>163</v>
      </c>
    </row>
    <row r="85" spans="3:18" ht="15" customHeight="1" x14ac:dyDescent="0.3">
      <c r="C85" s="2" t="s">
        <v>288</v>
      </c>
      <c r="D85" s="2" t="s">
        <v>4</v>
      </c>
      <c r="E85" s="7" t="s">
        <v>349</v>
      </c>
      <c r="F85" s="2" t="s">
        <v>38</v>
      </c>
      <c r="G85" s="2" t="s">
        <v>170</v>
      </c>
      <c r="I85" s="2" t="s">
        <v>38</v>
      </c>
      <c r="J85" s="2" t="s">
        <v>88</v>
      </c>
      <c r="K85" s="2" t="s">
        <v>88</v>
      </c>
      <c r="L85" s="2" t="s">
        <v>88</v>
      </c>
      <c r="M85" s="2" t="s">
        <v>38</v>
      </c>
      <c r="N85" s="2" t="s">
        <v>171</v>
      </c>
      <c r="O85" s="2" t="s">
        <v>170</v>
      </c>
      <c r="P85" s="2" t="s">
        <v>172</v>
      </c>
      <c r="Q85" s="2" t="s">
        <v>162</v>
      </c>
      <c r="R85" s="2" t="s">
        <v>163</v>
      </c>
    </row>
    <row r="86" spans="3:18" ht="15" customHeight="1" x14ac:dyDescent="0.3">
      <c r="C86" s="2" t="s">
        <v>288</v>
      </c>
      <c r="D86" s="2" t="s">
        <v>5</v>
      </c>
      <c r="E86" s="7" t="s">
        <v>348</v>
      </c>
      <c r="F86" s="2" t="s">
        <v>296</v>
      </c>
      <c r="G86" s="2" t="s">
        <v>297</v>
      </c>
      <c r="I86" s="2" t="s">
        <v>296</v>
      </c>
      <c r="J86" s="2" t="s">
        <v>88</v>
      </c>
      <c r="K86" s="2" t="s">
        <v>88</v>
      </c>
      <c r="L86" s="2" t="s">
        <v>88</v>
      </c>
      <c r="M86" s="2" t="s">
        <v>296</v>
      </c>
      <c r="N86" s="2" t="s">
        <v>298</v>
      </c>
      <c r="O86" s="2" t="s">
        <v>297</v>
      </c>
      <c r="P86" s="2" t="s">
        <v>172</v>
      </c>
      <c r="Q86" s="2" t="s">
        <v>162</v>
      </c>
      <c r="R86" s="2" t="s">
        <v>163</v>
      </c>
    </row>
    <row r="87" spans="3:18" ht="15" customHeight="1" x14ac:dyDescent="0.3">
      <c r="C87" s="2" t="s">
        <v>288</v>
      </c>
      <c r="D87" s="2" t="s">
        <v>17</v>
      </c>
      <c r="E87" s="7" t="s">
        <v>347</v>
      </c>
      <c r="F87" s="2" t="s">
        <v>40</v>
      </c>
      <c r="G87" s="2" t="s">
        <v>176</v>
      </c>
      <c r="I87" s="2" t="s">
        <v>40</v>
      </c>
      <c r="J87" s="2" t="s">
        <v>88</v>
      </c>
      <c r="K87" s="2" t="s">
        <v>88</v>
      </c>
      <c r="L87" s="2" t="s">
        <v>88</v>
      </c>
      <c r="M87" s="2" t="s">
        <v>40</v>
      </c>
      <c r="N87" s="2" t="s">
        <v>177</v>
      </c>
      <c r="O87" s="2" t="s">
        <v>176</v>
      </c>
      <c r="P87" s="2" t="s">
        <v>172</v>
      </c>
      <c r="Q87" s="2" t="s">
        <v>178</v>
      </c>
      <c r="R87" s="2" t="s">
        <v>179</v>
      </c>
    </row>
    <row r="88" spans="3:18" ht="15" customHeight="1" x14ac:dyDescent="0.3">
      <c r="C88" s="2" t="s">
        <v>288</v>
      </c>
      <c r="D88" s="2" t="s">
        <v>18</v>
      </c>
      <c r="E88" s="7" t="s">
        <v>346</v>
      </c>
      <c r="F88" s="2" t="s">
        <v>38</v>
      </c>
      <c r="G88" s="2" t="s">
        <v>170</v>
      </c>
      <c r="I88" s="2" t="s">
        <v>38</v>
      </c>
      <c r="J88" s="2" t="s">
        <v>88</v>
      </c>
      <c r="K88" s="2" t="s">
        <v>88</v>
      </c>
      <c r="L88" s="2" t="s">
        <v>88</v>
      </c>
      <c r="M88" s="2" t="s">
        <v>38</v>
      </c>
      <c r="N88" s="2" t="s">
        <v>171</v>
      </c>
      <c r="O88" s="2" t="s">
        <v>170</v>
      </c>
      <c r="P88" s="2" t="s">
        <v>172</v>
      </c>
      <c r="Q88" s="2" t="s">
        <v>162</v>
      </c>
      <c r="R88" s="2" t="s">
        <v>163</v>
      </c>
    </row>
    <row r="89" spans="3:18" ht="15" customHeight="1" x14ac:dyDescent="0.3">
      <c r="C89" s="2" t="s">
        <v>288</v>
      </c>
      <c r="D89" s="2" t="s">
        <v>19</v>
      </c>
      <c r="E89" s="7" t="s">
        <v>345</v>
      </c>
      <c r="F89" s="2" t="s">
        <v>41</v>
      </c>
      <c r="G89" s="2" t="s">
        <v>180</v>
      </c>
      <c r="I89" s="2" t="s">
        <v>41</v>
      </c>
      <c r="J89" s="2" t="s">
        <v>88</v>
      </c>
      <c r="K89" s="2" t="s">
        <v>88</v>
      </c>
      <c r="L89" s="2" t="s">
        <v>88</v>
      </c>
      <c r="M89" s="2" t="s">
        <v>41</v>
      </c>
      <c r="N89" s="2" t="s">
        <v>181</v>
      </c>
      <c r="O89" s="2" t="s">
        <v>180</v>
      </c>
      <c r="P89" s="2" t="s">
        <v>172</v>
      </c>
      <c r="Q89" s="2" t="s">
        <v>178</v>
      </c>
      <c r="R89" s="2" t="s">
        <v>179</v>
      </c>
    </row>
    <row r="90" spans="3:18" ht="15" customHeight="1" x14ac:dyDescent="0.3">
      <c r="C90" s="2" t="s">
        <v>299</v>
      </c>
      <c r="D90" s="2" t="s">
        <v>1</v>
      </c>
      <c r="E90" s="7" t="s">
        <v>344</v>
      </c>
      <c r="F90" s="2" t="s">
        <v>300</v>
      </c>
      <c r="G90" s="2" t="s">
        <v>301</v>
      </c>
      <c r="I90" s="2" t="s">
        <v>300</v>
      </c>
      <c r="J90" s="2">
        <v>397653</v>
      </c>
      <c r="K90" s="2" t="s">
        <v>302</v>
      </c>
      <c r="L90" s="2" t="s">
        <v>303</v>
      </c>
      <c r="M90" s="2" t="s">
        <v>300</v>
      </c>
      <c r="N90" s="2" t="s">
        <v>304</v>
      </c>
      <c r="O90" s="2" t="s">
        <v>301</v>
      </c>
      <c r="P90" s="2" t="s">
        <v>1</v>
      </c>
      <c r="Q90" s="2" t="s">
        <v>162</v>
      </c>
      <c r="R90" s="2" t="s">
        <v>163</v>
      </c>
    </row>
    <row r="91" spans="3:18" ht="15" customHeight="1" x14ac:dyDescent="0.3">
      <c r="C91" s="2" t="s">
        <v>299</v>
      </c>
      <c r="D91" s="2" t="s">
        <v>2</v>
      </c>
      <c r="E91" s="7" t="s">
        <v>343</v>
      </c>
      <c r="F91" s="2" t="s">
        <v>305</v>
      </c>
      <c r="G91" s="2" t="s">
        <v>306</v>
      </c>
      <c r="I91" s="2" t="s">
        <v>305</v>
      </c>
      <c r="J91" s="2">
        <v>397062</v>
      </c>
      <c r="K91" s="2" t="s">
        <v>307</v>
      </c>
      <c r="L91" s="2" t="s">
        <v>308</v>
      </c>
      <c r="M91" s="2" t="s">
        <v>305</v>
      </c>
      <c r="N91" s="2" t="s">
        <v>309</v>
      </c>
      <c r="O91" s="2" t="s">
        <v>306</v>
      </c>
      <c r="P91" s="2" t="s">
        <v>1</v>
      </c>
      <c r="Q91" s="2" t="s">
        <v>162</v>
      </c>
      <c r="R91" s="2" t="s">
        <v>163</v>
      </c>
    </row>
    <row r="92" spans="3:18" ht="15" customHeight="1" x14ac:dyDescent="0.3">
      <c r="C92" s="2" t="s">
        <v>299</v>
      </c>
      <c r="D92" s="2" t="s">
        <v>3</v>
      </c>
      <c r="E92" s="7" t="s">
        <v>342</v>
      </c>
      <c r="F92" s="2" t="s">
        <v>37</v>
      </c>
      <c r="G92" s="2" t="s">
        <v>168</v>
      </c>
      <c r="I92" s="2" t="s">
        <v>37</v>
      </c>
      <c r="J92" s="2" t="s">
        <v>88</v>
      </c>
      <c r="K92" s="2" t="s">
        <v>88</v>
      </c>
      <c r="L92" s="2" t="s">
        <v>88</v>
      </c>
      <c r="M92" s="2" t="s">
        <v>37</v>
      </c>
      <c r="N92" s="2" t="s">
        <v>169</v>
      </c>
      <c r="O92" s="2" t="s">
        <v>168</v>
      </c>
      <c r="P92" s="2" t="s">
        <v>1</v>
      </c>
      <c r="Q92" s="2" t="s">
        <v>162</v>
      </c>
      <c r="R92" s="2" t="s">
        <v>163</v>
      </c>
    </row>
    <row r="93" spans="3:18" ht="15" customHeight="1" x14ac:dyDescent="0.3">
      <c r="C93" s="2" t="s">
        <v>299</v>
      </c>
      <c r="D93" s="2" t="s">
        <v>4</v>
      </c>
      <c r="E93" s="7" t="s">
        <v>341</v>
      </c>
      <c r="F93" s="2" t="s">
        <v>38</v>
      </c>
      <c r="G93" s="2" t="s">
        <v>170</v>
      </c>
      <c r="I93" s="2" t="s">
        <v>38</v>
      </c>
      <c r="J93" s="2" t="s">
        <v>88</v>
      </c>
      <c r="K93" s="2" t="s">
        <v>88</v>
      </c>
      <c r="L93" s="2" t="s">
        <v>88</v>
      </c>
      <c r="M93" s="2" t="s">
        <v>38</v>
      </c>
      <c r="N93" s="2" t="s">
        <v>171</v>
      </c>
      <c r="O93" s="2" t="s">
        <v>170</v>
      </c>
      <c r="P93" s="2" t="s">
        <v>172</v>
      </c>
      <c r="Q93" s="2" t="s">
        <v>162</v>
      </c>
      <c r="R93" s="2" t="s">
        <v>163</v>
      </c>
    </row>
    <row r="94" spans="3:18" ht="15" customHeight="1" x14ac:dyDescent="0.3">
      <c r="C94" s="2" t="s">
        <v>299</v>
      </c>
      <c r="D94" s="2" t="s">
        <v>5</v>
      </c>
      <c r="E94" s="7" t="s">
        <v>340</v>
      </c>
      <c r="F94" s="2" t="s">
        <v>310</v>
      </c>
      <c r="G94" s="2" t="s">
        <v>311</v>
      </c>
      <c r="I94" s="2" t="s">
        <v>310</v>
      </c>
      <c r="J94" s="2" t="s">
        <v>88</v>
      </c>
      <c r="K94" s="2" t="s">
        <v>88</v>
      </c>
      <c r="L94" s="2" t="s">
        <v>88</v>
      </c>
      <c r="M94" s="2" t="s">
        <v>310</v>
      </c>
      <c r="N94" s="2" t="s">
        <v>312</v>
      </c>
      <c r="O94" s="2" t="s">
        <v>311</v>
      </c>
      <c r="P94" s="2" t="s">
        <v>172</v>
      </c>
      <c r="Q94" s="2" t="s">
        <v>162</v>
      </c>
      <c r="R94" s="2" t="s">
        <v>163</v>
      </c>
    </row>
    <row r="95" spans="3:18" ht="15" customHeight="1" x14ac:dyDescent="0.3">
      <c r="C95" s="2" t="s">
        <v>299</v>
      </c>
      <c r="D95" s="2" t="s">
        <v>17</v>
      </c>
      <c r="E95" s="7" t="s">
        <v>339</v>
      </c>
      <c r="F95" s="2" t="s">
        <v>40</v>
      </c>
      <c r="G95" s="2" t="s">
        <v>176</v>
      </c>
      <c r="I95" s="2" t="s">
        <v>40</v>
      </c>
      <c r="J95" s="2" t="s">
        <v>88</v>
      </c>
      <c r="K95" s="2" t="s">
        <v>88</v>
      </c>
      <c r="L95" s="2" t="s">
        <v>88</v>
      </c>
      <c r="M95" s="2" t="s">
        <v>40</v>
      </c>
      <c r="N95" s="2" t="s">
        <v>177</v>
      </c>
      <c r="O95" s="2" t="s">
        <v>176</v>
      </c>
      <c r="P95" s="2" t="s">
        <v>172</v>
      </c>
      <c r="Q95" s="2" t="s">
        <v>178</v>
      </c>
      <c r="R95" s="2" t="s">
        <v>179</v>
      </c>
    </row>
    <row r="96" spans="3:18" ht="15" customHeight="1" x14ac:dyDescent="0.3">
      <c r="C96" s="2" t="s">
        <v>299</v>
      </c>
      <c r="D96" s="2" t="s">
        <v>18</v>
      </c>
      <c r="E96" s="7" t="s">
        <v>338</v>
      </c>
      <c r="F96" s="2" t="s">
        <v>38</v>
      </c>
      <c r="G96" s="2" t="s">
        <v>170</v>
      </c>
      <c r="I96" s="2" t="s">
        <v>38</v>
      </c>
      <c r="J96" s="2" t="s">
        <v>88</v>
      </c>
      <c r="K96" s="2" t="s">
        <v>88</v>
      </c>
      <c r="L96" s="2" t="s">
        <v>88</v>
      </c>
      <c r="M96" s="2" t="s">
        <v>38</v>
      </c>
      <c r="N96" s="2" t="s">
        <v>171</v>
      </c>
      <c r="O96" s="2" t="s">
        <v>170</v>
      </c>
      <c r="P96" s="2" t="s">
        <v>172</v>
      </c>
      <c r="Q96" s="2" t="s">
        <v>162</v>
      </c>
      <c r="R96" s="2" t="s">
        <v>163</v>
      </c>
    </row>
    <row r="97" spans="3:18" ht="15" customHeight="1" x14ac:dyDescent="0.3">
      <c r="C97" s="2" t="s">
        <v>299</v>
      </c>
      <c r="D97" s="2" t="s">
        <v>19</v>
      </c>
      <c r="E97" s="7" t="s">
        <v>337</v>
      </c>
      <c r="F97" s="2" t="s">
        <v>41</v>
      </c>
      <c r="G97" s="2" t="s">
        <v>180</v>
      </c>
      <c r="I97" s="2" t="s">
        <v>41</v>
      </c>
      <c r="J97" s="2" t="s">
        <v>88</v>
      </c>
      <c r="K97" s="2" t="s">
        <v>88</v>
      </c>
      <c r="L97" s="2" t="s">
        <v>88</v>
      </c>
      <c r="M97" s="2" t="s">
        <v>41</v>
      </c>
      <c r="N97" s="2" t="s">
        <v>181</v>
      </c>
      <c r="O97" s="2" t="s">
        <v>180</v>
      </c>
      <c r="P97" s="2" t="s">
        <v>172</v>
      </c>
      <c r="Q97" s="2" t="s">
        <v>178</v>
      </c>
      <c r="R97" s="2" t="s">
        <v>179</v>
      </c>
    </row>
    <row r="98" spans="3:18" ht="15" customHeight="1" x14ac:dyDescent="0.3">
      <c r="C98" s="2" t="s">
        <v>313</v>
      </c>
      <c r="D98" s="2" t="s">
        <v>1</v>
      </c>
      <c r="E98" s="7" t="s">
        <v>336</v>
      </c>
      <c r="F98" s="2" t="s">
        <v>314</v>
      </c>
      <c r="G98" s="2" t="s">
        <v>315</v>
      </c>
      <c r="I98" s="2" t="s">
        <v>314</v>
      </c>
      <c r="J98" s="2">
        <v>407658</v>
      </c>
      <c r="K98" s="2" t="s">
        <v>316</v>
      </c>
      <c r="L98" s="2" t="s">
        <v>317</v>
      </c>
      <c r="M98" s="2" t="s">
        <v>314</v>
      </c>
      <c r="N98" s="2" t="s">
        <v>318</v>
      </c>
      <c r="O98" s="2" t="s">
        <v>315</v>
      </c>
      <c r="P98" s="2" t="s">
        <v>1</v>
      </c>
      <c r="Q98" s="2" t="s">
        <v>162</v>
      </c>
      <c r="R98" s="2" t="s">
        <v>163</v>
      </c>
    </row>
    <row r="99" spans="3:18" ht="15" customHeight="1" x14ac:dyDescent="0.3">
      <c r="C99" s="2" t="s">
        <v>313</v>
      </c>
      <c r="D99" s="2" t="s">
        <v>2</v>
      </c>
      <c r="E99" s="7" t="s">
        <v>335</v>
      </c>
      <c r="F99" s="2" t="s">
        <v>319</v>
      </c>
      <c r="G99" s="2" t="s">
        <v>320</v>
      </c>
      <c r="I99" s="2" t="s">
        <v>319</v>
      </c>
      <c r="J99" s="2">
        <v>30400</v>
      </c>
      <c r="K99" s="2" t="s">
        <v>321</v>
      </c>
      <c r="L99" s="2" t="s">
        <v>322</v>
      </c>
      <c r="M99" s="2" t="s">
        <v>319</v>
      </c>
      <c r="N99" s="2" t="s">
        <v>323</v>
      </c>
      <c r="O99" s="2" t="s">
        <v>320</v>
      </c>
      <c r="P99" s="2" t="s">
        <v>1</v>
      </c>
      <c r="Q99" s="2" t="s">
        <v>162</v>
      </c>
      <c r="R99" s="2" t="s">
        <v>163</v>
      </c>
    </row>
    <row r="100" spans="3:18" ht="15" customHeight="1" x14ac:dyDescent="0.3">
      <c r="C100" s="2" t="s">
        <v>313</v>
      </c>
      <c r="D100" s="2" t="s">
        <v>3</v>
      </c>
      <c r="E100" s="7" t="s">
        <v>334</v>
      </c>
      <c r="F100" s="2" t="s">
        <v>37</v>
      </c>
      <c r="G100" s="2" t="s">
        <v>168</v>
      </c>
      <c r="I100" s="2" t="s">
        <v>37</v>
      </c>
      <c r="J100" s="2" t="s">
        <v>88</v>
      </c>
      <c r="K100" s="2" t="s">
        <v>88</v>
      </c>
      <c r="L100" s="2" t="s">
        <v>88</v>
      </c>
      <c r="M100" s="2" t="s">
        <v>37</v>
      </c>
      <c r="N100" s="2" t="s">
        <v>169</v>
      </c>
      <c r="O100" s="2" t="s">
        <v>168</v>
      </c>
      <c r="P100" s="2" t="s">
        <v>1</v>
      </c>
      <c r="Q100" s="2" t="s">
        <v>162</v>
      </c>
      <c r="R100" s="2" t="s">
        <v>163</v>
      </c>
    </row>
    <row r="101" spans="3:18" ht="15" customHeight="1" x14ac:dyDescent="0.3">
      <c r="C101" s="2" t="s">
        <v>313</v>
      </c>
      <c r="D101" s="2" t="s">
        <v>4</v>
      </c>
      <c r="E101" s="7" t="s">
        <v>333</v>
      </c>
      <c r="F101" s="2" t="s">
        <v>38</v>
      </c>
      <c r="G101" s="2" t="s">
        <v>170</v>
      </c>
      <c r="I101" s="2" t="s">
        <v>38</v>
      </c>
      <c r="J101" s="2" t="s">
        <v>88</v>
      </c>
      <c r="K101" s="2" t="s">
        <v>88</v>
      </c>
      <c r="L101" s="2" t="s">
        <v>88</v>
      </c>
      <c r="M101" s="2" t="s">
        <v>38</v>
      </c>
      <c r="N101" s="2" t="s">
        <v>171</v>
      </c>
      <c r="O101" s="2" t="s">
        <v>170</v>
      </c>
      <c r="P101" s="2" t="s">
        <v>172</v>
      </c>
      <c r="Q101" s="2" t="s">
        <v>162</v>
      </c>
      <c r="R101" s="2" t="s">
        <v>163</v>
      </c>
    </row>
    <row r="102" spans="3:18" ht="15" customHeight="1" x14ac:dyDescent="0.3">
      <c r="C102" s="2" t="s">
        <v>313</v>
      </c>
      <c r="D102" s="2" t="s">
        <v>5</v>
      </c>
      <c r="E102" s="7" t="s">
        <v>332</v>
      </c>
      <c r="F102" s="2" t="s">
        <v>324</v>
      </c>
      <c r="G102" s="2" t="s">
        <v>325</v>
      </c>
      <c r="I102" s="2" t="s">
        <v>324</v>
      </c>
      <c r="J102" s="2" t="s">
        <v>88</v>
      </c>
      <c r="K102" s="2" t="s">
        <v>326</v>
      </c>
      <c r="L102" s="2" t="s">
        <v>88</v>
      </c>
      <c r="M102" s="2" t="s">
        <v>324</v>
      </c>
      <c r="N102" s="2" t="s">
        <v>327</v>
      </c>
      <c r="O102" s="2" t="s">
        <v>325</v>
      </c>
      <c r="P102" s="2" t="s">
        <v>172</v>
      </c>
      <c r="Q102" s="2" t="s">
        <v>162</v>
      </c>
      <c r="R102" s="2" t="s">
        <v>163</v>
      </c>
    </row>
    <row r="103" spans="3:18" ht="15" customHeight="1" x14ac:dyDescent="0.3">
      <c r="C103" s="2" t="s">
        <v>313</v>
      </c>
      <c r="D103" s="2" t="s">
        <v>17</v>
      </c>
      <c r="E103" s="7" t="s">
        <v>331</v>
      </c>
      <c r="F103" s="2" t="s">
        <v>40</v>
      </c>
      <c r="G103" s="2" t="s">
        <v>176</v>
      </c>
      <c r="I103" s="2" t="s">
        <v>40</v>
      </c>
      <c r="J103" s="2" t="s">
        <v>88</v>
      </c>
      <c r="K103" s="2" t="s">
        <v>88</v>
      </c>
      <c r="L103" s="2" t="s">
        <v>88</v>
      </c>
      <c r="M103" s="2" t="s">
        <v>40</v>
      </c>
      <c r="N103" s="2" t="s">
        <v>177</v>
      </c>
      <c r="O103" s="2" t="s">
        <v>176</v>
      </c>
      <c r="P103" s="2" t="s">
        <v>172</v>
      </c>
      <c r="Q103" s="2" t="s">
        <v>178</v>
      </c>
      <c r="R103" s="2" t="s">
        <v>179</v>
      </c>
    </row>
    <row r="104" spans="3:18" ht="15" customHeight="1" x14ac:dyDescent="0.3">
      <c r="C104" s="2" t="s">
        <v>313</v>
      </c>
      <c r="D104" s="2" t="s">
        <v>18</v>
      </c>
      <c r="E104" s="7" t="s">
        <v>330</v>
      </c>
      <c r="F104" s="2" t="s">
        <v>38</v>
      </c>
      <c r="G104" s="2" t="s">
        <v>170</v>
      </c>
      <c r="I104" s="2" t="s">
        <v>38</v>
      </c>
      <c r="J104" s="2" t="s">
        <v>88</v>
      </c>
      <c r="K104" s="2" t="s">
        <v>88</v>
      </c>
      <c r="L104" s="2" t="s">
        <v>88</v>
      </c>
      <c r="M104" s="2" t="s">
        <v>38</v>
      </c>
      <c r="N104" s="2" t="s">
        <v>171</v>
      </c>
      <c r="O104" s="2" t="s">
        <v>170</v>
      </c>
      <c r="P104" s="2" t="s">
        <v>172</v>
      </c>
      <c r="Q104" s="2" t="s">
        <v>162</v>
      </c>
      <c r="R104" s="2" t="s">
        <v>163</v>
      </c>
    </row>
    <row r="105" spans="3:18" ht="15" customHeight="1" x14ac:dyDescent="0.3">
      <c r="C105" s="2" t="s">
        <v>313</v>
      </c>
      <c r="D105" s="2" t="s">
        <v>19</v>
      </c>
      <c r="E105" s="7" t="s">
        <v>329</v>
      </c>
      <c r="F105" s="2" t="s">
        <v>41</v>
      </c>
      <c r="G105" s="2" t="s">
        <v>180</v>
      </c>
      <c r="I105" s="2" t="s">
        <v>41</v>
      </c>
      <c r="J105" s="2" t="s">
        <v>88</v>
      </c>
      <c r="K105" s="2" t="s">
        <v>88</v>
      </c>
      <c r="L105" s="2" t="s">
        <v>88</v>
      </c>
      <c r="M105" s="2" t="s">
        <v>41</v>
      </c>
      <c r="N105" s="2" t="s">
        <v>181</v>
      </c>
      <c r="O105" s="2" t="s">
        <v>180</v>
      </c>
      <c r="P105" s="2" t="s">
        <v>172</v>
      </c>
      <c r="Q105" s="2" t="s">
        <v>178</v>
      </c>
      <c r="R105" s="2"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Raw Data</vt:lpstr>
      <vt:lpstr>Results</vt:lpstr>
      <vt:lpstr>Calculations</vt:lpstr>
      <vt:lpstr>Array Content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James Spencer - QIAGEN</cp:lastModifiedBy>
  <dcterms:created xsi:type="dcterms:W3CDTF">2018-08-13T20:47:12Z</dcterms:created>
  <dcterms:modified xsi:type="dcterms:W3CDTF">2018-10-09T09:49:24Z</dcterms:modified>
</cp:coreProperties>
</file>