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heets/sheet1.xml" ContentType="application/vnd.openxmlformats-officedocument.spreadsheetml.chart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mc:AlternateContent xmlns:mc="http://schemas.openxmlformats.org/markup-compatibility/2006">
    <mc:Choice Requires="x15">
      <x15ac:absPath xmlns:x15ac="http://schemas.microsoft.com/office/spreadsheetml/2010/11/ac" url="P:\R&amp;D\George_Quellhorst\Data Analysis\RT2 PCR\FINAL\"/>
    </mc:Choice>
  </mc:AlternateContent>
  <xr:revisionPtr revIDLastSave="0" documentId="8_{CD4C0F28-BDB9-45F4-BE69-A8F1F76C1383}" xr6:coauthVersionLast="37" xr6:coauthVersionMax="37" xr10:uidLastSave="{00000000-0000-0000-0000-000000000000}"/>
  <bookViews>
    <workbookView xWindow="0" yWindow="0" windowWidth="21600" windowHeight="9240" tabRatio="869" xr2:uid="{00000000-000D-0000-FFFF-FFFF00000000}"/>
  </bookViews>
  <sheets>
    <sheet name="Instructions" sheetId="1" r:id="rId1"/>
    <sheet name="Gene Table" sheetId="2" r:id="rId2"/>
    <sheet name="Array Content" sheetId="14" state="hidden" r:id="rId3"/>
    <sheet name="Test Sample Data" sheetId="4" r:id="rId4"/>
    <sheet name="Control Sample Data" sheetId="5" r:id="rId5"/>
    <sheet name="Choose Reference Genes" sheetId="7" r:id="rId6"/>
    <sheet name="QC Report" sheetId="8" r:id="rId7"/>
    <sheet name="Results" sheetId="9" r:id="rId8"/>
    <sheet name="3D Profile" sheetId="15" r:id="rId9"/>
    <sheet name="Scatter Plot" sheetId="10" r:id="rId10"/>
    <sheet name="Volcano Plot" sheetId="11" r:id="rId11"/>
    <sheet name="Calculations" sheetId="6" r:id="rId12"/>
  </sheet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22" i="7" l="1"/>
  <c r="K22" i="7"/>
  <c r="AB22" i="7" s="1"/>
  <c r="J22" i="7"/>
  <c r="AA22" i="7" s="1"/>
  <c r="I22" i="7"/>
  <c r="H22" i="7"/>
  <c r="G22" i="7"/>
  <c r="F22" i="7"/>
  <c r="W22" i="7" s="1"/>
  <c r="E22" i="7"/>
  <c r="V22" i="7" s="1"/>
  <c r="D22" i="7"/>
  <c r="C22" i="7"/>
  <c r="N22" i="7" s="1"/>
  <c r="L21" i="7"/>
  <c r="K21" i="7"/>
  <c r="AB21" i="7" s="1"/>
  <c r="J21" i="7"/>
  <c r="I21" i="7"/>
  <c r="H21" i="7"/>
  <c r="Y21" i="7" s="1"/>
  <c r="G21" i="7"/>
  <c r="F21" i="7"/>
  <c r="E21" i="7"/>
  <c r="D21" i="7"/>
  <c r="U21" i="7" s="1"/>
  <c r="C21" i="7"/>
  <c r="N21" i="7" s="1"/>
  <c r="L20" i="7"/>
  <c r="K20" i="7"/>
  <c r="J20" i="7"/>
  <c r="AA20" i="7" s="1"/>
  <c r="I20" i="7"/>
  <c r="Z20" i="7" s="1"/>
  <c r="H20" i="7"/>
  <c r="G20" i="7"/>
  <c r="F20" i="7"/>
  <c r="W20" i="7" s="1"/>
  <c r="E20" i="7"/>
  <c r="V20" i="7" s="1"/>
  <c r="D20" i="7"/>
  <c r="C20" i="7"/>
  <c r="N20" i="7" s="1"/>
  <c r="L19" i="7"/>
  <c r="K19" i="7"/>
  <c r="AB19" i="7" s="1"/>
  <c r="J19" i="7"/>
  <c r="I19" i="7"/>
  <c r="H19" i="7"/>
  <c r="Y19" i="7" s="1"/>
  <c r="G19" i="7"/>
  <c r="F19" i="7"/>
  <c r="E19" i="7"/>
  <c r="D19" i="7"/>
  <c r="U19" i="7" s="1"/>
  <c r="C19" i="7"/>
  <c r="N19" i="7" s="1"/>
  <c r="L18" i="7"/>
  <c r="K18" i="7"/>
  <c r="J18" i="7"/>
  <c r="AA18" i="7" s="1"/>
  <c r="I18" i="7"/>
  <c r="Z18" i="7" s="1"/>
  <c r="H18" i="7"/>
  <c r="G18" i="7"/>
  <c r="F18" i="7"/>
  <c r="W18" i="7" s="1"/>
  <c r="E18" i="7"/>
  <c r="D18" i="7"/>
  <c r="C18" i="7"/>
  <c r="L17" i="7"/>
  <c r="K17" i="7"/>
  <c r="AB17" i="7" s="1"/>
  <c r="J17" i="7"/>
  <c r="I17" i="7"/>
  <c r="H17" i="7"/>
  <c r="Y17" i="7" s="1"/>
  <c r="G17" i="7"/>
  <c r="X17" i="7" s="1"/>
  <c r="F17" i="7"/>
  <c r="E17" i="7"/>
  <c r="D17" i="7"/>
  <c r="U17" i="7" s="1"/>
  <c r="C17" i="7"/>
  <c r="N17" i="7" s="1"/>
  <c r="L16" i="7"/>
  <c r="K16" i="7"/>
  <c r="J16" i="7"/>
  <c r="AA16" i="7" s="1"/>
  <c r="I16" i="7"/>
  <c r="H16" i="7"/>
  <c r="G16" i="7"/>
  <c r="F16" i="7"/>
  <c r="W16" i="7" s="1"/>
  <c r="E16" i="7"/>
  <c r="D16" i="7"/>
  <c r="C16" i="7"/>
  <c r="N16" i="7" s="1"/>
  <c r="L15" i="7"/>
  <c r="K15" i="7"/>
  <c r="AB15" i="7" s="1"/>
  <c r="J15" i="7"/>
  <c r="I15" i="7"/>
  <c r="H15" i="7"/>
  <c r="Y15" i="7" s="1"/>
  <c r="G15" i="7"/>
  <c r="X15" i="7" s="1"/>
  <c r="F15" i="7"/>
  <c r="E15" i="7"/>
  <c r="D15" i="7"/>
  <c r="U15" i="7" s="1"/>
  <c r="C15" i="7"/>
  <c r="N15" i="7" s="1"/>
  <c r="L14" i="7"/>
  <c r="K14" i="7"/>
  <c r="J14" i="7"/>
  <c r="AA14" i="7" s="1"/>
  <c r="I14" i="7"/>
  <c r="H14" i="7"/>
  <c r="G14" i="7"/>
  <c r="F14" i="7"/>
  <c r="W14" i="7" s="1"/>
  <c r="E14" i="7"/>
  <c r="V14" i="7" s="1"/>
  <c r="D14" i="7"/>
  <c r="C14" i="7"/>
  <c r="N14" i="7" s="1"/>
  <c r="L13" i="7"/>
  <c r="K13" i="7"/>
  <c r="AB13" i="7" s="1"/>
  <c r="J13" i="7"/>
  <c r="I13" i="7"/>
  <c r="H13" i="7"/>
  <c r="Y13" i="7" s="1"/>
  <c r="G13" i="7"/>
  <c r="F13" i="7"/>
  <c r="E13" i="7"/>
  <c r="D13" i="7"/>
  <c r="U13" i="7" s="1"/>
  <c r="C13" i="7"/>
  <c r="N13" i="7" s="1"/>
  <c r="L12" i="7"/>
  <c r="K12" i="7"/>
  <c r="J12" i="7"/>
  <c r="AA12" i="7" s="1"/>
  <c r="I12" i="7"/>
  <c r="Z12" i="7" s="1"/>
  <c r="H12" i="7"/>
  <c r="G12" i="7"/>
  <c r="F12" i="7"/>
  <c r="W12" i="7" s="1"/>
  <c r="E12" i="7"/>
  <c r="V12" i="7" s="1"/>
  <c r="D12" i="7"/>
  <c r="C12" i="7"/>
  <c r="N12" i="7" s="1"/>
  <c r="L11" i="7"/>
  <c r="K11" i="7"/>
  <c r="AB11" i="7" s="1"/>
  <c r="J11" i="7"/>
  <c r="I11" i="7"/>
  <c r="H11" i="7"/>
  <c r="Y11" i="7" s="1"/>
  <c r="G11" i="7"/>
  <c r="F11" i="7"/>
  <c r="E11" i="7"/>
  <c r="D11" i="7"/>
  <c r="U11" i="7" s="1"/>
  <c r="C11" i="7"/>
  <c r="T11" i="7" s="1"/>
  <c r="L10" i="7"/>
  <c r="K10" i="7"/>
  <c r="J10" i="7"/>
  <c r="AA10" i="7" s="1"/>
  <c r="I10" i="7"/>
  <c r="Z10" i="7" s="1"/>
  <c r="H10" i="7"/>
  <c r="G10" i="7"/>
  <c r="F10" i="7"/>
  <c r="W10" i="7" s="1"/>
  <c r="E10" i="7"/>
  <c r="D10" i="7"/>
  <c r="C10" i="7"/>
  <c r="L9" i="7"/>
  <c r="AC9" i="7" s="1"/>
  <c r="K9" i="7"/>
  <c r="AB9" i="7" s="1"/>
  <c r="J9" i="7"/>
  <c r="I9" i="7"/>
  <c r="H9" i="7"/>
  <c r="Y9" i="7" s="1"/>
  <c r="G9" i="7"/>
  <c r="X9" i="7" s="1"/>
  <c r="F9" i="7"/>
  <c r="E9" i="7"/>
  <c r="D9" i="7"/>
  <c r="U9" i="7" s="1"/>
  <c r="C9" i="7"/>
  <c r="N9" i="7" s="1"/>
  <c r="L8" i="7"/>
  <c r="K8" i="7"/>
  <c r="J8" i="7"/>
  <c r="AA8" i="7" s="1"/>
  <c r="I8" i="7"/>
  <c r="H8" i="7"/>
  <c r="G8" i="7"/>
  <c r="F8" i="7"/>
  <c r="W8" i="7" s="1"/>
  <c r="E8" i="7"/>
  <c r="V8" i="7" s="1"/>
  <c r="D8" i="7"/>
  <c r="C8" i="7"/>
  <c r="N8" i="7" s="1"/>
  <c r="Z22" i="7"/>
  <c r="Y22" i="7"/>
  <c r="X22" i="7"/>
  <c r="U22" i="7"/>
  <c r="T22" i="7"/>
  <c r="R22" i="7"/>
  <c r="AA21" i="7"/>
  <c r="Z21" i="7"/>
  <c r="X21" i="7"/>
  <c r="W21" i="7"/>
  <c r="V21" i="7"/>
  <c r="T21" i="7"/>
  <c r="R21" i="7"/>
  <c r="Y20" i="7"/>
  <c r="X20" i="7"/>
  <c r="U20" i="7"/>
  <c r="T20" i="7"/>
  <c r="R20" i="7"/>
  <c r="AA19" i="7"/>
  <c r="Z19" i="7"/>
  <c r="X19" i="7"/>
  <c r="W19" i="7"/>
  <c r="V19" i="7"/>
  <c r="R19" i="7"/>
  <c r="Y18" i="7"/>
  <c r="X18" i="7"/>
  <c r="V18" i="7"/>
  <c r="U18" i="7"/>
  <c r="T18" i="7"/>
  <c r="R18" i="7"/>
  <c r="AA17" i="7"/>
  <c r="Z17" i="7"/>
  <c r="W17" i="7"/>
  <c r="V17" i="7"/>
  <c r="R17" i="7"/>
  <c r="Z16" i="7"/>
  <c r="Y16" i="7"/>
  <c r="X16" i="7"/>
  <c r="V16" i="7"/>
  <c r="U16" i="7"/>
  <c r="T16" i="7"/>
  <c r="R16" i="7"/>
  <c r="AA15" i="7"/>
  <c r="Z15" i="7"/>
  <c r="W15" i="7"/>
  <c r="V15" i="7"/>
  <c r="T15" i="7"/>
  <c r="R15" i="7"/>
  <c r="Z14" i="7"/>
  <c r="Y14" i="7"/>
  <c r="X14" i="7"/>
  <c r="U14" i="7"/>
  <c r="T14" i="7"/>
  <c r="R14" i="7"/>
  <c r="AA13" i="7"/>
  <c r="Z13" i="7"/>
  <c r="X13" i="7"/>
  <c r="W13" i="7"/>
  <c r="V13" i="7"/>
  <c r="T13" i="7"/>
  <c r="R13" i="7"/>
  <c r="Y12" i="7"/>
  <c r="X12" i="7"/>
  <c r="U12" i="7"/>
  <c r="T12" i="7"/>
  <c r="R12" i="7"/>
  <c r="AA11" i="7"/>
  <c r="Z11" i="7"/>
  <c r="X11" i="7"/>
  <c r="W11" i="7"/>
  <c r="V11" i="7"/>
  <c r="R11" i="7"/>
  <c r="Y10" i="7"/>
  <c r="X10" i="7"/>
  <c r="V10" i="7"/>
  <c r="U10" i="7"/>
  <c r="T10" i="7"/>
  <c r="R10" i="7"/>
  <c r="AA9" i="7"/>
  <c r="Z9" i="7"/>
  <c r="W9" i="7"/>
  <c r="V9" i="7"/>
  <c r="R9" i="7"/>
  <c r="Z8" i="7"/>
  <c r="Y8" i="7"/>
  <c r="X8" i="7"/>
  <c r="U8" i="7"/>
  <c r="T8" i="7"/>
  <c r="R8" i="7"/>
  <c r="AC22" i="7"/>
  <c r="AC21" i="7"/>
  <c r="AC20" i="7"/>
  <c r="AB20" i="7"/>
  <c r="AC19" i="7"/>
  <c r="AC18" i="7"/>
  <c r="AB18" i="7"/>
  <c r="AC17" i="7"/>
  <c r="AC16" i="7"/>
  <c r="AB16" i="7"/>
  <c r="AC15" i="7"/>
  <c r="AC14" i="7"/>
  <c r="AB14" i="7"/>
  <c r="AC13" i="7"/>
  <c r="AC12" i="7"/>
  <c r="AB12" i="7"/>
  <c r="AC11" i="7"/>
  <c r="AC10" i="7"/>
  <c r="AB10" i="7"/>
  <c r="AC8" i="7"/>
  <c r="AB8" i="7"/>
  <c r="N11" i="7"/>
  <c r="N18" i="7"/>
  <c r="N10" i="7"/>
  <c r="T19" i="7" l="1"/>
  <c r="T9" i="7"/>
  <c r="T17" i="7"/>
  <c r="A101" i="6"/>
  <c r="O101" i="6" s="1"/>
  <c r="K102" i="11" l="1"/>
  <c r="L102" i="11"/>
  <c r="J90" i="10"/>
  <c r="J91" i="10"/>
  <c r="J92" i="10"/>
  <c r="J93" i="10"/>
  <c r="J94" i="10"/>
  <c r="J95" i="10"/>
  <c r="J96" i="10"/>
  <c r="J97" i="10"/>
  <c r="J98" i="10"/>
  <c r="J99" i="10"/>
  <c r="J100" i="10"/>
  <c r="J101" i="10"/>
  <c r="J102" i="10"/>
  <c r="K94" i="11"/>
  <c r="K95" i="11"/>
  <c r="K96" i="11"/>
  <c r="K97" i="11"/>
  <c r="K98" i="11"/>
  <c r="K99" i="11"/>
  <c r="K100" i="11"/>
  <c r="K101" i="11"/>
  <c r="K91" i="11"/>
  <c r="K92" i="11"/>
  <c r="K93" i="11"/>
  <c r="L91" i="11"/>
  <c r="L92" i="11"/>
  <c r="L93" i="11"/>
  <c r="L94" i="11"/>
  <c r="L95" i="11"/>
  <c r="L96" i="11"/>
  <c r="L97" i="11"/>
  <c r="L98" i="11"/>
  <c r="L99" i="11"/>
  <c r="L100" i="11"/>
  <c r="L101" i="11"/>
  <c r="K102" i="10"/>
  <c r="K101" i="10"/>
  <c r="K96" i="10"/>
  <c r="K97" i="10"/>
  <c r="K98" i="10"/>
  <c r="K99" i="10"/>
  <c r="K100" i="10"/>
  <c r="A98" i="9"/>
  <c r="A92" i="9"/>
  <c r="A93" i="9"/>
  <c r="A94" i="9"/>
  <c r="A95" i="9"/>
  <c r="A96" i="9"/>
  <c r="A97" i="9"/>
  <c r="T5" i="6" l="1"/>
  <c r="U5" i="6"/>
  <c r="V5" i="6"/>
  <c r="W5" i="6"/>
  <c r="X5" i="6"/>
  <c r="Y5" i="6"/>
  <c r="Z5" i="6"/>
  <c r="AA5" i="6"/>
  <c r="AB5" i="6"/>
  <c r="T6" i="6"/>
  <c r="U6" i="6"/>
  <c r="V6" i="6"/>
  <c r="W6" i="6"/>
  <c r="X6" i="6"/>
  <c r="Y6" i="6"/>
  <c r="Z6" i="6"/>
  <c r="AA6" i="6"/>
  <c r="AB6" i="6"/>
  <c r="T7" i="6"/>
  <c r="U7" i="6"/>
  <c r="V7" i="6"/>
  <c r="W7" i="6"/>
  <c r="X7" i="6"/>
  <c r="Y7" i="6"/>
  <c r="Z7" i="6"/>
  <c r="AA7" i="6"/>
  <c r="AB7" i="6"/>
  <c r="T8" i="6"/>
  <c r="U8" i="6"/>
  <c r="V8" i="6"/>
  <c r="W8" i="6"/>
  <c r="X8" i="6"/>
  <c r="Y8" i="6"/>
  <c r="Z8" i="6"/>
  <c r="AA8" i="6"/>
  <c r="AB8" i="6"/>
  <c r="T9" i="6"/>
  <c r="U9" i="6"/>
  <c r="V9" i="6"/>
  <c r="W9" i="6"/>
  <c r="X9" i="6"/>
  <c r="Y9" i="6"/>
  <c r="Z9" i="6"/>
  <c r="AA9" i="6"/>
  <c r="AB9" i="6"/>
  <c r="T10" i="6"/>
  <c r="U10" i="6"/>
  <c r="V10" i="6"/>
  <c r="W10" i="6"/>
  <c r="X10" i="6"/>
  <c r="Y10" i="6"/>
  <c r="Z10" i="6"/>
  <c r="AA10" i="6"/>
  <c r="AB10" i="6"/>
  <c r="T11" i="6"/>
  <c r="U11" i="6"/>
  <c r="V11" i="6"/>
  <c r="W11" i="6"/>
  <c r="X11" i="6"/>
  <c r="Y11" i="6"/>
  <c r="Z11" i="6"/>
  <c r="AA11" i="6"/>
  <c r="AB11" i="6"/>
  <c r="T12" i="6"/>
  <c r="U12" i="6"/>
  <c r="V12" i="6"/>
  <c r="W12" i="6"/>
  <c r="X12" i="6"/>
  <c r="Y12" i="6"/>
  <c r="Z12" i="6"/>
  <c r="AA12" i="6"/>
  <c r="AB12" i="6"/>
  <c r="T13" i="6"/>
  <c r="U13" i="6"/>
  <c r="V13" i="6"/>
  <c r="W13" i="6"/>
  <c r="X13" i="6"/>
  <c r="Y13" i="6"/>
  <c r="Z13" i="6"/>
  <c r="AA13" i="6"/>
  <c r="AB13" i="6"/>
  <c r="T14" i="6"/>
  <c r="U14" i="6"/>
  <c r="V14" i="6"/>
  <c r="W14" i="6"/>
  <c r="X14" i="6"/>
  <c r="Y14" i="6"/>
  <c r="Z14" i="6"/>
  <c r="AA14" i="6"/>
  <c r="AB14" i="6"/>
  <c r="T15" i="6"/>
  <c r="U15" i="6"/>
  <c r="V15" i="6"/>
  <c r="W15" i="6"/>
  <c r="X15" i="6"/>
  <c r="Y15" i="6"/>
  <c r="Z15" i="6"/>
  <c r="AA15" i="6"/>
  <c r="AB15" i="6"/>
  <c r="T16" i="6"/>
  <c r="U16" i="6"/>
  <c r="V16" i="6"/>
  <c r="W16" i="6"/>
  <c r="X16" i="6"/>
  <c r="Y16" i="6"/>
  <c r="Z16" i="6"/>
  <c r="AA16" i="6"/>
  <c r="AB16" i="6"/>
  <c r="T17" i="6"/>
  <c r="U17" i="6"/>
  <c r="V17" i="6"/>
  <c r="W17" i="6"/>
  <c r="X17" i="6"/>
  <c r="Y17" i="6"/>
  <c r="Z17" i="6"/>
  <c r="AA17" i="6"/>
  <c r="AB17" i="6"/>
  <c r="T18" i="6"/>
  <c r="U18" i="6"/>
  <c r="V18" i="6"/>
  <c r="W18" i="6"/>
  <c r="X18" i="6"/>
  <c r="Y18" i="6"/>
  <c r="Z18" i="6"/>
  <c r="AA18" i="6"/>
  <c r="AB18" i="6"/>
  <c r="T19" i="6"/>
  <c r="U19" i="6"/>
  <c r="V19" i="6"/>
  <c r="W19" i="6"/>
  <c r="X19" i="6"/>
  <c r="Y19" i="6"/>
  <c r="Z19" i="6"/>
  <c r="AA19" i="6"/>
  <c r="AB19" i="6"/>
  <c r="T20" i="6"/>
  <c r="U20" i="6"/>
  <c r="V20" i="6"/>
  <c r="W20" i="6"/>
  <c r="X20" i="6"/>
  <c r="Y20" i="6"/>
  <c r="Z20" i="6"/>
  <c r="AA20" i="6"/>
  <c r="AB20" i="6"/>
  <c r="T21" i="6"/>
  <c r="U21" i="6"/>
  <c r="V21" i="6"/>
  <c r="W21" i="6"/>
  <c r="X21" i="6"/>
  <c r="Y21" i="6"/>
  <c r="Z21" i="6"/>
  <c r="AA21" i="6"/>
  <c r="AB21" i="6"/>
  <c r="T22" i="6"/>
  <c r="U22" i="6"/>
  <c r="V22" i="6"/>
  <c r="W22" i="6"/>
  <c r="X22" i="6"/>
  <c r="Y22" i="6"/>
  <c r="Z22" i="6"/>
  <c r="AA22" i="6"/>
  <c r="AB22" i="6"/>
  <c r="T23" i="6"/>
  <c r="U23" i="6"/>
  <c r="V23" i="6"/>
  <c r="W23" i="6"/>
  <c r="X23" i="6"/>
  <c r="Y23" i="6"/>
  <c r="Z23" i="6"/>
  <c r="AA23" i="6"/>
  <c r="AB23" i="6"/>
  <c r="T24" i="6"/>
  <c r="U24" i="6"/>
  <c r="V24" i="6"/>
  <c r="W24" i="6"/>
  <c r="X24" i="6"/>
  <c r="Y24" i="6"/>
  <c r="Z24" i="6"/>
  <c r="AA24" i="6"/>
  <c r="AB24" i="6"/>
  <c r="T25" i="6"/>
  <c r="U25" i="6"/>
  <c r="V25" i="6"/>
  <c r="W25" i="6"/>
  <c r="X25" i="6"/>
  <c r="Y25" i="6"/>
  <c r="Z25" i="6"/>
  <c r="AA25" i="6"/>
  <c r="AB25" i="6"/>
  <c r="T26" i="6"/>
  <c r="U26" i="6"/>
  <c r="V26" i="6"/>
  <c r="W26" i="6"/>
  <c r="X26" i="6"/>
  <c r="Y26" i="6"/>
  <c r="Z26" i="6"/>
  <c r="AA26" i="6"/>
  <c r="AB26" i="6"/>
  <c r="T27" i="6"/>
  <c r="U27" i="6"/>
  <c r="V27" i="6"/>
  <c r="W27" i="6"/>
  <c r="X27" i="6"/>
  <c r="Y27" i="6"/>
  <c r="Z27" i="6"/>
  <c r="AA27" i="6"/>
  <c r="AB27" i="6"/>
  <c r="T28" i="6"/>
  <c r="U28" i="6"/>
  <c r="V28" i="6"/>
  <c r="W28" i="6"/>
  <c r="X28" i="6"/>
  <c r="Y28" i="6"/>
  <c r="Z28" i="6"/>
  <c r="AA28" i="6"/>
  <c r="AB28" i="6"/>
  <c r="T29" i="6"/>
  <c r="U29" i="6"/>
  <c r="V29" i="6"/>
  <c r="W29" i="6"/>
  <c r="X29" i="6"/>
  <c r="Y29" i="6"/>
  <c r="Z29" i="6"/>
  <c r="AA29" i="6"/>
  <c r="AB29" i="6"/>
  <c r="T30" i="6"/>
  <c r="U30" i="6"/>
  <c r="V30" i="6"/>
  <c r="W30" i="6"/>
  <c r="X30" i="6"/>
  <c r="Y30" i="6"/>
  <c r="Z30" i="6"/>
  <c r="AA30" i="6"/>
  <c r="AB30" i="6"/>
  <c r="T31" i="6"/>
  <c r="U31" i="6"/>
  <c r="V31" i="6"/>
  <c r="W31" i="6"/>
  <c r="X31" i="6"/>
  <c r="Y31" i="6"/>
  <c r="Z31" i="6"/>
  <c r="AA31" i="6"/>
  <c r="AB31" i="6"/>
  <c r="T32" i="6"/>
  <c r="U32" i="6"/>
  <c r="V32" i="6"/>
  <c r="W32" i="6"/>
  <c r="X32" i="6"/>
  <c r="Y32" i="6"/>
  <c r="Z32" i="6"/>
  <c r="AA32" i="6"/>
  <c r="AB32" i="6"/>
  <c r="T33" i="6"/>
  <c r="U33" i="6"/>
  <c r="V33" i="6"/>
  <c r="W33" i="6"/>
  <c r="X33" i="6"/>
  <c r="Y33" i="6"/>
  <c r="Z33" i="6"/>
  <c r="AA33" i="6"/>
  <c r="AB33" i="6"/>
  <c r="T34" i="6"/>
  <c r="U34" i="6"/>
  <c r="V34" i="6"/>
  <c r="W34" i="6"/>
  <c r="X34" i="6"/>
  <c r="Y34" i="6"/>
  <c r="Z34" i="6"/>
  <c r="AA34" i="6"/>
  <c r="AB34" i="6"/>
  <c r="T35" i="6"/>
  <c r="U35" i="6"/>
  <c r="V35" i="6"/>
  <c r="W35" i="6"/>
  <c r="X35" i="6"/>
  <c r="Y35" i="6"/>
  <c r="Z35" i="6"/>
  <c r="AA35" i="6"/>
  <c r="AB35" i="6"/>
  <c r="T36" i="6"/>
  <c r="U36" i="6"/>
  <c r="V36" i="6"/>
  <c r="W36" i="6"/>
  <c r="X36" i="6"/>
  <c r="Y36" i="6"/>
  <c r="Z36" i="6"/>
  <c r="AA36" i="6"/>
  <c r="AB36" i="6"/>
  <c r="T37" i="6"/>
  <c r="U37" i="6"/>
  <c r="V37" i="6"/>
  <c r="W37" i="6"/>
  <c r="X37" i="6"/>
  <c r="Y37" i="6"/>
  <c r="Z37" i="6"/>
  <c r="AA37" i="6"/>
  <c r="AB37" i="6"/>
  <c r="T38" i="6"/>
  <c r="U38" i="6"/>
  <c r="V38" i="6"/>
  <c r="W38" i="6"/>
  <c r="X38" i="6"/>
  <c r="Y38" i="6"/>
  <c r="Z38" i="6"/>
  <c r="AA38" i="6"/>
  <c r="AB38" i="6"/>
  <c r="T39" i="6"/>
  <c r="U39" i="6"/>
  <c r="V39" i="6"/>
  <c r="W39" i="6"/>
  <c r="X39" i="6"/>
  <c r="Y39" i="6"/>
  <c r="Z39" i="6"/>
  <c r="AA39" i="6"/>
  <c r="AB39" i="6"/>
  <c r="T40" i="6"/>
  <c r="U40" i="6"/>
  <c r="V40" i="6"/>
  <c r="W40" i="6"/>
  <c r="X40" i="6"/>
  <c r="Y40" i="6"/>
  <c r="Z40" i="6"/>
  <c r="AA40" i="6"/>
  <c r="AB40" i="6"/>
  <c r="T41" i="6"/>
  <c r="U41" i="6"/>
  <c r="V41" i="6"/>
  <c r="W41" i="6"/>
  <c r="X41" i="6"/>
  <c r="Y41" i="6"/>
  <c r="Z41" i="6"/>
  <c r="AA41" i="6"/>
  <c r="AB41" i="6"/>
  <c r="T42" i="6"/>
  <c r="U42" i="6"/>
  <c r="V42" i="6"/>
  <c r="W42" i="6"/>
  <c r="X42" i="6"/>
  <c r="Y42" i="6"/>
  <c r="Z42" i="6"/>
  <c r="AA42" i="6"/>
  <c r="AB42" i="6"/>
  <c r="T43" i="6"/>
  <c r="U43" i="6"/>
  <c r="V43" i="6"/>
  <c r="W43" i="6"/>
  <c r="X43" i="6"/>
  <c r="Y43" i="6"/>
  <c r="Z43" i="6"/>
  <c r="AA43" i="6"/>
  <c r="AB43" i="6"/>
  <c r="T44" i="6"/>
  <c r="U44" i="6"/>
  <c r="V44" i="6"/>
  <c r="W44" i="6"/>
  <c r="X44" i="6"/>
  <c r="Y44" i="6"/>
  <c r="Z44" i="6"/>
  <c r="AA44" i="6"/>
  <c r="AB44" i="6"/>
  <c r="T45" i="6"/>
  <c r="U45" i="6"/>
  <c r="V45" i="6"/>
  <c r="W45" i="6"/>
  <c r="X45" i="6"/>
  <c r="Y45" i="6"/>
  <c r="Z45" i="6"/>
  <c r="AA45" i="6"/>
  <c r="AB45" i="6"/>
  <c r="T46" i="6"/>
  <c r="U46" i="6"/>
  <c r="V46" i="6"/>
  <c r="W46" i="6"/>
  <c r="X46" i="6"/>
  <c r="Y46" i="6"/>
  <c r="Z46" i="6"/>
  <c r="AA46" i="6"/>
  <c r="AB46" i="6"/>
  <c r="T47" i="6"/>
  <c r="U47" i="6"/>
  <c r="V47" i="6"/>
  <c r="W47" i="6"/>
  <c r="X47" i="6"/>
  <c r="Y47" i="6"/>
  <c r="Z47" i="6"/>
  <c r="AA47" i="6"/>
  <c r="AB47" i="6"/>
  <c r="T48" i="6"/>
  <c r="U48" i="6"/>
  <c r="V48" i="6"/>
  <c r="W48" i="6"/>
  <c r="X48" i="6"/>
  <c r="Y48" i="6"/>
  <c r="Z48" i="6"/>
  <c r="AA48" i="6"/>
  <c r="AB48" i="6"/>
  <c r="T49" i="6"/>
  <c r="U49" i="6"/>
  <c r="V49" i="6"/>
  <c r="W49" i="6"/>
  <c r="X49" i="6"/>
  <c r="Y49" i="6"/>
  <c r="Z49" i="6"/>
  <c r="AA49" i="6"/>
  <c r="AB49" i="6"/>
  <c r="T50" i="6"/>
  <c r="U50" i="6"/>
  <c r="V50" i="6"/>
  <c r="W50" i="6"/>
  <c r="X50" i="6"/>
  <c r="Y50" i="6"/>
  <c r="Z50" i="6"/>
  <c r="AA50" i="6"/>
  <c r="AB50" i="6"/>
  <c r="T51" i="6"/>
  <c r="U51" i="6"/>
  <c r="V51" i="6"/>
  <c r="W51" i="6"/>
  <c r="X51" i="6"/>
  <c r="Y51" i="6"/>
  <c r="Z51" i="6"/>
  <c r="AA51" i="6"/>
  <c r="AB51" i="6"/>
  <c r="T52" i="6"/>
  <c r="U52" i="6"/>
  <c r="V52" i="6"/>
  <c r="W52" i="6"/>
  <c r="X52" i="6"/>
  <c r="Y52" i="6"/>
  <c r="Z52" i="6"/>
  <c r="AA52" i="6"/>
  <c r="AB52" i="6"/>
  <c r="T53" i="6"/>
  <c r="U53" i="6"/>
  <c r="V53" i="6"/>
  <c r="W53" i="6"/>
  <c r="X53" i="6"/>
  <c r="Y53" i="6"/>
  <c r="Z53" i="6"/>
  <c r="AA53" i="6"/>
  <c r="AB53" i="6"/>
  <c r="T54" i="6"/>
  <c r="U54" i="6"/>
  <c r="V54" i="6"/>
  <c r="W54" i="6"/>
  <c r="X54" i="6"/>
  <c r="Y54" i="6"/>
  <c r="Z54" i="6"/>
  <c r="AA54" i="6"/>
  <c r="AB54" i="6"/>
  <c r="T55" i="6"/>
  <c r="U55" i="6"/>
  <c r="V55" i="6"/>
  <c r="W55" i="6"/>
  <c r="X55" i="6"/>
  <c r="Y55" i="6"/>
  <c r="Z55" i="6"/>
  <c r="AA55" i="6"/>
  <c r="AB55" i="6"/>
  <c r="T56" i="6"/>
  <c r="U56" i="6"/>
  <c r="V56" i="6"/>
  <c r="W56" i="6"/>
  <c r="X56" i="6"/>
  <c r="Y56" i="6"/>
  <c r="Z56" i="6"/>
  <c r="AA56" i="6"/>
  <c r="AB56" i="6"/>
  <c r="T57" i="6"/>
  <c r="U57" i="6"/>
  <c r="V57" i="6"/>
  <c r="W57" i="6"/>
  <c r="X57" i="6"/>
  <c r="Y57" i="6"/>
  <c r="Z57" i="6"/>
  <c r="AA57" i="6"/>
  <c r="AB57" i="6"/>
  <c r="T58" i="6"/>
  <c r="U58" i="6"/>
  <c r="V58" i="6"/>
  <c r="W58" i="6"/>
  <c r="X58" i="6"/>
  <c r="Y58" i="6"/>
  <c r="Z58" i="6"/>
  <c r="AA58" i="6"/>
  <c r="AB58" i="6"/>
  <c r="T59" i="6"/>
  <c r="U59" i="6"/>
  <c r="V59" i="6"/>
  <c r="W59" i="6"/>
  <c r="X59" i="6"/>
  <c r="Y59" i="6"/>
  <c r="Z59" i="6"/>
  <c r="AA59" i="6"/>
  <c r="AB59" i="6"/>
  <c r="T60" i="6"/>
  <c r="U60" i="6"/>
  <c r="V60" i="6"/>
  <c r="W60" i="6"/>
  <c r="X60" i="6"/>
  <c r="Y60" i="6"/>
  <c r="Z60" i="6"/>
  <c r="AA60" i="6"/>
  <c r="AB60" i="6"/>
  <c r="T61" i="6"/>
  <c r="U61" i="6"/>
  <c r="V61" i="6"/>
  <c r="W61" i="6"/>
  <c r="X61" i="6"/>
  <c r="Y61" i="6"/>
  <c r="Z61" i="6"/>
  <c r="AA61" i="6"/>
  <c r="AB61" i="6"/>
  <c r="T62" i="6"/>
  <c r="U62" i="6"/>
  <c r="V62" i="6"/>
  <c r="W62" i="6"/>
  <c r="X62" i="6"/>
  <c r="Y62" i="6"/>
  <c r="Z62" i="6"/>
  <c r="AA62" i="6"/>
  <c r="AB62" i="6"/>
  <c r="T63" i="6"/>
  <c r="U63" i="6"/>
  <c r="V63" i="6"/>
  <c r="W63" i="6"/>
  <c r="X63" i="6"/>
  <c r="Y63" i="6"/>
  <c r="Z63" i="6"/>
  <c r="AA63" i="6"/>
  <c r="AB63" i="6"/>
  <c r="T64" i="6"/>
  <c r="U64" i="6"/>
  <c r="V64" i="6"/>
  <c r="W64" i="6"/>
  <c r="X64" i="6"/>
  <c r="Y64" i="6"/>
  <c r="Z64" i="6"/>
  <c r="AA64" i="6"/>
  <c r="AB64" i="6"/>
  <c r="T65" i="6"/>
  <c r="U65" i="6"/>
  <c r="V65" i="6"/>
  <c r="W65" i="6"/>
  <c r="X65" i="6"/>
  <c r="Y65" i="6"/>
  <c r="Z65" i="6"/>
  <c r="AA65" i="6"/>
  <c r="AB65" i="6"/>
  <c r="T66" i="6"/>
  <c r="U66" i="6"/>
  <c r="V66" i="6"/>
  <c r="W66" i="6"/>
  <c r="X66" i="6"/>
  <c r="Y66" i="6"/>
  <c r="Z66" i="6"/>
  <c r="AA66" i="6"/>
  <c r="AB66" i="6"/>
  <c r="T67" i="6"/>
  <c r="U67" i="6"/>
  <c r="V67" i="6"/>
  <c r="W67" i="6"/>
  <c r="X67" i="6"/>
  <c r="Y67" i="6"/>
  <c r="Z67" i="6"/>
  <c r="AA67" i="6"/>
  <c r="AB67" i="6"/>
  <c r="T68" i="6"/>
  <c r="U68" i="6"/>
  <c r="V68" i="6"/>
  <c r="W68" i="6"/>
  <c r="X68" i="6"/>
  <c r="Y68" i="6"/>
  <c r="Z68" i="6"/>
  <c r="AA68" i="6"/>
  <c r="AB68" i="6"/>
  <c r="T69" i="6"/>
  <c r="U69" i="6"/>
  <c r="V69" i="6"/>
  <c r="W69" i="6"/>
  <c r="X69" i="6"/>
  <c r="Y69" i="6"/>
  <c r="Z69" i="6"/>
  <c r="AA69" i="6"/>
  <c r="AB69" i="6"/>
  <c r="T70" i="6"/>
  <c r="U70" i="6"/>
  <c r="V70" i="6"/>
  <c r="W70" i="6"/>
  <c r="X70" i="6"/>
  <c r="Y70" i="6"/>
  <c r="Z70" i="6"/>
  <c r="AA70" i="6"/>
  <c r="AB70" i="6"/>
  <c r="T71" i="6"/>
  <c r="U71" i="6"/>
  <c r="V71" i="6"/>
  <c r="W71" i="6"/>
  <c r="X71" i="6"/>
  <c r="Y71" i="6"/>
  <c r="Z71" i="6"/>
  <c r="AA71" i="6"/>
  <c r="AB71" i="6"/>
  <c r="T72" i="6"/>
  <c r="U72" i="6"/>
  <c r="V72" i="6"/>
  <c r="W72" i="6"/>
  <c r="X72" i="6"/>
  <c r="Y72" i="6"/>
  <c r="Z72" i="6"/>
  <c r="AA72" i="6"/>
  <c r="AB72" i="6"/>
  <c r="T73" i="6"/>
  <c r="U73" i="6"/>
  <c r="V73" i="6"/>
  <c r="W73" i="6"/>
  <c r="X73" i="6"/>
  <c r="Y73" i="6"/>
  <c r="Z73" i="6"/>
  <c r="AA73" i="6"/>
  <c r="AB73" i="6"/>
  <c r="T74" i="6"/>
  <c r="U74" i="6"/>
  <c r="V74" i="6"/>
  <c r="W74" i="6"/>
  <c r="X74" i="6"/>
  <c r="Y74" i="6"/>
  <c r="Z74" i="6"/>
  <c r="AA74" i="6"/>
  <c r="AB74" i="6"/>
  <c r="T75" i="6"/>
  <c r="U75" i="6"/>
  <c r="V75" i="6"/>
  <c r="W75" i="6"/>
  <c r="X75" i="6"/>
  <c r="Y75" i="6"/>
  <c r="Z75" i="6"/>
  <c r="AA75" i="6"/>
  <c r="AB75" i="6"/>
  <c r="T76" i="6"/>
  <c r="U76" i="6"/>
  <c r="V76" i="6"/>
  <c r="W76" i="6"/>
  <c r="X76" i="6"/>
  <c r="Y76" i="6"/>
  <c r="Z76" i="6"/>
  <c r="AA76" i="6"/>
  <c r="AB76" i="6"/>
  <c r="T77" i="6"/>
  <c r="U77" i="6"/>
  <c r="V77" i="6"/>
  <c r="W77" i="6"/>
  <c r="X77" i="6"/>
  <c r="Y77" i="6"/>
  <c r="Z77" i="6"/>
  <c r="AA77" i="6"/>
  <c r="AB77" i="6"/>
  <c r="T78" i="6"/>
  <c r="U78" i="6"/>
  <c r="V78" i="6"/>
  <c r="W78" i="6"/>
  <c r="X78" i="6"/>
  <c r="Y78" i="6"/>
  <c r="Z78" i="6"/>
  <c r="AA78" i="6"/>
  <c r="AB78" i="6"/>
  <c r="T79" i="6"/>
  <c r="U79" i="6"/>
  <c r="V79" i="6"/>
  <c r="W79" i="6"/>
  <c r="X79" i="6"/>
  <c r="Y79" i="6"/>
  <c r="Z79" i="6"/>
  <c r="AA79" i="6"/>
  <c r="AB79" i="6"/>
  <c r="T80" i="6"/>
  <c r="U80" i="6"/>
  <c r="V80" i="6"/>
  <c r="W80" i="6"/>
  <c r="X80" i="6"/>
  <c r="Y80" i="6"/>
  <c r="Z80" i="6"/>
  <c r="AA80" i="6"/>
  <c r="AB80" i="6"/>
  <c r="T81" i="6"/>
  <c r="U81" i="6"/>
  <c r="V81" i="6"/>
  <c r="W81" i="6"/>
  <c r="X81" i="6"/>
  <c r="Y81" i="6"/>
  <c r="Z81" i="6"/>
  <c r="AA81" i="6"/>
  <c r="AB81" i="6"/>
  <c r="T82" i="6"/>
  <c r="U82" i="6"/>
  <c r="V82" i="6"/>
  <c r="W82" i="6"/>
  <c r="X82" i="6"/>
  <c r="Y82" i="6"/>
  <c r="Z82" i="6"/>
  <c r="AA82" i="6"/>
  <c r="AB82" i="6"/>
  <c r="T83" i="6"/>
  <c r="U83" i="6"/>
  <c r="V83" i="6"/>
  <c r="W83" i="6"/>
  <c r="X83" i="6"/>
  <c r="Y83" i="6"/>
  <c r="Z83" i="6"/>
  <c r="AA83" i="6"/>
  <c r="AB83" i="6"/>
  <c r="T84" i="6"/>
  <c r="U84" i="6"/>
  <c r="V84" i="6"/>
  <c r="W84" i="6"/>
  <c r="X84" i="6"/>
  <c r="Y84" i="6"/>
  <c r="Z84" i="6"/>
  <c r="AA84" i="6"/>
  <c r="AB84" i="6"/>
  <c r="T85" i="6"/>
  <c r="U85" i="6"/>
  <c r="V85" i="6"/>
  <c r="W85" i="6"/>
  <c r="X85" i="6"/>
  <c r="Y85" i="6"/>
  <c r="Z85" i="6"/>
  <c r="AA85" i="6"/>
  <c r="AB85" i="6"/>
  <c r="T86" i="6"/>
  <c r="U86" i="6"/>
  <c r="V86" i="6"/>
  <c r="W86" i="6"/>
  <c r="X86" i="6"/>
  <c r="Y86" i="6"/>
  <c r="Z86" i="6"/>
  <c r="AA86" i="6"/>
  <c r="AB86" i="6"/>
  <c r="T87" i="6"/>
  <c r="U87" i="6"/>
  <c r="V87" i="6"/>
  <c r="W87" i="6"/>
  <c r="X87" i="6"/>
  <c r="Y87" i="6"/>
  <c r="Z87" i="6"/>
  <c r="AA87" i="6"/>
  <c r="AB87" i="6"/>
  <c r="T88" i="6"/>
  <c r="U88" i="6"/>
  <c r="V88" i="6"/>
  <c r="W88" i="6"/>
  <c r="X88" i="6"/>
  <c r="Y88" i="6"/>
  <c r="Z88" i="6"/>
  <c r="AA88" i="6"/>
  <c r="AB88" i="6"/>
  <c r="T89" i="6"/>
  <c r="U89" i="6"/>
  <c r="V89" i="6"/>
  <c r="W89" i="6"/>
  <c r="X89" i="6"/>
  <c r="Y89" i="6"/>
  <c r="Z89" i="6"/>
  <c r="AA89" i="6"/>
  <c r="AB89" i="6"/>
  <c r="T90" i="6"/>
  <c r="U90" i="6"/>
  <c r="V90" i="6"/>
  <c r="W90" i="6"/>
  <c r="X90" i="6"/>
  <c r="Y90" i="6"/>
  <c r="Z90" i="6"/>
  <c r="AA90" i="6"/>
  <c r="AB90" i="6"/>
  <c r="T91" i="6"/>
  <c r="U91" i="6"/>
  <c r="V91" i="6"/>
  <c r="W91" i="6"/>
  <c r="X91" i="6"/>
  <c r="Y91" i="6"/>
  <c r="Z91" i="6"/>
  <c r="AA91" i="6"/>
  <c r="AB91" i="6"/>
  <c r="T92" i="6"/>
  <c r="U92" i="6"/>
  <c r="V92" i="6"/>
  <c r="W92" i="6"/>
  <c r="X92" i="6"/>
  <c r="Y92" i="6"/>
  <c r="Z92" i="6"/>
  <c r="AA92" i="6"/>
  <c r="AB92" i="6"/>
  <c r="T93" i="6"/>
  <c r="U93" i="6"/>
  <c r="V93" i="6"/>
  <c r="W93" i="6"/>
  <c r="X93" i="6"/>
  <c r="Y93" i="6"/>
  <c r="Z93" i="6"/>
  <c r="AA93" i="6"/>
  <c r="AB93" i="6"/>
  <c r="T94" i="6"/>
  <c r="U94" i="6"/>
  <c r="V94" i="6"/>
  <c r="W94" i="6"/>
  <c r="X94" i="6"/>
  <c r="Y94" i="6"/>
  <c r="Z94" i="6"/>
  <c r="AA94" i="6"/>
  <c r="AB94" i="6"/>
  <c r="T95" i="6"/>
  <c r="U95" i="6"/>
  <c r="V95" i="6"/>
  <c r="W95" i="6"/>
  <c r="X95" i="6"/>
  <c r="Y95" i="6"/>
  <c r="Z95" i="6"/>
  <c r="AA95" i="6"/>
  <c r="AB95" i="6"/>
  <c r="T96" i="6"/>
  <c r="U96" i="6"/>
  <c r="V96" i="6"/>
  <c r="W96" i="6"/>
  <c r="X96" i="6"/>
  <c r="Y96" i="6"/>
  <c r="Z96" i="6"/>
  <c r="AA96" i="6"/>
  <c r="AB96" i="6"/>
  <c r="T97" i="6"/>
  <c r="U97" i="6"/>
  <c r="V97" i="6"/>
  <c r="W97" i="6"/>
  <c r="X97" i="6"/>
  <c r="Y97" i="6"/>
  <c r="Z97" i="6"/>
  <c r="AA97" i="6"/>
  <c r="AB97" i="6"/>
  <c r="T98" i="6"/>
  <c r="U98" i="6"/>
  <c r="V98" i="6"/>
  <c r="W98" i="6"/>
  <c r="X98" i="6"/>
  <c r="Y98" i="6"/>
  <c r="Z98" i="6"/>
  <c r="AA98" i="6"/>
  <c r="AB98" i="6"/>
  <c r="T99" i="6"/>
  <c r="U99" i="6"/>
  <c r="V99" i="6"/>
  <c r="W99" i="6"/>
  <c r="X99" i="6"/>
  <c r="Y99" i="6"/>
  <c r="Z99" i="6"/>
  <c r="AA99" i="6"/>
  <c r="AB99" i="6"/>
  <c r="T4" i="6"/>
  <c r="U4" i="6"/>
  <c r="V4" i="6"/>
  <c r="W4" i="6"/>
  <c r="X4" i="6"/>
  <c r="Y4" i="6"/>
  <c r="Z4" i="6"/>
  <c r="AA4" i="6"/>
  <c r="AB4" i="6"/>
  <c r="F5" i="6"/>
  <c r="G5" i="6"/>
  <c r="H5" i="6"/>
  <c r="I5" i="6"/>
  <c r="J5" i="6"/>
  <c r="K5" i="6"/>
  <c r="L5" i="6"/>
  <c r="M5" i="6"/>
  <c r="N5" i="6"/>
  <c r="F6" i="6"/>
  <c r="G6" i="6"/>
  <c r="H6" i="6"/>
  <c r="I6" i="6"/>
  <c r="J6" i="6"/>
  <c r="K6" i="6"/>
  <c r="L6" i="6"/>
  <c r="M6" i="6"/>
  <c r="N6" i="6"/>
  <c r="F7" i="6"/>
  <c r="G7" i="6"/>
  <c r="H7" i="6"/>
  <c r="I7" i="6"/>
  <c r="J7" i="6"/>
  <c r="K7" i="6"/>
  <c r="L7" i="6"/>
  <c r="M7" i="6"/>
  <c r="N7" i="6"/>
  <c r="F8" i="6"/>
  <c r="G8" i="6"/>
  <c r="H8" i="6"/>
  <c r="I8" i="6"/>
  <c r="J8" i="6"/>
  <c r="K8" i="6"/>
  <c r="L8" i="6"/>
  <c r="M8" i="6"/>
  <c r="N8" i="6"/>
  <c r="F9" i="6"/>
  <c r="G9" i="6"/>
  <c r="H9" i="6"/>
  <c r="I9" i="6"/>
  <c r="J9" i="6"/>
  <c r="K9" i="6"/>
  <c r="L9" i="6"/>
  <c r="M9" i="6"/>
  <c r="N9" i="6"/>
  <c r="F10" i="6"/>
  <c r="G10" i="6"/>
  <c r="H10" i="6"/>
  <c r="I10" i="6"/>
  <c r="J10" i="6"/>
  <c r="K10" i="6"/>
  <c r="L10" i="6"/>
  <c r="M10" i="6"/>
  <c r="N10" i="6"/>
  <c r="F11" i="6"/>
  <c r="G11" i="6"/>
  <c r="H11" i="6"/>
  <c r="I11" i="6"/>
  <c r="J11" i="6"/>
  <c r="K11" i="6"/>
  <c r="L11" i="6"/>
  <c r="M11" i="6"/>
  <c r="N11" i="6"/>
  <c r="F12" i="6"/>
  <c r="G12" i="6"/>
  <c r="H12" i="6"/>
  <c r="I12" i="6"/>
  <c r="J12" i="6"/>
  <c r="K12" i="6"/>
  <c r="L12" i="6"/>
  <c r="M12" i="6"/>
  <c r="N12" i="6"/>
  <c r="F13" i="6"/>
  <c r="G13" i="6"/>
  <c r="H13" i="6"/>
  <c r="I13" i="6"/>
  <c r="J13" i="6"/>
  <c r="K13" i="6"/>
  <c r="L13" i="6"/>
  <c r="M13" i="6"/>
  <c r="N13" i="6"/>
  <c r="F14" i="6"/>
  <c r="G14" i="6"/>
  <c r="H14" i="6"/>
  <c r="I14" i="6"/>
  <c r="J14" i="6"/>
  <c r="K14" i="6"/>
  <c r="L14" i="6"/>
  <c r="M14" i="6"/>
  <c r="N14" i="6"/>
  <c r="F15" i="6"/>
  <c r="G15" i="6"/>
  <c r="H15" i="6"/>
  <c r="I15" i="6"/>
  <c r="J15" i="6"/>
  <c r="K15" i="6"/>
  <c r="L15" i="6"/>
  <c r="M15" i="6"/>
  <c r="N15" i="6"/>
  <c r="F16" i="6"/>
  <c r="G16" i="6"/>
  <c r="H16" i="6"/>
  <c r="I16" i="6"/>
  <c r="J16" i="6"/>
  <c r="K16" i="6"/>
  <c r="L16" i="6"/>
  <c r="M16" i="6"/>
  <c r="N16" i="6"/>
  <c r="F17" i="6"/>
  <c r="G17" i="6"/>
  <c r="H17" i="6"/>
  <c r="I17" i="6"/>
  <c r="J17" i="6"/>
  <c r="K17" i="6"/>
  <c r="L17" i="6"/>
  <c r="M17" i="6"/>
  <c r="N17" i="6"/>
  <c r="F18" i="6"/>
  <c r="G18" i="6"/>
  <c r="H18" i="6"/>
  <c r="I18" i="6"/>
  <c r="J18" i="6"/>
  <c r="K18" i="6"/>
  <c r="L18" i="6"/>
  <c r="M18" i="6"/>
  <c r="N18" i="6"/>
  <c r="F19" i="6"/>
  <c r="G19" i="6"/>
  <c r="H19" i="6"/>
  <c r="I19" i="6"/>
  <c r="J19" i="6"/>
  <c r="K19" i="6"/>
  <c r="L19" i="6"/>
  <c r="M19" i="6"/>
  <c r="N19" i="6"/>
  <c r="F20" i="6"/>
  <c r="G20" i="6"/>
  <c r="H20" i="6"/>
  <c r="I20" i="6"/>
  <c r="J20" i="6"/>
  <c r="K20" i="6"/>
  <c r="L20" i="6"/>
  <c r="M20" i="6"/>
  <c r="N20" i="6"/>
  <c r="F21" i="6"/>
  <c r="G21" i="6"/>
  <c r="H21" i="6"/>
  <c r="I21" i="6"/>
  <c r="J21" i="6"/>
  <c r="K21" i="6"/>
  <c r="L21" i="6"/>
  <c r="M21" i="6"/>
  <c r="N21" i="6"/>
  <c r="F22" i="6"/>
  <c r="G22" i="6"/>
  <c r="H22" i="6"/>
  <c r="I22" i="6"/>
  <c r="J22" i="6"/>
  <c r="K22" i="6"/>
  <c r="L22" i="6"/>
  <c r="M22" i="6"/>
  <c r="N22" i="6"/>
  <c r="F23" i="6"/>
  <c r="G23" i="6"/>
  <c r="H23" i="6"/>
  <c r="I23" i="6"/>
  <c r="J23" i="6"/>
  <c r="K23" i="6"/>
  <c r="L23" i="6"/>
  <c r="M23" i="6"/>
  <c r="N23" i="6"/>
  <c r="F24" i="6"/>
  <c r="G24" i="6"/>
  <c r="H24" i="6"/>
  <c r="I24" i="6"/>
  <c r="J24" i="6"/>
  <c r="K24" i="6"/>
  <c r="L24" i="6"/>
  <c r="M24" i="6"/>
  <c r="N24" i="6"/>
  <c r="F25" i="6"/>
  <c r="G25" i="6"/>
  <c r="H25" i="6"/>
  <c r="I25" i="6"/>
  <c r="J25" i="6"/>
  <c r="K25" i="6"/>
  <c r="L25" i="6"/>
  <c r="M25" i="6"/>
  <c r="N25" i="6"/>
  <c r="F26" i="6"/>
  <c r="G26" i="6"/>
  <c r="H26" i="6"/>
  <c r="I26" i="6"/>
  <c r="J26" i="6"/>
  <c r="K26" i="6"/>
  <c r="L26" i="6"/>
  <c r="M26" i="6"/>
  <c r="N26" i="6"/>
  <c r="F27" i="6"/>
  <c r="G27" i="6"/>
  <c r="H27" i="6"/>
  <c r="I27" i="6"/>
  <c r="J27" i="6"/>
  <c r="K27" i="6"/>
  <c r="L27" i="6"/>
  <c r="M27" i="6"/>
  <c r="N27" i="6"/>
  <c r="F28" i="6"/>
  <c r="G28" i="6"/>
  <c r="H28" i="6"/>
  <c r="I28" i="6"/>
  <c r="J28" i="6"/>
  <c r="K28" i="6"/>
  <c r="L28" i="6"/>
  <c r="M28" i="6"/>
  <c r="N28" i="6"/>
  <c r="F29" i="6"/>
  <c r="G29" i="6"/>
  <c r="H29" i="6"/>
  <c r="I29" i="6"/>
  <c r="J29" i="6"/>
  <c r="K29" i="6"/>
  <c r="L29" i="6"/>
  <c r="M29" i="6"/>
  <c r="N29" i="6"/>
  <c r="F30" i="6"/>
  <c r="G30" i="6"/>
  <c r="H30" i="6"/>
  <c r="I30" i="6"/>
  <c r="J30" i="6"/>
  <c r="K30" i="6"/>
  <c r="L30" i="6"/>
  <c r="M30" i="6"/>
  <c r="N30" i="6"/>
  <c r="F31" i="6"/>
  <c r="G31" i="6"/>
  <c r="H31" i="6"/>
  <c r="I31" i="6"/>
  <c r="J31" i="6"/>
  <c r="K31" i="6"/>
  <c r="L31" i="6"/>
  <c r="M31" i="6"/>
  <c r="N31" i="6"/>
  <c r="F32" i="6"/>
  <c r="G32" i="6"/>
  <c r="H32" i="6"/>
  <c r="I32" i="6"/>
  <c r="J32" i="6"/>
  <c r="K32" i="6"/>
  <c r="L32" i="6"/>
  <c r="M32" i="6"/>
  <c r="N32" i="6"/>
  <c r="F33" i="6"/>
  <c r="G33" i="6"/>
  <c r="H33" i="6"/>
  <c r="I33" i="6"/>
  <c r="J33" i="6"/>
  <c r="K33" i="6"/>
  <c r="L33" i="6"/>
  <c r="M33" i="6"/>
  <c r="N33" i="6"/>
  <c r="F34" i="6"/>
  <c r="G34" i="6"/>
  <c r="H34" i="6"/>
  <c r="I34" i="6"/>
  <c r="J34" i="6"/>
  <c r="K34" i="6"/>
  <c r="L34" i="6"/>
  <c r="M34" i="6"/>
  <c r="N34" i="6"/>
  <c r="F35" i="6"/>
  <c r="G35" i="6"/>
  <c r="H35" i="6"/>
  <c r="I35" i="6"/>
  <c r="J35" i="6"/>
  <c r="K35" i="6"/>
  <c r="L35" i="6"/>
  <c r="M35" i="6"/>
  <c r="N35" i="6"/>
  <c r="F36" i="6"/>
  <c r="G36" i="6"/>
  <c r="H36" i="6"/>
  <c r="I36" i="6"/>
  <c r="J36" i="6"/>
  <c r="K36" i="6"/>
  <c r="L36" i="6"/>
  <c r="M36" i="6"/>
  <c r="N36" i="6"/>
  <c r="F37" i="6"/>
  <c r="G37" i="6"/>
  <c r="H37" i="6"/>
  <c r="I37" i="6"/>
  <c r="J37" i="6"/>
  <c r="K37" i="6"/>
  <c r="L37" i="6"/>
  <c r="M37" i="6"/>
  <c r="N37" i="6"/>
  <c r="F38" i="6"/>
  <c r="G38" i="6"/>
  <c r="H38" i="6"/>
  <c r="I38" i="6"/>
  <c r="J38" i="6"/>
  <c r="K38" i="6"/>
  <c r="L38" i="6"/>
  <c r="M38" i="6"/>
  <c r="N38" i="6"/>
  <c r="F39" i="6"/>
  <c r="G39" i="6"/>
  <c r="H39" i="6"/>
  <c r="I39" i="6"/>
  <c r="J39" i="6"/>
  <c r="K39" i="6"/>
  <c r="L39" i="6"/>
  <c r="M39" i="6"/>
  <c r="N39" i="6"/>
  <c r="F40" i="6"/>
  <c r="G40" i="6"/>
  <c r="H40" i="6"/>
  <c r="I40" i="6"/>
  <c r="J40" i="6"/>
  <c r="K40" i="6"/>
  <c r="L40" i="6"/>
  <c r="M40" i="6"/>
  <c r="N40" i="6"/>
  <c r="F41" i="6"/>
  <c r="G41" i="6"/>
  <c r="H41" i="6"/>
  <c r="I41" i="6"/>
  <c r="J41" i="6"/>
  <c r="K41" i="6"/>
  <c r="L41" i="6"/>
  <c r="M41" i="6"/>
  <c r="N41" i="6"/>
  <c r="F42" i="6"/>
  <c r="G42" i="6"/>
  <c r="H42" i="6"/>
  <c r="I42" i="6"/>
  <c r="J42" i="6"/>
  <c r="K42" i="6"/>
  <c r="L42" i="6"/>
  <c r="M42" i="6"/>
  <c r="N42" i="6"/>
  <c r="F43" i="6"/>
  <c r="G43" i="6"/>
  <c r="H43" i="6"/>
  <c r="I43" i="6"/>
  <c r="J43" i="6"/>
  <c r="K43" i="6"/>
  <c r="L43" i="6"/>
  <c r="M43" i="6"/>
  <c r="N43" i="6"/>
  <c r="F44" i="6"/>
  <c r="G44" i="6"/>
  <c r="H44" i="6"/>
  <c r="I44" i="6"/>
  <c r="J44" i="6"/>
  <c r="K44" i="6"/>
  <c r="L44" i="6"/>
  <c r="M44" i="6"/>
  <c r="N44" i="6"/>
  <c r="F45" i="6"/>
  <c r="G45" i="6"/>
  <c r="H45" i="6"/>
  <c r="I45" i="6"/>
  <c r="J45" i="6"/>
  <c r="K45" i="6"/>
  <c r="L45" i="6"/>
  <c r="M45" i="6"/>
  <c r="N45" i="6"/>
  <c r="F46" i="6"/>
  <c r="G46" i="6"/>
  <c r="H46" i="6"/>
  <c r="I46" i="6"/>
  <c r="J46" i="6"/>
  <c r="K46" i="6"/>
  <c r="L46" i="6"/>
  <c r="M46" i="6"/>
  <c r="N46" i="6"/>
  <c r="F47" i="6"/>
  <c r="G47" i="6"/>
  <c r="H47" i="6"/>
  <c r="I47" i="6"/>
  <c r="J47" i="6"/>
  <c r="K47" i="6"/>
  <c r="L47" i="6"/>
  <c r="M47" i="6"/>
  <c r="N47" i="6"/>
  <c r="F48" i="6"/>
  <c r="G48" i="6"/>
  <c r="H48" i="6"/>
  <c r="I48" i="6"/>
  <c r="J48" i="6"/>
  <c r="K48" i="6"/>
  <c r="L48" i="6"/>
  <c r="M48" i="6"/>
  <c r="N48" i="6"/>
  <c r="F49" i="6"/>
  <c r="G49" i="6"/>
  <c r="H49" i="6"/>
  <c r="I49" i="6"/>
  <c r="J49" i="6"/>
  <c r="K49" i="6"/>
  <c r="L49" i="6"/>
  <c r="M49" i="6"/>
  <c r="N49" i="6"/>
  <c r="F50" i="6"/>
  <c r="G50" i="6"/>
  <c r="H50" i="6"/>
  <c r="I50" i="6"/>
  <c r="J50" i="6"/>
  <c r="K50" i="6"/>
  <c r="L50" i="6"/>
  <c r="M50" i="6"/>
  <c r="N50" i="6"/>
  <c r="F51" i="6"/>
  <c r="G51" i="6"/>
  <c r="H51" i="6"/>
  <c r="I51" i="6"/>
  <c r="J51" i="6"/>
  <c r="K51" i="6"/>
  <c r="L51" i="6"/>
  <c r="M51" i="6"/>
  <c r="N51" i="6"/>
  <c r="F52" i="6"/>
  <c r="G52" i="6"/>
  <c r="H52" i="6"/>
  <c r="I52" i="6"/>
  <c r="J52" i="6"/>
  <c r="K52" i="6"/>
  <c r="L52" i="6"/>
  <c r="M52" i="6"/>
  <c r="N52" i="6"/>
  <c r="F53" i="6"/>
  <c r="G53" i="6"/>
  <c r="H53" i="6"/>
  <c r="I53" i="6"/>
  <c r="J53" i="6"/>
  <c r="K53" i="6"/>
  <c r="L53" i="6"/>
  <c r="M53" i="6"/>
  <c r="N53" i="6"/>
  <c r="F54" i="6"/>
  <c r="G54" i="6"/>
  <c r="H54" i="6"/>
  <c r="I54" i="6"/>
  <c r="J54" i="6"/>
  <c r="K54" i="6"/>
  <c r="L54" i="6"/>
  <c r="M54" i="6"/>
  <c r="N54" i="6"/>
  <c r="F55" i="6"/>
  <c r="G55" i="6"/>
  <c r="H55" i="6"/>
  <c r="I55" i="6"/>
  <c r="J55" i="6"/>
  <c r="K55" i="6"/>
  <c r="L55" i="6"/>
  <c r="M55" i="6"/>
  <c r="N55" i="6"/>
  <c r="F56" i="6"/>
  <c r="G56" i="6"/>
  <c r="H56" i="6"/>
  <c r="I56" i="6"/>
  <c r="J56" i="6"/>
  <c r="K56" i="6"/>
  <c r="L56" i="6"/>
  <c r="M56" i="6"/>
  <c r="N56" i="6"/>
  <c r="F57" i="6"/>
  <c r="G57" i="6"/>
  <c r="H57" i="6"/>
  <c r="I57" i="6"/>
  <c r="J57" i="6"/>
  <c r="K57" i="6"/>
  <c r="L57" i="6"/>
  <c r="M57" i="6"/>
  <c r="N57" i="6"/>
  <c r="F58" i="6"/>
  <c r="G58" i="6"/>
  <c r="H58" i="6"/>
  <c r="I58" i="6"/>
  <c r="J58" i="6"/>
  <c r="K58" i="6"/>
  <c r="L58" i="6"/>
  <c r="M58" i="6"/>
  <c r="N58" i="6"/>
  <c r="F59" i="6"/>
  <c r="G59" i="6"/>
  <c r="H59" i="6"/>
  <c r="I59" i="6"/>
  <c r="J59" i="6"/>
  <c r="K59" i="6"/>
  <c r="L59" i="6"/>
  <c r="M59" i="6"/>
  <c r="N59" i="6"/>
  <c r="F60" i="6"/>
  <c r="G60" i="6"/>
  <c r="H60" i="6"/>
  <c r="I60" i="6"/>
  <c r="J60" i="6"/>
  <c r="K60" i="6"/>
  <c r="L60" i="6"/>
  <c r="M60" i="6"/>
  <c r="N60" i="6"/>
  <c r="F61" i="6"/>
  <c r="G61" i="6"/>
  <c r="H61" i="6"/>
  <c r="I61" i="6"/>
  <c r="J61" i="6"/>
  <c r="K61" i="6"/>
  <c r="L61" i="6"/>
  <c r="M61" i="6"/>
  <c r="N61" i="6"/>
  <c r="F62" i="6"/>
  <c r="G62" i="6"/>
  <c r="H62" i="6"/>
  <c r="I62" i="6"/>
  <c r="J62" i="6"/>
  <c r="K62" i="6"/>
  <c r="L62" i="6"/>
  <c r="M62" i="6"/>
  <c r="N62" i="6"/>
  <c r="F63" i="6"/>
  <c r="G63" i="6"/>
  <c r="H63" i="6"/>
  <c r="I63" i="6"/>
  <c r="J63" i="6"/>
  <c r="K63" i="6"/>
  <c r="L63" i="6"/>
  <c r="M63" i="6"/>
  <c r="N63" i="6"/>
  <c r="F64" i="6"/>
  <c r="G64" i="6"/>
  <c r="H64" i="6"/>
  <c r="I64" i="6"/>
  <c r="J64" i="6"/>
  <c r="K64" i="6"/>
  <c r="L64" i="6"/>
  <c r="M64" i="6"/>
  <c r="N64" i="6"/>
  <c r="F65" i="6"/>
  <c r="G65" i="6"/>
  <c r="H65" i="6"/>
  <c r="I65" i="6"/>
  <c r="J65" i="6"/>
  <c r="K65" i="6"/>
  <c r="L65" i="6"/>
  <c r="M65" i="6"/>
  <c r="N65" i="6"/>
  <c r="F66" i="6"/>
  <c r="G66" i="6"/>
  <c r="H66" i="6"/>
  <c r="I66" i="6"/>
  <c r="J66" i="6"/>
  <c r="K66" i="6"/>
  <c r="L66" i="6"/>
  <c r="M66" i="6"/>
  <c r="N66" i="6"/>
  <c r="F67" i="6"/>
  <c r="G67" i="6"/>
  <c r="H67" i="6"/>
  <c r="I67" i="6"/>
  <c r="J67" i="6"/>
  <c r="K67" i="6"/>
  <c r="L67" i="6"/>
  <c r="M67" i="6"/>
  <c r="N67" i="6"/>
  <c r="F68" i="6"/>
  <c r="G68" i="6"/>
  <c r="H68" i="6"/>
  <c r="I68" i="6"/>
  <c r="J68" i="6"/>
  <c r="K68" i="6"/>
  <c r="L68" i="6"/>
  <c r="M68" i="6"/>
  <c r="N68" i="6"/>
  <c r="F69" i="6"/>
  <c r="G69" i="6"/>
  <c r="H69" i="6"/>
  <c r="I69" i="6"/>
  <c r="J69" i="6"/>
  <c r="K69" i="6"/>
  <c r="L69" i="6"/>
  <c r="M69" i="6"/>
  <c r="N69" i="6"/>
  <c r="F70" i="6"/>
  <c r="G70" i="6"/>
  <c r="H70" i="6"/>
  <c r="I70" i="6"/>
  <c r="J70" i="6"/>
  <c r="K70" i="6"/>
  <c r="L70" i="6"/>
  <c r="M70" i="6"/>
  <c r="N70" i="6"/>
  <c r="F71" i="6"/>
  <c r="G71" i="6"/>
  <c r="H71" i="6"/>
  <c r="I71" i="6"/>
  <c r="J71" i="6"/>
  <c r="K71" i="6"/>
  <c r="L71" i="6"/>
  <c r="M71" i="6"/>
  <c r="N71" i="6"/>
  <c r="F72" i="6"/>
  <c r="G72" i="6"/>
  <c r="H72" i="6"/>
  <c r="I72" i="6"/>
  <c r="J72" i="6"/>
  <c r="K72" i="6"/>
  <c r="L72" i="6"/>
  <c r="M72" i="6"/>
  <c r="N72" i="6"/>
  <c r="F73" i="6"/>
  <c r="G73" i="6"/>
  <c r="H73" i="6"/>
  <c r="I73" i="6"/>
  <c r="J73" i="6"/>
  <c r="K73" i="6"/>
  <c r="L73" i="6"/>
  <c r="M73" i="6"/>
  <c r="N73" i="6"/>
  <c r="F74" i="6"/>
  <c r="G74" i="6"/>
  <c r="H74" i="6"/>
  <c r="I74" i="6"/>
  <c r="J74" i="6"/>
  <c r="K74" i="6"/>
  <c r="L74" i="6"/>
  <c r="M74" i="6"/>
  <c r="N74" i="6"/>
  <c r="F75" i="6"/>
  <c r="G75" i="6"/>
  <c r="H75" i="6"/>
  <c r="I75" i="6"/>
  <c r="J75" i="6"/>
  <c r="K75" i="6"/>
  <c r="L75" i="6"/>
  <c r="M75" i="6"/>
  <c r="N75" i="6"/>
  <c r="F76" i="6"/>
  <c r="G76" i="6"/>
  <c r="H76" i="6"/>
  <c r="I76" i="6"/>
  <c r="J76" i="6"/>
  <c r="K76" i="6"/>
  <c r="L76" i="6"/>
  <c r="M76" i="6"/>
  <c r="N76" i="6"/>
  <c r="F77" i="6"/>
  <c r="G77" i="6"/>
  <c r="H77" i="6"/>
  <c r="I77" i="6"/>
  <c r="J77" i="6"/>
  <c r="K77" i="6"/>
  <c r="L77" i="6"/>
  <c r="M77" i="6"/>
  <c r="N77" i="6"/>
  <c r="F78" i="6"/>
  <c r="G78" i="6"/>
  <c r="H78" i="6"/>
  <c r="I78" i="6"/>
  <c r="J78" i="6"/>
  <c r="K78" i="6"/>
  <c r="L78" i="6"/>
  <c r="M78" i="6"/>
  <c r="N78" i="6"/>
  <c r="F79" i="6"/>
  <c r="G79" i="6"/>
  <c r="H79" i="6"/>
  <c r="I79" i="6"/>
  <c r="J79" i="6"/>
  <c r="K79" i="6"/>
  <c r="L79" i="6"/>
  <c r="M79" i="6"/>
  <c r="N79" i="6"/>
  <c r="F80" i="6"/>
  <c r="G80" i="6"/>
  <c r="H80" i="6"/>
  <c r="I80" i="6"/>
  <c r="J80" i="6"/>
  <c r="K80" i="6"/>
  <c r="L80" i="6"/>
  <c r="M80" i="6"/>
  <c r="N80" i="6"/>
  <c r="F81" i="6"/>
  <c r="G81" i="6"/>
  <c r="H81" i="6"/>
  <c r="I81" i="6"/>
  <c r="J81" i="6"/>
  <c r="K81" i="6"/>
  <c r="L81" i="6"/>
  <c r="M81" i="6"/>
  <c r="N81" i="6"/>
  <c r="F82" i="6"/>
  <c r="G82" i="6"/>
  <c r="H82" i="6"/>
  <c r="I82" i="6"/>
  <c r="J82" i="6"/>
  <c r="K82" i="6"/>
  <c r="L82" i="6"/>
  <c r="M82" i="6"/>
  <c r="N82" i="6"/>
  <c r="F83" i="6"/>
  <c r="G83" i="6"/>
  <c r="H83" i="6"/>
  <c r="I83" i="6"/>
  <c r="J83" i="6"/>
  <c r="K83" i="6"/>
  <c r="L83" i="6"/>
  <c r="M83" i="6"/>
  <c r="N83" i="6"/>
  <c r="F84" i="6"/>
  <c r="G84" i="6"/>
  <c r="H84" i="6"/>
  <c r="I84" i="6"/>
  <c r="J84" i="6"/>
  <c r="K84" i="6"/>
  <c r="L84" i="6"/>
  <c r="M84" i="6"/>
  <c r="N84" i="6"/>
  <c r="F85" i="6"/>
  <c r="G85" i="6"/>
  <c r="H85" i="6"/>
  <c r="I85" i="6"/>
  <c r="J85" i="6"/>
  <c r="K85" i="6"/>
  <c r="L85" i="6"/>
  <c r="M85" i="6"/>
  <c r="N85" i="6"/>
  <c r="F86" i="6"/>
  <c r="G86" i="6"/>
  <c r="H86" i="6"/>
  <c r="I86" i="6"/>
  <c r="J86" i="6"/>
  <c r="K86" i="6"/>
  <c r="L86" i="6"/>
  <c r="M86" i="6"/>
  <c r="N86" i="6"/>
  <c r="F87" i="6"/>
  <c r="G87" i="6"/>
  <c r="H87" i="6"/>
  <c r="I87" i="6"/>
  <c r="J87" i="6"/>
  <c r="K87" i="6"/>
  <c r="L87" i="6"/>
  <c r="M87" i="6"/>
  <c r="N87" i="6"/>
  <c r="F88" i="6"/>
  <c r="G88" i="6"/>
  <c r="H88" i="6"/>
  <c r="I88" i="6"/>
  <c r="J88" i="6"/>
  <c r="K88" i="6"/>
  <c r="L88" i="6"/>
  <c r="M88" i="6"/>
  <c r="N88" i="6"/>
  <c r="F89" i="6"/>
  <c r="G89" i="6"/>
  <c r="H89" i="6"/>
  <c r="I89" i="6"/>
  <c r="J89" i="6"/>
  <c r="K89" i="6"/>
  <c r="L89" i="6"/>
  <c r="M89" i="6"/>
  <c r="N89" i="6"/>
  <c r="F90" i="6"/>
  <c r="G90" i="6"/>
  <c r="H90" i="6"/>
  <c r="I90" i="6"/>
  <c r="J90" i="6"/>
  <c r="K90" i="6"/>
  <c r="L90" i="6"/>
  <c r="M90" i="6"/>
  <c r="N90" i="6"/>
  <c r="F91" i="6"/>
  <c r="G91" i="6"/>
  <c r="H91" i="6"/>
  <c r="I91" i="6"/>
  <c r="J91" i="6"/>
  <c r="K91" i="6"/>
  <c r="L91" i="6"/>
  <c r="M91" i="6"/>
  <c r="N91" i="6"/>
  <c r="F92" i="6"/>
  <c r="G92" i="6"/>
  <c r="H92" i="6"/>
  <c r="I92" i="6"/>
  <c r="J92" i="6"/>
  <c r="K92" i="6"/>
  <c r="L92" i="6"/>
  <c r="M92" i="6"/>
  <c r="N92" i="6"/>
  <c r="F93" i="6"/>
  <c r="G93" i="6"/>
  <c r="H93" i="6"/>
  <c r="I93" i="6"/>
  <c r="J93" i="6"/>
  <c r="K93" i="6"/>
  <c r="L93" i="6"/>
  <c r="M93" i="6"/>
  <c r="N93" i="6"/>
  <c r="F94" i="6"/>
  <c r="G94" i="6"/>
  <c r="H94" i="6"/>
  <c r="I94" i="6"/>
  <c r="J94" i="6"/>
  <c r="K94" i="6"/>
  <c r="L94" i="6"/>
  <c r="M94" i="6"/>
  <c r="N94" i="6"/>
  <c r="F95" i="6"/>
  <c r="G95" i="6"/>
  <c r="H95" i="6"/>
  <c r="I95" i="6"/>
  <c r="J95" i="6"/>
  <c r="K95" i="6"/>
  <c r="L95" i="6"/>
  <c r="M95" i="6"/>
  <c r="N95" i="6"/>
  <c r="F96" i="6"/>
  <c r="G96" i="6"/>
  <c r="H96" i="6"/>
  <c r="I96" i="6"/>
  <c r="J96" i="6"/>
  <c r="K96" i="6"/>
  <c r="L96" i="6"/>
  <c r="M96" i="6"/>
  <c r="N96" i="6"/>
  <c r="F97" i="6"/>
  <c r="G97" i="6"/>
  <c r="H97" i="6"/>
  <c r="I97" i="6"/>
  <c r="J97" i="6"/>
  <c r="K97" i="6"/>
  <c r="L97" i="6"/>
  <c r="M97" i="6"/>
  <c r="N97" i="6"/>
  <c r="F98" i="6"/>
  <c r="G98" i="6"/>
  <c r="H98" i="6"/>
  <c r="I98" i="6"/>
  <c r="J98" i="6"/>
  <c r="K98" i="6"/>
  <c r="L98" i="6"/>
  <c r="M98" i="6"/>
  <c r="N98" i="6"/>
  <c r="F99" i="6"/>
  <c r="G99" i="6"/>
  <c r="H99" i="6"/>
  <c r="I99" i="6"/>
  <c r="J99" i="6"/>
  <c r="K99" i="6"/>
  <c r="L99" i="6"/>
  <c r="M99" i="6"/>
  <c r="N99" i="6"/>
  <c r="F4" i="6"/>
  <c r="G4" i="6"/>
  <c r="H4" i="6"/>
  <c r="I4" i="6"/>
  <c r="J4" i="6"/>
  <c r="K4" i="6"/>
  <c r="L4" i="6"/>
  <c r="M4" i="6"/>
  <c r="N4" i="6"/>
  <c r="C109" i="6"/>
  <c r="S8" i="6" s="1"/>
  <c r="E97" i="6" l="1"/>
  <c r="E81" i="6"/>
  <c r="E65" i="6"/>
  <c r="E49" i="6"/>
  <c r="E33" i="6"/>
  <c r="E17" i="6"/>
  <c r="Q91" i="6"/>
  <c r="R70" i="6"/>
  <c r="R59" i="6"/>
  <c r="E93" i="6"/>
  <c r="E77" i="6"/>
  <c r="E61" i="6"/>
  <c r="E45" i="6"/>
  <c r="E29" i="6"/>
  <c r="E13" i="6"/>
  <c r="E89" i="6"/>
  <c r="E73" i="6"/>
  <c r="E57" i="6"/>
  <c r="E41" i="6"/>
  <c r="E25" i="6"/>
  <c r="E9" i="6"/>
  <c r="Q99" i="6"/>
  <c r="R86" i="6"/>
  <c r="R75" i="6"/>
  <c r="R54" i="6"/>
  <c r="E85" i="6"/>
  <c r="E69" i="6"/>
  <c r="E53" i="6"/>
  <c r="E37" i="6"/>
  <c r="E21" i="6"/>
  <c r="E5" i="6"/>
  <c r="Q95" i="6"/>
  <c r="C99" i="6"/>
  <c r="C95" i="6"/>
  <c r="C79" i="6"/>
  <c r="C71" i="6"/>
  <c r="C63" i="6"/>
  <c r="C55" i="6"/>
  <c r="C47" i="6"/>
  <c r="C43" i="6"/>
  <c r="C35" i="6"/>
  <c r="C23" i="6"/>
  <c r="C19" i="6"/>
  <c r="C7" i="6"/>
  <c r="S96" i="6"/>
  <c r="S81" i="6"/>
  <c r="S76" i="6"/>
  <c r="R72" i="6"/>
  <c r="S65" i="6"/>
  <c r="R56" i="6"/>
  <c r="S51" i="6"/>
  <c r="S44" i="6"/>
  <c r="R39" i="6"/>
  <c r="R31" i="6"/>
  <c r="S28" i="6"/>
  <c r="S12" i="6"/>
  <c r="E96" i="6"/>
  <c r="E92" i="6"/>
  <c r="E88" i="6"/>
  <c r="E84" i="6"/>
  <c r="E80" i="6"/>
  <c r="E76" i="6"/>
  <c r="E72" i="6"/>
  <c r="E68" i="6"/>
  <c r="E64" i="6"/>
  <c r="E60" i="6"/>
  <c r="E56" i="6"/>
  <c r="E52" i="6"/>
  <c r="E48" i="6"/>
  <c r="E44" i="6"/>
  <c r="E40" i="6"/>
  <c r="E36" i="6"/>
  <c r="E32" i="6"/>
  <c r="E28" i="6"/>
  <c r="E24" i="6"/>
  <c r="E20" i="6"/>
  <c r="E16" i="6"/>
  <c r="E12" i="6"/>
  <c r="E8" i="6"/>
  <c r="R4" i="6"/>
  <c r="Q96" i="6"/>
  <c r="Q92" i="6"/>
  <c r="R83" i="6"/>
  <c r="R78" i="6"/>
  <c r="R67" i="6"/>
  <c r="R62" i="6"/>
  <c r="R51" i="6"/>
  <c r="R46" i="6"/>
  <c r="C91" i="6"/>
  <c r="C87" i="6"/>
  <c r="C83" i="6"/>
  <c r="C75" i="6"/>
  <c r="C67" i="6"/>
  <c r="C59" i="6"/>
  <c r="C51" i="6"/>
  <c r="C39" i="6"/>
  <c r="C31" i="6"/>
  <c r="C27" i="6"/>
  <c r="C15" i="6"/>
  <c r="C11" i="6"/>
  <c r="S92" i="6"/>
  <c r="R88" i="6"/>
  <c r="S83" i="6"/>
  <c r="S67" i="6"/>
  <c r="S60" i="6"/>
  <c r="S49" i="6"/>
  <c r="S36" i="6"/>
  <c r="R23" i="6"/>
  <c r="S20" i="6"/>
  <c r="R15" i="6"/>
  <c r="R7" i="6"/>
  <c r="D4" i="6"/>
  <c r="C96" i="6"/>
  <c r="C92" i="6"/>
  <c r="C88" i="6"/>
  <c r="C84" i="6"/>
  <c r="C80" i="6"/>
  <c r="C76" i="6"/>
  <c r="C72" i="6"/>
  <c r="C68" i="6"/>
  <c r="C64" i="6"/>
  <c r="C60" i="6"/>
  <c r="C56" i="6"/>
  <c r="C52" i="6"/>
  <c r="C48" i="6"/>
  <c r="C44" i="6"/>
  <c r="C40" i="6"/>
  <c r="C36" i="6"/>
  <c r="C32" i="6"/>
  <c r="C28" i="6"/>
  <c r="C24" i="6"/>
  <c r="C20" i="6"/>
  <c r="C16" i="6"/>
  <c r="C12" i="6"/>
  <c r="C8" i="6"/>
  <c r="S97" i="6"/>
  <c r="S93" i="6"/>
  <c r="S89" i="6"/>
  <c r="S84" i="6"/>
  <c r="R80" i="6"/>
  <c r="S75" i="6"/>
  <c r="S73" i="6"/>
  <c r="S68" i="6"/>
  <c r="R64" i="6"/>
  <c r="S59" i="6"/>
  <c r="S57" i="6"/>
  <c r="S52" i="6"/>
  <c r="R48" i="6"/>
  <c r="R43" i="6"/>
  <c r="S40" i="6"/>
  <c r="R35" i="6"/>
  <c r="S32" i="6"/>
  <c r="R27" i="6"/>
  <c r="S24" i="6"/>
  <c r="R19" i="6"/>
  <c r="S16" i="6"/>
  <c r="R11" i="6"/>
  <c r="Q5" i="6"/>
  <c r="Q6" i="6"/>
  <c r="Q7" i="6"/>
  <c r="Q8" i="6"/>
  <c r="Q9" i="6"/>
  <c r="Q10" i="6"/>
  <c r="Q11" i="6"/>
  <c r="Q12" i="6"/>
  <c r="Q13" i="6"/>
  <c r="Q14" i="6"/>
  <c r="Q15" i="6"/>
  <c r="Q16" i="6"/>
  <c r="Q17" i="6"/>
  <c r="Q18" i="6"/>
  <c r="Q19" i="6"/>
  <c r="Q20" i="6"/>
  <c r="Q21" i="6"/>
  <c r="Q22" i="6"/>
  <c r="Q23" i="6"/>
  <c r="Q24" i="6"/>
  <c r="Q25" i="6"/>
  <c r="Q26" i="6"/>
  <c r="Q27" i="6"/>
  <c r="Q28" i="6"/>
  <c r="Q29" i="6"/>
  <c r="Q30" i="6"/>
  <c r="Q31" i="6"/>
  <c r="Q32" i="6"/>
  <c r="Q33" i="6"/>
  <c r="Q34" i="6"/>
  <c r="Q35" i="6"/>
  <c r="Q36" i="6"/>
  <c r="Q37" i="6"/>
  <c r="Q38" i="6"/>
  <c r="Q39" i="6"/>
  <c r="Q40" i="6"/>
  <c r="Q41" i="6"/>
  <c r="Q42" i="6"/>
  <c r="Q43" i="6"/>
  <c r="Q44" i="6"/>
  <c r="Q45" i="6"/>
  <c r="Q46" i="6"/>
  <c r="Q47" i="6"/>
  <c r="Q48" i="6"/>
  <c r="Q49" i="6"/>
  <c r="Q50" i="6"/>
  <c r="Q51" i="6"/>
  <c r="Q52" i="6"/>
  <c r="Q53" i="6"/>
  <c r="Q54" i="6"/>
  <c r="Q55" i="6"/>
  <c r="Q56" i="6"/>
  <c r="Q57" i="6"/>
  <c r="Q58" i="6"/>
  <c r="Q59" i="6"/>
  <c r="Q60" i="6"/>
  <c r="Q61" i="6"/>
  <c r="Q62" i="6"/>
  <c r="Q63" i="6"/>
  <c r="Q64" i="6"/>
  <c r="Q65" i="6"/>
  <c r="Q66" i="6"/>
  <c r="Q67" i="6"/>
  <c r="Q68" i="6"/>
  <c r="Q69" i="6"/>
  <c r="Q70" i="6"/>
  <c r="Q71" i="6"/>
  <c r="Q72" i="6"/>
  <c r="Q73" i="6"/>
  <c r="Q74" i="6"/>
  <c r="Q75" i="6"/>
  <c r="Q76" i="6"/>
  <c r="Q77" i="6"/>
  <c r="Q78" i="6"/>
  <c r="Q79" i="6"/>
  <c r="Q80" i="6"/>
  <c r="Q81" i="6"/>
  <c r="Q82" i="6"/>
  <c r="Q83" i="6"/>
  <c r="Q84" i="6"/>
  <c r="Q85" i="6"/>
  <c r="Q86" i="6"/>
  <c r="Q87" i="6"/>
  <c r="Q88" i="6"/>
  <c r="Q89" i="6"/>
  <c r="R5" i="6"/>
  <c r="S6" i="6"/>
  <c r="R9" i="6"/>
  <c r="S10" i="6"/>
  <c r="R13" i="6"/>
  <c r="S14" i="6"/>
  <c r="R17" i="6"/>
  <c r="S18" i="6"/>
  <c r="R21" i="6"/>
  <c r="S22" i="6"/>
  <c r="R25" i="6"/>
  <c r="S26" i="6"/>
  <c r="R29" i="6"/>
  <c r="S30" i="6"/>
  <c r="R33" i="6"/>
  <c r="S34" i="6"/>
  <c r="R37" i="6"/>
  <c r="S38" i="6"/>
  <c r="R41" i="6"/>
  <c r="S42" i="6"/>
  <c r="R45" i="6"/>
  <c r="S46" i="6"/>
  <c r="R49" i="6"/>
  <c r="S50" i="6"/>
  <c r="R53" i="6"/>
  <c r="S54" i="6"/>
  <c r="R57" i="6"/>
  <c r="S58" i="6"/>
  <c r="R61" i="6"/>
  <c r="S62" i="6"/>
  <c r="R65" i="6"/>
  <c r="S66" i="6"/>
  <c r="R69" i="6"/>
  <c r="S70" i="6"/>
  <c r="R73" i="6"/>
  <c r="S74" i="6"/>
  <c r="R77" i="6"/>
  <c r="S78" i="6"/>
  <c r="R81" i="6"/>
  <c r="S82" i="6"/>
  <c r="R85" i="6"/>
  <c r="S86" i="6"/>
  <c r="R89" i="6"/>
  <c r="R90" i="6"/>
  <c r="R91" i="6"/>
  <c r="R92" i="6"/>
  <c r="R93" i="6"/>
  <c r="R94" i="6"/>
  <c r="R95" i="6"/>
  <c r="R96" i="6"/>
  <c r="R97" i="6"/>
  <c r="R98" i="6"/>
  <c r="R99" i="6"/>
  <c r="S4" i="6"/>
  <c r="D5" i="6"/>
  <c r="D6" i="6"/>
  <c r="D7"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D75" i="6"/>
  <c r="D76" i="6"/>
  <c r="D77" i="6"/>
  <c r="D78" i="6"/>
  <c r="D79" i="6"/>
  <c r="D80" i="6"/>
  <c r="D81" i="6"/>
  <c r="D82" i="6"/>
  <c r="D83" i="6"/>
  <c r="D84" i="6"/>
  <c r="D85" i="6"/>
  <c r="D86" i="6"/>
  <c r="D87" i="6"/>
  <c r="D88" i="6"/>
  <c r="D89" i="6"/>
  <c r="D90" i="6"/>
  <c r="D91" i="6"/>
  <c r="D92" i="6"/>
  <c r="D93" i="6"/>
  <c r="D94" i="6"/>
  <c r="D95" i="6"/>
  <c r="D96" i="6"/>
  <c r="D97" i="6"/>
  <c r="D98" i="6"/>
  <c r="D99" i="6"/>
  <c r="E4" i="6"/>
  <c r="S5" i="6"/>
  <c r="R8" i="6"/>
  <c r="S9" i="6"/>
  <c r="R12" i="6"/>
  <c r="S13" i="6"/>
  <c r="R16" i="6"/>
  <c r="S17" i="6"/>
  <c r="R20" i="6"/>
  <c r="S21" i="6"/>
  <c r="R24" i="6"/>
  <c r="S25" i="6"/>
  <c r="R28" i="6"/>
  <c r="S29" i="6"/>
  <c r="R32" i="6"/>
  <c r="S33" i="6"/>
  <c r="R36" i="6"/>
  <c r="S37" i="6"/>
  <c r="R40" i="6"/>
  <c r="S41" i="6"/>
  <c r="R44" i="6"/>
  <c r="E98" i="6"/>
  <c r="C97" i="6"/>
  <c r="E94" i="6"/>
  <c r="C93" i="6"/>
  <c r="E90" i="6"/>
  <c r="C89" i="6"/>
  <c r="E86" i="6"/>
  <c r="C85" i="6"/>
  <c r="E82" i="6"/>
  <c r="C81" i="6"/>
  <c r="E78" i="6"/>
  <c r="C77" i="6"/>
  <c r="E74" i="6"/>
  <c r="C73" i="6"/>
  <c r="E70" i="6"/>
  <c r="C69" i="6"/>
  <c r="E66" i="6"/>
  <c r="C65" i="6"/>
  <c r="E62" i="6"/>
  <c r="C61" i="6"/>
  <c r="E58" i="6"/>
  <c r="C57" i="6"/>
  <c r="E54" i="6"/>
  <c r="C53" i="6"/>
  <c r="E50" i="6"/>
  <c r="C49" i="6"/>
  <c r="E46" i="6"/>
  <c r="C45" i="6"/>
  <c r="E42" i="6"/>
  <c r="C41" i="6"/>
  <c r="E38" i="6"/>
  <c r="C37" i="6"/>
  <c r="E34" i="6"/>
  <c r="C33" i="6"/>
  <c r="E30" i="6"/>
  <c r="C29" i="6"/>
  <c r="E26" i="6"/>
  <c r="C25" i="6"/>
  <c r="E22" i="6"/>
  <c r="C21" i="6"/>
  <c r="E18" i="6"/>
  <c r="C17" i="6"/>
  <c r="E14" i="6"/>
  <c r="C13" i="6"/>
  <c r="E10" i="6"/>
  <c r="C9" i="6"/>
  <c r="E6" i="6"/>
  <c r="C5" i="6"/>
  <c r="S98" i="6"/>
  <c r="Q97" i="6"/>
  <c r="S94" i="6"/>
  <c r="Q93" i="6"/>
  <c r="S90" i="6"/>
  <c r="S87" i="6"/>
  <c r="R84" i="6"/>
  <c r="S79" i="6"/>
  <c r="R76" i="6"/>
  <c r="S71" i="6"/>
  <c r="R68" i="6"/>
  <c r="S63" i="6"/>
  <c r="R60" i="6"/>
  <c r="S55" i="6"/>
  <c r="R52" i="6"/>
  <c r="S47" i="6"/>
  <c r="R42" i="6"/>
  <c r="R38" i="6"/>
  <c r="R34" i="6"/>
  <c r="R30" i="6"/>
  <c r="R26" i="6"/>
  <c r="R22" i="6"/>
  <c r="R18" i="6"/>
  <c r="R14" i="6"/>
  <c r="R10" i="6"/>
  <c r="R6" i="6"/>
  <c r="C4" i="6"/>
  <c r="E99" i="6"/>
  <c r="C98" i="6"/>
  <c r="E95" i="6"/>
  <c r="C94" i="6"/>
  <c r="E91" i="6"/>
  <c r="C90" i="6"/>
  <c r="E87" i="6"/>
  <c r="C86" i="6"/>
  <c r="E83" i="6"/>
  <c r="C82" i="6"/>
  <c r="E79" i="6"/>
  <c r="C78" i="6"/>
  <c r="E75" i="6"/>
  <c r="C74" i="6"/>
  <c r="E71" i="6"/>
  <c r="C70" i="6"/>
  <c r="E67" i="6"/>
  <c r="C66" i="6"/>
  <c r="E63" i="6"/>
  <c r="C62" i="6"/>
  <c r="E59" i="6"/>
  <c r="C58" i="6"/>
  <c r="E55" i="6"/>
  <c r="C54" i="6"/>
  <c r="E51" i="6"/>
  <c r="C50" i="6"/>
  <c r="E47" i="6"/>
  <c r="C46" i="6"/>
  <c r="E43" i="6"/>
  <c r="C42" i="6"/>
  <c r="E39" i="6"/>
  <c r="C38" i="6"/>
  <c r="E35" i="6"/>
  <c r="C34" i="6"/>
  <c r="E31" i="6"/>
  <c r="C30" i="6"/>
  <c r="E27" i="6"/>
  <c r="C26" i="6"/>
  <c r="E23" i="6"/>
  <c r="C22" i="6"/>
  <c r="E19" i="6"/>
  <c r="C18" i="6"/>
  <c r="E15" i="6"/>
  <c r="C14" i="6"/>
  <c r="E11" i="6"/>
  <c r="C10" i="6"/>
  <c r="E7" i="6"/>
  <c r="C6" i="6"/>
  <c r="Q4" i="6"/>
  <c r="S99" i="6"/>
  <c r="Q98" i="6"/>
  <c r="S95" i="6"/>
  <c r="Q94" i="6"/>
  <c r="S91" i="6"/>
  <c r="Q90" i="6"/>
  <c r="S88" i="6"/>
  <c r="R87" i="6"/>
  <c r="S85" i="6"/>
  <c r="R82" i="6"/>
  <c r="S80" i="6"/>
  <c r="R79" i="6"/>
  <c r="S77" i="6"/>
  <c r="R74" i="6"/>
  <c r="S72" i="6"/>
  <c r="R71" i="6"/>
  <c r="S69" i="6"/>
  <c r="R66" i="6"/>
  <c r="S64" i="6"/>
  <c r="R63" i="6"/>
  <c r="S61" i="6"/>
  <c r="R58" i="6"/>
  <c r="S56" i="6"/>
  <c r="R55" i="6"/>
  <c r="S53" i="6"/>
  <c r="R50" i="6"/>
  <c r="S48" i="6"/>
  <c r="R47" i="6"/>
  <c r="S45" i="6"/>
  <c r="S43" i="6"/>
  <c r="S39" i="6"/>
  <c r="S35" i="6"/>
  <c r="S31" i="6"/>
  <c r="S27" i="6"/>
  <c r="S23" i="6"/>
  <c r="S19" i="6"/>
  <c r="S15" i="6"/>
  <c r="S11" i="6"/>
  <c r="S7" i="6"/>
  <c r="P98" i="4" l="1"/>
  <c r="O98" i="4"/>
  <c r="P97" i="4"/>
  <c r="O97" i="4"/>
  <c r="P96" i="4"/>
  <c r="O96" i="4"/>
  <c r="P95" i="4"/>
  <c r="O95" i="4"/>
  <c r="P94" i="4"/>
  <c r="O94" i="4"/>
  <c r="P93" i="4"/>
  <c r="O93" i="4"/>
  <c r="P92" i="4"/>
  <c r="O92" i="4"/>
  <c r="P91" i="4"/>
  <c r="O91" i="4"/>
  <c r="P90" i="4"/>
  <c r="O90" i="4"/>
  <c r="P89" i="4"/>
  <c r="O89" i="4"/>
  <c r="P88" i="4"/>
  <c r="O88" i="4"/>
  <c r="P87" i="4"/>
  <c r="O87" i="4"/>
  <c r="P86" i="4"/>
  <c r="O86" i="4"/>
  <c r="P85" i="4"/>
  <c r="O85" i="4"/>
  <c r="P84" i="4"/>
  <c r="O84" i="4"/>
  <c r="P83" i="4"/>
  <c r="O83" i="4"/>
  <c r="P82" i="4"/>
  <c r="O82" i="4"/>
  <c r="P81" i="4"/>
  <c r="O81" i="4"/>
  <c r="P80" i="4"/>
  <c r="O80" i="4"/>
  <c r="P79" i="4"/>
  <c r="O79" i="4"/>
  <c r="P78" i="4"/>
  <c r="O78" i="4"/>
  <c r="P77" i="4"/>
  <c r="O77" i="4"/>
  <c r="P76" i="4"/>
  <c r="O76" i="4"/>
  <c r="P75" i="4"/>
  <c r="O75" i="4"/>
  <c r="P74" i="4"/>
  <c r="O74" i="4"/>
  <c r="P73" i="4"/>
  <c r="O73" i="4"/>
  <c r="P72" i="4"/>
  <c r="O72" i="4"/>
  <c r="P71" i="4"/>
  <c r="O71" i="4"/>
  <c r="P70" i="4"/>
  <c r="O70" i="4"/>
  <c r="P69" i="4"/>
  <c r="O69" i="4"/>
  <c r="P68" i="4"/>
  <c r="O68" i="4"/>
  <c r="P67" i="4"/>
  <c r="O67" i="4"/>
  <c r="P66" i="4"/>
  <c r="O66" i="4"/>
  <c r="P65" i="4"/>
  <c r="O65" i="4"/>
  <c r="P64" i="4"/>
  <c r="O64" i="4"/>
  <c r="P63" i="4"/>
  <c r="O63" i="4"/>
  <c r="P62" i="4"/>
  <c r="O62" i="4"/>
  <c r="P61" i="4"/>
  <c r="O61" i="4"/>
  <c r="P60" i="4"/>
  <c r="O60" i="4"/>
  <c r="P59" i="4"/>
  <c r="O59" i="4"/>
  <c r="P58" i="4"/>
  <c r="O58" i="4"/>
  <c r="P57" i="4"/>
  <c r="O57" i="4"/>
  <c r="P56" i="4"/>
  <c r="O56" i="4"/>
  <c r="P55" i="4"/>
  <c r="O55" i="4"/>
  <c r="P54" i="4"/>
  <c r="O54" i="4"/>
  <c r="P53" i="4"/>
  <c r="O53" i="4"/>
  <c r="P52" i="4"/>
  <c r="O52" i="4"/>
  <c r="P51" i="4"/>
  <c r="O51" i="4"/>
  <c r="P50" i="4"/>
  <c r="O50" i="4"/>
  <c r="P49" i="4"/>
  <c r="O49" i="4"/>
  <c r="P48" i="4"/>
  <c r="O48" i="4"/>
  <c r="P47" i="4"/>
  <c r="O47" i="4"/>
  <c r="P46" i="4"/>
  <c r="O46" i="4"/>
  <c r="P45" i="4"/>
  <c r="O45" i="4"/>
  <c r="P44" i="4"/>
  <c r="O44" i="4"/>
  <c r="P43" i="4"/>
  <c r="O43" i="4"/>
  <c r="P42" i="4"/>
  <c r="O42" i="4"/>
  <c r="P41" i="4"/>
  <c r="O41" i="4"/>
  <c r="P40" i="4"/>
  <c r="O40" i="4"/>
  <c r="P39" i="4"/>
  <c r="O39" i="4"/>
  <c r="P38" i="4"/>
  <c r="O38" i="4"/>
  <c r="P37" i="4"/>
  <c r="O37" i="4"/>
  <c r="P36" i="4"/>
  <c r="O36" i="4"/>
  <c r="P35" i="4"/>
  <c r="O35" i="4"/>
  <c r="P34" i="4"/>
  <c r="O34" i="4"/>
  <c r="P33" i="4"/>
  <c r="O33" i="4"/>
  <c r="P32" i="4"/>
  <c r="O32" i="4"/>
  <c r="P31" i="4"/>
  <c r="O31" i="4"/>
  <c r="P30" i="4"/>
  <c r="O30" i="4"/>
  <c r="P29" i="4"/>
  <c r="O29" i="4"/>
  <c r="P28" i="4"/>
  <c r="O28" i="4"/>
  <c r="P27" i="4"/>
  <c r="O27" i="4"/>
  <c r="P26" i="4"/>
  <c r="O26" i="4"/>
  <c r="P25" i="4"/>
  <c r="O25" i="4"/>
  <c r="P24" i="4"/>
  <c r="O24" i="4"/>
  <c r="P23" i="4"/>
  <c r="O23" i="4"/>
  <c r="P22" i="4"/>
  <c r="O22" i="4"/>
  <c r="P21" i="4"/>
  <c r="O21" i="4"/>
  <c r="P20" i="4"/>
  <c r="O20" i="4"/>
  <c r="P19" i="4"/>
  <c r="O19" i="4"/>
  <c r="P18" i="4"/>
  <c r="O18" i="4"/>
  <c r="P17" i="4"/>
  <c r="O17" i="4"/>
  <c r="P16" i="4"/>
  <c r="O16" i="4"/>
  <c r="P15" i="4"/>
  <c r="O15" i="4"/>
  <c r="P14" i="4"/>
  <c r="O14" i="4"/>
  <c r="P13" i="4"/>
  <c r="O13" i="4"/>
  <c r="P12" i="4"/>
  <c r="O12" i="4"/>
  <c r="P11" i="4"/>
  <c r="O11" i="4"/>
  <c r="P10" i="4"/>
  <c r="O10" i="4"/>
  <c r="P9" i="4"/>
  <c r="O9" i="4"/>
  <c r="P8" i="4"/>
  <c r="O8" i="4"/>
  <c r="P7" i="4"/>
  <c r="O7" i="4"/>
  <c r="P6" i="4"/>
  <c r="O6" i="4"/>
  <c r="P5" i="4"/>
  <c r="O5" i="4"/>
  <c r="P4" i="4"/>
  <c r="O4" i="4"/>
  <c r="P3" i="4"/>
  <c r="O3" i="4"/>
  <c r="P98" i="5"/>
  <c r="O98" i="5"/>
  <c r="P97" i="5"/>
  <c r="O97" i="5"/>
  <c r="P96" i="5"/>
  <c r="O96" i="5"/>
  <c r="P95" i="5"/>
  <c r="O95" i="5"/>
  <c r="P94" i="5"/>
  <c r="O94" i="5"/>
  <c r="P93" i="5"/>
  <c r="O93" i="5"/>
  <c r="P92" i="5"/>
  <c r="O92" i="5"/>
  <c r="P91" i="5"/>
  <c r="O91" i="5"/>
  <c r="P90" i="5"/>
  <c r="O90" i="5"/>
  <c r="P89" i="5"/>
  <c r="O89" i="5"/>
  <c r="P88" i="5"/>
  <c r="O88" i="5"/>
  <c r="P87" i="5"/>
  <c r="O87" i="5"/>
  <c r="P86" i="5"/>
  <c r="O86" i="5"/>
  <c r="P85" i="5"/>
  <c r="O85" i="5"/>
  <c r="P84" i="5"/>
  <c r="O84" i="5"/>
  <c r="P83" i="5"/>
  <c r="O83" i="5"/>
  <c r="P82" i="5"/>
  <c r="O82" i="5"/>
  <c r="P81" i="5"/>
  <c r="O81" i="5"/>
  <c r="P80" i="5"/>
  <c r="O80" i="5"/>
  <c r="P79" i="5"/>
  <c r="O79" i="5"/>
  <c r="P78" i="5"/>
  <c r="O78" i="5"/>
  <c r="P77" i="5"/>
  <c r="O77" i="5"/>
  <c r="P76" i="5"/>
  <c r="O76" i="5"/>
  <c r="P75" i="5"/>
  <c r="O75" i="5"/>
  <c r="P74" i="5"/>
  <c r="O74" i="5"/>
  <c r="P73" i="5"/>
  <c r="O73" i="5"/>
  <c r="P72" i="5"/>
  <c r="O72" i="5"/>
  <c r="P71" i="5"/>
  <c r="O71" i="5"/>
  <c r="P70" i="5"/>
  <c r="O70" i="5"/>
  <c r="P69" i="5"/>
  <c r="O69" i="5"/>
  <c r="P68" i="5"/>
  <c r="O68" i="5"/>
  <c r="P67" i="5"/>
  <c r="O67" i="5"/>
  <c r="P66" i="5"/>
  <c r="O66" i="5"/>
  <c r="P65" i="5"/>
  <c r="O65" i="5"/>
  <c r="P64" i="5"/>
  <c r="O64" i="5"/>
  <c r="P63" i="5"/>
  <c r="O63" i="5"/>
  <c r="P62" i="5"/>
  <c r="O62" i="5"/>
  <c r="P61" i="5"/>
  <c r="O61" i="5"/>
  <c r="P60" i="5"/>
  <c r="O60" i="5"/>
  <c r="P59" i="5"/>
  <c r="O59" i="5"/>
  <c r="P58" i="5"/>
  <c r="O58" i="5"/>
  <c r="P57" i="5"/>
  <c r="O57" i="5"/>
  <c r="P56" i="5"/>
  <c r="O56" i="5"/>
  <c r="P55" i="5"/>
  <c r="O55" i="5"/>
  <c r="P54" i="5"/>
  <c r="O54" i="5"/>
  <c r="P53" i="5"/>
  <c r="O53" i="5"/>
  <c r="P52" i="5"/>
  <c r="O52" i="5"/>
  <c r="P51" i="5"/>
  <c r="O51" i="5"/>
  <c r="P50" i="5"/>
  <c r="O50" i="5"/>
  <c r="P49" i="5"/>
  <c r="O49" i="5"/>
  <c r="P48" i="5"/>
  <c r="O48" i="5"/>
  <c r="P47" i="5"/>
  <c r="O47" i="5"/>
  <c r="P46" i="5"/>
  <c r="O46" i="5"/>
  <c r="P45" i="5"/>
  <c r="O45" i="5"/>
  <c r="P44" i="5"/>
  <c r="O44" i="5"/>
  <c r="P43" i="5"/>
  <c r="O43" i="5"/>
  <c r="P42" i="5"/>
  <c r="O42" i="5"/>
  <c r="P41" i="5"/>
  <c r="O41" i="5"/>
  <c r="P40" i="5"/>
  <c r="O40" i="5"/>
  <c r="P39" i="5"/>
  <c r="O39" i="5"/>
  <c r="P38" i="5"/>
  <c r="O38" i="5"/>
  <c r="P37" i="5"/>
  <c r="O37" i="5"/>
  <c r="P36" i="5"/>
  <c r="O36" i="5"/>
  <c r="P35" i="5"/>
  <c r="O35" i="5"/>
  <c r="P34" i="5"/>
  <c r="O34" i="5"/>
  <c r="P33" i="5"/>
  <c r="O33" i="5"/>
  <c r="P32" i="5"/>
  <c r="O32" i="5"/>
  <c r="P31" i="5"/>
  <c r="O31" i="5"/>
  <c r="P30" i="5"/>
  <c r="O30" i="5"/>
  <c r="P29" i="5"/>
  <c r="O29" i="5"/>
  <c r="P28" i="5"/>
  <c r="O28" i="5"/>
  <c r="P27" i="5"/>
  <c r="O27" i="5"/>
  <c r="P26" i="5"/>
  <c r="O26" i="5"/>
  <c r="P25" i="5"/>
  <c r="O25" i="5"/>
  <c r="P24" i="5"/>
  <c r="O24" i="5"/>
  <c r="P23" i="5"/>
  <c r="O23" i="5"/>
  <c r="P22" i="5"/>
  <c r="O22" i="5"/>
  <c r="P21" i="5"/>
  <c r="O21" i="5"/>
  <c r="P20" i="5"/>
  <c r="O20" i="5"/>
  <c r="P19" i="5"/>
  <c r="O19" i="5"/>
  <c r="P18" i="5"/>
  <c r="O18" i="5"/>
  <c r="P17" i="5"/>
  <c r="O17" i="5"/>
  <c r="P16" i="5"/>
  <c r="O16" i="5"/>
  <c r="P15" i="5"/>
  <c r="O15" i="5"/>
  <c r="P14" i="5"/>
  <c r="O14" i="5"/>
  <c r="P13" i="5"/>
  <c r="O13" i="5"/>
  <c r="P12" i="5"/>
  <c r="O12" i="5"/>
  <c r="P11" i="5"/>
  <c r="O11" i="5"/>
  <c r="P10" i="5"/>
  <c r="O10" i="5"/>
  <c r="P9" i="5"/>
  <c r="O9" i="5"/>
  <c r="P8" i="5"/>
  <c r="O8" i="5"/>
  <c r="P7" i="5"/>
  <c r="O7" i="5"/>
  <c r="P6" i="5"/>
  <c r="O6" i="5"/>
  <c r="P5" i="5"/>
  <c r="O5" i="5"/>
  <c r="P4" i="5"/>
  <c r="O4" i="5"/>
  <c r="P3" i="5"/>
  <c r="O3" i="5"/>
  <c r="B22" i="7"/>
  <c r="B21" i="7"/>
  <c r="B20" i="7"/>
  <c r="B19" i="7"/>
  <c r="B18" i="7"/>
  <c r="B17" i="7"/>
  <c r="B16" i="7"/>
  <c r="B15" i="7"/>
  <c r="B14" i="7"/>
  <c r="B13" i="7"/>
  <c r="B12" i="7"/>
  <c r="B11" i="7"/>
  <c r="B10" i="7"/>
  <c r="B9" i="7"/>
  <c r="B8" i="7"/>
  <c r="L17" i="8"/>
  <c r="M17" i="8"/>
  <c r="S14" i="7" l="1"/>
  <c r="M14" i="7"/>
  <c r="S22" i="7"/>
  <c r="M22" i="7"/>
  <c r="M11" i="7"/>
  <c r="S11" i="7"/>
  <c r="S15" i="7"/>
  <c r="M15" i="7"/>
  <c r="M19" i="7"/>
  <c r="S19" i="7"/>
  <c r="M10" i="7"/>
  <c r="S10" i="7"/>
  <c r="S12" i="7"/>
  <c r="M12" i="7"/>
  <c r="S18" i="7"/>
  <c r="M18" i="7"/>
  <c r="S8" i="7"/>
  <c r="M8" i="7"/>
  <c r="S16" i="7"/>
  <c r="M16" i="7"/>
  <c r="M20" i="7"/>
  <c r="S20" i="7"/>
  <c r="M9" i="7"/>
  <c r="S9" i="7"/>
  <c r="M13" i="7"/>
  <c r="S13" i="7"/>
  <c r="M17" i="7"/>
  <c r="S17" i="7"/>
  <c r="M21" i="7"/>
  <c r="S21" i="7"/>
  <c r="J92" i="9"/>
  <c r="O96" i="11" s="1"/>
  <c r="A7" i="7" l="1"/>
  <c r="A6" i="7"/>
  <c r="A5" i="7"/>
  <c r="A4" i="7"/>
  <c r="A3" i="7"/>
  <c r="IT8" i="11" l="1"/>
  <c r="IT9" i="11"/>
  <c r="IT10" i="11"/>
  <c r="IT11" i="11"/>
  <c r="IT12" i="11"/>
  <c r="IT13" i="11"/>
  <c r="IT14" i="11"/>
  <c r="IT15" i="11"/>
  <c r="IT16" i="11"/>
  <c r="IT17" i="11"/>
  <c r="IT18" i="11"/>
  <c r="IT19" i="11"/>
  <c r="IT20" i="11"/>
  <c r="IT21" i="11"/>
  <c r="IT22" i="11"/>
  <c r="IT23" i="11"/>
  <c r="IT24" i="11"/>
  <c r="IT25" i="11"/>
  <c r="IT26" i="11"/>
  <c r="IT27" i="11"/>
  <c r="IT28" i="11"/>
  <c r="IT29" i="11"/>
  <c r="IT30" i="11"/>
  <c r="IT31" i="11"/>
  <c r="IT32" i="11"/>
  <c r="IT33" i="11"/>
  <c r="IT34" i="11"/>
  <c r="IT35" i="11"/>
  <c r="IT36" i="11"/>
  <c r="IT37" i="11"/>
  <c r="IT38" i="11"/>
  <c r="IT39" i="11"/>
  <c r="IT40" i="11"/>
  <c r="IT41" i="11"/>
  <c r="IT42" i="11"/>
  <c r="IT43" i="11"/>
  <c r="IT44" i="11"/>
  <c r="IT45" i="11"/>
  <c r="IT46" i="11"/>
  <c r="IT47" i="11"/>
  <c r="IT48" i="11"/>
  <c r="IT49" i="11"/>
  <c r="IT50" i="11"/>
  <c r="IT51" i="11"/>
  <c r="IT52" i="11"/>
  <c r="IT53" i="11"/>
  <c r="IT54" i="11"/>
  <c r="IT55" i="11"/>
  <c r="IT56" i="11"/>
  <c r="IT57" i="11"/>
  <c r="IT58" i="11"/>
  <c r="IT59" i="11"/>
  <c r="IT60" i="11"/>
  <c r="IT61" i="11"/>
  <c r="IT62" i="11"/>
  <c r="IT63" i="11"/>
  <c r="IT64" i="11"/>
  <c r="IT65" i="11"/>
  <c r="IT66" i="11"/>
  <c r="IT67" i="11"/>
  <c r="IT68" i="11"/>
  <c r="IT69" i="11"/>
  <c r="IT70" i="11"/>
  <c r="IT71" i="11"/>
  <c r="IT72" i="11"/>
  <c r="IT73" i="11"/>
  <c r="IT74" i="11"/>
  <c r="IT75" i="11"/>
  <c r="IT76" i="11"/>
  <c r="IT77" i="11"/>
  <c r="IT78" i="11"/>
  <c r="IT79" i="11"/>
  <c r="IT80" i="11"/>
  <c r="IT81" i="11"/>
  <c r="IT82" i="11"/>
  <c r="IT83" i="11"/>
  <c r="IT84" i="11"/>
  <c r="IT85" i="11"/>
  <c r="IT86" i="11"/>
  <c r="IT87" i="11"/>
  <c r="IT88" i="11"/>
  <c r="IT89" i="11"/>
  <c r="IT90" i="11"/>
  <c r="IT7" i="11"/>
  <c r="IS8" i="11"/>
  <c r="IS9" i="11"/>
  <c r="IS10" i="11"/>
  <c r="IS11" i="11"/>
  <c r="IS12" i="11"/>
  <c r="IS13" i="11"/>
  <c r="IS14" i="11"/>
  <c r="IS15" i="11"/>
  <c r="IS16" i="11"/>
  <c r="IS17" i="11"/>
  <c r="IS18" i="11"/>
  <c r="IS19" i="11"/>
  <c r="IS20" i="11"/>
  <c r="IS21" i="11"/>
  <c r="IS22" i="11"/>
  <c r="IS23" i="11"/>
  <c r="IS24" i="11"/>
  <c r="IS25" i="11"/>
  <c r="IS26" i="11"/>
  <c r="IS27" i="11"/>
  <c r="IS28" i="11"/>
  <c r="IS29" i="11"/>
  <c r="IS30" i="11"/>
  <c r="IS31" i="11"/>
  <c r="IS32" i="11"/>
  <c r="IS33" i="11"/>
  <c r="IS34" i="11"/>
  <c r="IS35" i="11"/>
  <c r="IS36" i="11"/>
  <c r="IS37" i="11"/>
  <c r="IS38" i="11"/>
  <c r="IS39" i="11"/>
  <c r="IS40" i="11"/>
  <c r="IS41" i="11"/>
  <c r="IS42" i="11"/>
  <c r="IS43" i="11"/>
  <c r="IS44" i="11"/>
  <c r="IS45" i="11"/>
  <c r="IS46" i="11"/>
  <c r="IS47" i="11"/>
  <c r="IS48" i="11"/>
  <c r="IS49" i="11"/>
  <c r="IS50" i="11"/>
  <c r="IS51" i="11"/>
  <c r="IS52" i="11"/>
  <c r="IS53" i="11"/>
  <c r="IS54" i="11"/>
  <c r="IS55" i="11"/>
  <c r="IS56" i="11"/>
  <c r="IS57" i="11"/>
  <c r="IS58" i="11"/>
  <c r="IS59" i="11"/>
  <c r="IS60" i="11"/>
  <c r="IS61" i="11"/>
  <c r="IS62" i="11"/>
  <c r="IS63" i="11"/>
  <c r="IS64" i="11"/>
  <c r="IS65" i="11"/>
  <c r="IS66" i="11"/>
  <c r="IS67" i="11"/>
  <c r="IS68" i="11"/>
  <c r="IS69" i="11"/>
  <c r="IS70" i="11"/>
  <c r="IS71" i="11"/>
  <c r="IS72" i="11"/>
  <c r="IS73" i="11"/>
  <c r="IS74" i="11"/>
  <c r="IS75" i="11"/>
  <c r="IS76" i="11"/>
  <c r="IS77" i="11"/>
  <c r="IS78" i="11"/>
  <c r="IS79" i="11"/>
  <c r="IS80" i="11"/>
  <c r="IS81" i="11"/>
  <c r="IS82" i="11"/>
  <c r="IS83" i="11"/>
  <c r="IS84" i="11"/>
  <c r="IS85" i="11"/>
  <c r="IS86" i="11"/>
  <c r="IS87" i="11"/>
  <c r="IS88" i="11"/>
  <c r="IS89" i="11"/>
  <c r="IS90" i="11"/>
  <c r="IS7" i="11"/>
  <c r="L8" i="11"/>
  <c r="L9" i="11"/>
  <c r="L10" i="11"/>
  <c r="L11" i="11"/>
  <c r="L12" i="11"/>
  <c r="L13" i="11"/>
  <c r="L14" i="11"/>
  <c r="L15" i="11"/>
  <c r="L16" i="11"/>
  <c r="L17" i="11"/>
  <c r="L18" i="11"/>
  <c r="L19" i="11"/>
  <c r="L20" i="11"/>
  <c r="L21" i="11"/>
  <c r="L22" i="11"/>
  <c r="L23" i="11"/>
  <c r="L24" i="11"/>
  <c r="L25" i="11"/>
  <c r="L26" i="11"/>
  <c r="L27" i="11"/>
  <c r="L28" i="11"/>
  <c r="L29" i="11"/>
  <c r="L30" i="11"/>
  <c r="L31" i="11"/>
  <c r="L32" i="11"/>
  <c r="L33" i="11"/>
  <c r="L34" i="11"/>
  <c r="L35" i="11"/>
  <c r="L36" i="11"/>
  <c r="L37" i="11"/>
  <c r="L38" i="11"/>
  <c r="L39" i="11"/>
  <c r="L40" i="11"/>
  <c r="L41" i="11"/>
  <c r="L42" i="11"/>
  <c r="L43" i="11"/>
  <c r="L44" i="11"/>
  <c r="L45" i="11"/>
  <c r="L46" i="11"/>
  <c r="L47" i="11"/>
  <c r="L48" i="11"/>
  <c r="L49" i="11"/>
  <c r="L50" i="11"/>
  <c r="L51" i="11"/>
  <c r="L52" i="11"/>
  <c r="L53" i="11"/>
  <c r="L54" i="11"/>
  <c r="L55" i="11"/>
  <c r="L56" i="11"/>
  <c r="L57" i="11"/>
  <c r="L58" i="11"/>
  <c r="L59" i="11"/>
  <c r="L60" i="11"/>
  <c r="L61" i="11"/>
  <c r="L62" i="11"/>
  <c r="L63" i="11"/>
  <c r="L64" i="11"/>
  <c r="L65" i="11"/>
  <c r="L66" i="11"/>
  <c r="L67" i="11"/>
  <c r="L68" i="11"/>
  <c r="L69" i="11"/>
  <c r="L70" i="11"/>
  <c r="L71" i="11"/>
  <c r="L72" i="11"/>
  <c r="L73" i="11"/>
  <c r="L74" i="11"/>
  <c r="L75" i="11"/>
  <c r="L76" i="11"/>
  <c r="L77" i="11"/>
  <c r="L78" i="11"/>
  <c r="L79" i="11"/>
  <c r="L80" i="11"/>
  <c r="L81" i="11"/>
  <c r="L82" i="11"/>
  <c r="L83" i="11"/>
  <c r="L84" i="11"/>
  <c r="L85" i="11"/>
  <c r="L86" i="11"/>
  <c r="L87" i="11"/>
  <c r="L88" i="11"/>
  <c r="L89" i="11"/>
  <c r="L90" i="11"/>
  <c r="L7" i="11"/>
  <c r="K8" i="11"/>
  <c r="K9" i="11"/>
  <c r="K10" i="11"/>
  <c r="K11" i="11"/>
  <c r="K12" i="11"/>
  <c r="K13" i="11"/>
  <c r="K14" i="11"/>
  <c r="K15" i="11"/>
  <c r="K16" i="11"/>
  <c r="K17" i="11"/>
  <c r="K18" i="11"/>
  <c r="K19" i="11"/>
  <c r="K20" i="11"/>
  <c r="K21" i="11"/>
  <c r="K22" i="11"/>
  <c r="K23" i="11"/>
  <c r="K24" i="11"/>
  <c r="K25" i="11"/>
  <c r="K26" i="11"/>
  <c r="K27" i="11"/>
  <c r="K28" i="11"/>
  <c r="K29" i="11"/>
  <c r="K30" i="11"/>
  <c r="K31" i="11"/>
  <c r="K32" i="11"/>
  <c r="K33" i="11"/>
  <c r="K34" i="11"/>
  <c r="K35" i="11"/>
  <c r="K36" i="11"/>
  <c r="K37" i="11"/>
  <c r="K38" i="11"/>
  <c r="K39" i="11"/>
  <c r="K40" i="11"/>
  <c r="K41" i="11"/>
  <c r="K42" i="11"/>
  <c r="K43" i="11"/>
  <c r="K44" i="11"/>
  <c r="K45" i="11"/>
  <c r="K46" i="11"/>
  <c r="K47" i="11"/>
  <c r="K48" i="11"/>
  <c r="K49" i="11"/>
  <c r="K50" i="11"/>
  <c r="K51" i="11"/>
  <c r="K52" i="11"/>
  <c r="K53" i="11"/>
  <c r="K54" i="11"/>
  <c r="K55" i="11"/>
  <c r="K56" i="11"/>
  <c r="K57" i="11"/>
  <c r="K58" i="11"/>
  <c r="K59" i="11"/>
  <c r="K60" i="11"/>
  <c r="K61" i="11"/>
  <c r="K62" i="11"/>
  <c r="K63" i="11"/>
  <c r="K64" i="11"/>
  <c r="K65" i="11"/>
  <c r="K66" i="11"/>
  <c r="K67" i="11"/>
  <c r="K68" i="11"/>
  <c r="K69" i="11"/>
  <c r="K70" i="11"/>
  <c r="K71" i="11"/>
  <c r="K72" i="11"/>
  <c r="K73" i="11"/>
  <c r="K74" i="11"/>
  <c r="K75" i="11"/>
  <c r="K76" i="11"/>
  <c r="K77" i="11"/>
  <c r="K78" i="11"/>
  <c r="K79" i="11"/>
  <c r="K80" i="11"/>
  <c r="K81" i="11"/>
  <c r="K82" i="11"/>
  <c r="K83" i="11"/>
  <c r="K84" i="11"/>
  <c r="K85" i="11"/>
  <c r="K86" i="11"/>
  <c r="K87" i="11"/>
  <c r="K88" i="11"/>
  <c r="K89" i="11"/>
  <c r="K90" i="11"/>
  <c r="K7" i="11"/>
  <c r="C9" i="11"/>
  <c r="C10" i="11" s="1"/>
  <c r="C12" i="11"/>
  <c r="D12" i="11" s="1"/>
  <c r="C13" i="11"/>
  <c r="D13" i="11" s="1"/>
  <c r="IT8" i="10"/>
  <c r="IT9" i="10"/>
  <c r="IT10" i="10"/>
  <c r="IT11" i="10"/>
  <c r="IT12" i="10"/>
  <c r="IT13" i="10"/>
  <c r="IT14" i="10"/>
  <c r="IT15" i="10"/>
  <c r="IT16" i="10"/>
  <c r="IT17" i="10"/>
  <c r="IT18" i="10"/>
  <c r="IT19" i="10"/>
  <c r="IT20" i="10"/>
  <c r="IT21" i="10"/>
  <c r="IT22" i="10"/>
  <c r="IT23" i="10"/>
  <c r="IT24" i="10"/>
  <c r="IT25" i="10"/>
  <c r="IT26" i="10"/>
  <c r="IT27" i="10"/>
  <c r="IT28" i="10"/>
  <c r="IT29" i="10"/>
  <c r="IT30" i="10"/>
  <c r="IT31" i="10"/>
  <c r="IT32" i="10"/>
  <c r="IT33" i="10"/>
  <c r="IT34" i="10"/>
  <c r="IT35" i="10"/>
  <c r="IT36" i="10"/>
  <c r="IT37" i="10"/>
  <c r="IT38" i="10"/>
  <c r="IT39" i="10"/>
  <c r="IT40" i="10"/>
  <c r="IT41" i="10"/>
  <c r="IT42" i="10"/>
  <c r="IT43" i="10"/>
  <c r="IT44" i="10"/>
  <c r="IT45" i="10"/>
  <c r="IT46" i="10"/>
  <c r="IT47" i="10"/>
  <c r="IT48" i="10"/>
  <c r="IT49" i="10"/>
  <c r="IT50" i="10"/>
  <c r="IT51" i="10"/>
  <c r="IT52" i="10"/>
  <c r="IT53" i="10"/>
  <c r="IT54" i="10"/>
  <c r="IT55" i="10"/>
  <c r="IT56" i="10"/>
  <c r="IT57" i="10"/>
  <c r="IT58" i="10"/>
  <c r="IT59" i="10"/>
  <c r="IT60" i="10"/>
  <c r="IT61" i="10"/>
  <c r="IT62" i="10"/>
  <c r="IT63" i="10"/>
  <c r="IT64" i="10"/>
  <c r="IT65" i="10"/>
  <c r="IT66" i="10"/>
  <c r="IT67" i="10"/>
  <c r="IT68" i="10"/>
  <c r="IT69" i="10"/>
  <c r="IT70" i="10"/>
  <c r="IT71" i="10"/>
  <c r="IT72" i="10"/>
  <c r="IT73" i="10"/>
  <c r="IT74" i="10"/>
  <c r="IT75" i="10"/>
  <c r="IT76" i="10"/>
  <c r="IT77" i="10"/>
  <c r="IT78" i="10"/>
  <c r="IT79" i="10"/>
  <c r="IT80" i="10"/>
  <c r="IT81" i="10"/>
  <c r="IT82" i="10"/>
  <c r="IT83" i="10"/>
  <c r="IT84" i="10"/>
  <c r="IT85" i="10"/>
  <c r="IT86" i="10"/>
  <c r="IT87" i="10"/>
  <c r="IT88" i="10"/>
  <c r="IT89" i="10"/>
  <c r="IT90" i="10"/>
  <c r="IT91" i="10"/>
  <c r="IT92" i="10"/>
  <c r="IT93" i="10"/>
  <c r="IT94" i="10"/>
  <c r="IT95" i="10"/>
  <c r="IT7" i="10"/>
  <c r="IS8" i="10"/>
  <c r="IS9" i="10"/>
  <c r="IS10" i="10"/>
  <c r="IS11" i="10"/>
  <c r="IS12" i="10"/>
  <c r="IS13" i="10"/>
  <c r="IS14" i="10"/>
  <c r="IS15" i="10"/>
  <c r="IS16" i="10"/>
  <c r="IS17" i="10"/>
  <c r="IS18" i="10"/>
  <c r="IS19" i="10"/>
  <c r="IS20" i="10"/>
  <c r="IS21" i="10"/>
  <c r="IS22" i="10"/>
  <c r="IS23" i="10"/>
  <c r="IS24" i="10"/>
  <c r="IS25" i="10"/>
  <c r="IS26" i="10"/>
  <c r="IS27" i="10"/>
  <c r="IS28" i="10"/>
  <c r="IS29" i="10"/>
  <c r="IS30" i="10"/>
  <c r="IS31" i="10"/>
  <c r="IS32" i="10"/>
  <c r="IS33" i="10"/>
  <c r="IS34" i="10"/>
  <c r="IS35" i="10"/>
  <c r="IS36" i="10"/>
  <c r="IS37" i="10"/>
  <c r="IS38" i="10"/>
  <c r="IS39" i="10"/>
  <c r="IS40" i="10"/>
  <c r="IS41" i="10"/>
  <c r="IS42" i="10"/>
  <c r="IS43" i="10"/>
  <c r="IS44" i="10"/>
  <c r="IS45" i="10"/>
  <c r="IS46" i="10"/>
  <c r="IS47" i="10"/>
  <c r="IS48" i="10"/>
  <c r="IS49" i="10"/>
  <c r="IS50" i="10"/>
  <c r="IS51" i="10"/>
  <c r="IS52" i="10"/>
  <c r="IS53" i="10"/>
  <c r="IS54" i="10"/>
  <c r="IS55" i="10"/>
  <c r="IS56" i="10"/>
  <c r="IS57" i="10"/>
  <c r="IS58" i="10"/>
  <c r="IS59" i="10"/>
  <c r="IS60" i="10"/>
  <c r="IS61" i="10"/>
  <c r="IS62" i="10"/>
  <c r="IS63" i="10"/>
  <c r="IS64" i="10"/>
  <c r="IS65" i="10"/>
  <c r="IS66" i="10"/>
  <c r="IS67" i="10"/>
  <c r="IS68" i="10"/>
  <c r="IS69" i="10"/>
  <c r="IS70" i="10"/>
  <c r="IS71" i="10"/>
  <c r="IS72" i="10"/>
  <c r="IS73" i="10"/>
  <c r="IS74" i="10"/>
  <c r="IS75" i="10"/>
  <c r="IS76" i="10"/>
  <c r="IS77" i="10"/>
  <c r="IS78" i="10"/>
  <c r="IS79" i="10"/>
  <c r="IS80" i="10"/>
  <c r="IS81" i="10"/>
  <c r="IS82" i="10"/>
  <c r="IS83" i="10"/>
  <c r="IS84" i="10"/>
  <c r="IS85" i="10"/>
  <c r="IS86" i="10"/>
  <c r="IS87" i="10"/>
  <c r="IS88" i="10"/>
  <c r="IS89" i="10"/>
  <c r="IS90" i="10"/>
  <c r="IS91" i="10"/>
  <c r="IS92" i="10"/>
  <c r="IS93" i="10"/>
  <c r="IS94" i="10"/>
  <c r="IS95" i="10"/>
  <c r="IS7" i="10"/>
  <c r="K8" i="10"/>
  <c r="K9" i="10"/>
  <c r="K10" i="10"/>
  <c r="K11" i="10"/>
  <c r="K12" i="10"/>
  <c r="K13" i="10"/>
  <c r="K14" i="10"/>
  <c r="K15" i="10"/>
  <c r="K16" i="10"/>
  <c r="K17" i="10"/>
  <c r="K18" i="10"/>
  <c r="K19" i="10"/>
  <c r="K20" i="10"/>
  <c r="K21" i="10"/>
  <c r="K22" i="10"/>
  <c r="K23" i="10"/>
  <c r="K24" i="10"/>
  <c r="K25" i="10"/>
  <c r="K26" i="10"/>
  <c r="K27" i="10"/>
  <c r="K28" i="10"/>
  <c r="K29" i="10"/>
  <c r="K30" i="10"/>
  <c r="K31" i="10"/>
  <c r="K32" i="10"/>
  <c r="K33" i="10"/>
  <c r="K34" i="10"/>
  <c r="K35" i="10"/>
  <c r="K36" i="10"/>
  <c r="K37" i="10"/>
  <c r="K38" i="10"/>
  <c r="K39" i="10"/>
  <c r="K40" i="10"/>
  <c r="K41" i="10"/>
  <c r="K42" i="10"/>
  <c r="K43" i="10"/>
  <c r="K44" i="10"/>
  <c r="K45" i="10"/>
  <c r="K46" i="10"/>
  <c r="K47" i="10"/>
  <c r="K48" i="10"/>
  <c r="K49" i="10"/>
  <c r="K50" i="10"/>
  <c r="K51" i="10"/>
  <c r="K52" i="10"/>
  <c r="K53" i="10"/>
  <c r="K54" i="10"/>
  <c r="K55" i="10"/>
  <c r="K56" i="10"/>
  <c r="K57" i="10"/>
  <c r="K58" i="10"/>
  <c r="K59" i="10"/>
  <c r="K60" i="10"/>
  <c r="K61" i="10"/>
  <c r="K62" i="10"/>
  <c r="K63" i="10"/>
  <c r="K64" i="10"/>
  <c r="K65" i="10"/>
  <c r="K66" i="10"/>
  <c r="K67" i="10"/>
  <c r="K68" i="10"/>
  <c r="K69" i="10"/>
  <c r="K70" i="10"/>
  <c r="K71" i="10"/>
  <c r="K72" i="10"/>
  <c r="K73" i="10"/>
  <c r="K74" i="10"/>
  <c r="K75" i="10"/>
  <c r="K76" i="10"/>
  <c r="K77" i="10"/>
  <c r="K78" i="10"/>
  <c r="K79" i="10"/>
  <c r="K80" i="10"/>
  <c r="K81" i="10"/>
  <c r="K82" i="10"/>
  <c r="K83" i="10"/>
  <c r="K84" i="10"/>
  <c r="K85" i="10"/>
  <c r="K86" i="10"/>
  <c r="K87" i="10"/>
  <c r="K88" i="10"/>
  <c r="K89" i="10"/>
  <c r="K90" i="10"/>
  <c r="K91" i="10"/>
  <c r="K92" i="10"/>
  <c r="K93" i="10"/>
  <c r="K94" i="10"/>
  <c r="K95" i="10"/>
  <c r="K7" i="10"/>
  <c r="J8" i="10"/>
  <c r="J9" i="10"/>
  <c r="J10" i="10"/>
  <c r="J11" i="10"/>
  <c r="J12" i="10"/>
  <c r="J13" i="10"/>
  <c r="J14" i="10"/>
  <c r="J15" i="10"/>
  <c r="J16" i="10"/>
  <c r="J17" i="10"/>
  <c r="J18" i="10"/>
  <c r="J19" i="10"/>
  <c r="J20" i="10"/>
  <c r="J21" i="10"/>
  <c r="J22" i="10"/>
  <c r="J23" i="10"/>
  <c r="J24" i="10"/>
  <c r="J25" i="10"/>
  <c r="J26" i="10"/>
  <c r="J27" i="10"/>
  <c r="J28" i="10"/>
  <c r="J29" i="10"/>
  <c r="J30" i="10"/>
  <c r="J31" i="10"/>
  <c r="J32" i="10"/>
  <c r="J33" i="10"/>
  <c r="J34" i="10"/>
  <c r="J35" i="10"/>
  <c r="J36" i="10"/>
  <c r="J37" i="10"/>
  <c r="J38" i="10"/>
  <c r="J39" i="10"/>
  <c r="J40" i="10"/>
  <c r="J41" i="10"/>
  <c r="J42" i="10"/>
  <c r="J43" i="10"/>
  <c r="J44" i="10"/>
  <c r="J45" i="10"/>
  <c r="J46" i="10"/>
  <c r="J47" i="10"/>
  <c r="J48" i="10"/>
  <c r="J49" i="10"/>
  <c r="J50" i="10"/>
  <c r="J51" i="10"/>
  <c r="J52" i="10"/>
  <c r="J53" i="10"/>
  <c r="J54" i="10"/>
  <c r="J55" i="10"/>
  <c r="J56" i="10"/>
  <c r="J57" i="10"/>
  <c r="J58" i="10"/>
  <c r="J59" i="10"/>
  <c r="J60" i="10"/>
  <c r="J61" i="10"/>
  <c r="J62" i="10"/>
  <c r="J63" i="10"/>
  <c r="J64" i="10"/>
  <c r="J65" i="10"/>
  <c r="J66" i="10"/>
  <c r="J67" i="10"/>
  <c r="J68" i="10"/>
  <c r="J69" i="10"/>
  <c r="J70" i="10"/>
  <c r="J71" i="10"/>
  <c r="J72" i="10"/>
  <c r="J73" i="10"/>
  <c r="J74" i="10"/>
  <c r="J75" i="10"/>
  <c r="J76" i="10"/>
  <c r="J77" i="10"/>
  <c r="J78" i="10"/>
  <c r="J79" i="10"/>
  <c r="J80" i="10"/>
  <c r="J81" i="10"/>
  <c r="J82" i="10"/>
  <c r="J83" i="10"/>
  <c r="J84" i="10"/>
  <c r="J85" i="10"/>
  <c r="J86" i="10"/>
  <c r="J87" i="10"/>
  <c r="J88" i="10"/>
  <c r="J89" i="10"/>
  <c r="J7" i="10"/>
  <c r="A4" i="9"/>
  <c r="A5" i="9"/>
  <c r="A6" i="9"/>
  <c r="A7" i="9"/>
  <c r="A8" i="9"/>
  <c r="A9" i="9"/>
  <c r="A10" i="9"/>
  <c r="A11" i="9"/>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3" i="9"/>
  <c r="C2" i="8"/>
  <c r="K2" i="8"/>
  <c r="A38" i="8" s="1"/>
  <c r="K1" i="8"/>
  <c r="A25" i="8" s="1"/>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3" i="5"/>
  <c r="A4" i="4"/>
  <c r="A5" i="4"/>
  <c r="A6" i="4"/>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3" i="4"/>
  <c r="B3" i="7" s="1"/>
  <c r="D2" i="9"/>
  <c r="CB2" i="6" s="1"/>
  <c r="C2" i="9"/>
  <c r="G2" i="9" s="1"/>
  <c r="A12" i="8"/>
  <c r="P22" i="7"/>
  <c r="P21" i="7"/>
  <c r="P20" i="7"/>
  <c r="P19" i="7"/>
  <c r="P18" i="7"/>
  <c r="P17" i="7"/>
  <c r="P16" i="7"/>
  <c r="P15" i="7"/>
  <c r="P14" i="7"/>
  <c r="P13" i="7"/>
  <c r="P12" i="7"/>
  <c r="P11" i="7"/>
  <c r="P10" i="7"/>
  <c r="P9" i="7"/>
  <c r="P8" i="7"/>
  <c r="O99" i="6"/>
  <c r="O98" i="6"/>
  <c r="O97" i="6"/>
  <c r="O96" i="6"/>
  <c r="O95" i="6"/>
  <c r="O94" i="6"/>
  <c r="O93" i="6"/>
  <c r="O92" i="6"/>
  <c r="O91" i="6"/>
  <c r="O90" i="6"/>
  <c r="O89" i="6"/>
  <c r="O88" i="6"/>
  <c r="O87" i="6"/>
  <c r="O86" i="6"/>
  <c r="O85" i="6"/>
  <c r="O84" i="6"/>
  <c r="O83" i="6"/>
  <c r="O82" i="6"/>
  <c r="O81" i="6"/>
  <c r="O80" i="6"/>
  <c r="O79" i="6"/>
  <c r="O78" i="6"/>
  <c r="O77" i="6"/>
  <c r="O76" i="6"/>
  <c r="O75" i="6"/>
  <c r="O74" i="6"/>
  <c r="O73" i="6"/>
  <c r="O72" i="6"/>
  <c r="O71" i="6"/>
  <c r="O70" i="6"/>
  <c r="O69" i="6"/>
  <c r="O68" i="6"/>
  <c r="O67" i="6"/>
  <c r="O66" i="6"/>
  <c r="O65" i="6"/>
  <c r="O64" i="6"/>
  <c r="O63" i="6"/>
  <c r="O62" i="6"/>
  <c r="O61" i="6"/>
  <c r="O60" i="6"/>
  <c r="O59" i="6"/>
  <c r="O58" i="6"/>
  <c r="O57" i="6"/>
  <c r="O56" i="6"/>
  <c r="O55" i="6"/>
  <c r="O54" i="6"/>
  <c r="O53" i="6"/>
  <c r="O52" i="6"/>
  <c r="O51" i="6"/>
  <c r="O50" i="6"/>
  <c r="O49" i="6"/>
  <c r="O48" i="6"/>
  <c r="O47" i="6"/>
  <c r="O46" i="6"/>
  <c r="O45" i="6"/>
  <c r="O44" i="6"/>
  <c r="O43" i="6"/>
  <c r="O42" i="6"/>
  <c r="O41" i="6"/>
  <c r="O40" i="6"/>
  <c r="O39" i="6"/>
  <c r="O38" i="6"/>
  <c r="O37" i="6"/>
  <c r="O36" i="6"/>
  <c r="O35" i="6"/>
  <c r="O34" i="6"/>
  <c r="O33" i="6"/>
  <c r="O32" i="6"/>
  <c r="O31" i="6"/>
  <c r="O30" i="6"/>
  <c r="O29" i="6"/>
  <c r="O28" i="6"/>
  <c r="O27" i="6"/>
  <c r="O26" i="6"/>
  <c r="O25" i="6"/>
  <c r="O24" i="6"/>
  <c r="O23" i="6"/>
  <c r="O22" i="6"/>
  <c r="O21" i="6"/>
  <c r="O20" i="6"/>
  <c r="O19" i="6"/>
  <c r="O18" i="6"/>
  <c r="O17" i="6"/>
  <c r="O16" i="6"/>
  <c r="O15" i="6"/>
  <c r="O14" i="6"/>
  <c r="O13" i="6"/>
  <c r="O12" i="6"/>
  <c r="O11" i="6"/>
  <c r="O10" i="6"/>
  <c r="O9" i="6"/>
  <c r="O8" i="6"/>
  <c r="O7" i="6"/>
  <c r="O6" i="6"/>
  <c r="O5" i="6"/>
  <c r="O4" i="6"/>
  <c r="R4" i="7" s="1"/>
  <c r="A4" i="6"/>
  <c r="C3" i="7" s="1"/>
  <c r="A5" i="6"/>
  <c r="BA5" i="6" s="1"/>
  <c r="A6" i="6"/>
  <c r="CC6" i="6" s="1"/>
  <c r="A7" i="6"/>
  <c r="BA7" i="6" s="1"/>
  <c r="A8" i="6"/>
  <c r="CC8" i="6" s="1"/>
  <c r="A9" i="6"/>
  <c r="BA9" i="6" s="1"/>
  <c r="A10" i="6"/>
  <c r="CC10" i="6" s="1"/>
  <c r="A11" i="6"/>
  <c r="BA11" i="6" s="1"/>
  <c r="A12" i="6"/>
  <c r="BA12" i="6" s="1"/>
  <c r="A13" i="6"/>
  <c r="BA13" i="6" s="1"/>
  <c r="A14" i="6"/>
  <c r="BA14" i="6" s="1"/>
  <c r="A15" i="6"/>
  <c r="BA15" i="6" s="1"/>
  <c r="A16" i="6"/>
  <c r="BA16" i="6" s="1"/>
  <c r="A17" i="6"/>
  <c r="BA17" i="6" s="1"/>
  <c r="A18" i="6"/>
  <c r="CC18" i="6" s="1"/>
  <c r="A19" i="6"/>
  <c r="BA19" i="6" s="1"/>
  <c r="A20" i="6"/>
  <c r="CC20" i="6" s="1"/>
  <c r="A21" i="6"/>
  <c r="BA21" i="6" s="1"/>
  <c r="A22" i="6"/>
  <c r="CC22" i="6" s="1"/>
  <c r="A23" i="6"/>
  <c r="A24" i="6"/>
  <c r="CC24" i="6" s="1"/>
  <c r="A25" i="6"/>
  <c r="A26" i="6"/>
  <c r="BA26" i="6" s="1"/>
  <c r="A27" i="6"/>
  <c r="A28" i="6"/>
  <c r="BA28" i="6" s="1"/>
  <c r="A29" i="6"/>
  <c r="A30" i="6"/>
  <c r="BA30" i="6" s="1"/>
  <c r="A31" i="6"/>
  <c r="A32" i="6"/>
  <c r="BA32" i="6" s="1"/>
  <c r="A33" i="6"/>
  <c r="A34" i="6"/>
  <c r="BA34" i="6" s="1"/>
  <c r="A35" i="6"/>
  <c r="BA35" i="6" s="1"/>
  <c r="A36" i="6"/>
  <c r="BA36" i="6" s="1"/>
  <c r="A37" i="6"/>
  <c r="BA37" i="6" s="1"/>
  <c r="A38" i="6"/>
  <c r="CC38" i="6" s="1"/>
  <c r="A39" i="6"/>
  <c r="A40" i="6"/>
  <c r="CC40" i="6" s="1"/>
  <c r="A41" i="6"/>
  <c r="A42" i="6"/>
  <c r="CC42" i="6" s="1"/>
  <c r="A43" i="6"/>
  <c r="A44" i="6"/>
  <c r="CC44" i="6" s="1"/>
  <c r="A45" i="6"/>
  <c r="BA45" i="6" s="1"/>
  <c r="A46" i="6"/>
  <c r="BA46" i="6" s="1"/>
  <c r="A47" i="6"/>
  <c r="BA47" i="6" s="1"/>
  <c r="A48" i="6"/>
  <c r="CC48" i="6" s="1"/>
  <c r="A49" i="6"/>
  <c r="BA49" i="6" s="1"/>
  <c r="A50" i="6"/>
  <c r="CC50" i="6" s="1"/>
  <c r="A51" i="6"/>
  <c r="BA51" i="6" s="1"/>
  <c r="A52" i="6"/>
  <c r="CC52" i="6" s="1"/>
  <c r="A53" i="6"/>
  <c r="BA53" i="6" s="1"/>
  <c r="A54" i="6"/>
  <c r="CC54" i="6" s="1"/>
  <c r="A55" i="6"/>
  <c r="BA55" i="6" s="1"/>
  <c r="A56" i="6"/>
  <c r="CC56" i="6" s="1"/>
  <c r="A57" i="6"/>
  <c r="A58" i="6"/>
  <c r="A59" i="6"/>
  <c r="BA59" i="6" s="1"/>
  <c r="A60" i="6"/>
  <c r="A61" i="6"/>
  <c r="CC61" i="6" s="1"/>
  <c r="A62" i="6"/>
  <c r="A63" i="6"/>
  <c r="BA63" i="6" s="1"/>
  <c r="A64" i="6"/>
  <c r="A65" i="6"/>
  <c r="BA65" i="6" s="1"/>
  <c r="A66" i="6"/>
  <c r="A67" i="6"/>
  <c r="BA67" i="6" s="1"/>
  <c r="A68" i="6"/>
  <c r="A69" i="6"/>
  <c r="CC69" i="6" s="1"/>
  <c r="A70" i="6"/>
  <c r="A71" i="6"/>
  <c r="BA71" i="6" s="1"/>
  <c r="A72" i="6"/>
  <c r="A73" i="6"/>
  <c r="BA73" i="6" s="1"/>
  <c r="A74" i="6"/>
  <c r="CC74" i="6" s="1"/>
  <c r="A75" i="6"/>
  <c r="A76" i="6"/>
  <c r="CC76" i="6" s="1"/>
  <c r="A77" i="6"/>
  <c r="A78" i="6"/>
  <c r="CC78" i="6" s="1"/>
  <c r="A79" i="6"/>
  <c r="A80" i="6"/>
  <c r="CC80" i="6" s="1"/>
  <c r="A81" i="6"/>
  <c r="A82" i="6"/>
  <c r="CC82" i="6" s="1"/>
  <c r="A83" i="6"/>
  <c r="A84" i="6"/>
  <c r="CC84" i="6" s="1"/>
  <c r="A85" i="6"/>
  <c r="A86" i="6"/>
  <c r="CC86" i="6" s="1"/>
  <c r="A87" i="6"/>
  <c r="A88" i="6"/>
  <c r="CC88" i="6" s="1"/>
  <c r="A89" i="6"/>
  <c r="A90" i="6"/>
  <c r="CC90" i="6" s="1"/>
  <c r="A91" i="6"/>
  <c r="A92" i="6"/>
  <c r="CC92" i="6" s="1"/>
  <c r="A93" i="6"/>
  <c r="BA93" i="6" s="1"/>
  <c r="A94" i="6"/>
  <c r="BA94" i="6" s="1"/>
  <c r="A95" i="6"/>
  <c r="BA95" i="6" s="1"/>
  <c r="A96" i="6"/>
  <c r="CC96" i="6" s="1"/>
  <c r="A97" i="6"/>
  <c r="CC97" i="6" s="1"/>
  <c r="A98" i="6"/>
  <c r="CC98" i="6" s="1"/>
  <c r="A99" i="6"/>
  <c r="BA99" i="6" s="1"/>
  <c r="CC4" i="6"/>
  <c r="N3" i="7" l="1"/>
  <c r="T3" i="7"/>
  <c r="S3" i="7"/>
  <c r="M3" i="7"/>
  <c r="B7" i="7"/>
  <c r="D7" i="7"/>
  <c r="U7" i="7" s="1"/>
  <c r="I7" i="7"/>
  <c r="Z7" i="7" s="1"/>
  <c r="B6" i="7"/>
  <c r="F6" i="7"/>
  <c r="W6" i="7" s="1"/>
  <c r="K6" i="7"/>
  <c r="AB6" i="7" s="1"/>
  <c r="B5" i="7"/>
  <c r="G5" i="7"/>
  <c r="X5" i="7" s="1"/>
  <c r="I5" i="7"/>
  <c r="Z5" i="7" s="1"/>
  <c r="B4" i="7"/>
  <c r="F4" i="7"/>
  <c r="W4" i="7" s="1"/>
  <c r="K4" i="7"/>
  <c r="AB4" i="7" s="1"/>
  <c r="L3" i="7"/>
  <c r="AC3" i="7" s="1"/>
  <c r="J3" i="7"/>
  <c r="AA3" i="7" s="1"/>
  <c r="C1" i="5"/>
  <c r="G7" i="7"/>
  <c r="X7" i="7" s="1"/>
  <c r="H7" i="7"/>
  <c r="Y7" i="7" s="1"/>
  <c r="R7" i="7"/>
  <c r="I6" i="7"/>
  <c r="Z6" i="7" s="1"/>
  <c r="J6" i="7"/>
  <c r="AA6" i="7" s="1"/>
  <c r="D6" i="7"/>
  <c r="U6" i="7" s="1"/>
  <c r="C5" i="7"/>
  <c r="H5" i="7"/>
  <c r="Y5" i="7" s="1"/>
  <c r="R5" i="7"/>
  <c r="E4" i="7"/>
  <c r="V4" i="7" s="1"/>
  <c r="J4" i="7"/>
  <c r="AA4" i="7" s="1"/>
  <c r="D4" i="7"/>
  <c r="U4" i="7" s="1"/>
  <c r="R3" i="7"/>
  <c r="I3" i="7"/>
  <c r="Z3" i="7" s="1"/>
  <c r="Q101" i="6"/>
  <c r="B40" i="8" s="1"/>
  <c r="U101" i="6"/>
  <c r="F40" i="8" s="1"/>
  <c r="Y101" i="6"/>
  <c r="J40" i="8" s="1"/>
  <c r="J41" i="8" s="1"/>
  <c r="C101" i="6"/>
  <c r="B36" i="8" s="1"/>
  <c r="G101" i="6"/>
  <c r="F36" i="8" s="1"/>
  <c r="K101" i="6"/>
  <c r="J36" i="8" s="1"/>
  <c r="M101" i="6"/>
  <c r="L36" i="8" s="1"/>
  <c r="R101" i="6"/>
  <c r="C40" i="8" s="1"/>
  <c r="V101" i="6"/>
  <c r="G40" i="8" s="1"/>
  <c r="Z101" i="6"/>
  <c r="K40" i="8" s="1"/>
  <c r="D101" i="6"/>
  <c r="C36" i="8" s="1"/>
  <c r="H101" i="6"/>
  <c r="G36" i="8" s="1"/>
  <c r="S101" i="6"/>
  <c r="D40" i="8" s="1"/>
  <c r="W101" i="6"/>
  <c r="H40" i="8" s="1"/>
  <c r="AA101" i="6"/>
  <c r="L40" i="8" s="1"/>
  <c r="L41" i="8" s="1"/>
  <c r="E101" i="6"/>
  <c r="D36" i="8" s="1"/>
  <c r="I101" i="6"/>
  <c r="H36" i="8" s="1"/>
  <c r="T101" i="6"/>
  <c r="E40" i="8" s="1"/>
  <c r="X101" i="6"/>
  <c r="I40" i="8" s="1"/>
  <c r="I41" i="8" s="1"/>
  <c r="AB101" i="6"/>
  <c r="M40" i="8" s="1"/>
  <c r="F101" i="6"/>
  <c r="E36" i="8" s="1"/>
  <c r="J101" i="6"/>
  <c r="I36" i="8" s="1"/>
  <c r="N101" i="6"/>
  <c r="M36" i="8" s="1"/>
  <c r="M37" i="8" s="1"/>
  <c r="L101" i="6"/>
  <c r="K36" i="8" s="1"/>
  <c r="M6" i="10"/>
  <c r="K7" i="7"/>
  <c r="AB7" i="7" s="1"/>
  <c r="L7" i="7"/>
  <c r="AC7" i="7" s="1"/>
  <c r="F7" i="7"/>
  <c r="W7" i="7" s="1"/>
  <c r="R6" i="7"/>
  <c r="C6" i="7"/>
  <c r="H6" i="7"/>
  <c r="Y6" i="7" s="1"/>
  <c r="K5" i="7"/>
  <c r="AB5" i="7" s="1"/>
  <c r="L5" i="7"/>
  <c r="AC5" i="7" s="1"/>
  <c r="F5" i="7"/>
  <c r="W5" i="7" s="1"/>
  <c r="C4" i="7"/>
  <c r="H4" i="7"/>
  <c r="Y4" i="7" s="1"/>
  <c r="H3" i="7"/>
  <c r="Y3" i="7" s="1"/>
  <c r="E3" i="7"/>
  <c r="V3" i="7" s="1"/>
  <c r="G3" i="7"/>
  <c r="X3" i="7" s="1"/>
  <c r="C7" i="7"/>
  <c r="E7" i="7"/>
  <c r="V7" i="7" s="1"/>
  <c r="J7" i="7"/>
  <c r="AA7" i="7" s="1"/>
  <c r="E6" i="7"/>
  <c r="V6" i="7" s="1"/>
  <c r="G6" i="7"/>
  <c r="X6" i="7" s="1"/>
  <c r="L6" i="7"/>
  <c r="AC6" i="7" s="1"/>
  <c r="D5" i="7"/>
  <c r="U5" i="7" s="1"/>
  <c r="E5" i="7"/>
  <c r="V5" i="7" s="1"/>
  <c r="J5" i="7"/>
  <c r="AA5" i="7" s="1"/>
  <c r="I4" i="7"/>
  <c r="Z4" i="7" s="1"/>
  <c r="G4" i="7"/>
  <c r="X4" i="7" s="1"/>
  <c r="L4" i="7"/>
  <c r="AC4" i="7" s="1"/>
  <c r="D3" i="7"/>
  <c r="U3" i="7" s="1"/>
  <c r="F3" i="7"/>
  <c r="W3" i="7" s="1"/>
  <c r="K3" i="7"/>
  <c r="AB3" i="7" s="1"/>
  <c r="R103" i="6"/>
  <c r="W103" i="6"/>
  <c r="AA103" i="6"/>
  <c r="S104" i="6"/>
  <c r="W104" i="6"/>
  <c r="AA104" i="6"/>
  <c r="S105" i="6"/>
  <c r="W105" i="6"/>
  <c r="AA105" i="6"/>
  <c r="T106" i="6"/>
  <c r="X106" i="6"/>
  <c r="AB106" i="6"/>
  <c r="U107" i="6"/>
  <c r="Y107" i="6"/>
  <c r="AB102" i="6"/>
  <c r="X102" i="6"/>
  <c r="T102" i="6"/>
  <c r="X103" i="6"/>
  <c r="AB103" i="6"/>
  <c r="T104" i="6"/>
  <c r="X104" i="6"/>
  <c r="AB104" i="6"/>
  <c r="T105" i="6"/>
  <c r="X105" i="6"/>
  <c r="AB105" i="6"/>
  <c r="U106" i="6"/>
  <c r="Y106" i="6"/>
  <c r="Q107" i="6"/>
  <c r="V107" i="6"/>
  <c r="Z107" i="6"/>
  <c r="AA102" i="6"/>
  <c r="W102" i="6"/>
  <c r="S102" i="6"/>
  <c r="U103" i="6"/>
  <c r="Y103" i="6"/>
  <c r="Q104" i="6"/>
  <c r="U104" i="6"/>
  <c r="Y104" i="6"/>
  <c r="Q105" i="6"/>
  <c r="U105" i="6"/>
  <c r="Y105" i="6"/>
  <c r="Q106" i="6"/>
  <c r="V106" i="6"/>
  <c r="Z106" i="6"/>
  <c r="R107" i="6"/>
  <c r="W107" i="6"/>
  <c r="AA107" i="6"/>
  <c r="Z102" i="6"/>
  <c r="V102" i="6"/>
  <c r="R102" i="6"/>
  <c r="R104" i="6"/>
  <c r="R105" i="6"/>
  <c r="Z105" i="6"/>
  <c r="W106" i="6"/>
  <c r="T107" i="6"/>
  <c r="AB107" i="6"/>
  <c r="U102" i="6"/>
  <c r="T103" i="6"/>
  <c r="Q103" i="6"/>
  <c r="V103" i="6"/>
  <c r="Z103" i="6"/>
  <c r="V104" i="6"/>
  <c r="Z104" i="6"/>
  <c r="V105" i="6"/>
  <c r="R106" i="6"/>
  <c r="AA106" i="6"/>
  <c r="X107" i="6"/>
  <c r="Y102" i="6"/>
  <c r="S103" i="6"/>
  <c r="Q102" i="6"/>
  <c r="M41" i="8"/>
  <c r="AR5" i="6"/>
  <c r="AV5" i="6"/>
  <c r="AZ5" i="6"/>
  <c r="AR6" i="6"/>
  <c r="AV6" i="6"/>
  <c r="AZ6" i="6"/>
  <c r="AR7" i="6"/>
  <c r="AV7" i="6"/>
  <c r="AZ7" i="6"/>
  <c r="AR8" i="6"/>
  <c r="AV8" i="6"/>
  <c r="AZ8" i="6"/>
  <c r="AR9" i="6"/>
  <c r="AV9" i="6"/>
  <c r="AZ9" i="6"/>
  <c r="AR10" i="6"/>
  <c r="AV10" i="6"/>
  <c r="AZ10" i="6"/>
  <c r="AR11" i="6"/>
  <c r="AV11" i="6"/>
  <c r="AZ11" i="6"/>
  <c r="AR12" i="6"/>
  <c r="AV12" i="6"/>
  <c r="AZ12" i="6"/>
  <c r="AR13" i="6"/>
  <c r="AV13" i="6"/>
  <c r="AZ13" i="6"/>
  <c r="AR14" i="6"/>
  <c r="AV14" i="6"/>
  <c r="AZ14" i="6"/>
  <c r="AR15" i="6"/>
  <c r="AV15" i="6"/>
  <c r="AZ15" i="6"/>
  <c r="AR16" i="6"/>
  <c r="AV16" i="6"/>
  <c r="AZ16" i="6"/>
  <c r="AR17" i="6"/>
  <c r="AV17" i="6"/>
  <c r="AZ17" i="6"/>
  <c r="AR18" i="6"/>
  <c r="AV18" i="6"/>
  <c r="AZ18" i="6"/>
  <c r="AR19" i="6"/>
  <c r="AV19" i="6"/>
  <c r="AZ19" i="6"/>
  <c r="AR20" i="6"/>
  <c r="AV20" i="6"/>
  <c r="AZ20" i="6"/>
  <c r="AR21" i="6"/>
  <c r="AV21" i="6"/>
  <c r="AZ21" i="6"/>
  <c r="AR22" i="6"/>
  <c r="AV22" i="6"/>
  <c r="AZ22" i="6"/>
  <c r="AR23" i="6"/>
  <c r="AV23" i="6"/>
  <c r="AZ23" i="6"/>
  <c r="AV4" i="6"/>
  <c r="AZ4" i="6"/>
  <c r="AO4" i="6"/>
  <c r="AN6" i="6"/>
  <c r="AN8" i="6"/>
  <c r="AN10" i="6"/>
  <c r="AN12" i="6"/>
  <c r="AN14" i="6"/>
  <c r="AN16" i="6"/>
  <c r="AN18" i="6"/>
  <c r="AN20" i="6"/>
  <c r="AN22" i="6"/>
  <c r="AM4" i="6"/>
  <c r="AI23" i="6"/>
  <c r="AE23" i="6"/>
  <c r="AK22" i="6"/>
  <c r="AG22" i="6"/>
  <c r="AC22" i="6"/>
  <c r="AI21" i="6"/>
  <c r="AE21" i="6"/>
  <c r="AK20" i="6"/>
  <c r="AG20" i="6"/>
  <c r="AC20" i="6"/>
  <c r="S107" i="6"/>
  <c r="L37" i="8"/>
  <c r="S106" i="6"/>
  <c r="AS5" i="6"/>
  <c r="AX5" i="6"/>
  <c r="AQ6" i="6"/>
  <c r="AW6" i="6"/>
  <c r="AP7" i="6"/>
  <c r="AU7" i="6"/>
  <c r="AO8" i="6"/>
  <c r="AT8" i="6"/>
  <c r="AY8" i="6"/>
  <c r="AS9" i="6"/>
  <c r="AX9" i="6"/>
  <c r="AQ10" i="6"/>
  <c r="AW10" i="6"/>
  <c r="AP11" i="6"/>
  <c r="AU11" i="6"/>
  <c r="AO12" i="6"/>
  <c r="AT12" i="6"/>
  <c r="AY12" i="6"/>
  <c r="AS13" i="6"/>
  <c r="AX13" i="6"/>
  <c r="AQ14" i="6"/>
  <c r="AW14" i="6"/>
  <c r="AP15" i="6"/>
  <c r="AU15" i="6"/>
  <c r="AO16" i="6"/>
  <c r="AT16" i="6"/>
  <c r="AY16" i="6"/>
  <c r="AS17" i="6"/>
  <c r="AX17" i="6"/>
  <c r="AQ18" i="6"/>
  <c r="AW18" i="6"/>
  <c r="AP19" i="6"/>
  <c r="AU19" i="6"/>
  <c r="AO20" i="6"/>
  <c r="AT20" i="6"/>
  <c r="AY20" i="6"/>
  <c r="AS21" i="6"/>
  <c r="AX21" i="6"/>
  <c r="AQ22" i="6"/>
  <c r="AW22" i="6"/>
  <c r="AP23" i="6"/>
  <c r="AU23" i="6"/>
  <c r="AS4" i="6"/>
  <c r="AX4" i="6"/>
  <c r="AP4" i="6"/>
  <c r="AM7" i="6"/>
  <c r="AN9" i="6"/>
  <c r="AM12" i="6"/>
  <c r="AM15" i="6"/>
  <c r="AN17" i="6"/>
  <c r="AM20" i="6"/>
  <c r="AM23" i="6"/>
  <c r="AK23" i="6"/>
  <c r="AF23" i="6"/>
  <c r="AJ22" i="6"/>
  <c r="AE22" i="6"/>
  <c r="AJ21" i="6"/>
  <c r="AD21" i="6"/>
  <c r="AI20" i="6"/>
  <c r="AD20" i="6"/>
  <c r="AI19" i="6"/>
  <c r="AE19" i="6"/>
  <c r="AK18" i="6"/>
  <c r="AG18" i="6"/>
  <c r="AC18" i="6"/>
  <c r="AI17" i="6"/>
  <c r="AE17" i="6"/>
  <c r="AK16" i="6"/>
  <c r="AG16" i="6"/>
  <c r="AC16" i="6"/>
  <c r="AI15" i="6"/>
  <c r="AE15" i="6"/>
  <c r="AK14" i="6"/>
  <c r="AG14" i="6"/>
  <c r="AC14" i="6"/>
  <c r="AI13" i="6"/>
  <c r="AE13" i="6"/>
  <c r="AK12" i="6"/>
  <c r="AG12" i="6"/>
  <c r="AC12" i="6"/>
  <c r="AI11" i="6"/>
  <c r="AE11" i="6"/>
  <c r="AK10" i="6"/>
  <c r="AP5" i="6"/>
  <c r="AW5" i="6"/>
  <c r="AS6" i="6"/>
  <c r="AY6" i="6"/>
  <c r="AT7" i="6"/>
  <c r="AP8" i="6"/>
  <c r="AW8" i="6"/>
  <c r="AQ9" i="6"/>
  <c r="AY9" i="6"/>
  <c r="AT10" i="6"/>
  <c r="AO11" i="6"/>
  <c r="AW11" i="6"/>
  <c r="AQ12" i="6"/>
  <c r="AX12" i="6"/>
  <c r="AT13" i="6"/>
  <c r="AO14" i="6"/>
  <c r="AU14" i="6"/>
  <c r="AQ15" i="6"/>
  <c r="AX15" i="6"/>
  <c r="AS16" i="6"/>
  <c r="AO17" i="6"/>
  <c r="AU17" i="6"/>
  <c r="AP18" i="6"/>
  <c r="AX18" i="6"/>
  <c r="AS19" i="6"/>
  <c r="AY19" i="6"/>
  <c r="AU20" i="6"/>
  <c r="AP21" i="6"/>
  <c r="AW21" i="6"/>
  <c r="AS22" i="6"/>
  <c r="AY22" i="6"/>
  <c r="AT23" i="6"/>
  <c r="AT4" i="6"/>
  <c r="AR4" i="6"/>
  <c r="AM6" i="6"/>
  <c r="AM10" i="6"/>
  <c r="AN13" i="6"/>
  <c r="AM17" i="6"/>
  <c r="AM21" i="6"/>
  <c r="AN4" i="6"/>
  <c r="AG23" i="6"/>
  <c r="AI22" i="6"/>
  <c r="AL21" i="6"/>
  <c r="AF21" i="6"/>
  <c r="AH20" i="6"/>
  <c r="AK19" i="6"/>
  <c r="AF19" i="6"/>
  <c r="AJ18" i="6"/>
  <c r="AE18" i="6"/>
  <c r="AJ17" i="6"/>
  <c r="AD17" i="6"/>
  <c r="AI16" i="6"/>
  <c r="AD16" i="6"/>
  <c r="AH15" i="6"/>
  <c r="AC15" i="6"/>
  <c r="AH14" i="6"/>
  <c r="AL13" i="6"/>
  <c r="AG13" i="6"/>
  <c r="AL12" i="6"/>
  <c r="AF12" i="6"/>
  <c r="AK11" i="6"/>
  <c r="AF11" i="6"/>
  <c r="AJ10" i="6"/>
  <c r="AF10" i="6"/>
  <c r="AL9" i="6"/>
  <c r="AH9" i="6"/>
  <c r="AD9" i="6"/>
  <c r="AJ8" i="6"/>
  <c r="AF8" i="6"/>
  <c r="AL7" i="6"/>
  <c r="AH7" i="6"/>
  <c r="AD7" i="6"/>
  <c r="AJ6" i="6"/>
  <c r="AF6" i="6"/>
  <c r="AL5" i="6"/>
  <c r="AH5" i="6"/>
  <c r="AD5" i="6"/>
  <c r="AJ4" i="6"/>
  <c r="AF4" i="6"/>
  <c r="M103" i="6"/>
  <c r="M105" i="6"/>
  <c r="M107" i="6"/>
  <c r="L16" i="8" s="1"/>
  <c r="L107" i="6"/>
  <c r="H107" i="6"/>
  <c r="D107" i="6"/>
  <c r="J106" i="6"/>
  <c r="F106" i="6"/>
  <c r="L105" i="6"/>
  <c r="H105" i="6"/>
  <c r="D105" i="6"/>
  <c r="J104" i="6"/>
  <c r="F104" i="6"/>
  <c r="L103" i="6"/>
  <c r="H103" i="6"/>
  <c r="D103" i="6"/>
  <c r="J102" i="6"/>
  <c r="F102" i="6"/>
  <c r="AQ5" i="6"/>
  <c r="AY5" i="6"/>
  <c r="AT6" i="6"/>
  <c r="AO7" i="6"/>
  <c r="AW7" i="6"/>
  <c r="AQ8" i="6"/>
  <c r="AX8" i="6"/>
  <c r="AT9" i="6"/>
  <c r="AO10" i="6"/>
  <c r="AU10" i="6"/>
  <c r="AQ11" i="6"/>
  <c r="AX11" i="6"/>
  <c r="AS12" i="6"/>
  <c r="AO13" i="6"/>
  <c r="AU13" i="6"/>
  <c r="AP14" i="6"/>
  <c r="AX14" i="6"/>
  <c r="AS15" i="6"/>
  <c r="AY15" i="6"/>
  <c r="AU16" i="6"/>
  <c r="AP17" i="6"/>
  <c r="AW17" i="6"/>
  <c r="AS18" i="6"/>
  <c r="AY18" i="6"/>
  <c r="AT19" i="6"/>
  <c r="AP20" i="6"/>
  <c r="AW20" i="6"/>
  <c r="AQ21" i="6"/>
  <c r="AY21" i="6"/>
  <c r="AT22" i="6"/>
  <c r="AO23" i="6"/>
  <c r="AW23" i="6"/>
  <c r="AU4" i="6"/>
  <c r="AQ4" i="6"/>
  <c r="AN7" i="6"/>
  <c r="AM11" i="6"/>
  <c r="AM14" i="6"/>
  <c r="AM18" i="6"/>
  <c r="AN21" i="6"/>
  <c r="AL23" i="6"/>
  <c r="AD23" i="6"/>
  <c r="AH22" i="6"/>
  <c r="AK21" i="6"/>
  <c r="AC21" i="6"/>
  <c r="AF20" i="6"/>
  <c r="AJ19" i="6"/>
  <c r="AD19" i="6"/>
  <c r="AI18" i="6"/>
  <c r="AD18" i="6"/>
  <c r="AH17" i="6"/>
  <c r="AC17" i="6"/>
  <c r="AH16" i="6"/>
  <c r="AL15" i="6"/>
  <c r="AG15" i="6"/>
  <c r="AL14" i="6"/>
  <c r="AF14" i="6"/>
  <c r="AK13" i="6"/>
  <c r="AF13" i="6"/>
  <c r="AJ12" i="6"/>
  <c r="AE12" i="6"/>
  <c r="AJ11" i="6"/>
  <c r="AD11" i="6"/>
  <c r="AI10" i="6"/>
  <c r="AE10" i="6"/>
  <c r="AK9" i="6"/>
  <c r="AG9" i="6"/>
  <c r="AC9" i="6"/>
  <c r="AI8" i="6"/>
  <c r="AE8" i="6"/>
  <c r="AK7" i="6"/>
  <c r="AO5" i="6"/>
  <c r="AP6" i="6"/>
  <c r="AS7" i="6"/>
  <c r="AU8" i="6"/>
  <c r="AW9" i="6"/>
  <c r="AY10" i="6"/>
  <c r="AP12" i="6"/>
  <c r="AQ13" i="6"/>
  <c r="AT14" i="6"/>
  <c r="AW15" i="6"/>
  <c r="AX16" i="6"/>
  <c r="AO18" i="6"/>
  <c r="AQ19" i="6"/>
  <c r="AS20" i="6"/>
  <c r="AU21" i="6"/>
  <c r="AX22" i="6"/>
  <c r="AY23" i="6"/>
  <c r="AN5" i="6"/>
  <c r="AM13" i="6"/>
  <c r="AN19" i="6"/>
  <c r="AH23" i="6"/>
  <c r="AD22" i="6"/>
  <c r="AJ20" i="6"/>
  <c r="AG19" i="6"/>
  <c r="AF18" i="6"/>
  <c r="AF17" i="6"/>
  <c r="AE16" i="6"/>
  <c r="AD15" i="6"/>
  <c r="AD14" i="6"/>
  <c r="AC13" i="6"/>
  <c r="AL11" i="6"/>
  <c r="AL10" i="6"/>
  <c r="AC10" i="6"/>
  <c r="AE9" i="6"/>
  <c r="AG8" i="6"/>
  <c r="AI7" i="6"/>
  <c r="AC7" i="6"/>
  <c r="AH6" i="6"/>
  <c r="AC6" i="6"/>
  <c r="AG5" i="6"/>
  <c r="AL4" i="6"/>
  <c r="AG4" i="6"/>
  <c r="N103" i="6"/>
  <c r="M106" i="6"/>
  <c r="L15" i="8" s="1"/>
  <c r="M102" i="6"/>
  <c r="G107" i="6"/>
  <c r="L106" i="6"/>
  <c r="G106" i="6"/>
  <c r="K105" i="6"/>
  <c r="F105" i="6"/>
  <c r="K104" i="6"/>
  <c r="E104" i="6"/>
  <c r="J103" i="6"/>
  <c r="E103" i="6"/>
  <c r="I102" i="6"/>
  <c r="D102" i="6"/>
  <c r="AT5" i="6"/>
  <c r="AU6" i="6"/>
  <c r="AX7" i="6"/>
  <c r="AO9" i="6"/>
  <c r="AP10" i="6"/>
  <c r="AS11" i="6"/>
  <c r="AU12" i="6"/>
  <c r="AW13" i="6"/>
  <c r="AY14" i="6"/>
  <c r="AP16" i="6"/>
  <c r="AQ17" i="6"/>
  <c r="AT18" i="6"/>
  <c r="AW19" i="6"/>
  <c r="AX20" i="6"/>
  <c r="AO22" i="6"/>
  <c r="AQ23" i="6"/>
  <c r="AW4" i="6"/>
  <c r="AM8" i="6"/>
  <c r="AN15" i="6"/>
  <c r="AM22" i="6"/>
  <c r="AC23" i="6"/>
  <c r="AH21" i="6"/>
  <c r="AE20" i="6"/>
  <c r="AC19" i="6"/>
  <c r="AL17" i="6"/>
  <c r="AL16" i="6"/>
  <c r="AK15" i="6"/>
  <c r="AJ14" i="6"/>
  <c r="AJ13" i="6"/>
  <c r="AI12" i="6"/>
  <c r="AH11" i="6"/>
  <c r="AH10" i="6"/>
  <c r="AJ9" i="6"/>
  <c r="AL8" i="6"/>
  <c r="AD8" i="6"/>
  <c r="AG7" i="6"/>
  <c r="AL6" i="6"/>
  <c r="AG6" i="6"/>
  <c r="AK5" i="6"/>
  <c r="AF5" i="6"/>
  <c r="AK4" i="6"/>
  <c r="AE4" i="6"/>
  <c r="M104" i="6"/>
  <c r="N106" i="6"/>
  <c r="K107" i="6"/>
  <c r="F107" i="6"/>
  <c r="K106" i="6"/>
  <c r="E106" i="6"/>
  <c r="J105" i="6"/>
  <c r="E105" i="6"/>
  <c r="I104" i="6"/>
  <c r="D104" i="6"/>
  <c r="I103" i="6"/>
  <c r="C103" i="6"/>
  <c r="H102" i="6"/>
  <c r="C102" i="6"/>
  <c r="AU5" i="6"/>
  <c r="AX6" i="6"/>
  <c r="AY7" i="6"/>
  <c r="AP9" i="6"/>
  <c r="AS10" i="6"/>
  <c r="AT11" i="6"/>
  <c r="AW12" i="6"/>
  <c r="AY13" i="6"/>
  <c r="AO15" i="6"/>
  <c r="AQ16" i="6"/>
  <c r="AT17" i="6"/>
  <c r="AU18" i="6"/>
  <c r="AX19" i="6"/>
  <c r="AO21" i="6"/>
  <c r="AP22" i="6"/>
  <c r="AS23" i="6"/>
  <c r="AY4" i="6"/>
  <c r="AM9" i="6"/>
  <c r="AM16" i="6"/>
  <c r="AN23" i="6"/>
  <c r="AL22" i="6"/>
  <c r="AG21" i="6"/>
  <c r="AL19" i="6"/>
  <c r="AL18" i="6"/>
  <c r="AK17" i="6"/>
  <c r="AJ16" i="6"/>
  <c r="AJ15" i="6"/>
  <c r="AI14" i="6"/>
  <c r="AH13" i="6"/>
  <c r="AH12" i="6"/>
  <c r="AG11" i="6"/>
  <c r="AG10" i="6"/>
  <c r="AI9" i="6"/>
  <c r="AK8" i="6"/>
  <c r="AC8" i="6"/>
  <c r="AF7" i="6"/>
  <c r="AK6" i="6"/>
  <c r="AE6" i="6"/>
  <c r="AJ5" i="6"/>
  <c r="AE5" i="6"/>
  <c r="AI4" i="6"/>
  <c r="AD4" i="6"/>
  <c r="N104" i="6"/>
  <c r="N107" i="6"/>
  <c r="M16" i="8" s="1"/>
  <c r="J107" i="6"/>
  <c r="E107" i="6"/>
  <c r="I106" i="6"/>
  <c r="D106" i="6"/>
  <c r="I105" i="6"/>
  <c r="C105" i="6"/>
  <c r="H104" i="6"/>
  <c r="G103" i="6"/>
  <c r="L102" i="6"/>
  <c r="G102" i="6"/>
  <c r="AQ7" i="6"/>
  <c r="AU9" i="6"/>
  <c r="AY11" i="6"/>
  <c r="AP13" i="6"/>
  <c r="AT15" i="6"/>
  <c r="AY17" i="6"/>
  <c r="AT21" i="6"/>
  <c r="AX23" i="6"/>
  <c r="AN11" i="6"/>
  <c r="AM19" i="6"/>
  <c r="AF22" i="6"/>
  <c r="AH19" i="6"/>
  <c r="AG17" i="6"/>
  <c r="AF15" i="6"/>
  <c r="AD12" i="6"/>
  <c r="AD10" i="6"/>
  <c r="AH8" i="6"/>
  <c r="AE7" i="6"/>
  <c r="AD6" i="6"/>
  <c r="AC5" i="6"/>
  <c r="AC4" i="6"/>
  <c r="N102" i="6"/>
  <c r="C107" i="6"/>
  <c r="C106" i="6"/>
  <c r="L104" i="6"/>
  <c r="K103" i="6"/>
  <c r="K102" i="6"/>
  <c r="C104" i="6"/>
  <c r="AO6" i="6"/>
  <c r="AS8" i="6"/>
  <c r="AX10" i="6"/>
  <c r="AS14" i="6"/>
  <c r="AW16" i="6"/>
  <c r="AO19" i="6"/>
  <c r="AQ20" i="6"/>
  <c r="AU22" i="6"/>
  <c r="AM5" i="6"/>
  <c r="AJ23" i="6"/>
  <c r="AL20" i="6"/>
  <c r="AH18" i="6"/>
  <c r="AF16" i="6"/>
  <c r="AE14" i="6"/>
  <c r="AD13" i="6"/>
  <c r="AC11" i="6"/>
  <c r="AF9" i="6"/>
  <c r="AJ7" i="6"/>
  <c r="AI6" i="6"/>
  <c r="AI5" i="6"/>
  <c r="AH4" i="6"/>
  <c r="N105" i="6"/>
  <c r="M14" i="8" s="1"/>
  <c r="M27" i="8" s="1"/>
  <c r="M28" i="8" s="1"/>
  <c r="I107" i="6"/>
  <c r="H106" i="6"/>
  <c r="G105" i="6"/>
  <c r="G104" i="6"/>
  <c r="F103" i="6"/>
  <c r="E102" i="6"/>
  <c r="H41" i="8"/>
  <c r="D41" i="8"/>
  <c r="J37" i="8"/>
  <c r="F37" i="8"/>
  <c r="B37" i="8"/>
  <c r="K37" i="8"/>
  <c r="C37" i="8"/>
  <c r="K41" i="8"/>
  <c r="G41" i="8"/>
  <c r="C41" i="8"/>
  <c r="I37" i="8"/>
  <c r="E37" i="8"/>
  <c r="E41" i="8"/>
  <c r="F41" i="8"/>
  <c r="B41" i="8"/>
  <c r="H37" i="8"/>
  <c r="D37" i="8"/>
  <c r="G37" i="8"/>
  <c r="Q11" i="7"/>
  <c r="Q15" i="7"/>
  <c r="Q19" i="7"/>
  <c r="Q9" i="7"/>
  <c r="Q13" i="7"/>
  <c r="Q17" i="7"/>
  <c r="Q21" i="7"/>
  <c r="Q10" i="7"/>
  <c r="Q14" i="7"/>
  <c r="Q18" i="7"/>
  <c r="Q22" i="7"/>
  <c r="Q8" i="7"/>
  <c r="Q12" i="7"/>
  <c r="Q16" i="7"/>
  <c r="Q20" i="7"/>
  <c r="Q2" i="6"/>
  <c r="BO2" i="6" s="1"/>
  <c r="AO2" i="6"/>
  <c r="R1" i="7"/>
  <c r="IV6" i="10"/>
  <c r="L6" i="10"/>
  <c r="CA2" i="6"/>
  <c r="C1" i="7"/>
  <c r="C1" i="4"/>
  <c r="IU6" i="10"/>
  <c r="BA97" i="6"/>
  <c r="CC65" i="6"/>
  <c r="BA61" i="6"/>
  <c r="CC21" i="6"/>
  <c r="CC32" i="6"/>
  <c r="BA69" i="6"/>
  <c r="BA38" i="6"/>
  <c r="CC73" i="6"/>
  <c r="BA10" i="6"/>
  <c r="CC34" i="6"/>
  <c r="BA42" i="6"/>
  <c r="BA74" i="6"/>
  <c r="BA22" i="6"/>
  <c r="BA82" i="6"/>
  <c r="CC14" i="6"/>
  <c r="CC16" i="6"/>
  <c r="BA18" i="6"/>
  <c r="CC30" i="6"/>
  <c r="CC46" i="6"/>
  <c r="BA90" i="6"/>
  <c r="BA98" i="6"/>
  <c r="CC93" i="6"/>
  <c r="BA44" i="6"/>
  <c r="CC28" i="6"/>
  <c r="BA40" i="6"/>
  <c r="CC59" i="6"/>
  <c r="CC95" i="6"/>
  <c r="BA52" i="6"/>
  <c r="CC36" i="6"/>
  <c r="BA96" i="6"/>
  <c r="CC71" i="6"/>
  <c r="BA6" i="6"/>
  <c r="CC26" i="6"/>
  <c r="CC35" i="6"/>
  <c r="BA50" i="6"/>
  <c r="BA54" i="6"/>
  <c r="CC67" i="6"/>
  <c r="BA78" i="6"/>
  <c r="BA86" i="6"/>
  <c r="CC99" i="6"/>
  <c r="CC63" i="6"/>
  <c r="I2" i="9"/>
  <c r="A34" i="8"/>
  <c r="A18" i="8"/>
  <c r="A29" i="8"/>
  <c r="P3" i="7"/>
  <c r="P4" i="7"/>
  <c r="P5" i="7"/>
  <c r="P6" i="7"/>
  <c r="P7" i="7"/>
  <c r="BA4" i="6"/>
  <c r="CC12" i="6"/>
  <c r="BA20" i="6"/>
  <c r="BA48" i="6"/>
  <c r="BA56" i="6"/>
  <c r="BA76" i="6"/>
  <c r="BA80" i="6"/>
  <c r="BA84" i="6"/>
  <c r="BA88" i="6"/>
  <c r="BA24" i="6"/>
  <c r="BA92" i="6"/>
  <c r="BA8" i="6"/>
  <c r="CC23" i="6"/>
  <c r="BA23" i="6"/>
  <c r="BA29" i="6"/>
  <c r="CC29" i="6"/>
  <c r="CC57" i="6"/>
  <c r="BA57" i="6"/>
  <c r="CC5" i="6"/>
  <c r="CC7" i="6"/>
  <c r="CC9" i="6"/>
  <c r="CC11" i="6"/>
  <c r="CC13" i="6"/>
  <c r="CC15" i="6"/>
  <c r="CC17" i="6"/>
  <c r="CC19" i="6"/>
  <c r="BA27" i="6"/>
  <c r="CC27" i="6"/>
  <c r="BA31" i="6"/>
  <c r="CC31" i="6"/>
  <c r="BA33" i="6"/>
  <c r="CC33" i="6"/>
  <c r="BA25" i="6"/>
  <c r="CC25" i="6"/>
  <c r="BA39" i="6"/>
  <c r="CC39" i="6"/>
  <c r="BA41" i="6"/>
  <c r="CC41" i="6"/>
  <c r="BA43" i="6"/>
  <c r="CC43" i="6"/>
  <c r="CC37" i="6"/>
  <c r="CC45" i="6"/>
  <c r="CC47" i="6"/>
  <c r="CC49" i="6"/>
  <c r="CC51" i="6"/>
  <c r="CC53" i="6"/>
  <c r="CC55" i="6"/>
  <c r="BA58" i="6"/>
  <c r="CC58" i="6"/>
  <c r="BA60" i="6"/>
  <c r="CC60" i="6"/>
  <c r="BA62" i="6"/>
  <c r="CC62" i="6"/>
  <c r="BA64" i="6"/>
  <c r="CC64" i="6"/>
  <c r="BA66" i="6"/>
  <c r="CC66" i="6"/>
  <c r="BA68" i="6"/>
  <c r="CC68" i="6"/>
  <c r="BA70" i="6"/>
  <c r="CC70" i="6"/>
  <c r="BA72" i="6"/>
  <c r="CC72" i="6"/>
  <c r="BA75" i="6"/>
  <c r="CC75" i="6"/>
  <c r="BA77" i="6"/>
  <c r="CC77" i="6"/>
  <c r="BA79" i="6"/>
  <c r="CC79" i="6"/>
  <c r="CC94" i="6"/>
  <c r="BA81" i="6"/>
  <c r="CC81" i="6"/>
  <c r="BA83" i="6"/>
  <c r="CC83" i="6"/>
  <c r="BA85" i="6"/>
  <c r="CC85" i="6"/>
  <c r="BA87" i="6"/>
  <c r="CC87" i="6"/>
  <c r="BA89" i="6"/>
  <c r="CC89" i="6"/>
  <c r="CC91" i="6"/>
  <c r="BA91" i="6"/>
  <c r="AB24" i="7" l="1"/>
  <c r="AZ26" i="6"/>
  <c r="N4" i="7"/>
  <c r="T4" i="7"/>
  <c r="M6" i="7"/>
  <c r="S6" i="7"/>
  <c r="N6" i="7"/>
  <c r="T6" i="7"/>
  <c r="M5" i="7"/>
  <c r="S5" i="7"/>
  <c r="N5" i="7"/>
  <c r="T5" i="7"/>
  <c r="S4" i="7"/>
  <c r="M4" i="7"/>
  <c r="N7" i="7"/>
  <c r="T7" i="7"/>
  <c r="AC24" i="7"/>
  <c r="M7" i="7"/>
  <c r="S7" i="7"/>
  <c r="N24" i="7"/>
  <c r="L14" i="8"/>
  <c r="L27" i="8" s="1"/>
  <c r="L28" i="8" s="1"/>
  <c r="AY26" i="6"/>
  <c r="AN26" i="6"/>
  <c r="L22" i="8"/>
  <c r="L23" i="8"/>
  <c r="M22" i="8"/>
  <c r="M23" i="8"/>
  <c r="M15" i="8"/>
  <c r="BZ6" i="6"/>
  <c r="DB6" i="6" s="1"/>
  <c r="BZ41" i="6"/>
  <c r="DB41" i="6" s="1"/>
  <c r="BZ9" i="6"/>
  <c r="DB9" i="6" s="1"/>
  <c r="BZ86" i="6"/>
  <c r="DB86" i="6" s="1"/>
  <c r="BZ70" i="6"/>
  <c r="DB70" i="6" s="1"/>
  <c r="BZ54" i="6"/>
  <c r="DB54" i="6" s="1"/>
  <c r="BZ23" i="6"/>
  <c r="DB23" i="6" s="1"/>
  <c r="BZ49" i="6"/>
  <c r="DB49" i="6" s="1"/>
  <c r="BZ22" i="6"/>
  <c r="DB22" i="6" s="1"/>
  <c r="BZ5" i="6"/>
  <c r="DB5" i="6" s="1"/>
  <c r="BZ21" i="6"/>
  <c r="DB21" i="6" s="1"/>
  <c r="BZ37" i="6"/>
  <c r="DB37" i="6" s="1"/>
  <c r="BZ8" i="6"/>
  <c r="DB8" i="6" s="1"/>
  <c r="BZ24" i="6"/>
  <c r="DB24" i="6" s="1"/>
  <c r="BZ40" i="6"/>
  <c r="DB40" i="6" s="1"/>
  <c r="BZ53" i="6"/>
  <c r="DB53" i="6" s="1"/>
  <c r="BZ61" i="6"/>
  <c r="DB61" i="6" s="1"/>
  <c r="BZ69" i="6"/>
  <c r="DB69" i="6" s="1"/>
  <c r="BZ77" i="6"/>
  <c r="DB77" i="6" s="1"/>
  <c r="BZ85" i="6"/>
  <c r="DB85" i="6" s="1"/>
  <c r="BZ93" i="6"/>
  <c r="DB93" i="6" s="1"/>
  <c r="BZ4" i="6"/>
  <c r="DB4" i="6" s="1"/>
  <c r="BZ84" i="6"/>
  <c r="DB84" i="6" s="1"/>
  <c r="BZ68" i="6"/>
  <c r="DB68" i="6" s="1"/>
  <c r="BZ52" i="6"/>
  <c r="DB52" i="6" s="1"/>
  <c r="BZ20" i="6"/>
  <c r="DB20" i="6" s="1"/>
  <c r="BZ25" i="6"/>
  <c r="DB25" i="6" s="1"/>
  <c r="BZ94" i="6"/>
  <c r="DB94" i="6" s="1"/>
  <c r="BZ62" i="6"/>
  <c r="DB62" i="6" s="1"/>
  <c r="BZ7" i="6"/>
  <c r="DB7" i="6" s="1"/>
  <c r="BZ45" i="6"/>
  <c r="DB45" i="6" s="1"/>
  <c r="BZ32" i="6"/>
  <c r="DB32" i="6" s="1"/>
  <c r="BZ48" i="6"/>
  <c r="DB48" i="6" s="1"/>
  <c r="BZ73" i="6"/>
  <c r="DB73" i="6" s="1"/>
  <c r="BZ89" i="6"/>
  <c r="DB89" i="6" s="1"/>
  <c r="BZ92" i="6"/>
  <c r="DB92" i="6" s="1"/>
  <c r="BZ60" i="6"/>
  <c r="DB60" i="6" s="1"/>
  <c r="BZ46" i="6"/>
  <c r="DB46" i="6" s="1"/>
  <c r="BZ74" i="6"/>
  <c r="DB74" i="6" s="1"/>
  <c r="BZ28" i="6"/>
  <c r="DB28" i="6" s="1"/>
  <c r="BZ33" i="6"/>
  <c r="DB33" i="6" s="1"/>
  <c r="BZ34" i="6"/>
  <c r="DB34" i="6" s="1"/>
  <c r="BZ19" i="6"/>
  <c r="DB19" i="6" s="1"/>
  <c r="BZ51" i="6"/>
  <c r="DB51" i="6" s="1"/>
  <c r="BZ75" i="6"/>
  <c r="DB75" i="6" s="1"/>
  <c r="BZ83" i="6"/>
  <c r="DB83" i="6" s="1"/>
  <c r="BZ88" i="6"/>
  <c r="DB88" i="6" s="1"/>
  <c r="BZ72" i="6"/>
  <c r="DB72" i="6" s="1"/>
  <c r="BZ31" i="6"/>
  <c r="DB31" i="6" s="1"/>
  <c r="BZ30" i="6"/>
  <c r="DB30" i="6" s="1"/>
  <c r="BZ98" i="6"/>
  <c r="DB98" i="6" s="1"/>
  <c r="BZ82" i="6"/>
  <c r="DB82" i="6" s="1"/>
  <c r="BZ66" i="6"/>
  <c r="DB66" i="6" s="1"/>
  <c r="BZ44" i="6"/>
  <c r="DB44" i="6" s="1"/>
  <c r="BZ12" i="6"/>
  <c r="DB12" i="6" s="1"/>
  <c r="BZ17" i="6"/>
  <c r="DB17" i="6" s="1"/>
  <c r="BZ10" i="6"/>
  <c r="DB10" i="6" s="1"/>
  <c r="BZ26" i="6"/>
  <c r="DB26" i="6" s="1"/>
  <c r="BZ42" i="6"/>
  <c r="DB42" i="6" s="1"/>
  <c r="BZ11" i="6"/>
  <c r="DB11" i="6" s="1"/>
  <c r="BZ27" i="6"/>
  <c r="DB27" i="6" s="1"/>
  <c r="BZ43" i="6"/>
  <c r="DB43" i="6" s="1"/>
  <c r="BZ55" i="6"/>
  <c r="DB55" i="6" s="1"/>
  <c r="BZ63" i="6"/>
  <c r="DB63" i="6" s="1"/>
  <c r="BZ71" i="6"/>
  <c r="DB71" i="6" s="1"/>
  <c r="BZ79" i="6"/>
  <c r="DB79" i="6" s="1"/>
  <c r="BZ87" i="6"/>
  <c r="DB87" i="6" s="1"/>
  <c r="BZ95" i="6"/>
  <c r="DB95" i="6" s="1"/>
  <c r="BZ96" i="6"/>
  <c r="DB96" i="6" s="1"/>
  <c r="BZ80" i="6"/>
  <c r="DB80" i="6" s="1"/>
  <c r="BZ64" i="6"/>
  <c r="DB64" i="6" s="1"/>
  <c r="BZ47" i="6"/>
  <c r="DB47" i="6" s="1"/>
  <c r="BZ15" i="6"/>
  <c r="DB15" i="6" s="1"/>
  <c r="BZ78" i="6"/>
  <c r="DB78" i="6" s="1"/>
  <c r="BZ39" i="6"/>
  <c r="DB39" i="6" s="1"/>
  <c r="BZ38" i="6"/>
  <c r="DB38" i="6" s="1"/>
  <c r="BZ13" i="6"/>
  <c r="DB13" i="6" s="1"/>
  <c r="BZ29" i="6"/>
  <c r="DB29" i="6" s="1"/>
  <c r="BZ16" i="6"/>
  <c r="DB16" i="6" s="1"/>
  <c r="BZ57" i="6"/>
  <c r="DB57" i="6" s="1"/>
  <c r="BZ65" i="6"/>
  <c r="DB65" i="6" s="1"/>
  <c r="BZ81" i="6"/>
  <c r="DB81" i="6" s="1"/>
  <c r="BZ97" i="6"/>
  <c r="DB97" i="6" s="1"/>
  <c r="BZ76" i="6"/>
  <c r="DB76" i="6" s="1"/>
  <c r="BZ36" i="6"/>
  <c r="DB36" i="6" s="1"/>
  <c r="BZ14" i="6"/>
  <c r="DB14" i="6" s="1"/>
  <c r="BZ90" i="6"/>
  <c r="DB90" i="6" s="1"/>
  <c r="BZ58" i="6"/>
  <c r="DB58" i="6" s="1"/>
  <c r="BZ18" i="6"/>
  <c r="DB18" i="6" s="1"/>
  <c r="BZ50" i="6"/>
  <c r="DB50" i="6" s="1"/>
  <c r="BZ35" i="6"/>
  <c r="DB35" i="6" s="1"/>
  <c r="BZ59" i="6"/>
  <c r="DB59" i="6" s="1"/>
  <c r="BZ67" i="6"/>
  <c r="DB67" i="6" s="1"/>
  <c r="BZ91" i="6"/>
  <c r="DB91" i="6" s="1"/>
  <c r="BZ99" i="6"/>
  <c r="DB99" i="6" s="1"/>
  <c r="BZ56" i="6"/>
  <c r="DB56" i="6" s="1"/>
  <c r="AM26" i="6"/>
  <c r="M20" i="8"/>
  <c r="M21" i="8"/>
  <c r="L20" i="8"/>
  <c r="L21" i="8"/>
  <c r="E17" i="8"/>
  <c r="E16" i="8"/>
  <c r="E15" i="8"/>
  <c r="E14" i="8"/>
  <c r="D16" i="8"/>
  <c r="D17" i="8"/>
  <c r="H23" i="8"/>
  <c r="H22" i="8"/>
  <c r="C21" i="8"/>
  <c r="C20" i="8"/>
  <c r="D14" i="8"/>
  <c r="D15" i="8"/>
  <c r="F16" i="8"/>
  <c r="F17" i="8"/>
  <c r="F15" i="8"/>
  <c r="F14" i="8"/>
  <c r="I23" i="8"/>
  <c r="I22" i="8"/>
  <c r="B21" i="8"/>
  <c r="B20" i="8"/>
  <c r="J16" i="8"/>
  <c r="J17" i="8"/>
  <c r="H17" i="8"/>
  <c r="H16" i="8"/>
  <c r="C15" i="8"/>
  <c r="C14" i="8"/>
  <c r="I17" i="8"/>
  <c r="I16" i="8"/>
  <c r="B15" i="8"/>
  <c r="B14" i="8"/>
  <c r="G17" i="8"/>
  <c r="G16" i="8"/>
  <c r="B23" i="8"/>
  <c r="B22" i="8"/>
  <c r="I20" i="8"/>
  <c r="I21" i="8"/>
  <c r="C23" i="8"/>
  <c r="C22" i="8"/>
  <c r="C31" i="8" s="1"/>
  <c r="C32" i="8" s="1"/>
  <c r="K21" i="8"/>
  <c r="K20" i="8"/>
  <c r="K17" i="8"/>
  <c r="K16" i="8"/>
  <c r="J20" i="8"/>
  <c r="J21" i="8"/>
  <c r="J22" i="8"/>
  <c r="J23" i="8"/>
  <c r="H14" i="8"/>
  <c r="H15" i="8"/>
  <c r="G15" i="8"/>
  <c r="G14" i="8"/>
  <c r="D21" i="8"/>
  <c r="D20" i="8"/>
  <c r="C17" i="8"/>
  <c r="C16" i="8"/>
  <c r="C27" i="8" s="1"/>
  <c r="C28" i="8" s="1"/>
  <c r="H20" i="8"/>
  <c r="H21" i="8"/>
  <c r="G23" i="8"/>
  <c r="G22" i="8"/>
  <c r="B16" i="8"/>
  <c r="B17" i="8"/>
  <c r="I15" i="8"/>
  <c r="I14" i="8"/>
  <c r="F22" i="8"/>
  <c r="F23" i="8"/>
  <c r="E21" i="8"/>
  <c r="E20" i="8"/>
  <c r="K15" i="8"/>
  <c r="K14" i="8"/>
  <c r="D22" i="8"/>
  <c r="D23" i="8"/>
  <c r="G21" i="8"/>
  <c r="G20" i="8"/>
  <c r="K23" i="8"/>
  <c r="K22" i="8"/>
  <c r="J15" i="8"/>
  <c r="J14" i="8"/>
  <c r="E23" i="8"/>
  <c r="E22" i="8"/>
  <c r="E31" i="8" s="1"/>
  <c r="E32" i="8" s="1"/>
  <c r="F20" i="8"/>
  <c r="F21" i="8"/>
  <c r="CQ2" i="6"/>
  <c r="Q6" i="7"/>
  <c r="Q4" i="7"/>
  <c r="Q7" i="7"/>
  <c r="C2" i="6"/>
  <c r="AC2" i="6"/>
  <c r="K24" i="7"/>
  <c r="AQ26" i="6"/>
  <c r="BQ82" i="6" s="1"/>
  <c r="CS82" i="6" s="1"/>
  <c r="AE26" i="6"/>
  <c r="BE80" i="6" s="1"/>
  <c r="CG80" i="6" s="1"/>
  <c r="AH26" i="6"/>
  <c r="BH15" i="6" s="1"/>
  <c r="CJ15" i="6" s="1"/>
  <c r="AJ26" i="6"/>
  <c r="BJ46" i="6" s="1"/>
  <c r="CL46" i="6" s="1"/>
  <c r="AW26" i="6"/>
  <c r="BW63" i="6" s="1"/>
  <c r="CY63" i="6" s="1"/>
  <c r="AS26" i="6"/>
  <c r="AT26" i="6"/>
  <c r="BT57" i="6" s="1"/>
  <c r="CV57" i="6" s="1"/>
  <c r="AV26" i="6"/>
  <c r="AO26" i="6"/>
  <c r="BO92" i="6" s="1"/>
  <c r="AD26" i="6"/>
  <c r="AU26" i="6"/>
  <c r="BU60" i="6" s="1"/>
  <c r="CW60" i="6" s="1"/>
  <c r="AK26" i="6"/>
  <c r="AP26" i="6"/>
  <c r="BP59" i="6" s="1"/>
  <c r="CR59" i="6" s="1"/>
  <c r="AC26" i="6"/>
  <c r="BC94" i="6" s="1"/>
  <c r="AL26" i="6"/>
  <c r="BL66" i="6" s="1"/>
  <c r="CN66" i="6" s="1"/>
  <c r="AG26" i="6"/>
  <c r="BG62" i="6" s="1"/>
  <c r="CI62" i="6" s="1"/>
  <c r="AX26" i="6"/>
  <c r="BX71" i="6" s="1"/>
  <c r="CZ71" i="6" s="1"/>
  <c r="AR26" i="6"/>
  <c r="BR29" i="6" s="1"/>
  <c r="CT29" i="6" s="1"/>
  <c r="AF26" i="6"/>
  <c r="BF71" i="6" s="1"/>
  <c r="CH71" i="6" s="1"/>
  <c r="AI26" i="6"/>
  <c r="BI60" i="6" s="1"/>
  <c r="CK60" i="6" s="1"/>
  <c r="Q3" i="7"/>
  <c r="F24" i="7"/>
  <c r="Q5" i="7"/>
  <c r="C24" i="7"/>
  <c r="G24" i="7"/>
  <c r="J24" i="7"/>
  <c r="H24" i="7"/>
  <c r="D24" i="7"/>
  <c r="E24" i="7"/>
  <c r="L24" i="7"/>
  <c r="I24" i="7"/>
  <c r="M24" i="7" l="1"/>
  <c r="L31" i="8"/>
  <c r="L32" i="8" s="1"/>
  <c r="BN7" i="6"/>
  <c r="CP7" i="6" s="1"/>
  <c r="BN15" i="6"/>
  <c r="CP15" i="6" s="1"/>
  <c r="BN23" i="6"/>
  <c r="CP23" i="6" s="1"/>
  <c r="BN31" i="6"/>
  <c r="CP31" i="6" s="1"/>
  <c r="BN39" i="6"/>
  <c r="CP39" i="6" s="1"/>
  <c r="BN47" i="6"/>
  <c r="CP47" i="6" s="1"/>
  <c r="BN55" i="6"/>
  <c r="CP55" i="6" s="1"/>
  <c r="BN63" i="6"/>
  <c r="CP63" i="6" s="1"/>
  <c r="BN71" i="6"/>
  <c r="CP71" i="6" s="1"/>
  <c r="BN79" i="6"/>
  <c r="CP79" i="6" s="1"/>
  <c r="BN87" i="6"/>
  <c r="CP87" i="6" s="1"/>
  <c r="BN95" i="6"/>
  <c r="CP95" i="6" s="1"/>
  <c r="BN12" i="6"/>
  <c r="CP12" i="6" s="1"/>
  <c r="BN28" i="6"/>
  <c r="CP28" i="6" s="1"/>
  <c r="BN44" i="6"/>
  <c r="CP44" i="6" s="1"/>
  <c r="BN60" i="6"/>
  <c r="CP60" i="6" s="1"/>
  <c r="BN76" i="6"/>
  <c r="CP76" i="6" s="1"/>
  <c r="BN92" i="6"/>
  <c r="CP92" i="6" s="1"/>
  <c r="BN10" i="6"/>
  <c r="CP10" i="6" s="1"/>
  <c r="BN26" i="6"/>
  <c r="CP26" i="6" s="1"/>
  <c r="BN42" i="6"/>
  <c r="CP42" i="6" s="1"/>
  <c r="BN58" i="6"/>
  <c r="CP58" i="6" s="1"/>
  <c r="BN74" i="6"/>
  <c r="CP74" i="6" s="1"/>
  <c r="BN90" i="6"/>
  <c r="CP90" i="6" s="1"/>
  <c r="BN27" i="6"/>
  <c r="CP27" i="6" s="1"/>
  <c r="BN43" i="6"/>
  <c r="CP43" i="6" s="1"/>
  <c r="BN59" i="6"/>
  <c r="CP59" i="6" s="1"/>
  <c r="BN75" i="6"/>
  <c r="CP75" i="6" s="1"/>
  <c r="BN99" i="6"/>
  <c r="CP99" i="6" s="1"/>
  <c r="BN20" i="6"/>
  <c r="CP20" i="6" s="1"/>
  <c r="BN68" i="6"/>
  <c r="CP68" i="6" s="1"/>
  <c r="BN4" i="6"/>
  <c r="CP4" i="6" s="1"/>
  <c r="BN34" i="6"/>
  <c r="CP34" i="6" s="1"/>
  <c r="BN66" i="6"/>
  <c r="CP66" i="6" s="1"/>
  <c r="BN98" i="6"/>
  <c r="CP98" i="6" s="1"/>
  <c r="BN5" i="6"/>
  <c r="CP5" i="6" s="1"/>
  <c r="BN21" i="6"/>
  <c r="CP21" i="6" s="1"/>
  <c r="BN37" i="6"/>
  <c r="CP37" i="6" s="1"/>
  <c r="BN53" i="6"/>
  <c r="CP53" i="6" s="1"/>
  <c r="BN69" i="6"/>
  <c r="CP69" i="6" s="1"/>
  <c r="BN93" i="6"/>
  <c r="CP93" i="6" s="1"/>
  <c r="BN40" i="6"/>
  <c r="CP40" i="6" s="1"/>
  <c r="BN72" i="6"/>
  <c r="CP72" i="6" s="1"/>
  <c r="BN6" i="6"/>
  <c r="CP6" i="6" s="1"/>
  <c r="BN38" i="6"/>
  <c r="CP38" i="6" s="1"/>
  <c r="BN70" i="6"/>
  <c r="CP70" i="6" s="1"/>
  <c r="BN9" i="6"/>
  <c r="CP9" i="6" s="1"/>
  <c r="BN17" i="6"/>
  <c r="CP17" i="6" s="1"/>
  <c r="BN25" i="6"/>
  <c r="CP25" i="6" s="1"/>
  <c r="BN33" i="6"/>
  <c r="CP33" i="6" s="1"/>
  <c r="BN41" i="6"/>
  <c r="CP41" i="6" s="1"/>
  <c r="BN49" i="6"/>
  <c r="CP49" i="6" s="1"/>
  <c r="BN57" i="6"/>
  <c r="CP57" i="6" s="1"/>
  <c r="BN65" i="6"/>
  <c r="CP65" i="6" s="1"/>
  <c r="BN73" i="6"/>
  <c r="CP73" i="6" s="1"/>
  <c r="BN81" i="6"/>
  <c r="CP81" i="6" s="1"/>
  <c r="BN89" i="6"/>
  <c r="CP89" i="6" s="1"/>
  <c r="BN97" i="6"/>
  <c r="CP97" i="6" s="1"/>
  <c r="BN16" i="6"/>
  <c r="CP16" i="6" s="1"/>
  <c r="BN32" i="6"/>
  <c r="CP32" i="6" s="1"/>
  <c r="BN48" i="6"/>
  <c r="CP48" i="6" s="1"/>
  <c r="BN64" i="6"/>
  <c r="CP64" i="6" s="1"/>
  <c r="BN80" i="6"/>
  <c r="CP80" i="6" s="1"/>
  <c r="BN96" i="6"/>
  <c r="CP96" i="6" s="1"/>
  <c r="BN14" i="6"/>
  <c r="CP14" i="6" s="1"/>
  <c r="BN30" i="6"/>
  <c r="CP30" i="6" s="1"/>
  <c r="BN46" i="6"/>
  <c r="CP46" i="6" s="1"/>
  <c r="BN62" i="6"/>
  <c r="CP62" i="6" s="1"/>
  <c r="BN78" i="6"/>
  <c r="CP78" i="6" s="1"/>
  <c r="BN94" i="6"/>
  <c r="CP94" i="6" s="1"/>
  <c r="BN11" i="6"/>
  <c r="CP11" i="6" s="1"/>
  <c r="BN19" i="6"/>
  <c r="CP19" i="6" s="1"/>
  <c r="BN35" i="6"/>
  <c r="CP35" i="6" s="1"/>
  <c r="BN51" i="6"/>
  <c r="CP51" i="6" s="1"/>
  <c r="BN67" i="6"/>
  <c r="CP67" i="6" s="1"/>
  <c r="BN83" i="6"/>
  <c r="CP83" i="6" s="1"/>
  <c r="BN91" i="6"/>
  <c r="CP91" i="6" s="1"/>
  <c r="BN36" i="6"/>
  <c r="CP36" i="6" s="1"/>
  <c r="BN52" i="6"/>
  <c r="CP52" i="6" s="1"/>
  <c r="BN84" i="6"/>
  <c r="CP84" i="6" s="1"/>
  <c r="BN18" i="6"/>
  <c r="CP18" i="6" s="1"/>
  <c r="BN50" i="6"/>
  <c r="CP50" i="6" s="1"/>
  <c r="BN82" i="6"/>
  <c r="CP82" i="6" s="1"/>
  <c r="BN13" i="6"/>
  <c r="CP13" i="6" s="1"/>
  <c r="BN29" i="6"/>
  <c r="CP29" i="6" s="1"/>
  <c r="BN45" i="6"/>
  <c r="CP45" i="6" s="1"/>
  <c r="BN61" i="6"/>
  <c r="CP61" i="6" s="1"/>
  <c r="BN77" i="6"/>
  <c r="CP77" i="6" s="1"/>
  <c r="BN85" i="6"/>
  <c r="CP85" i="6" s="1"/>
  <c r="BN8" i="6"/>
  <c r="CP8" i="6" s="1"/>
  <c r="BN24" i="6"/>
  <c r="CP24" i="6" s="1"/>
  <c r="BN56" i="6"/>
  <c r="CP56" i="6" s="1"/>
  <c r="BN88" i="6"/>
  <c r="CP88" i="6" s="1"/>
  <c r="BN22" i="6"/>
  <c r="CP22" i="6" s="1"/>
  <c r="BN54" i="6"/>
  <c r="CP54" i="6" s="1"/>
  <c r="BN86" i="6"/>
  <c r="CP86" i="6" s="1"/>
  <c r="M31" i="8"/>
  <c r="M32" i="8" s="1"/>
  <c r="BY7" i="6"/>
  <c r="DA7" i="6" s="1"/>
  <c r="BY5" i="6"/>
  <c r="DA5" i="6" s="1"/>
  <c r="BY84" i="6"/>
  <c r="DA84" i="6" s="1"/>
  <c r="BY88" i="6"/>
  <c r="DA88" i="6" s="1"/>
  <c r="BY44" i="6"/>
  <c r="DA44" i="6" s="1"/>
  <c r="BY57" i="6"/>
  <c r="DA57" i="6" s="1"/>
  <c r="BY37" i="6"/>
  <c r="DA37" i="6" s="1"/>
  <c r="BY52" i="6"/>
  <c r="DA52" i="6" s="1"/>
  <c r="BY21" i="6"/>
  <c r="DA21" i="6" s="1"/>
  <c r="BY14" i="6"/>
  <c r="DA14" i="6" s="1"/>
  <c r="BY42" i="6"/>
  <c r="DA42" i="6" s="1"/>
  <c r="BY68" i="6"/>
  <c r="DA68" i="6" s="1"/>
  <c r="BY65" i="6"/>
  <c r="DA65" i="6" s="1"/>
  <c r="BY13" i="6"/>
  <c r="DA13" i="6" s="1"/>
  <c r="BY72" i="6"/>
  <c r="DA72" i="6" s="1"/>
  <c r="BY63" i="6"/>
  <c r="DA63" i="6" s="1"/>
  <c r="BY11" i="6"/>
  <c r="DA11" i="6" s="1"/>
  <c r="BY70" i="6"/>
  <c r="DA70" i="6" s="1"/>
  <c r="BY76" i="6"/>
  <c r="DA76" i="6" s="1"/>
  <c r="BY93" i="6"/>
  <c r="DA93" i="6" s="1"/>
  <c r="BY61" i="6"/>
  <c r="DA61" i="6" s="1"/>
  <c r="BY41" i="6"/>
  <c r="DA41" i="6" s="1"/>
  <c r="BY9" i="6"/>
  <c r="DA9" i="6" s="1"/>
  <c r="BY90" i="6"/>
  <c r="DA90" i="6" s="1"/>
  <c r="BY96" i="6"/>
  <c r="DA96" i="6" s="1"/>
  <c r="BY83" i="6"/>
  <c r="DA83" i="6" s="1"/>
  <c r="BY48" i="6"/>
  <c r="DA48" i="6" s="1"/>
  <c r="BY31" i="6"/>
  <c r="DA31" i="6" s="1"/>
  <c r="BY35" i="6"/>
  <c r="DA35" i="6" s="1"/>
  <c r="BY73" i="6"/>
  <c r="DA73" i="6" s="1"/>
  <c r="BY51" i="6"/>
  <c r="DA51" i="6" s="1"/>
  <c r="BY97" i="6"/>
  <c r="DA97" i="6" s="1"/>
  <c r="BY98" i="6"/>
  <c r="DA98" i="6" s="1"/>
  <c r="BY12" i="6"/>
  <c r="DA12" i="6" s="1"/>
  <c r="BY38" i="6"/>
  <c r="DA38" i="6" s="1"/>
  <c r="BY24" i="6"/>
  <c r="DA24" i="6" s="1"/>
  <c r="BY58" i="6"/>
  <c r="DA58" i="6" s="1"/>
  <c r="BY64" i="6"/>
  <c r="DA64" i="6" s="1"/>
  <c r="BY67" i="6"/>
  <c r="DA67" i="6" s="1"/>
  <c r="BY15" i="6"/>
  <c r="DA15" i="6" s="1"/>
  <c r="BY78" i="6"/>
  <c r="DA78" i="6" s="1"/>
  <c r="BY56" i="6"/>
  <c r="DA56" i="6" s="1"/>
  <c r="BY34" i="6"/>
  <c r="DA34" i="6" s="1"/>
  <c r="BY29" i="6"/>
  <c r="DA29" i="6" s="1"/>
  <c r="BY18" i="6"/>
  <c r="DA18" i="6" s="1"/>
  <c r="BY27" i="6"/>
  <c r="DA27" i="6" s="1"/>
  <c r="BY60" i="6"/>
  <c r="DA60" i="6" s="1"/>
  <c r="BY49" i="6"/>
  <c r="DA49" i="6" s="1"/>
  <c r="BY74" i="6"/>
  <c r="DA74" i="6" s="1"/>
  <c r="BY80" i="6"/>
  <c r="DA80" i="6" s="1"/>
  <c r="BY59" i="6"/>
  <c r="DA59" i="6" s="1"/>
  <c r="BY55" i="6"/>
  <c r="DA55" i="6" s="1"/>
  <c r="BY87" i="6"/>
  <c r="DA87" i="6" s="1"/>
  <c r="BY22" i="6"/>
  <c r="DA22" i="6" s="1"/>
  <c r="BY82" i="6"/>
  <c r="DA82" i="6" s="1"/>
  <c r="BY71" i="6"/>
  <c r="DA71" i="6" s="1"/>
  <c r="BY62" i="6"/>
  <c r="DA62" i="6" s="1"/>
  <c r="BY4" i="6"/>
  <c r="DA4" i="6" s="1"/>
  <c r="BY40" i="6"/>
  <c r="DA40" i="6" s="1"/>
  <c r="BY66" i="6"/>
  <c r="DA66" i="6" s="1"/>
  <c r="BY46" i="6"/>
  <c r="DA46" i="6" s="1"/>
  <c r="BY32" i="6"/>
  <c r="DA32" i="6" s="1"/>
  <c r="BY26" i="6"/>
  <c r="DA26" i="6" s="1"/>
  <c r="BY86" i="6"/>
  <c r="DA86" i="6" s="1"/>
  <c r="BY92" i="6"/>
  <c r="DA92" i="6" s="1"/>
  <c r="BY85" i="6"/>
  <c r="DA85" i="6" s="1"/>
  <c r="BY53" i="6"/>
  <c r="DA53" i="6" s="1"/>
  <c r="BY33" i="6"/>
  <c r="DA33" i="6" s="1"/>
  <c r="BY10" i="6"/>
  <c r="DA10" i="6" s="1"/>
  <c r="BY50" i="6"/>
  <c r="DA50" i="6" s="1"/>
  <c r="BY30" i="6"/>
  <c r="DA30" i="6" s="1"/>
  <c r="BY75" i="6"/>
  <c r="DA75" i="6" s="1"/>
  <c r="BY16" i="6"/>
  <c r="DA16" i="6" s="1"/>
  <c r="BY23" i="6"/>
  <c r="DA23" i="6" s="1"/>
  <c r="BY28" i="6"/>
  <c r="DA28" i="6" s="1"/>
  <c r="BY36" i="6"/>
  <c r="DA36" i="6" s="1"/>
  <c r="BY94" i="6"/>
  <c r="DA94" i="6" s="1"/>
  <c r="BY45" i="6"/>
  <c r="DA45" i="6" s="1"/>
  <c r="BY95" i="6"/>
  <c r="DA95" i="6" s="1"/>
  <c r="BY43" i="6"/>
  <c r="DA43" i="6" s="1"/>
  <c r="BY20" i="6"/>
  <c r="DA20" i="6" s="1"/>
  <c r="BY77" i="6"/>
  <c r="DA77" i="6" s="1"/>
  <c r="BY25" i="6"/>
  <c r="DA25" i="6" s="1"/>
  <c r="BY99" i="6"/>
  <c r="DA99" i="6" s="1"/>
  <c r="BY47" i="6"/>
  <c r="DA47" i="6" s="1"/>
  <c r="BY89" i="6"/>
  <c r="DA89" i="6" s="1"/>
  <c r="BY8" i="6"/>
  <c r="DA8" i="6" s="1"/>
  <c r="BY19" i="6"/>
  <c r="DA19" i="6" s="1"/>
  <c r="BY81" i="6"/>
  <c r="DA81" i="6" s="1"/>
  <c r="BY79" i="6"/>
  <c r="DA79" i="6" s="1"/>
  <c r="BY54" i="6"/>
  <c r="DA54" i="6" s="1"/>
  <c r="BY6" i="6"/>
  <c r="DA6" i="6" s="1"/>
  <c r="BY69" i="6"/>
  <c r="DA69" i="6" s="1"/>
  <c r="BY17" i="6"/>
  <c r="DA17" i="6" s="1"/>
  <c r="BY91" i="6"/>
  <c r="DA91" i="6" s="1"/>
  <c r="BY39" i="6"/>
  <c r="DA39" i="6" s="1"/>
  <c r="BM7" i="6"/>
  <c r="CO7" i="6" s="1"/>
  <c r="BM15" i="6"/>
  <c r="CO15" i="6" s="1"/>
  <c r="BM23" i="6"/>
  <c r="CO23" i="6" s="1"/>
  <c r="BM31" i="6"/>
  <c r="CO31" i="6" s="1"/>
  <c r="BM39" i="6"/>
  <c r="CO39" i="6" s="1"/>
  <c r="BM47" i="6"/>
  <c r="CO47" i="6" s="1"/>
  <c r="BM55" i="6"/>
  <c r="CO55" i="6" s="1"/>
  <c r="BM63" i="6"/>
  <c r="CO63" i="6" s="1"/>
  <c r="BM71" i="6"/>
  <c r="CO71" i="6" s="1"/>
  <c r="BM79" i="6"/>
  <c r="CO79" i="6" s="1"/>
  <c r="BM87" i="6"/>
  <c r="CO87" i="6" s="1"/>
  <c r="BM95" i="6"/>
  <c r="CO95" i="6" s="1"/>
  <c r="BM10" i="6"/>
  <c r="CO10" i="6" s="1"/>
  <c r="BM26" i="6"/>
  <c r="CO26" i="6" s="1"/>
  <c r="BM42" i="6"/>
  <c r="CO42" i="6" s="1"/>
  <c r="BM58" i="6"/>
  <c r="CO58" i="6" s="1"/>
  <c r="BM74" i="6"/>
  <c r="CO74" i="6" s="1"/>
  <c r="BM90" i="6"/>
  <c r="CO90" i="6" s="1"/>
  <c r="BM12" i="6"/>
  <c r="CO12" i="6" s="1"/>
  <c r="BM28" i="6"/>
  <c r="CO28" i="6" s="1"/>
  <c r="BM44" i="6"/>
  <c r="CO44" i="6" s="1"/>
  <c r="BM60" i="6"/>
  <c r="CO60" i="6" s="1"/>
  <c r="BM76" i="6"/>
  <c r="CO76" i="6" s="1"/>
  <c r="BM92" i="6"/>
  <c r="CO92" i="6" s="1"/>
  <c r="BM19" i="6"/>
  <c r="CO19" i="6" s="1"/>
  <c r="BM35" i="6"/>
  <c r="CO35" i="6" s="1"/>
  <c r="BM51" i="6"/>
  <c r="CO51" i="6" s="1"/>
  <c r="BM67" i="6"/>
  <c r="CO67" i="6" s="1"/>
  <c r="BM83" i="6"/>
  <c r="CO83" i="6" s="1"/>
  <c r="BM18" i="6"/>
  <c r="CO18" i="6" s="1"/>
  <c r="BM50" i="6"/>
  <c r="CO50" i="6" s="1"/>
  <c r="BM82" i="6"/>
  <c r="CO82" i="6" s="1"/>
  <c r="BM20" i="6"/>
  <c r="CO20" i="6" s="1"/>
  <c r="BM52" i="6"/>
  <c r="CO52" i="6" s="1"/>
  <c r="BM84" i="6"/>
  <c r="CO84" i="6" s="1"/>
  <c r="BM4" i="6"/>
  <c r="CO4" i="6" s="1"/>
  <c r="BM5" i="6"/>
  <c r="CO5" i="6" s="1"/>
  <c r="BM21" i="6"/>
  <c r="CO21" i="6" s="1"/>
  <c r="BM37" i="6"/>
  <c r="CO37" i="6" s="1"/>
  <c r="BM45" i="6"/>
  <c r="CO45" i="6" s="1"/>
  <c r="BM61" i="6"/>
  <c r="CO61" i="6" s="1"/>
  <c r="BM77" i="6"/>
  <c r="CO77" i="6" s="1"/>
  <c r="BM93" i="6"/>
  <c r="CO93" i="6" s="1"/>
  <c r="BM38" i="6"/>
  <c r="CO38" i="6" s="1"/>
  <c r="BM70" i="6"/>
  <c r="CO70" i="6" s="1"/>
  <c r="BM8" i="6"/>
  <c r="CO8" i="6" s="1"/>
  <c r="BM40" i="6"/>
  <c r="CO40" i="6" s="1"/>
  <c r="BM72" i="6"/>
  <c r="CO72" i="6" s="1"/>
  <c r="BM9" i="6"/>
  <c r="CO9" i="6" s="1"/>
  <c r="BM17" i="6"/>
  <c r="CO17" i="6" s="1"/>
  <c r="BM25" i="6"/>
  <c r="CO25" i="6" s="1"/>
  <c r="BM33" i="6"/>
  <c r="CO33" i="6" s="1"/>
  <c r="BM41" i="6"/>
  <c r="CO41" i="6" s="1"/>
  <c r="BM49" i="6"/>
  <c r="CO49" i="6" s="1"/>
  <c r="BM57" i="6"/>
  <c r="CO57" i="6" s="1"/>
  <c r="BM65" i="6"/>
  <c r="CO65" i="6" s="1"/>
  <c r="BM73" i="6"/>
  <c r="CO73" i="6" s="1"/>
  <c r="BM81" i="6"/>
  <c r="CO81" i="6" s="1"/>
  <c r="BM89" i="6"/>
  <c r="CO89" i="6" s="1"/>
  <c r="BM97" i="6"/>
  <c r="CO97" i="6" s="1"/>
  <c r="BM14" i="6"/>
  <c r="CO14" i="6" s="1"/>
  <c r="BM30" i="6"/>
  <c r="CO30" i="6" s="1"/>
  <c r="BM46" i="6"/>
  <c r="CO46" i="6" s="1"/>
  <c r="BM62" i="6"/>
  <c r="CO62" i="6" s="1"/>
  <c r="BM78" i="6"/>
  <c r="CO78" i="6" s="1"/>
  <c r="BM94" i="6"/>
  <c r="CO94" i="6" s="1"/>
  <c r="BM16" i="6"/>
  <c r="CO16" i="6" s="1"/>
  <c r="BM32" i="6"/>
  <c r="CO32" i="6" s="1"/>
  <c r="BM48" i="6"/>
  <c r="CO48" i="6" s="1"/>
  <c r="BM64" i="6"/>
  <c r="CO64" i="6" s="1"/>
  <c r="BM80" i="6"/>
  <c r="CO80" i="6" s="1"/>
  <c r="BM96" i="6"/>
  <c r="CO96" i="6" s="1"/>
  <c r="BM11" i="6"/>
  <c r="CO11" i="6" s="1"/>
  <c r="BM27" i="6"/>
  <c r="CO27" i="6" s="1"/>
  <c r="BM43" i="6"/>
  <c r="CO43" i="6" s="1"/>
  <c r="BM59" i="6"/>
  <c r="CO59" i="6" s="1"/>
  <c r="BM75" i="6"/>
  <c r="CO75" i="6" s="1"/>
  <c r="BM91" i="6"/>
  <c r="CO91" i="6" s="1"/>
  <c r="BM99" i="6"/>
  <c r="CO99" i="6" s="1"/>
  <c r="BM34" i="6"/>
  <c r="CO34" i="6" s="1"/>
  <c r="BM66" i="6"/>
  <c r="CO66" i="6" s="1"/>
  <c r="BM98" i="6"/>
  <c r="CO98" i="6" s="1"/>
  <c r="BM36" i="6"/>
  <c r="CO36" i="6" s="1"/>
  <c r="BM68" i="6"/>
  <c r="CO68" i="6" s="1"/>
  <c r="BM13" i="6"/>
  <c r="CO13" i="6" s="1"/>
  <c r="BM29" i="6"/>
  <c r="CO29" i="6" s="1"/>
  <c r="BM53" i="6"/>
  <c r="CO53" i="6" s="1"/>
  <c r="BM69" i="6"/>
  <c r="CO69" i="6" s="1"/>
  <c r="BM85" i="6"/>
  <c r="CO85" i="6" s="1"/>
  <c r="BM6" i="6"/>
  <c r="CO6" i="6" s="1"/>
  <c r="BM22" i="6"/>
  <c r="CO22" i="6" s="1"/>
  <c r="BM54" i="6"/>
  <c r="CO54" i="6" s="1"/>
  <c r="BM86" i="6"/>
  <c r="CO86" i="6" s="1"/>
  <c r="BM24" i="6"/>
  <c r="CO24" i="6" s="1"/>
  <c r="BM56" i="6"/>
  <c r="CO56" i="6" s="1"/>
  <c r="BM88" i="6"/>
  <c r="CO88" i="6" s="1"/>
  <c r="N14" i="8"/>
  <c r="O14" i="8"/>
  <c r="N15" i="8"/>
  <c r="N17" i="8"/>
  <c r="O16" i="8"/>
  <c r="N16" i="8"/>
  <c r="O20" i="8"/>
  <c r="N20" i="8"/>
  <c r="N21" i="8"/>
  <c r="N23" i="8"/>
  <c r="N22" i="8"/>
  <c r="O22" i="8"/>
  <c r="BT39" i="6"/>
  <c r="CV39" i="6" s="1"/>
  <c r="CQ92" i="6"/>
  <c r="D27" i="8"/>
  <c r="D28" i="8" s="1"/>
  <c r="J27" i="8"/>
  <c r="J28" i="8" s="1"/>
  <c r="D31" i="8"/>
  <c r="D32" i="8" s="1"/>
  <c r="H27" i="8"/>
  <c r="H28" i="8" s="1"/>
  <c r="G31" i="8"/>
  <c r="G32" i="8" s="1"/>
  <c r="G27" i="8"/>
  <c r="G28" i="8" s="1"/>
  <c r="I27" i="8"/>
  <c r="I28" i="8" s="1"/>
  <c r="E27" i="8"/>
  <c r="E28" i="8" s="1"/>
  <c r="H31" i="8"/>
  <c r="H32" i="8" s="1"/>
  <c r="K31" i="8"/>
  <c r="K32" i="8" s="1"/>
  <c r="B27" i="8"/>
  <c r="B28" i="8" s="1"/>
  <c r="I31" i="8"/>
  <c r="I32" i="8" s="1"/>
  <c r="F31" i="8"/>
  <c r="F32" i="8" s="1"/>
  <c r="B31" i="8"/>
  <c r="B32" i="8" s="1"/>
  <c r="K27" i="8"/>
  <c r="K28" i="8" s="1"/>
  <c r="J31" i="8"/>
  <c r="J32" i="8" s="1"/>
  <c r="F27" i="8"/>
  <c r="F28" i="8" s="1"/>
  <c r="CE2" i="6"/>
  <c r="BC2" i="6"/>
  <c r="BQ8" i="6"/>
  <c r="CS8" i="6" s="1"/>
  <c r="BQ59" i="6"/>
  <c r="CS59" i="6" s="1"/>
  <c r="BG7" i="6"/>
  <c r="CI7" i="6" s="1"/>
  <c r="BG81" i="6"/>
  <c r="CI81" i="6" s="1"/>
  <c r="BG27" i="6"/>
  <c r="CI27" i="6" s="1"/>
  <c r="BG17" i="6"/>
  <c r="CI17" i="6" s="1"/>
  <c r="BG89" i="6"/>
  <c r="CI89" i="6" s="1"/>
  <c r="BG60" i="6"/>
  <c r="CI60" i="6" s="1"/>
  <c r="BP48" i="6"/>
  <c r="CR48" i="6" s="1"/>
  <c r="BQ7" i="6"/>
  <c r="CS7" i="6" s="1"/>
  <c r="BQ29" i="6"/>
  <c r="CS29" i="6" s="1"/>
  <c r="BE7" i="6"/>
  <c r="CG7" i="6" s="1"/>
  <c r="BP30" i="6"/>
  <c r="CR30" i="6" s="1"/>
  <c r="BE14" i="6"/>
  <c r="CG14" i="6" s="1"/>
  <c r="BQ37" i="6"/>
  <c r="CS37" i="6" s="1"/>
  <c r="BO47" i="6"/>
  <c r="BF90" i="6"/>
  <c r="CH90" i="6" s="1"/>
  <c r="BH60" i="6"/>
  <c r="CJ60" i="6" s="1"/>
  <c r="BF75" i="6"/>
  <c r="CH75" i="6" s="1"/>
  <c r="BU91" i="6"/>
  <c r="CW91" i="6" s="1"/>
  <c r="BF16" i="6"/>
  <c r="CH16" i="6" s="1"/>
  <c r="BT23" i="6"/>
  <c r="CV23" i="6" s="1"/>
  <c r="BU15" i="6"/>
  <c r="CW15" i="6" s="1"/>
  <c r="BL95" i="6"/>
  <c r="CN95" i="6" s="1"/>
  <c r="BF38" i="6"/>
  <c r="CH38" i="6" s="1"/>
  <c r="BF27" i="6"/>
  <c r="CH27" i="6" s="1"/>
  <c r="BF59" i="6"/>
  <c r="CH59" i="6" s="1"/>
  <c r="BL31" i="6"/>
  <c r="CN31" i="6" s="1"/>
  <c r="BF26" i="6"/>
  <c r="CH26" i="6" s="1"/>
  <c r="BF39" i="6"/>
  <c r="CH39" i="6" s="1"/>
  <c r="BF17" i="6"/>
  <c r="CH17" i="6" s="1"/>
  <c r="BF98" i="6"/>
  <c r="CH98" i="6" s="1"/>
  <c r="BF62" i="6"/>
  <c r="CH62" i="6" s="1"/>
  <c r="BF93" i="6"/>
  <c r="CH93" i="6" s="1"/>
  <c r="BF88" i="6"/>
  <c r="CH88" i="6" s="1"/>
  <c r="BF80" i="6"/>
  <c r="CH80" i="6" s="1"/>
  <c r="BF78" i="6"/>
  <c r="CH78" i="6" s="1"/>
  <c r="BF65" i="6"/>
  <c r="CH65" i="6" s="1"/>
  <c r="BF56" i="6"/>
  <c r="CH56" i="6" s="1"/>
  <c r="BF48" i="6"/>
  <c r="CH48" i="6" s="1"/>
  <c r="BF92" i="6"/>
  <c r="CH92" i="6" s="1"/>
  <c r="BF32" i="6"/>
  <c r="CH32" i="6" s="1"/>
  <c r="BF14" i="6"/>
  <c r="CH14" i="6" s="1"/>
  <c r="BF6" i="6"/>
  <c r="CH6" i="6" s="1"/>
  <c r="BF20" i="6"/>
  <c r="CH20" i="6" s="1"/>
  <c r="BF13" i="6"/>
  <c r="CH13" i="6" s="1"/>
  <c r="BF72" i="6"/>
  <c r="CH72" i="6" s="1"/>
  <c r="BF31" i="6"/>
  <c r="CH31" i="6" s="1"/>
  <c r="BF77" i="6"/>
  <c r="CH77" i="6" s="1"/>
  <c r="BF43" i="6"/>
  <c r="CH43" i="6" s="1"/>
  <c r="BF99" i="6"/>
  <c r="CH99" i="6" s="1"/>
  <c r="BF86" i="6"/>
  <c r="CH86" i="6" s="1"/>
  <c r="BF76" i="6"/>
  <c r="CH76" i="6" s="1"/>
  <c r="BF63" i="6"/>
  <c r="CH63" i="6" s="1"/>
  <c r="BF46" i="6"/>
  <c r="CH46" i="6" s="1"/>
  <c r="BF42" i="6"/>
  <c r="CH42" i="6" s="1"/>
  <c r="BF12" i="6"/>
  <c r="CH12" i="6" s="1"/>
  <c r="BF4" i="6"/>
  <c r="CH4" i="6" s="1"/>
  <c r="BF22" i="6"/>
  <c r="CH22" i="6" s="1"/>
  <c r="BF97" i="6"/>
  <c r="CH97" i="6" s="1"/>
  <c r="BF54" i="6"/>
  <c r="CH54" i="6" s="1"/>
  <c r="BF28" i="6"/>
  <c r="CH28" i="6" s="1"/>
  <c r="BL69" i="6"/>
  <c r="CN69" i="6" s="1"/>
  <c r="BL91" i="6"/>
  <c r="CN91" i="6" s="1"/>
  <c r="BL12" i="6"/>
  <c r="CN12" i="6" s="1"/>
  <c r="BL24" i="6"/>
  <c r="CN24" i="6" s="1"/>
  <c r="BL98" i="6"/>
  <c r="CN98" i="6" s="1"/>
  <c r="BL81" i="6"/>
  <c r="CN81" i="6" s="1"/>
  <c r="BL64" i="6"/>
  <c r="CN64" i="6" s="1"/>
  <c r="BL47" i="6"/>
  <c r="CN47" i="6" s="1"/>
  <c r="BL27" i="6"/>
  <c r="CN27" i="6" s="1"/>
  <c r="BL11" i="6"/>
  <c r="CN11" i="6" s="1"/>
  <c r="BL56" i="6"/>
  <c r="CN56" i="6" s="1"/>
  <c r="BL97" i="6"/>
  <c r="CN97" i="6" s="1"/>
  <c r="BL86" i="6"/>
  <c r="CN86" i="6" s="1"/>
  <c r="BL92" i="6"/>
  <c r="CN92" i="6" s="1"/>
  <c r="BL75" i="6"/>
  <c r="CN75" i="6" s="1"/>
  <c r="BL35" i="6"/>
  <c r="CN35" i="6" s="1"/>
  <c r="BL37" i="6"/>
  <c r="CN37" i="6" s="1"/>
  <c r="BL5" i="6"/>
  <c r="CN5" i="6" s="1"/>
  <c r="BL8" i="6"/>
  <c r="CN8" i="6" s="1"/>
  <c r="BL26" i="6"/>
  <c r="CN26" i="6" s="1"/>
  <c r="BL58" i="6"/>
  <c r="CN58" i="6" s="1"/>
  <c r="BL61" i="6"/>
  <c r="CN61" i="6" s="1"/>
  <c r="BU71" i="6"/>
  <c r="CW71" i="6" s="1"/>
  <c r="BU86" i="6"/>
  <c r="CW86" i="6" s="1"/>
  <c r="BU92" i="6"/>
  <c r="CW92" i="6" s="1"/>
  <c r="BU72" i="6"/>
  <c r="CW72" i="6" s="1"/>
  <c r="BU43" i="6"/>
  <c r="CW43" i="6" s="1"/>
  <c r="BU55" i="6"/>
  <c r="CW55" i="6" s="1"/>
  <c r="BU9" i="6"/>
  <c r="CW9" i="6" s="1"/>
  <c r="BU42" i="6"/>
  <c r="CW42" i="6" s="1"/>
  <c r="BU79" i="6"/>
  <c r="CW79" i="6" s="1"/>
  <c r="BU41" i="6"/>
  <c r="CW41" i="6" s="1"/>
  <c r="BU47" i="6"/>
  <c r="CW47" i="6" s="1"/>
  <c r="BU19" i="6"/>
  <c r="CW19" i="6" s="1"/>
  <c r="BU76" i="6"/>
  <c r="CW76" i="6" s="1"/>
  <c r="BU68" i="6"/>
  <c r="CW68" i="6" s="1"/>
  <c r="BU16" i="6"/>
  <c r="CW16" i="6" s="1"/>
  <c r="BT17" i="6"/>
  <c r="CV17" i="6" s="1"/>
  <c r="BT41" i="6"/>
  <c r="CV41" i="6" s="1"/>
  <c r="BT77" i="6"/>
  <c r="CV77" i="6" s="1"/>
  <c r="BT71" i="6"/>
  <c r="CV71" i="6" s="1"/>
  <c r="BT84" i="6"/>
  <c r="CV84" i="6" s="1"/>
  <c r="BT36" i="6"/>
  <c r="CV36" i="6" s="1"/>
  <c r="BT67" i="6"/>
  <c r="CV67" i="6" s="1"/>
  <c r="BT24" i="6"/>
  <c r="CV24" i="6" s="1"/>
  <c r="BT16" i="6"/>
  <c r="CV16" i="6" s="1"/>
  <c r="BT7" i="6"/>
  <c r="CV7" i="6" s="1"/>
  <c r="BT11" i="6"/>
  <c r="CV11" i="6" s="1"/>
  <c r="BT4" i="6"/>
  <c r="CV4" i="6" s="1"/>
  <c r="BT76" i="6"/>
  <c r="CV76" i="6" s="1"/>
  <c r="BT54" i="6"/>
  <c r="CV54" i="6" s="1"/>
  <c r="BT10" i="6"/>
  <c r="CV10" i="6" s="1"/>
  <c r="BT19" i="6"/>
  <c r="CV19" i="6" s="1"/>
  <c r="BT73" i="6"/>
  <c r="CV73" i="6" s="1"/>
  <c r="BT29" i="6"/>
  <c r="CV29" i="6" s="1"/>
  <c r="BT94" i="6"/>
  <c r="CV94" i="6" s="1"/>
  <c r="BT85" i="6"/>
  <c r="CV85" i="6" s="1"/>
  <c r="BT44" i="6"/>
  <c r="CV44" i="6" s="1"/>
  <c r="BT95" i="6"/>
  <c r="CV95" i="6" s="1"/>
  <c r="BT34" i="6"/>
  <c r="CV34" i="6" s="1"/>
  <c r="BT9" i="6"/>
  <c r="CV9" i="6" s="1"/>
  <c r="BF30" i="6"/>
  <c r="CH30" i="6" s="1"/>
  <c r="BF18" i="6"/>
  <c r="CH18" i="6" s="1"/>
  <c r="BF44" i="6"/>
  <c r="CH44" i="6" s="1"/>
  <c r="BF61" i="6"/>
  <c r="CH61" i="6" s="1"/>
  <c r="BF73" i="6"/>
  <c r="CH73" i="6" s="1"/>
  <c r="BF95" i="6"/>
  <c r="CH95" i="6" s="1"/>
  <c r="BT18" i="6"/>
  <c r="CV18" i="6" s="1"/>
  <c r="BT26" i="6"/>
  <c r="CV26" i="6" s="1"/>
  <c r="BT60" i="6"/>
  <c r="CV60" i="6" s="1"/>
  <c r="BL20" i="6"/>
  <c r="CN20" i="6" s="1"/>
  <c r="BL39" i="6"/>
  <c r="CN39" i="6" s="1"/>
  <c r="BL72" i="6"/>
  <c r="CN72" i="6" s="1"/>
  <c r="BU49" i="6"/>
  <c r="CW49" i="6" s="1"/>
  <c r="BU62" i="6"/>
  <c r="CW62" i="6" s="1"/>
  <c r="BU94" i="6"/>
  <c r="CW94" i="6" s="1"/>
  <c r="BL44" i="6"/>
  <c r="CN44" i="6" s="1"/>
  <c r="BF11" i="6"/>
  <c r="CH11" i="6" s="1"/>
  <c r="BL99" i="6"/>
  <c r="CN99" i="6" s="1"/>
  <c r="BL57" i="6"/>
  <c r="CN57" i="6" s="1"/>
  <c r="BL73" i="6"/>
  <c r="CN73" i="6" s="1"/>
  <c r="BT6" i="6"/>
  <c r="CV6" i="6" s="1"/>
  <c r="BU26" i="6"/>
  <c r="CW26" i="6" s="1"/>
  <c r="BF9" i="6"/>
  <c r="CH9" i="6" s="1"/>
  <c r="BF8" i="6"/>
  <c r="CH8" i="6" s="1"/>
  <c r="BF36" i="6"/>
  <c r="CH36" i="6" s="1"/>
  <c r="BF50" i="6"/>
  <c r="CH50" i="6" s="1"/>
  <c r="BF67" i="6"/>
  <c r="CH67" i="6" s="1"/>
  <c r="BF82" i="6"/>
  <c r="CH82" i="6" s="1"/>
  <c r="BL4" i="6"/>
  <c r="CN4" i="6" s="1"/>
  <c r="BL21" i="6"/>
  <c r="CN21" i="6" s="1"/>
  <c r="BT27" i="6"/>
  <c r="CV27" i="6" s="1"/>
  <c r="BT93" i="6"/>
  <c r="CV93" i="6" s="1"/>
  <c r="BL13" i="6"/>
  <c r="CN13" i="6" s="1"/>
  <c r="BL49" i="6"/>
  <c r="CN49" i="6" s="1"/>
  <c r="BL83" i="6"/>
  <c r="CN83" i="6" s="1"/>
  <c r="BU4" i="6"/>
  <c r="CW4" i="6" s="1"/>
  <c r="BU53" i="6"/>
  <c r="CW53" i="6" s="1"/>
  <c r="BU85" i="6"/>
  <c r="CW85" i="6" s="1"/>
  <c r="BL6" i="6"/>
  <c r="CN6" i="6" s="1"/>
  <c r="BL42" i="6"/>
  <c r="CN42" i="6" s="1"/>
  <c r="BF35" i="6"/>
  <c r="CH35" i="6" s="1"/>
  <c r="BL82" i="6"/>
  <c r="CN82" i="6" s="1"/>
  <c r="BF68" i="6"/>
  <c r="CH68" i="6" s="1"/>
  <c r="BT75" i="6"/>
  <c r="CV75" i="6" s="1"/>
  <c r="BU50" i="6"/>
  <c r="CW50" i="6" s="1"/>
  <c r="BT14" i="6"/>
  <c r="CV14" i="6" s="1"/>
  <c r="BF10" i="6"/>
  <c r="CH10" i="6" s="1"/>
  <c r="BF40" i="6"/>
  <c r="CH40" i="6" s="1"/>
  <c r="BF52" i="6"/>
  <c r="CH52" i="6" s="1"/>
  <c r="BF69" i="6"/>
  <c r="CH69" i="6" s="1"/>
  <c r="BF84" i="6"/>
  <c r="CH84" i="6" s="1"/>
  <c r="BL18" i="6"/>
  <c r="CN18" i="6" s="1"/>
  <c r="BT28" i="6"/>
  <c r="CV28" i="6" s="1"/>
  <c r="BT61" i="6"/>
  <c r="CV61" i="6" s="1"/>
  <c r="BL19" i="6"/>
  <c r="CN19" i="6" s="1"/>
  <c r="BL55" i="6"/>
  <c r="CN55" i="6" s="1"/>
  <c r="BL89" i="6"/>
  <c r="CN89" i="6" s="1"/>
  <c r="BU5" i="6"/>
  <c r="CW5" i="6" s="1"/>
  <c r="BU35" i="6"/>
  <c r="CW35" i="6" s="1"/>
  <c r="BU89" i="6"/>
  <c r="CW89" i="6" s="1"/>
  <c r="BL28" i="6"/>
  <c r="CN28" i="6" s="1"/>
  <c r="BL67" i="6"/>
  <c r="CN67" i="6" s="1"/>
  <c r="BF7" i="6"/>
  <c r="CH7" i="6" s="1"/>
  <c r="BF83" i="6"/>
  <c r="CH83" i="6" s="1"/>
  <c r="BT89" i="6"/>
  <c r="CV89" i="6" s="1"/>
  <c r="S24" i="7"/>
  <c r="BQ90" i="6"/>
  <c r="CS90" i="6" s="1"/>
  <c r="BH81" i="6"/>
  <c r="CJ81" i="6" s="1"/>
  <c r="BH35" i="6"/>
  <c r="CJ35" i="6" s="1"/>
  <c r="BQ34" i="6"/>
  <c r="CS34" i="6" s="1"/>
  <c r="BO57" i="6"/>
  <c r="BE78" i="6"/>
  <c r="CG78" i="6" s="1"/>
  <c r="BX76" i="6"/>
  <c r="CZ76" i="6" s="1"/>
  <c r="BQ91" i="6"/>
  <c r="CS91" i="6" s="1"/>
  <c r="BO10" i="6"/>
  <c r="BE28" i="6"/>
  <c r="CG28" i="6" s="1"/>
  <c r="BH50" i="6"/>
  <c r="CJ50" i="6" s="1"/>
  <c r="BH52" i="6"/>
  <c r="CJ52" i="6" s="1"/>
  <c r="BH20" i="6"/>
  <c r="CJ20" i="6" s="1"/>
  <c r="BH96" i="6"/>
  <c r="CJ96" i="6" s="1"/>
  <c r="BH79" i="6"/>
  <c r="CJ79" i="6" s="1"/>
  <c r="BH68" i="6"/>
  <c r="CJ68" i="6" s="1"/>
  <c r="BH58" i="6"/>
  <c r="CJ58" i="6" s="1"/>
  <c r="BH49" i="6"/>
  <c r="CJ49" i="6" s="1"/>
  <c r="BH39" i="6"/>
  <c r="CJ39" i="6" s="1"/>
  <c r="BH31" i="6"/>
  <c r="CJ31" i="6" s="1"/>
  <c r="BH13" i="6"/>
  <c r="CJ13" i="6" s="1"/>
  <c r="BH38" i="6"/>
  <c r="CJ38" i="6" s="1"/>
  <c r="BH16" i="6"/>
  <c r="CJ16" i="6" s="1"/>
  <c r="BH28" i="6"/>
  <c r="CJ28" i="6" s="1"/>
  <c r="BH26" i="6"/>
  <c r="CJ26" i="6" s="1"/>
  <c r="BH12" i="6"/>
  <c r="CJ12" i="6" s="1"/>
  <c r="BH6" i="6"/>
  <c r="CJ6" i="6" s="1"/>
  <c r="BH91" i="6"/>
  <c r="CJ91" i="6" s="1"/>
  <c r="BH87" i="6"/>
  <c r="CJ87" i="6" s="1"/>
  <c r="BH66" i="6"/>
  <c r="CJ66" i="6" s="1"/>
  <c r="BH70" i="6"/>
  <c r="CJ70" i="6" s="1"/>
  <c r="BH45" i="6"/>
  <c r="CJ45" i="6" s="1"/>
  <c r="BH37" i="6"/>
  <c r="CJ37" i="6" s="1"/>
  <c r="BH27" i="6"/>
  <c r="CJ27" i="6" s="1"/>
  <c r="BH9" i="6"/>
  <c r="CJ9" i="6" s="1"/>
  <c r="BH17" i="6"/>
  <c r="CJ17" i="6" s="1"/>
  <c r="BH43" i="6"/>
  <c r="CJ43" i="6" s="1"/>
  <c r="BH64" i="6"/>
  <c r="CJ64" i="6" s="1"/>
  <c r="BH85" i="6"/>
  <c r="CJ85" i="6" s="1"/>
  <c r="BI15" i="6"/>
  <c r="CK15" i="6" s="1"/>
  <c r="BI78" i="6"/>
  <c r="CK78" i="6" s="1"/>
  <c r="BK26" i="6"/>
  <c r="CM26" i="6" s="1"/>
  <c r="BK79" i="6"/>
  <c r="CM79" i="6" s="1"/>
  <c r="BQ6" i="6"/>
  <c r="CS6" i="6" s="1"/>
  <c r="BQ28" i="6"/>
  <c r="CS28" i="6" s="1"/>
  <c r="BQ70" i="6"/>
  <c r="CS70" i="6" s="1"/>
  <c r="BQ36" i="6"/>
  <c r="CS36" i="6" s="1"/>
  <c r="BQ44" i="6"/>
  <c r="CS44" i="6" s="1"/>
  <c r="BQ74" i="6"/>
  <c r="CS74" i="6" s="1"/>
  <c r="BQ35" i="6"/>
  <c r="CS35" i="6" s="1"/>
  <c r="BH21" i="6"/>
  <c r="CJ21" i="6" s="1"/>
  <c r="BG37" i="6"/>
  <c r="CI37" i="6" s="1"/>
  <c r="BH5" i="6"/>
  <c r="CJ5" i="6" s="1"/>
  <c r="BH25" i="6"/>
  <c r="CJ25" i="6" s="1"/>
  <c r="BH51" i="6"/>
  <c r="CJ51" i="6" s="1"/>
  <c r="BH75" i="6"/>
  <c r="CJ75" i="6" s="1"/>
  <c r="BH98" i="6"/>
  <c r="CJ98" i="6" s="1"/>
  <c r="BQ15" i="6"/>
  <c r="CS15" i="6" s="1"/>
  <c r="BQ81" i="6"/>
  <c r="CS81" i="6" s="1"/>
  <c r="BE4" i="6"/>
  <c r="CG4" i="6" s="1"/>
  <c r="BH18" i="6"/>
  <c r="CJ18" i="6" s="1"/>
  <c r="BQ86" i="6"/>
  <c r="CS86" i="6" s="1"/>
  <c r="BH48" i="6"/>
  <c r="CJ48" i="6" s="1"/>
  <c r="BF37" i="6"/>
  <c r="CH37" i="6" s="1"/>
  <c r="BF41" i="6"/>
  <c r="CH41" i="6" s="1"/>
  <c r="BF96" i="6"/>
  <c r="CH96" i="6" s="1"/>
  <c r="BF45" i="6"/>
  <c r="CH45" i="6" s="1"/>
  <c r="BF33" i="6"/>
  <c r="CH33" i="6" s="1"/>
  <c r="BF89" i="6"/>
  <c r="CH89" i="6" s="1"/>
  <c r="BF24" i="6"/>
  <c r="CH24" i="6" s="1"/>
  <c r="BF29" i="6"/>
  <c r="CH29" i="6" s="1"/>
  <c r="BF87" i="6"/>
  <c r="CH87" i="6" s="1"/>
  <c r="BF74" i="6"/>
  <c r="CH74" i="6" s="1"/>
  <c r="BF60" i="6"/>
  <c r="CH60" i="6" s="1"/>
  <c r="BF15" i="6"/>
  <c r="CH15" i="6" s="1"/>
  <c r="BF70" i="6"/>
  <c r="CH70" i="6" s="1"/>
  <c r="BF55" i="6"/>
  <c r="CH55" i="6" s="1"/>
  <c r="BL74" i="6"/>
  <c r="CN74" i="6" s="1"/>
  <c r="BL48" i="6"/>
  <c r="CN48" i="6" s="1"/>
  <c r="BL14" i="6"/>
  <c r="CN14" i="6" s="1"/>
  <c r="BL84" i="6"/>
  <c r="CN84" i="6" s="1"/>
  <c r="BL65" i="6"/>
  <c r="CN65" i="6" s="1"/>
  <c r="BL93" i="6"/>
  <c r="CN93" i="6" s="1"/>
  <c r="BL63" i="6"/>
  <c r="CN63" i="6" s="1"/>
  <c r="BL88" i="6"/>
  <c r="CN88" i="6" s="1"/>
  <c r="BL59" i="6"/>
  <c r="CN59" i="6" s="1"/>
  <c r="BL52" i="6"/>
  <c r="CN52" i="6" s="1"/>
  <c r="BL36" i="6"/>
  <c r="CN36" i="6" s="1"/>
  <c r="BL23" i="6"/>
  <c r="CN23" i="6" s="1"/>
  <c r="BL96" i="6"/>
  <c r="CN96" i="6" s="1"/>
  <c r="BL87" i="6"/>
  <c r="CN87" i="6" s="1"/>
  <c r="BL79" i="6"/>
  <c r="CN79" i="6" s="1"/>
  <c r="BL70" i="6"/>
  <c r="CN70" i="6" s="1"/>
  <c r="BL62" i="6"/>
  <c r="CN62" i="6" s="1"/>
  <c r="BL53" i="6"/>
  <c r="CN53" i="6" s="1"/>
  <c r="BL45" i="6"/>
  <c r="CN45" i="6" s="1"/>
  <c r="BL25" i="6"/>
  <c r="CN25" i="6" s="1"/>
  <c r="BL22" i="6"/>
  <c r="CN22" i="6" s="1"/>
  <c r="BL17" i="6"/>
  <c r="CN17" i="6" s="1"/>
  <c r="BL9" i="6"/>
  <c r="CN9" i="6" s="1"/>
  <c r="BL29" i="6"/>
  <c r="CN29" i="6" s="1"/>
  <c r="BL32" i="6"/>
  <c r="CN32" i="6" s="1"/>
  <c r="BL10" i="6"/>
  <c r="CN10" i="6" s="1"/>
  <c r="BL46" i="6"/>
  <c r="CN46" i="6" s="1"/>
  <c r="BL40" i="6"/>
  <c r="CN40" i="6" s="1"/>
  <c r="BL34" i="6"/>
  <c r="CN34" i="6" s="1"/>
  <c r="BL90" i="6"/>
  <c r="CN90" i="6" s="1"/>
  <c r="BL30" i="6"/>
  <c r="CN30" i="6" s="1"/>
  <c r="BL78" i="6"/>
  <c r="CN78" i="6" s="1"/>
  <c r="BL54" i="6"/>
  <c r="CN54" i="6" s="1"/>
  <c r="BL50" i="6"/>
  <c r="CN50" i="6" s="1"/>
  <c r="BL94" i="6"/>
  <c r="CN94" i="6" s="1"/>
  <c r="BL85" i="6"/>
  <c r="CN85" i="6" s="1"/>
  <c r="BL77" i="6"/>
  <c r="CN77" i="6" s="1"/>
  <c r="BL68" i="6"/>
  <c r="CN68" i="6" s="1"/>
  <c r="BL60" i="6"/>
  <c r="CN60" i="6" s="1"/>
  <c r="BL51" i="6"/>
  <c r="CN51" i="6" s="1"/>
  <c r="BL43" i="6"/>
  <c r="CN43" i="6" s="1"/>
  <c r="BL33" i="6"/>
  <c r="CN33" i="6" s="1"/>
  <c r="BL41" i="6"/>
  <c r="CN41" i="6" s="1"/>
  <c r="BL15" i="6"/>
  <c r="CN15" i="6" s="1"/>
  <c r="BL7" i="6"/>
  <c r="CN7" i="6" s="1"/>
  <c r="BL80" i="6"/>
  <c r="CN80" i="6" s="1"/>
  <c r="BL71" i="6"/>
  <c r="CN71" i="6" s="1"/>
  <c r="BL38" i="6"/>
  <c r="CN38" i="6" s="1"/>
  <c r="BU18" i="6"/>
  <c r="CW18" i="6" s="1"/>
  <c r="BU34" i="6"/>
  <c r="CW34" i="6" s="1"/>
  <c r="BU44" i="6"/>
  <c r="CW44" i="6" s="1"/>
  <c r="BU28" i="6"/>
  <c r="CW28" i="6" s="1"/>
  <c r="BU21" i="6"/>
  <c r="CW21" i="6" s="1"/>
  <c r="BU98" i="6"/>
  <c r="CW98" i="6" s="1"/>
  <c r="BU87" i="6"/>
  <c r="CW87" i="6" s="1"/>
  <c r="BU77" i="6"/>
  <c r="CW77" i="6" s="1"/>
  <c r="BU81" i="6"/>
  <c r="CW81" i="6" s="1"/>
  <c r="BU66" i="6"/>
  <c r="CW66" i="6" s="1"/>
  <c r="BU58" i="6"/>
  <c r="CW58" i="6" s="1"/>
  <c r="BU39" i="6"/>
  <c r="CW39" i="6" s="1"/>
  <c r="BU45" i="6"/>
  <c r="CW45" i="6" s="1"/>
  <c r="BU37" i="6"/>
  <c r="CW37" i="6" s="1"/>
  <c r="BU7" i="6"/>
  <c r="CW7" i="6" s="1"/>
  <c r="BU11" i="6"/>
  <c r="CW11" i="6" s="1"/>
  <c r="BU65" i="6"/>
  <c r="CW65" i="6" s="1"/>
  <c r="BU63" i="6"/>
  <c r="CW63" i="6" s="1"/>
  <c r="BU24" i="6"/>
  <c r="CW24" i="6" s="1"/>
  <c r="BU31" i="6"/>
  <c r="CW31" i="6" s="1"/>
  <c r="BU96" i="6"/>
  <c r="CW96" i="6" s="1"/>
  <c r="BU83" i="6"/>
  <c r="CW83" i="6" s="1"/>
  <c r="BU75" i="6"/>
  <c r="CW75" i="6" s="1"/>
  <c r="BU74" i="6"/>
  <c r="CW74" i="6" s="1"/>
  <c r="BU64" i="6"/>
  <c r="CW64" i="6" s="1"/>
  <c r="BU51" i="6"/>
  <c r="CW51" i="6" s="1"/>
  <c r="BU36" i="6"/>
  <c r="CW36" i="6" s="1"/>
  <c r="BU70" i="6"/>
  <c r="CW70" i="6" s="1"/>
  <c r="BU10" i="6"/>
  <c r="CW10" i="6" s="1"/>
  <c r="BU17" i="6"/>
  <c r="CW17" i="6" s="1"/>
  <c r="BU13" i="6"/>
  <c r="CW13" i="6" s="1"/>
  <c r="BT37" i="6"/>
  <c r="CV37" i="6" s="1"/>
  <c r="BT90" i="6"/>
  <c r="CV90" i="6" s="1"/>
  <c r="BT92" i="6"/>
  <c r="CV92" i="6" s="1"/>
  <c r="BT49" i="6"/>
  <c r="CV49" i="6" s="1"/>
  <c r="BT56" i="6"/>
  <c r="CV56" i="6" s="1"/>
  <c r="BT43" i="6"/>
  <c r="CV43" i="6" s="1"/>
  <c r="BT58" i="6"/>
  <c r="CV58" i="6" s="1"/>
  <c r="BT55" i="6"/>
  <c r="CV55" i="6" s="1"/>
  <c r="BT13" i="6"/>
  <c r="CV13" i="6" s="1"/>
  <c r="BT99" i="6"/>
  <c r="CV99" i="6" s="1"/>
  <c r="BT91" i="6"/>
  <c r="CV91" i="6" s="1"/>
  <c r="BT88" i="6"/>
  <c r="CV88" i="6" s="1"/>
  <c r="BT69" i="6"/>
  <c r="CV69" i="6" s="1"/>
  <c r="BT33" i="6"/>
  <c r="CV33" i="6" s="1"/>
  <c r="BT25" i="6"/>
  <c r="CV25" i="6" s="1"/>
  <c r="BT63" i="6"/>
  <c r="CV63" i="6" s="1"/>
  <c r="BT38" i="6"/>
  <c r="CV38" i="6" s="1"/>
  <c r="BT21" i="6"/>
  <c r="CV21" i="6" s="1"/>
  <c r="BT70" i="6"/>
  <c r="CV70" i="6" s="1"/>
  <c r="BT52" i="6"/>
  <c r="CV52" i="6" s="1"/>
  <c r="BT35" i="6"/>
  <c r="CV35" i="6" s="1"/>
  <c r="BT46" i="6"/>
  <c r="CV46" i="6" s="1"/>
  <c r="BT66" i="6"/>
  <c r="CV66" i="6" s="1"/>
  <c r="BT40" i="6"/>
  <c r="CV40" i="6" s="1"/>
  <c r="BT5" i="6"/>
  <c r="CV5" i="6" s="1"/>
  <c r="BT15" i="6"/>
  <c r="CV15" i="6" s="1"/>
  <c r="BT97" i="6"/>
  <c r="CV97" i="6" s="1"/>
  <c r="BT62" i="6"/>
  <c r="CV62" i="6" s="1"/>
  <c r="BT80" i="6"/>
  <c r="CV80" i="6" s="1"/>
  <c r="BT65" i="6"/>
  <c r="CV65" i="6" s="1"/>
  <c r="BT31" i="6"/>
  <c r="CV31" i="6" s="1"/>
  <c r="BT30" i="6"/>
  <c r="CV30" i="6" s="1"/>
  <c r="BT59" i="6"/>
  <c r="CV59" i="6" s="1"/>
  <c r="BT32" i="6"/>
  <c r="CV32" i="6" s="1"/>
  <c r="BT20" i="6"/>
  <c r="CV20" i="6" s="1"/>
  <c r="BT8" i="6"/>
  <c r="CV8" i="6" s="1"/>
  <c r="BH8" i="6"/>
  <c r="CJ8" i="6" s="1"/>
  <c r="BH22" i="6"/>
  <c r="CJ22" i="6" s="1"/>
  <c r="BG35" i="6"/>
  <c r="CI35" i="6" s="1"/>
  <c r="BG76" i="6"/>
  <c r="CI76" i="6" s="1"/>
  <c r="BV64" i="6"/>
  <c r="CX64" i="6" s="1"/>
  <c r="BV28" i="6"/>
  <c r="CX28" i="6" s="1"/>
  <c r="BE79" i="6"/>
  <c r="CG79" i="6" s="1"/>
  <c r="BE77" i="6"/>
  <c r="CG77" i="6" s="1"/>
  <c r="BE37" i="6"/>
  <c r="CG37" i="6" s="1"/>
  <c r="BE23" i="6"/>
  <c r="CG23" i="6" s="1"/>
  <c r="BE96" i="6"/>
  <c r="CG96" i="6" s="1"/>
  <c r="BE63" i="6"/>
  <c r="CG63" i="6" s="1"/>
  <c r="BE46" i="6"/>
  <c r="CG46" i="6" s="1"/>
  <c r="BE94" i="6"/>
  <c r="CG94" i="6" s="1"/>
  <c r="BE61" i="6"/>
  <c r="CG61" i="6" s="1"/>
  <c r="BE40" i="6"/>
  <c r="CG40" i="6" s="1"/>
  <c r="BE31" i="6"/>
  <c r="CG31" i="6" s="1"/>
  <c r="BG49" i="6"/>
  <c r="CI49" i="6" s="1"/>
  <c r="BG72" i="6"/>
  <c r="CI72" i="6" s="1"/>
  <c r="BE11" i="6"/>
  <c r="CG11" i="6" s="1"/>
  <c r="BH7" i="6"/>
  <c r="CJ7" i="6" s="1"/>
  <c r="BH33" i="6"/>
  <c r="CJ33" i="6" s="1"/>
  <c r="BH53" i="6"/>
  <c r="CJ53" i="6" s="1"/>
  <c r="BH83" i="6"/>
  <c r="CJ83" i="6" s="1"/>
  <c r="BQ66" i="6"/>
  <c r="CS66" i="6" s="1"/>
  <c r="BE26" i="6"/>
  <c r="CG26" i="6" s="1"/>
  <c r="BE27" i="6"/>
  <c r="CG27" i="6" s="1"/>
  <c r="BQ30" i="6"/>
  <c r="CS30" i="6" s="1"/>
  <c r="BQ96" i="6"/>
  <c r="CS96" i="6" s="1"/>
  <c r="BV18" i="6"/>
  <c r="CX18" i="6" s="1"/>
  <c r="BG19" i="6"/>
  <c r="CI19" i="6" s="1"/>
  <c r="BG25" i="6"/>
  <c r="CI25" i="6" s="1"/>
  <c r="BG68" i="6"/>
  <c r="CI68" i="6" s="1"/>
  <c r="BV42" i="6"/>
  <c r="CX42" i="6" s="1"/>
  <c r="BI18" i="6"/>
  <c r="CK18" i="6" s="1"/>
  <c r="BV92" i="6"/>
  <c r="CX92" i="6" s="1"/>
  <c r="BV73" i="6"/>
  <c r="CX73" i="6" s="1"/>
  <c r="BG32" i="6"/>
  <c r="CI32" i="6" s="1"/>
  <c r="BK82" i="6"/>
  <c r="CM82" i="6" s="1"/>
  <c r="BI44" i="6"/>
  <c r="CK44" i="6" s="1"/>
  <c r="BU95" i="6"/>
  <c r="CW95" i="6" s="1"/>
  <c r="BU38" i="6"/>
  <c r="CW38" i="6" s="1"/>
  <c r="BU12" i="6"/>
  <c r="CW12" i="6" s="1"/>
  <c r="BU30" i="6"/>
  <c r="CW30" i="6" s="1"/>
  <c r="BU22" i="6"/>
  <c r="CW22" i="6" s="1"/>
  <c r="BL16" i="6"/>
  <c r="CN16" i="6" s="1"/>
  <c r="BF85" i="6"/>
  <c r="CH85" i="6" s="1"/>
  <c r="BF47" i="6"/>
  <c r="CH47" i="6" s="1"/>
  <c r="BF79" i="6"/>
  <c r="CH79" i="6" s="1"/>
  <c r="BI50" i="6"/>
  <c r="CK50" i="6" s="1"/>
  <c r="BV25" i="6"/>
  <c r="CX25" i="6" s="1"/>
  <c r="BU84" i="6"/>
  <c r="CW84" i="6" s="1"/>
  <c r="BU97" i="6"/>
  <c r="CW97" i="6" s="1"/>
  <c r="BU67" i="6"/>
  <c r="CW67" i="6" s="1"/>
  <c r="BU73" i="6"/>
  <c r="CW73" i="6" s="1"/>
  <c r="BK65" i="6"/>
  <c r="CM65" i="6" s="1"/>
  <c r="BF34" i="6"/>
  <c r="CH34" i="6" s="1"/>
  <c r="BH78" i="6"/>
  <c r="CJ78" i="6" s="1"/>
  <c r="BH84" i="6"/>
  <c r="CJ84" i="6" s="1"/>
  <c r="BO94" i="6"/>
  <c r="BX13" i="6"/>
  <c r="CZ13" i="6" s="1"/>
  <c r="BO60" i="6"/>
  <c r="BH44" i="6"/>
  <c r="CJ44" i="6" s="1"/>
  <c r="BH69" i="6"/>
  <c r="CJ69" i="6" s="1"/>
  <c r="BH59" i="6"/>
  <c r="CJ59" i="6" s="1"/>
  <c r="BH34" i="6"/>
  <c r="CJ34" i="6" s="1"/>
  <c r="BH57" i="6"/>
  <c r="CJ57" i="6" s="1"/>
  <c r="BH95" i="6"/>
  <c r="CJ95" i="6" s="1"/>
  <c r="BH88" i="6"/>
  <c r="CJ88" i="6" s="1"/>
  <c r="BH76" i="6"/>
  <c r="CJ76" i="6" s="1"/>
  <c r="T24" i="7"/>
  <c r="BJ23" i="6"/>
  <c r="CL23" i="6" s="1"/>
  <c r="BX78" i="6"/>
  <c r="CZ78" i="6" s="1"/>
  <c r="BP61" i="6"/>
  <c r="CR61" i="6" s="1"/>
  <c r="BP36" i="6"/>
  <c r="CR36" i="6" s="1"/>
  <c r="BP13" i="6"/>
  <c r="CR13" i="6" s="1"/>
  <c r="BP71" i="6"/>
  <c r="CR71" i="6" s="1"/>
  <c r="BO4" i="6"/>
  <c r="BP73" i="6"/>
  <c r="CR73" i="6" s="1"/>
  <c r="BX4" i="6"/>
  <c r="CZ4" i="6" s="1"/>
  <c r="BG6" i="6"/>
  <c r="CI6" i="6" s="1"/>
  <c r="BX17" i="6"/>
  <c r="CZ17" i="6" s="1"/>
  <c r="BG11" i="6"/>
  <c r="CI11" i="6" s="1"/>
  <c r="BG38" i="6"/>
  <c r="CI38" i="6" s="1"/>
  <c r="BG33" i="6"/>
  <c r="CI33" i="6" s="1"/>
  <c r="BG70" i="6"/>
  <c r="CI70" i="6" s="1"/>
  <c r="BG97" i="6"/>
  <c r="CI97" i="6" s="1"/>
  <c r="BO33" i="6"/>
  <c r="BH24" i="6"/>
  <c r="CJ24" i="6" s="1"/>
  <c r="BH11" i="6"/>
  <c r="CJ11" i="6" s="1"/>
  <c r="BH19" i="6"/>
  <c r="CJ19" i="6" s="1"/>
  <c r="BH29" i="6"/>
  <c r="CJ29" i="6" s="1"/>
  <c r="BH41" i="6"/>
  <c r="CJ41" i="6" s="1"/>
  <c r="BH47" i="6"/>
  <c r="CJ47" i="6" s="1"/>
  <c r="BH55" i="6"/>
  <c r="CJ55" i="6" s="1"/>
  <c r="BH62" i="6"/>
  <c r="CJ62" i="6" s="1"/>
  <c r="BH72" i="6"/>
  <c r="CJ72" i="6" s="1"/>
  <c r="BH77" i="6"/>
  <c r="CJ77" i="6" s="1"/>
  <c r="BH89" i="6"/>
  <c r="CJ89" i="6" s="1"/>
  <c r="BH94" i="6"/>
  <c r="CJ94" i="6" s="1"/>
  <c r="BI56" i="6"/>
  <c r="CK56" i="6" s="1"/>
  <c r="BI94" i="6"/>
  <c r="CK94" i="6" s="1"/>
  <c r="BP60" i="6"/>
  <c r="CR60" i="6" s="1"/>
  <c r="BO19" i="6"/>
  <c r="BO54" i="6"/>
  <c r="BP84" i="6"/>
  <c r="CR84" i="6" s="1"/>
  <c r="BH14" i="6"/>
  <c r="CJ14" i="6" s="1"/>
  <c r="BH65" i="6"/>
  <c r="CJ65" i="6" s="1"/>
  <c r="BH4" i="6"/>
  <c r="CJ4" i="6" s="1"/>
  <c r="BH54" i="6"/>
  <c r="CJ54" i="6" s="1"/>
  <c r="BH82" i="6"/>
  <c r="CJ82" i="6" s="1"/>
  <c r="BH80" i="6"/>
  <c r="CJ80" i="6" s="1"/>
  <c r="BV43" i="6"/>
  <c r="CX43" i="6" s="1"/>
  <c r="BK47" i="6"/>
  <c r="CM47" i="6" s="1"/>
  <c r="BH92" i="6"/>
  <c r="CJ92" i="6" s="1"/>
  <c r="BP9" i="6"/>
  <c r="CR9" i="6" s="1"/>
  <c r="BX32" i="6"/>
  <c r="CZ32" i="6" s="1"/>
  <c r="BX93" i="6"/>
  <c r="CZ93" i="6" s="1"/>
  <c r="BP53" i="6"/>
  <c r="CR53" i="6" s="1"/>
  <c r="BO5" i="6"/>
  <c r="BP40" i="6"/>
  <c r="CR40" i="6" s="1"/>
  <c r="BO34" i="6"/>
  <c r="BO71" i="6"/>
  <c r="BP66" i="6"/>
  <c r="CR66" i="6" s="1"/>
  <c r="BJ10" i="6"/>
  <c r="CL10" i="6" s="1"/>
  <c r="BP64" i="6"/>
  <c r="CR64" i="6" s="1"/>
  <c r="BP79" i="6"/>
  <c r="CR79" i="6" s="1"/>
  <c r="BX46" i="6"/>
  <c r="CZ46" i="6" s="1"/>
  <c r="BX87" i="6"/>
  <c r="CZ87" i="6" s="1"/>
  <c r="BO17" i="6"/>
  <c r="BX74" i="6"/>
  <c r="CZ74" i="6" s="1"/>
  <c r="BP32" i="6"/>
  <c r="CR32" i="6" s="1"/>
  <c r="BP62" i="6"/>
  <c r="CR62" i="6" s="1"/>
  <c r="BO15" i="6"/>
  <c r="BX21" i="6"/>
  <c r="CZ21" i="6" s="1"/>
  <c r="BP47" i="6"/>
  <c r="CR47" i="6" s="1"/>
  <c r="BO49" i="6"/>
  <c r="BP80" i="6"/>
  <c r="CR80" i="6" s="1"/>
  <c r="BP33" i="6"/>
  <c r="CR33" i="6" s="1"/>
  <c r="BO7" i="6"/>
  <c r="BP10" i="6"/>
  <c r="CR10" i="6" s="1"/>
  <c r="BO42" i="6"/>
  <c r="BO78" i="6"/>
  <c r="BP83" i="6"/>
  <c r="CR83" i="6" s="1"/>
  <c r="BJ90" i="6"/>
  <c r="CL90" i="6" s="1"/>
  <c r="BP88" i="6"/>
  <c r="CR88" i="6" s="1"/>
  <c r="BH97" i="6"/>
  <c r="CJ97" i="6" s="1"/>
  <c r="BI35" i="6"/>
  <c r="CK35" i="6" s="1"/>
  <c r="BH30" i="6"/>
  <c r="CJ30" i="6" s="1"/>
  <c r="BH56" i="6"/>
  <c r="CJ56" i="6" s="1"/>
  <c r="BH86" i="6"/>
  <c r="CJ86" i="6" s="1"/>
  <c r="BH32" i="6"/>
  <c r="CJ32" i="6" s="1"/>
  <c r="BK20" i="6"/>
  <c r="CM20" i="6" s="1"/>
  <c r="BI43" i="6"/>
  <c r="CK43" i="6" s="1"/>
  <c r="BO93" i="6"/>
  <c r="BX94" i="6"/>
  <c r="CZ94" i="6" s="1"/>
  <c r="BX89" i="6"/>
  <c r="CZ89" i="6" s="1"/>
  <c r="BH42" i="6"/>
  <c r="CJ42" i="6" s="1"/>
  <c r="BH36" i="6"/>
  <c r="CJ36" i="6" s="1"/>
  <c r="BH99" i="6"/>
  <c r="CJ99" i="6" s="1"/>
  <c r="BH74" i="6"/>
  <c r="CJ74" i="6" s="1"/>
  <c r="BO22" i="6"/>
  <c r="BG52" i="6"/>
  <c r="CI52" i="6" s="1"/>
  <c r="BK30" i="6"/>
  <c r="CM30" i="6" s="1"/>
  <c r="BH73" i="6"/>
  <c r="CJ73" i="6" s="1"/>
  <c r="BH71" i="6"/>
  <c r="CJ71" i="6" s="1"/>
  <c r="V24" i="7"/>
  <c r="W24" i="7"/>
  <c r="BH40" i="6"/>
  <c r="CJ40" i="6" s="1"/>
  <c r="BH63" i="6"/>
  <c r="CJ63" i="6" s="1"/>
  <c r="BH90" i="6"/>
  <c r="CJ90" i="6" s="1"/>
  <c r="BH93" i="6"/>
  <c r="CJ93" i="6" s="1"/>
  <c r="BH23" i="6"/>
  <c r="CJ23" i="6" s="1"/>
  <c r="BJ35" i="6"/>
  <c r="CL35" i="6" s="1"/>
  <c r="BH10" i="6"/>
  <c r="CJ10" i="6" s="1"/>
  <c r="BO31" i="6"/>
  <c r="BV58" i="6"/>
  <c r="CX58" i="6" s="1"/>
  <c r="BO45" i="6"/>
  <c r="BX45" i="6"/>
  <c r="CZ45" i="6" s="1"/>
  <c r="BX14" i="6"/>
  <c r="CZ14" i="6" s="1"/>
  <c r="BO81" i="6"/>
  <c r="BH61" i="6"/>
  <c r="CJ61" i="6" s="1"/>
  <c r="BJ21" i="6"/>
  <c r="CL21" i="6" s="1"/>
  <c r="BH67" i="6"/>
  <c r="CJ67" i="6" s="1"/>
  <c r="BJ43" i="6"/>
  <c r="CL43" i="6" s="1"/>
  <c r="BI33" i="6"/>
  <c r="CK33" i="6" s="1"/>
  <c r="BK24" i="6"/>
  <c r="CM24" i="6" s="1"/>
  <c r="BV97" i="6"/>
  <c r="CX97" i="6" s="1"/>
  <c r="BH46" i="6"/>
  <c r="CJ46" i="6" s="1"/>
  <c r="BI10" i="6"/>
  <c r="CK10" i="6" s="1"/>
  <c r="BI48" i="6"/>
  <c r="CK48" i="6" s="1"/>
  <c r="BI42" i="6"/>
  <c r="CK42" i="6" s="1"/>
  <c r="BI32" i="6"/>
  <c r="CK32" i="6" s="1"/>
  <c r="BI76" i="6"/>
  <c r="CK76" i="6" s="1"/>
  <c r="BI96" i="6"/>
  <c r="CK96" i="6" s="1"/>
  <c r="BJ4" i="6"/>
  <c r="CL4" i="6" s="1"/>
  <c r="BJ86" i="6"/>
  <c r="CL86" i="6" s="1"/>
  <c r="BI21" i="6"/>
  <c r="CK21" i="6" s="1"/>
  <c r="BV23" i="6"/>
  <c r="CX23" i="6" s="1"/>
  <c r="BV33" i="6"/>
  <c r="CX33" i="6" s="1"/>
  <c r="BV59" i="6"/>
  <c r="CX59" i="6" s="1"/>
  <c r="BI38" i="6"/>
  <c r="CK38" i="6" s="1"/>
  <c r="BI77" i="6"/>
  <c r="CK77" i="6" s="1"/>
  <c r="BI31" i="6"/>
  <c r="CK31" i="6" s="1"/>
  <c r="BI39" i="6"/>
  <c r="CK39" i="6" s="1"/>
  <c r="BV77" i="6"/>
  <c r="CX77" i="6" s="1"/>
  <c r="BV60" i="6"/>
  <c r="CX60" i="6" s="1"/>
  <c r="BV79" i="6"/>
  <c r="CX79" i="6" s="1"/>
  <c r="BJ9" i="6"/>
  <c r="CL9" i="6" s="1"/>
  <c r="BG82" i="6"/>
  <c r="CI82" i="6" s="1"/>
  <c r="BG69" i="6"/>
  <c r="CI69" i="6" s="1"/>
  <c r="BG80" i="6"/>
  <c r="CI80" i="6" s="1"/>
  <c r="BK59" i="6"/>
  <c r="CM59" i="6" s="1"/>
  <c r="BK25" i="6"/>
  <c r="CM25" i="6" s="1"/>
  <c r="BK57" i="6"/>
  <c r="CM57" i="6" s="1"/>
  <c r="BK93" i="6"/>
  <c r="CM93" i="6" s="1"/>
  <c r="BK89" i="6"/>
  <c r="CM89" i="6" s="1"/>
  <c r="BK10" i="6"/>
  <c r="CM10" i="6" s="1"/>
  <c r="BV95" i="6"/>
  <c r="CX95" i="6" s="1"/>
  <c r="Y24" i="7"/>
  <c r="BG15" i="6"/>
  <c r="CI15" i="6" s="1"/>
  <c r="BG34" i="6"/>
  <c r="CI34" i="6" s="1"/>
  <c r="BG36" i="6"/>
  <c r="CI36" i="6" s="1"/>
  <c r="BG45" i="6"/>
  <c r="CI45" i="6" s="1"/>
  <c r="BG75" i="6"/>
  <c r="CI75" i="6" s="1"/>
  <c r="BG83" i="6"/>
  <c r="CI83" i="6" s="1"/>
  <c r="BV12" i="6"/>
  <c r="CX12" i="6" s="1"/>
  <c r="BI16" i="6"/>
  <c r="CK16" i="6" s="1"/>
  <c r="BI61" i="6"/>
  <c r="CK61" i="6" s="1"/>
  <c r="BI24" i="6"/>
  <c r="CK24" i="6" s="1"/>
  <c r="BI67" i="6"/>
  <c r="CK67" i="6" s="1"/>
  <c r="BI88" i="6"/>
  <c r="CK88" i="6" s="1"/>
  <c r="BJ40" i="6"/>
  <c r="CL40" i="6" s="1"/>
  <c r="BV6" i="6"/>
  <c r="CX6" i="6" s="1"/>
  <c r="BV39" i="6"/>
  <c r="CX39" i="6" s="1"/>
  <c r="BV30" i="6"/>
  <c r="CX30" i="6" s="1"/>
  <c r="BV94" i="6"/>
  <c r="CX94" i="6" s="1"/>
  <c r="BI49" i="6"/>
  <c r="CK49" i="6" s="1"/>
  <c r="BI11" i="6"/>
  <c r="CK11" i="6" s="1"/>
  <c r="BI9" i="6"/>
  <c r="CK9" i="6" s="1"/>
  <c r="BI72" i="6"/>
  <c r="CK72" i="6" s="1"/>
  <c r="BV9" i="6"/>
  <c r="CX9" i="6" s="1"/>
  <c r="BV15" i="6"/>
  <c r="CX15" i="6" s="1"/>
  <c r="BV83" i="6"/>
  <c r="CX83" i="6" s="1"/>
  <c r="BI45" i="6"/>
  <c r="CK45" i="6" s="1"/>
  <c r="BG44" i="6"/>
  <c r="CI44" i="6" s="1"/>
  <c r="BG46" i="6"/>
  <c r="CI46" i="6" s="1"/>
  <c r="BG30" i="6"/>
  <c r="CI30" i="6" s="1"/>
  <c r="BK37" i="6"/>
  <c r="CM37" i="6" s="1"/>
  <c r="BK17" i="6"/>
  <c r="CM17" i="6" s="1"/>
  <c r="BK23" i="6"/>
  <c r="CM23" i="6" s="1"/>
  <c r="BK8" i="6"/>
  <c r="CM8" i="6" s="1"/>
  <c r="BK46" i="6"/>
  <c r="CM46" i="6" s="1"/>
  <c r="BK75" i="6"/>
  <c r="CM75" i="6" s="1"/>
  <c r="BV81" i="6"/>
  <c r="CX81" i="6" s="1"/>
  <c r="X24" i="7"/>
  <c r="BI6" i="6"/>
  <c r="CK6" i="6" s="1"/>
  <c r="BI65" i="6"/>
  <c r="CK65" i="6" s="1"/>
  <c r="BI26" i="6"/>
  <c r="CK26" i="6" s="1"/>
  <c r="BI71" i="6"/>
  <c r="CK71" i="6" s="1"/>
  <c r="BI82" i="6"/>
  <c r="CK82" i="6" s="1"/>
  <c r="BV7" i="6"/>
  <c r="CX7" i="6" s="1"/>
  <c r="BV27" i="6"/>
  <c r="CX27" i="6" s="1"/>
  <c r="BV29" i="6"/>
  <c r="CX29" i="6" s="1"/>
  <c r="BV90" i="6"/>
  <c r="CX90" i="6" s="1"/>
  <c r="BI89" i="6"/>
  <c r="CK89" i="6" s="1"/>
  <c r="BI17" i="6"/>
  <c r="CK17" i="6" s="1"/>
  <c r="BI66" i="6"/>
  <c r="CK66" i="6" s="1"/>
  <c r="BI75" i="6"/>
  <c r="CK75" i="6" s="1"/>
  <c r="BI58" i="6"/>
  <c r="CK58" i="6" s="1"/>
  <c r="BI53" i="6"/>
  <c r="CK53" i="6" s="1"/>
  <c r="BV57" i="6"/>
  <c r="CX57" i="6" s="1"/>
  <c r="BV53" i="6"/>
  <c r="CX53" i="6" s="1"/>
  <c r="BG12" i="6"/>
  <c r="CI12" i="6" s="1"/>
  <c r="BG94" i="6"/>
  <c r="CI94" i="6" s="1"/>
  <c r="BK5" i="6"/>
  <c r="CM5" i="6" s="1"/>
  <c r="BK90" i="6"/>
  <c r="CM90" i="6" s="1"/>
  <c r="BK64" i="6"/>
  <c r="CM64" i="6" s="1"/>
  <c r="BK60" i="6"/>
  <c r="CM60" i="6" s="1"/>
  <c r="BV93" i="6"/>
  <c r="CX93" i="6" s="1"/>
  <c r="U24" i="7"/>
  <c r="Z24" i="7"/>
  <c r="BR5" i="6"/>
  <c r="CT5" i="6" s="1"/>
  <c r="BR58" i="6"/>
  <c r="CT58" i="6" s="1"/>
  <c r="BD55" i="6"/>
  <c r="CF55" i="6" s="1"/>
  <c r="BD39" i="6"/>
  <c r="CF39" i="6" s="1"/>
  <c r="BD12" i="6"/>
  <c r="CF12" i="6" s="1"/>
  <c r="BE99" i="6"/>
  <c r="CG99" i="6" s="1"/>
  <c r="BE33" i="6"/>
  <c r="CG33" i="6" s="1"/>
  <c r="BE97" i="6"/>
  <c r="CG97" i="6" s="1"/>
  <c r="BE83" i="6"/>
  <c r="CG83" i="6" s="1"/>
  <c r="BE74" i="6"/>
  <c r="CG74" i="6" s="1"/>
  <c r="BE55" i="6"/>
  <c r="CG55" i="6" s="1"/>
  <c r="BE92" i="6"/>
  <c r="CG92" i="6" s="1"/>
  <c r="BE84" i="6"/>
  <c r="CG84" i="6" s="1"/>
  <c r="BE76" i="6"/>
  <c r="CG76" i="6" s="1"/>
  <c r="BE67" i="6"/>
  <c r="CG67" i="6" s="1"/>
  <c r="BE59" i="6"/>
  <c r="CG59" i="6" s="1"/>
  <c r="BE32" i="6"/>
  <c r="CG32" i="6" s="1"/>
  <c r="BE24" i="6"/>
  <c r="CG24" i="6" s="1"/>
  <c r="BE52" i="6"/>
  <c r="CG52" i="6" s="1"/>
  <c r="BE20" i="6"/>
  <c r="CG20" i="6" s="1"/>
  <c r="BE22" i="6"/>
  <c r="CG22" i="6" s="1"/>
  <c r="BE6" i="6"/>
  <c r="CG6" i="6" s="1"/>
  <c r="BE18" i="6"/>
  <c r="CG18" i="6" s="1"/>
  <c r="BE72" i="6"/>
  <c r="CG72" i="6" s="1"/>
  <c r="BE64" i="6"/>
  <c r="CG64" i="6" s="1"/>
  <c r="BE47" i="6"/>
  <c r="CG47" i="6" s="1"/>
  <c r="BE5" i="6"/>
  <c r="CG5" i="6" s="1"/>
  <c r="BE53" i="6"/>
  <c r="CG53" i="6" s="1"/>
  <c r="BE49" i="6"/>
  <c r="CG49" i="6" s="1"/>
  <c r="BE95" i="6"/>
  <c r="CG95" i="6" s="1"/>
  <c r="BE62" i="6"/>
  <c r="CG62" i="6" s="1"/>
  <c r="BE45" i="6"/>
  <c r="CG45" i="6" s="1"/>
  <c r="BE89" i="6"/>
  <c r="CG89" i="6" s="1"/>
  <c r="BE81" i="6"/>
  <c r="CG81" i="6" s="1"/>
  <c r="BE35" i="6"/>
  <c r="CG35" i="6" s="1"/>
  <c r="BE17" i="6"/>
  <c r="CG17" i="6" s="1"/>
  <c r="BE19" i="6"/>
  <c r="CG19" i="6" s="1"/>
  <c r="BE98" i="6"/>
  <c r="CG98" i="6" s="1"/>
  <c r="BE90" i="6"/>
  <c r="CG90" i="6" s="1"/>
  <c r="BE82" i="6"/>
  <c r="CG82" i="6" s="1"/>
  <c r="BE73" i="6"/>
  <c r="CG73" i="6" s="1"/>
  <c r="BE65" i="6"/>
  <c r="CG65" i="6" s="1"/>
  <c r="BE57" i="6"/>
  <c r="CG57" i="6" s="1"/>
  <c r="BE30" i="6"/>
  <c r="CG30" i="6" s="1"/>
  <c r="BE50" i="6"/>
  <c r="CG50" i="6" s="1"/>
  <c r="BE44" i="6"/>
  <c r="CG44" i="6" s="1"/>
  <c r="BE54" i="6"/>
  <c r="CG54" i="6" s="1"/>
  <c r="BE12" i="6"/>
  <c r="CG12" i="6" s="1"/>
  <c r="BE16" i="6"/>
  <c r="CG16" i="6" s="1"/>
  <c r="BE91" i="6"/>
  <c r="CG91" i="6" s="1"/>
  <c r="BE70" i="6"/>
  <c r="CG70" i="6" s="1"/>
  <c r="BE60" i="6"/>
  <c r="CG60" i="6" s="1"/>
  <c r="BE21" i="6"/>
  <c r="CG21" i="6" s="1"/>
  <c r="BE13" i="6"/>
  <c r="CG13" i="6" s="1"/>
  <c r="BE51" i="6"/>
  <c r="CG51" i="6" s="1"/>
  <c r="BE43" i="6"/>
  <c r="CG43" i="6" s="1"/>
  <c r="BE25" i="6"/>
  <c r="CG25" i="6" s="1"/>
  <c r="BE41" i="6"/>
  <c r="CG41" i="6" s="1"/>
  <c r="BE15" i="6"/>
  <c r="CG15" i="6" s="1"/>
  <c r="BE93" i="6"/>
  <c r="CG93" i="6" s="1"/>
  <c r="BQ94" i="6"/>
  <c r="CS94" i="6" s="1"/>
  <c r="BQ88" i="6"/>
  <c r="CS88" i="6" s="1"/>
  <c r="BQ84" i="6"/>
  <c r="CS84" i="6" s="1"/>
  <c r="BQ63" i="6"/>
  <c r="CS63" i="6" s="1"/>
  <c r="BQ27" i="6"/>
  <c r="CS27" i="6" s="1"/>
  <c r="BQ71" i="6"/>
  <c r="CS71" i="6" s="1"/>
  <c r="BQ18" i="6"/>
  <c r="CS18" i="6" s="1"/>
  <c r="BQ20" i="6"/>
  <c r="CS20" i="6" s="1"/>
  <c r="BQ48" i="6"/>
  <c r="CS48" i="6" s="1"/>
  <c r="BQ76" i="6"/>
  <c r="CS76" i="6" s="1"/>
  <c r="BQ92" i="6"/>
  <c r="CS92" i="6" s="1"/>
  <c r="BQ98" i="6"/>
  <c r="CS98" i="6" s="1"/>
  <c r="BQ85" i="6"/>
  <c r="CS85" i="6" s="1"/>
  <c r="BQ99" i="6"/>
  <c r="CS99" i="6" s="1"/>
  <c r="BQ75" i="6"/>
  <c r="CS75" i="6" s="1"/>
  <c r="BQ68" i="6"/>
  <c r="CS68" i="6" s="1"/>
  <c r="BQ51" i="6"/>
  <c r="CS51" i="6" s="1"/>
  <c r="BQ62" i="6"/>
  <c r="CS62" i="6" s="1"/>
  <c r="BQ41" i="6"/>
  <c r="CS41" i="6" s="1"/>
  <c r="BQ55" i="6"/>
  <c r="CS55" i="6" s="1"/>
  <c r="BQ5" i="6"/>
  <c r="CS5" i="6" s="1"/>
  <c r="BQ17" i="6"/>
  <c r="CS17" i="6" s="1"/>
  <c r="BQ4" i="6"/>
  <c r="CS4" i="6" s="1"/>
  <c r="BQ14" i="6"/>
  <c r="CS14" i="6" s="1"/>
  <c r="BQ56" i="6"/>
  <c r="CS56" i="6" s="1"/>
  <c r="BQ57" i="6"/>
  <c r="CS57" i="6" s="1"/>
  <c r="BQ93" i="6"/>
  <c r="CS93" i="6" s="1"/>
  <c r="BQ38" i="6"/>
  <c r="CS38" i="6" s="1"/>
  <c r="BQ73" i="6"/>
  <c r="CS73" i="6" s="1"/>
  <c r="BQ26" i="6"/>
  <c r="CS26" i="6" s="1"/>
  <c r="BQ25" i="6"/>
  <c r="CS25" i="6" s="1"/>
  <c r="BQ40" i="6"/>
  <c r="CS40" i="6" s="1"/>
  <c r="BQ78" i="6"/>
  <c r="CS78" i="6" s="1"/>
  <c r="BQ16" i="6"/>
  <c r="CS16" i="6" s="1"/>
  <c r="BQ80" i="6"/>
  <c r="CS80" i="6" s="1"/>
  <c r="BQ95" i="6"/>
  <c r="CS95" i="6" s="1"/>
  <c r="BQ83" i="6"/>
  <c r="CS83" i="6" s="1"/>
  <c r="BQ97" i="6"/>
  <c r="CS97" i="6" s="1"/>
  <c r="BQ72" i="6"/>
  <c r="CS72" i="6" s="1"/>
  <c r="BQ64" i="6"/>
  <c r="CS64" i="6" s="1"/>
  <c r="BQ43" i="6"/>
  <c r="CS43" i="6" s="1"/>
  <c r="BQ58" i="6"/>
  <c r="CS58" i="6" s="1"/>
  <c r="BQ39" i="6"/>
  <c r="CS39" i="6" s="1"/>
  <c r="BQ10" i="6"/>
  <c r="CS10" i="6" s="1"/>
  <c r="BQ23" i="6"/>
  <c r="CS23" i="6" s="1"/>
  <c r="BQ9" i="6"/>
  <c r="CS9" i="6" s="1"/>
  <c r="BQ22" i="6"/>
  <c r="CS22" i="6" s="1"/>
  <c r="BQ21" i="6"/>
  <c r="CS21" i="6" s="1"/>
  <c r="BQ67" i="6"/>
  <c r="CS67" i="6" s="1"/>
  <c r="BQ52" i="6"/>
  <c r="CS52" i="6" s="1"/>
  <c r="BE39" i="6"/>
  <c r="CG39" i="6" s="1"/>
  <c r="BQ11" i="6"/>
  <c r="CS11" i="6" s="1"/>
  <c r="BQ13" i="6"/>
  <c r="CS13" i="6" s="1"/>
  <c r="BQ45" i="6"/>
  <c r="CS45" i="6" s="1"/>
  <c r="BQ49" i="6"/>
  <c r="CS49" i="6" s="1"/>
  <c r="BQ77" i="6"/>
  <c r="CS77" i="6" s="1"/>
  <c r="BQ87" i="6"/>
  <c r="CS87" i="6" s="1"/>
  <c r="BE29" i="6"/>
  <c r="CG29" i="6" s="1"/>
  <c r="BE66" i="6"/>
  <c r="CG66" i="6" s="1"/>
  <c r="BE10" i="6"/>
  <c r="CG10" i="6" s="1"/>
  <c r="BE36" i="6"/>
  <c r="CG36" i="6" s="1"/>
  <c r="BE34" i="6"/>
  <c r="CG34" i="6" s="1"/>
  <c r="BE48" i="6"/>
  <c r="CG48" i="6" s="1"/>
  <c r="BE69" i="6"/>
  <c r="CG69" i="6" s="1"/>
  <c r="BE86" i="6"/>
  <c r="CG86" i="6" s="1"/>
  <c r="BE9" i="6"/>
  <c r="CG9" i="6" s="1"/>
  <c r="BQ33" i="6"/>
  <c r="CS33" i="6" s="1"/>
  <c r="BE85" i="6"/>
  <c r="CG85" i="6" s="1"/>
  <c r="BQ12" i="6"/>
  <c r="CS12" i="6" s="1"/>
  <c r="BQ69" i="6"/>
  <c r="CS69" i="6" s="1"/>
  <c r="BQ54" i="6"/>
  <c r="CS54" i="6" s="1"/>
  <c r="BQ42" i="6"/>
  <c r="CS42" i="6" s="1"/>
  <c r="BE58" i="6"/>
  <c r="CG58" i="6" s="1"/>
  <c r="BQ24" i="6"/>
  <c r="CS24" i="6" s="1"/>
  <c r="AA24" i="7"/>
  <c r="BQ19" i="6"/>
  <c r="CS19" i="6" s="1"/>
  <c r="BQ47" i="6"/>
  <c r="CS47" i="6" s="1"/>
  <c r="BQ53" i="6"/>
  <c r="CS53" i="6" s="1"/>
  <c r="BQ60" i="6"/>
  <c r="CS60" i="6" s="1"/>
  <c r="BQ79" i="6"/>
  <c r="CS79" i="6" s="1"/>
  <c r="BQ89" i="6"/>
  <c r="CS89" i="6" s="1"/>
  <c r="BE68" i="6"/>
  <c r="CG68" i="6" s="1"/>
  <c r="BE8" i="6"/>
  <c r="CG8" i="6" s="1"/>
  <c r="BE42" i="6"/>
  <c r="CG42" i="6" s="1"/>
  <c r="BE38" i="6"/>
  <c r="CG38" i="6" s="1"/>
  <c r="BE56" i="6"/>
  <c r="CG56" i="6" s="1"/>
  <c r="BE71" i="6"/>
  <c r="CG71" i="6" s="1"/>
  <c r="BE88" i="6"/>
  <c r="CG88" i="6" s="1"/>
  <c r="BE87" i="6"/>
  <c r="CG87" i="6" s="1"/>
  <c r="BQ31" i="6"/>
  <c r="CS31" i="6" s="1"/>
  <c r="BQ65" i="6"/>
  <c r="CS65" i="6" s="1"/>
  <c r="BQ61" i="6"/>
  <c r="CS61" i="6" s="1"/>
  <c r="BQ46" i="6"/>
  <c r="CS46" i="6" s="1"/>
  <c r="BQ50" i="6"/>
  <c r="CS50" i="6" s="1"/>
  <c r="BE75" i="6"/>
  <c r="CG75" i="6" s="1"/>
  <c r="BQ32" i="6"/>
  <c r="CS32" i="6" s="1"/>
  <c r="BX12" i="6"/>
  <c r="CZ12" i="6" s="1"/>
  <c r="BX30" i="6"/>
  <c r="CZ30" i="6" s="1"/>
  <c r="BX27" i="6"/>
  <c r="CZ27" i="6" s="1"/>
  <c r="BX95" i="6"/>
  <c r="CZ95" i="6" s="1"/>
  <c r="BP68" i="6"/>
  <c r="CR68" i="6" s="1"/>
  <c r="BP28" i="6"/>
  <c r="CR28" i="6" s="1"/>
  <c r="BP25" i="6"/>
  <c r="CR25" i="6" s="1"/>
  <c r="BP76" i="6"/>
  <c r="CR76" i="6" s="1"/>
  <c r="BO26" i="6"/>
  <c r="BO12" i="6"/>
  <c r="BO38" i="6"/>
  <c r="BO61" i="6"/>
  <c r="BO80" i="6"/>
  <c r="BP35" i="6"/>
  <c r="CR35" i="6" s="1"/>
  <c r="BP46" i="6"/>
  <c r="CR46" i="6" s="1"/>
  <c r="BX9" i="6"/>
  <c r="CZ9" i="6" s="1"/>
  <c r="BP90" i="6"/>
  <c r="CR90" i="6" s="1"/>
  <c r="BP49" i="6"/>
  <c r="CR49" i="6" s="1"/>
  <c r="BO87" i="6"/>
  <c r="BX69" i="6"/>
  <c r="CZ69" i="6" s="1"/>
  <c r="BX66" i="6"/>
  <c r="CZ66" i="6" s="1"/>
  <c r="BX41" i="6"/>
  <c r="CZ41" i="6" s="1"/>
  <c r="BX83" i="6"/>
  <c r="CZ83" i="6" s="1"/>
  <c r="BX84" i="6"/>
  <c r="CZ84" i="6" s="1"/>
  <c r="BP20" i="6"/>
  <c r="CR20" i="6" s="1"/>
  <c r="BO23" i="6"/>
  <c r="BX26" i="6"/>
  <c r="CZ26" i="6" s="1"/>
  <c r="BX29" i="6"/>
  <c r="CZ29" i="6" s="1"/>
  <c r="BX97" i="6"/>
  <c r="CZ97" i="6" s="1"/>
  <c r="BO32" i="6"/>
  <c r="BP81" i="6"/>
  <c r="CR81" i="6" s="1"/>
  <c r="BP22" i="6"/>
  <c r="CR22" i="6" s="1"/>
  <c r="BP27" i="6"/>
  <c r="CR27" i="6" s="1"/>
  <c r="BP78" i="6"/>
  <c r="CR78" i="6" s="1"/>
  <c r="BW78" i="6"/>
  <c r="CY78" i="6" s="1"/>
  <c r="BO30" i="6"/>
  <c r="BO6" i="6"/>
  <c r="BO20" i="6"/>
  <c r="BO46" i="6"/>
  <c r="BO69" i="6"/>
  <c r="BO88" i="6"/>
  <c r="BP18" i="6"/>
  <c r="CR18" i="6" s="1"/>
  <c r="BP8" i="6"/>
  <c r="CR8" i="6" s="1"/>
  <c r="BO66" i="6"/>
  <c r="BO79" i="6"/>
  <c r="BX39" i="6"/>
  <c r="CZ39" i="6" s="1"/>
  <c r="BX35" i="6"/>
  <c r="CZ35" i="6" s="1"/>
  <c r="BW22" i="6"/>
  <c r="CY22" i="6" s="1"/>
  <c r="BW12" i="6"/>
  <c r="CY12" i="6" s="1"/>
  <c r="BW70" i="6"/>
  <c r="CY70" i="6" s="1"/>
  <c r="BI85" i="6"/>
  <c r="CK85" i="6" s="1"/>
  <c r="BI97" i="6"/>
  <c r="CK97" i="6" s="1"/>
  <c r="BI95" i="6"/>
  <c r="CK95" i="6" s="1"/>
  <c r="BI99" i="6"/>
  <c r="CK99" i="6" s="1"/>
  <c r="BI29" i="6"/>
  <c r="CK29" i="6" s="1"/>
  <c r="BI83" i="6"/>
  <c r="CK83" i="6" s="1"/>
  <c r="BK14" i="6"/>
  <c r="CM14" i="6" s="1"/>
  <c r="BK66" i="6"/>
  <c r="CM66" i="6" s="1"/>
  <c r="BK51" i="6"/>
  <c r="CM51" i="6" s="1"/>
  <c r="BK13" i="6"/>
  <c r="CM13" i="6" s="1"/>
  <c r="BK34" i="6"/>
  <c r="CM34" i="6" s="1"/>
  <c r="BK67" i="6"/>
  <c r="CM67" i="6" s="1"/>
  <c r="BK96" i="6"/>
  <c r="CM96" i="6" s="1"/>
  <c r="BK77" i="6"/>
  <c r="CM77" i="6" s="1"/>
  <c r="BK49" i="6"/>
  <c r="CM49" i="6" s="1"/>
  <c r="BK16" i="6"/>
  <c r="CM16" i="6" s="1"/>
  <c r="BK44" i="6"/>
  <c r="CM44" i="6" s="1"/>
  <c r="BK81" i="6"/>
  <c r="CM81" i="6" s="1"/>
  <c r="BK41" i="6"/>
  <c r="CM41" i="6" s="1"/>
  <c r="BK11" i="6"/>
  <c r="CM11" i="6" s="1"/>
  <c r="BK50" i="6"/>
  <c r="CM50" i="6" s="1"/>
  <c r="BK61" i="6"/>
  <c r="CM61" i="6" s="1"/>
  <c r="BK88" i="6"/>
  <c r="CM88" i="6" s="1"/>
  <c r="BK99" i="6"/>
  <c r="CM99" i="6" s="1"/>
  <c r="BK62" i="6"/>
  <c r="CM62" i="6" s="1"/>
  <c r="BK21" i="6"/>
  <c r="CM21" i="6" s="1"/>
  <c r="BK28" i="6"/>
  <c r="CM28" i="6" s="1"/>
  <c r="BK42" i="6"/>
  <c r="CM42" i="6" s="1"/>
  <c r="BK74" i="6"/>
  <c r="CM74" i="6" s="1"/>
  <c r="BK76" i="6"/>
  <c r="CM76" i="6" s="1"/>
  <c r="BK95" i="6"/>
  <c r="CM95" i="6" s="1"/>
  <c r="BK58" i="6"/>
  <c r="CM58" i="6" s="1"/>
  <c r="BK45" i="6"/>
  <c r="CM45" i="6" s="1"/>
  <c r="BK7" i="6"/>
  <c r="CM7" i="6" s="1"/>
  <c r="BK56" i="6"/>
  <c r="CM56" i="6" s="1"/>
  <c r="BK73" i="6"/>
  <c r="CM73" i="6" s="1"/>
  <c r="BK6" i="6"/>
  <c r="CM6" i="6" s="1"/>
  <c r="BK68" i="6"/>
  <c r="CM68" i="6" s="1"/>
  <c r="BK53" i="6"/>
  <c r="CM53" i="6" s="1"/>
  <c r="BK19" i="6"/>
  <c r="CM19" i="6" s="1"/>
  <c r="BK63" i="6"/>
  <c r="CM63" i="6" s="1"/>
  <c r="BK87" i="6"/>
  <c r="CM87" i="6" s="1"/>
  <c r="BK27" i="6"/>
  <c r="CM27" i="6" s="1"/>
  <c r="BK35" i="6"/>
  <c r="CM35" i="6" s="1"/>
  <c r="BK48" i="6"/>
  <c r="CM48" i="6" s="1"/>
  <c r="BK78" i="6"/>
  <c r="CM78" i="6" s="1"/>
  <c r="BK92" i="6"/>
  <c r="CM92" i="6" s="1"/>
  <c r="BK91" i="6"/>
  <c r="CM91" i="6" s="1"/>
  <c r="BK72" i="6"/>
  <c r="CM72" i="6" s="1"/>
  <c r="BK4" i="6"/>
  <c r="CM4" i="6" s="1"/>
  <c r="BK38" i="6"/>
  <c r="CM38" i="6" s="1"/>
  <c r="BK54" i="6"/>
  <c r="CM54" i="6" s="1"/>
  <c r="BK31" i="6"/>
  <c r="CM31" i="6" s="1"/>
  <c r="BK84" i="6"/>
  <c r="CM84" i="6" s="1"/>
  <c r="BJ45" i="6"/>
  <c r="CL45" i="6" s="1"/>
  <c r="BJ51" i="6"/>
  <c r="CL51" i="6" s="1"/>
  <c r="BG4" i="6"/>
  <c r="CI4" i="6" s="1"/>
  <c r="BV13" i="6"/>
  <c r="CX13" i="6" s="1"/>
  <c r="BG5" i="6"/>
  <c r="CI5" i="6" s="1"/>
  <c r="BG21" i="6"/>
  <c r="CI21" i="6" s="1"/>
  <c r="BG23" i="6"/>
  <c r="CI23" i="6" s="1"/>
  <c r="BG51" i="6"/>
  <c r="CI51" i="6" s="1"/>
  <c r="BG47" i="6"/>
  <c r="CI47" i="6" s="1"/>
  <c r="BG29" i="6"/>
  <c r="CI29" i="6" s="1"/>
  <c r="BG53" i="6"/>
  <c r="CI53" i="6" s="1"/>
  <c r="BG64" i="6"/>
  <c r="CI64" i="6" s="1"/>
  <c r="BG77" i="6"/>
  <c r="CI77" i="6" s="1"/>
  <c r="BG93" i="6"/>
  <c r="CI93" i="6" s="1"/>
  <c r="BG85" i="6"/>
  <c r="CI85" i="6" s="1"/>
  <c r="BG91" i="6"/>
  <c r="CI91" i="6" s="1"/>
  <c r="BV4" i="6"/>
  <c r="CX4" i="6" s="1"/>
  <c r="BI37" i="6"/>
  <c r="CK37" i="6" s="1"/>
  <c r="BV51" i="6"/>
  <c r="CX51" i="6" s="1"/>
  <c r="BI4" i="6"/>
  <c r="CK4" i="6" s="1"/>
  <c r="BI22" i="6"/>
  <c r="CK22" i="6" s="1"/>
  <c r="BI14" i="6"/>
  <c r="CK14" i="6" s="1"/>
  <c r="BI46" i="6"/>
  <c r="CK46" i="6" s="1"/>
  <c r="BI69" i="6"/>
  <c r="CK69" i="6" s="1"/>
  <c r="BI52" i="6"/>
  <c r="CK52" i="6" s="1"/>
  <c r="BI28" i="6"/>
  <c r="CK28" i="6" s="1"/>
  <c r="BI59" i="6"/>
  <c r="CK59" i="6" s="1"/>
  <c r="BI74" i="6"/>
  <c r="CK74" i="6" s="1"/>
  <c r="BI80" i="6"/>
  <c r="CK80" i="6" s="1"/>
  <c r="BI86" i="6"/>
  <c r="CK86" i="6" s="1"/>
  <c r="BI98" i="6"/>
  <c r="CK98" i="6" s="1"/>
  <c r="BW52" i="6"/>
  <c r="CY52" i="6" s="1"/>
  <c r="BV10" i="6"/>
  <c r="CX10" i="6" s="1"/>
  <c r="BJ24" i="6"/>
  <c r="CL24" i="6" s="1"/>
  <c r="BJ56" i="6"/>
  <c r="CL56" i="6" s="1"/>
  <c r="BJ84" i="6"/>
  <c r="CL84" i="6" s="1"/>
  <c r="BI13" i="6"/>
  <c r="CK13" i="6" s="1"/>
  <c r="BI5" i="6"/>
  <c r="CK5" i="6" s="1"/>
  <c r="BV54" i="6"/>
  <c r="CX54" i="6" s="1"/>
  <c r="BI34" i="6"/>
  <c r="CK34" i="6" s="1"/>
  <c r="BV31" i="6"/>
  <c r="CX31" i="6" s="1"/>
  <c r="BV20" i="6"/>
  <c r="CX20" i="6" s="1"/>
  <c r="BV41" i="6"/>
  <c r="CX41" i="6" s="1"/>
  <c r="BV32" i="6"/>
  <c r="CX32" i="6" s="1"/>
  <c r="BV61" i="6"/>
  <c r="CX61" i="6" s="1"/>
  <c r="BV96" i="6"/>
  <c r="CX96" i="6" s="1"/>
  <c r="BI68" i="6"/>
  <c r="CK68" i="6" s="1"/>
  <c r="BI7" i="6"/>
  <c r="CK7" i="6" s="1"/>
  <c r="BI41" i="6"/>
  <c r="CK41" i="6" s="1"/>
  <c r="BI79" i="6"/>
  <c r="CK79" i="6" s="1"/>
  <c r="BJ39" i="6"/>
  <c r="CL39" i="6" s="1"/>
  <c r="BI91" i="6"/>
  <c r="CK91" i="6" s="1"/>
  <c r="BJ41" i="6"/>
  <c r="CL41" i="6" s="1"/>
  <c r="BJ55" i="6"/>
  <c r="CL55" i="6" s="1"/>
  <c r="BV46" i="6"/>
  <c r="CX46" i="6" s="1"/>
  <c r="BV75" i="6"/>
  <c r="CX75" i="6" s="1"/>
  <c r="BV84" i="6"/>
  <c r="CX84" i="6" s="1"/>
  <c r="BV47" i="6"/>
  <c r="CX47" i="6" s="1"/>
  <c r="BV36" i="6"/>
  <c r="CX36" i="6" s="1"/>
  <c r="BV56" i="6"/>
  <c r="CX56" i="6" s="1"/>
  <c r="BV16" i="6"/>
  <c r="CX16" i="6" s="1"/>
  <c r="BI93" i="6"/>
  <c r="CK93" i="6" s="1"/>
  <c r="BI23" i="6"/>
  <c r="CK23" i="6" s="1"/>
  <c r="BG67" i="6"/>
  <c r="CI67" i="6" s="1"/>
  <c r="BG71" i="6"/>
  <c r="CI71" i="6" s="1"/>
  <c r="BG65" i="6"/>
  <c r="CI65" i="6" s="1"/>
  <c r="BG40" i="6"/>
  <c r="CI40" i="6" s="1"/>
  <c r="BG90" i="6"/>
  <c r="CI90" i="6" s="1"/>
  <c r="BK32" i="6"/>
  <c r="CM32" i="6" s="1"/>
  <c r="BK22" i="6"/>
  <c r="CM22" i="6" s="1"/>
  <c r="BK33" i="6"/>
  <c r="CM33" i="6" s="1"/>
  <c r="BK94" i="6"/>
  <c r="CM94" i="6" s="1"/>
  <c r="BK52" i="6"/>
  <c r="CM52" i="6" s="1"/>
  <c r="BK43" i="6"/>
  <c r="CM43" i="6" s="1"/>
  <c r="BK86" i="6"/>
  <c r="CM86" i="6" s="1"/>
  <c r="BK12" i="6"/>
  <c r="CM12" i="6" s="1"/>
  <c r="BK97" i="6"/>
  <c r="CM97" i="6" s="1"/>
  <c r="BK40" i="6"/>
  <c r="CM40" i="6" s="1"/>
  <c r="BK15" i="6"/>
  <c r="CM15" i="6" s="1"/>
  <c r="BK85" i="6"/>
  <c r="CM85" i="6" s="1"/>
  <c r="BV88" i="6"/>
  <c r="CX88" i="6" s="1"/>
  <c r="BF21" i="6"/>
  <c r="CH21" i="6" s="1"/>
  <c r="BF5" i="6"/>
  <c r="CH5" i="6" s="1"/>
  <c r="BF25" i="6"/>
  <c r="CH25" i="6" s="1"/>
  <c r="BF58" i="6"/>
  <c r="CH58" i="6" s="1"/>
  <c r="BF94" i="6"/>
  <c r="CH94" i="6" s="1"/>
  <c r="BF57" i="6"/>
  <c r="CH57" i="6" s="1"/>
  <c r="BF49" i="6"/>
  <c r="CH49" i="6" s="1"/>
  <c r="BF19" i="6"/>
  <c r="CH19" i="6" s="1"/>
  <c r="BF51" i="6"/>
  <c r="CH51" i="6" s="1"/>
  <c r="BF64" i="6"/>
  <c r="CH64" i="6" s="1"/>
  <c r="BF91" i="6"/>
  <c r="CH91" i="6" s="1"/>
  <c r="BF81" i="6"/>
  <c r="CH81" i="6" s="1"/>
  <c r="BU8" i="6"/>
  <c r="CW8" i="6" s="1"/>
  <c r="BU20" i="6"/>
  <c r="CW20" i="6" s="1"/>
  <c r="BU56" i="6"/>
  <c r="CW56" i="6" s="1"/>
  <c r="BU78" i="6"/>
  <c r="CW78" i="6" s="1"/>
  <c r="BU48" i="6"/>
  <c r="CW48" i="6" s="1"/>
  <c r="BU69" i="6"/>
  <c r="CW69" i="6" s="1"/>
  <c r="BU59" i="6"/>
  <c r="CW59" i="6" s="1"/>
  <c r="BU25" i="6"/>
  <c r="CW25" i="6" s="1"/>
  <c r="BU54" i="6"/>
  <c r="CW54" i="6" s="1"/>
  <c r="BU82" i="6"/>
  <c r="CW82" i="6" s="1"/>
  <c r="BU29" i="6"/>
  <c r="CW29" i="6" s="1"/>
  <c r="BU80" i="6"/>
  <c r="CW80" i="6" s="1"/>
  <c r="BU6" i="6"/>
  <c r="CW6" i="6" s="1"/>
  <c r="BU23" i="6"/>
  <c r="CW23" i="6" s="1"/>
  <c r="BU52" i="6"/>
  <c r="CW52" i="6" s="1"/>
  <c r="BU46" i="6"/>
  <c r="CW46" i="6" s="1"/>
  <c r="BU90" i="6"/>
  <c r="CW90" i="6" s="1"/>
  <c r="BU40" i="6"/>
  <c r="CW40" i="6" s="1"/>
  <c r="BU93" i="6"/>
  <c r="CW93" i="6" s="1"/>
  <c r="BU61" i="6"/>
  <c r="CW61" i="6" s="1"/>
  <c r="BU32" i="6"/>
  <c r="CW32" i="6" s="1"/>
  <c r="BU57" i="6"/>
  <c r="CW57" i="6" s="1"/>
  <c r="BU99" i="6"/>
  <c r="CW99" i="6" s="1"/>
  <c r="BU88" i="6"/>
  <c r="CW88" i="6" s="1"/>
  <c r="BU33" i="6"/>
  <c r="CW33" i="6" s="1"/>
  <c r="BU14" i="6"/>
  <c r="CW14" i="6" s="1"/>
  <c r="BT12" i="6"/>
  <c r="CV12" i="6" s="1"/>
  <c r="BT81" i="6"/>
  <c r="CV81" i="6" s="1"/>
  <c r="BT78" i="6"/>
  <c r="CV78" i="6" s="1"/>
  <c r="BT50" i="6"/>
  <c r="CV50" i="6" s="1"/>
  <c r="BT86" i="6"/>
  <c r="CV86" i="6" s="1"/>
  <c r="BT48" i="6"/>
  <c r="CV48" i="6" s="1"/>
  <c r="BT47" i="6"/>
  <c r="CV47" i="6" s="1"/>
  <c r="BT72" i="6"/>
  <c r="CV72" i="6" s="1"/>
  <c r="BT53" i="6"/>
  <c r="CV53" i="6" s="1"/>
  <c r="BT42" i="6"/>
  <c r="CV42" i="6" s="1"/>
  <c r="BT79" i="6"/>
  <c r="CV79" i="6" s="1"/>
  <c r="BT83" i="6"/>
  <c r="CV83" i="6" s="1"/>
  <c r="BT87" i="6"/>
  <c r="CV87" i="6" s="1"/>
  <c r="BT96" i="6"/>
  <c r="CV96" i="6" s="1"/>
  <c r="BT74" i="6"/>
  <c r="CV74" i="6" s="1"/>
  <c r="BT22" i="6"/>
  <c r="CV22" i="6" s="1"/>
  <c r="BT98" i="6"/>
  <c r="CV98" i="6" s="1"/>
  <c r="BT64" i="6"/>
  <c r="CV64" i="6" s="1"/>
  <c r="BT45" i="6"/>
  <c r="CV45" i="6" s="1"/>
  <c r="BT51" i="6"/>
  <c r="CV51" i="6" s="1"/>
  <c r="BT82" i="6"/>
  <c r="CV82" i="6" s="1"/>
  <c r="BW83" i="6"/>
  <c r="CY83" i="6" s="1"/>
  <c r="BG50" i="6"/>
  <c r="CI50" i="6" s="1"/>
  <c r="BG61" i="6"/>
  <c r="CI61" i="6" s="1"/>
  <c r="BG88" i="6"/>
  <c r="CI88" i="6" s="1"/>
  <c r="BG39" i="6"/>
  <c r="CI39" i="6" s="1"/>
  <c r="BG73" i="6"/>
  <c r="CI73" i="6" s="1"/>
  <c r="BG42" i="6"/>
  <c r="CI42" i="6" s="1"/>
  <c r="BG74" i="6"/>
  <c r="CI74" i="6" s="1"/>
  <c r="BG16" i="6"/>
  <c r="CI16" i="6" s="1"/>
  <c r="BG59" i="6"/>
  <c r="CI59" i="6" s="1"/>
  <c r="BG84" i="6"/>
  <c r="CI84" i="6" s="1"/>
  <c r="BG98" i="6"/>
  <c r="CI98" i="6" s="1"/>
  <c r="BG20" i="6"/>
  <c r="CI20" i="6" s="1"/>
  <c r="BG48" i="6"/>
  <c r="CI48" i="6" s="1"/>
  <c r="BG78" i="6"/>
  <c r="CI78" i="6" s="1"/>
  <c r="BG92" i="6"/>
  <c r="CI92" i="6" s="1"/>
  <c r="BG56" i="6"/>
  <c r="CI56" i="6" s="1"/>
  <c r="BG28" i="6"/>
  <c r="CI28" i="6" s="1"/>
  <c r="BG54" i="6"/>
  <c r="CI54" i="6" s="1"/>
  <c r="BG14" i="6"/>
  <c r="CI14" i="6" s="1"/>
  <c r="BG24" i="6"/>
  <c r="CI24" i="6" s="1"/>
  <c r="BG63" i="6"/>
  <c r="CI63" i="6" s="1"/>
  <c r="BG10" i="6"/>
  <c r="CI10" i="6" s="1"/>
  <c r="BG96" i="6"/>
  <c r="CI96" i="6" s="1"/>
  <c r="BV8" i="6"/>
  <c r="CX8" i="6" s="1"/>
  <c r="BV38" i="6"/>
  <c r="CX38" i="6" s="1"/>
  <c r="BV48" i="6"/>
  <c r="CX48" i="6" s="1"/>
  <c r="BV45" i="6"/>
  <c r="CX45" i="6" s="1"/>
  <c r="BV85" i="6"/>
  <c r="CX85" i="6" s="1"/>
  <c r="BV17" i="6"/>
  <c r="CX17" i="6" s="1"/>
  <c r="BV76" i="6"/>
  <c r="CX76" i="6" s="1"/>
  <c r="BV70" i="6"/>
  <c r="CX70" i="6" s="1"/>
  <c r="BV11" i="6"/>
  <c r="CX11" i="6" s="1"/>
  <c r="BV49" i="6"/>
  <c r="CX49" i="6" s="1"/>
  <c r="BV68" i="6"/>
  <c r="CX68" i="6" s="1"/>
  <c r="BV74" i="6"/>
  <c r="CX74" i="6" s="1"/>
  <c r="BV40" i="6"/>
  <c r="CX40" i="6" s="1"/>
  <c r="BV65" i="6"/>
  <c r="CX65" i="6" s="1"/>
  <c r="BV37" i="6"/>
  <c r="CX37" i="6" s="1"/>
  <c r="BV87" i="6"/>
  <c r="CX87" i="6" s="1"/>
  <c r="BV82" i="6"/>
  <c r="CX82" i="6" s="1"/>
  <c r="BV67" i="6"/>
  <c r="CX67" i="6" s="1"/>
  <c r="BV62" i="6"/>
  <c r="CX62" i="6" s="1"/>
  <c r="BV78" i="6"/>
  <c r="CX78" i="6" s="1"/>
  <c r="BV50" i="6"/>
  <c r="CX50" i="6" s="1"/>
  <c r="BV80" i="6"/>
  <c r="CX80" i="6" s="1"/>
  <c r="BV21" i="6"/>
  <c r="CX21" i="6" s="1"/>
  <c r="BV52" i="6"/>
  <c r="CX52" i="6" s="1"/>
  <c r="BV72" i="6"/>
  <c r="CX72" i="6" s="1"/>
  <c r="BV89" i="6"/>
  <c r="CX89" i="6" s="1"/>
  <c r="BV34" i="6"/>
  <c r="CX34" i="6" s="1"/>
  <c r="BV69" i="6"/>
  <c r="CX69" i="6" s="1"/>
  <c r="BV19" i="6"/>
  <c r="CX19" i="6" s="1"/>
  <c r="BG13" i="6"/>
  <c r="CI13" i="6" s="1"/>
  <c r="BG9" i="6"/>
  <c r="CI9" i="6" s="1"/>
  <c r="BG43" i="6"/>
  <c r="CI43" i="6" s="1"/>
  <c r="BG41" i="6"/>
  <c r="CI41" i="6" s="1"/>
  <c r="BG55" i="6"/>
  <c r="CI55" i="6" s="1"/>
  <c r="BG31" i="6"/>
  <c r="CI31" i="6" s="1"/>
  <c r="BG58" i="6"/>
  <c r="CI58" i="6" s="1"/>
  <c r="BG66" i="6"/>
  <c r="CI66" i="6" s="1"/>
  <c r="BG79" i="6"/>
  <c r="CI79" i="6" s="1"/>
  <c r="BG95" i="6"/>
  <c r="CI95" i="6" s="1"/>
  <c r="BG87" i="6"/>
  <c r="CI87" i="6" s="1"/>
  <c r="BG99" i="6"/>
  <c r="CI99" i="6" s="1"/>
  <c r="BV14" i="6"/>
  <c r="CX14" i="6" s="1"/>
  <c r="BV5" i="6"/>
  <c r="CX5" i="6" s="1"/>
  <c r="BI12" i="6"/>
  <c r="CK12" i="6" s="1"/>
  <c r="BI8" i="6"/>
  <c r="CK8" i="6" s="1"/>
  <c r="BI20" i="6"/>
  <c r="CK20" i="6" s="1"/>
  <c r="BI54" i="6"/>
  <c r="CK54" i="6" s="1"/>
  <c r="BI40" i="6"/>
  <c r="CK40" i="6" s="1"/>
  <c r="BI57" i="6"/>
  <c r="CK57" i="6" s="1"/>
  <c r="BI30" i="6"/>
  <c r="CK30" i="6" s="1"/>
  <c r="BI63" i="6"/>
  <c r="CK63" i="6" s="1"/>
  <c r="BI73" i="6"/>
  <c r="CK73" i="6" s="1"/>
  <c r="BI84" i="6"/>
  <c r="CK84" i="6" s="1"/>
  <c r="BI90" i="6"/>
  <c r="CK90" i="6" s="1"/>
  <c r="BI92" i="6"/>
  <c r="CK92" i="6" s="1"/>
  <c r="BJ36" i="6"/>
  <c r="CL36" i="6" s="1"/>
  <c r="BJ63" i="6"/>
  <c r="CL63" i="6" s="1"/>
  <c r="BJ93" i="6"/>
  <c r="CL93" i="6" s="1"/>
  <c r="BV35" i="6"/>
  <c r="CX35" i="6" s="1"/>
  <c r="BI36" i="6"/>
  <c r="CK36" i="6" s="1"/>
  <c r="BV22" i="6"/>
  <c r="CX22" i="6" s="1"/>
  <c r="BV24" i="6"/>
  <c r="CX24" i="6" s="1"/>
  <c r="BV26" i="6"/>
  <c r="CX26" i="6" s="1"/>
  <c r="BV91" i="6"/>
  <c r="CX91" i="6" s="1"/>
  <c r="BV63" i="6"/>
  <c r="CX63" i="6" s="1"/>
  <c r="BV98" i="6"/>
  <c r="CX98" i="6" s="1"/>
  <c r="BI19" i="6"/>
  <c r="CK19" i="6" s="1"/>
  <c r="BI51" i="6"/>
  <c r="CK51" i="6" s="1"/>
  <c r="BI81" i="6"/>
  <c r="CK81" i="6" s="1"/>
  <c r="BG18" i="6"/>
  <c r="CI18" i="6" s="1"/>
  <c r="BI62" i="6"/>
  <c r="CK62" i="6" s="1"/>
  <c r="BI87" i="6"/>
  <c r="CK87" i="6" s="1"/>
  <c r="BI27" i="6"/>
  <c r="CK27" i="6" s="1"/>
  <c r="BI55" i="6"/>
  <c r="CK55" i="6" s="1"/>
  <c r="BI25" i="6"/>
  <c r="CK25" i="6" s="1"/>
  <c r="BI47" i="6"/>
  <c r="CK47" i="6" s="1"/>
  <c r="BV66" i="6"/>
  <c r="CX66" i="6" s="1"/>
  <c r="BV71" i="6"/>
  <c r="CX71" i="6" s="1"/>
  <c r="BV44" i="6"/>
  <c r="CX44" i="6" s="1"/>
  <c r="BV55" i="6"/>
  <c r="CX55" i="6" s="1"/>
  <c r="BV86" i="6"/>
  <c r="CX86" i="6" s="1"/>
  <c r="BJ64" i="6"/>
  <c r="CL64" i="6" s="1"/>
  <c r="BU27" i="6"/>
  <c r="CW27" i="6" s="1"/>
  <c r="BI64" i="6"/>
  <c r="CK64" i="6" s="1"/>
  <c r="BI70" i="6"/>
  <c r="CK70" i="6" s="1"/>
  <c r="BG86" i="6"/>
  <c r="CI86" i="6" s="1"/>
  <c r="BG8" i="6"/>
  <c r="CI8" i="6" s="1"/>
  <c r="BG22" i="6"/>
  <c r="CI22" i="6" s="1"/>
  <c r="BG26" i="6"/>
  <c r="CI26" i="6" s="1"/>
  <c r="BG57" i="6"/>
  <c r="CI57" i="6" s="1"/>
  <c r="BL76" i="6"/>
  <c r="CN76" i="6" s="1"/>
  <c r="BK69" i="6"/>
  <c r="CM69" i="6" s="1"/>
  <c r="BK18" i="6"/>
  <c r="CM18" i="6" s="1"/>
  <c r="BK83" i="6"/>
  <c r="CM83" i="6" s="1"/>
  <c r="BK80" i="6"/>
  <c r="CM80" i="6" s="1"/>
  <c r="BK36" i="6"/>
  <c r="CM36" i="6" s="1"/>
  <c r="BK70" i="6"/>
  <c r="CM70" i="6" s="1"/>
  <c r="BK71" i="6"/>
  <c r="CM71" i="6" s="1"/>
  <c r="BK55" i="6"/>
  <c r="CM55" i="6" s="1"/>
  <c r="BK98" i="6"/>
  <c r="CM98" i="6" s="1"/>
  <c r="BK39" i="6"/>
  <c r="CM39" i="6" s="1"/>
  <c r="BK29" i="6"/>
  <c r="CM29" i="6" s="1"/>
  <c r="BK9" i="6"/>
  <c r="CM9" i="6" s="1"/>
  <c r="BF66" i="6"/>
  <c r="CH66" i="6" s="1"/>
  <c r="BF53" i="6"/>
  <c r="CH53" i="6" s="1"/>
  <c r="BF23" i="6"/>
  <c r="CH23" i="6" s="1"/>
  <c r="BV99" i="6"/>
  <c r="CX99" i="6" s="1"/>
  <c r="BT68" i="6"/>
  <c r="CV68" i="6" s="1"/>
  <c r="BW95" i="6"/>
  <c r="CY95" i="6" s="1"/>
  <c r="BW99" i="6"/>
  <c r="CY99" i="6" s="1"/>
  <c r="BW17" i="6"/>
  <c r="CY17" i="6" s="1"/>
  <c r="BW89" i="6"/>
  <c r="CY89" i="6" s="1"/>
  <c r="BW92" i="6"/>
  <c r="CY92" i="6" s="1"/>
  <c r="BW32" i="6"/>
  <c r="CY32" i="6" s="1"/>
  <c r="BW26" i="6"/>
  <c r="CY26" i="6" s="1"/>
  <c r="BW96" i="6"/>
  <c r="CY96" i="6" s="1"/>
  <c r="BW68" i="6"/>
  <c r="CY68" i="6" s="1"/>
  <c r="BW60" i="6"/>
  <c r="CY60" i="6" s="1"/>
  <c r="BW45" i="6"/>
  <c r="CY45" i="6" s="1"/>
  <c r="BW87" i="6"/>
  <c r="CY87" i="6" s="1"/>
  <c r="BW93" i="6"/>
  <c r="CY93" i="6" s="1"/>
  <c r="BW81" i="6"/>
  <c r="CY81" i="6" s="1"/>
  <c r="BW39" i="6"/>
  <c r="CY39" i="6" s="1"/>
  <c r="BW15" i="6"/>
  <c r="CY15" i="6" s="1"/>
  <c r="BW7" i="6"/>
  <c r="CY7" i="6" s="1"/>
  <c r="BW33" i="6"/>
  <c r="CY33" i="6" s="1"/>
  <c r="BW34" i="6"/>
  <c r="CY34" i="6" s="1"/>
  <c r="BW20" i="6"/>
  <c r="CY20" i="6" s="1"/>
  <c r="BW5" i="6"/>
  <c r="CY5" i="6" s="1"/>
  <c r="BW66" i="6"/>
  <c r="CY66" i="6" s="1"/>
  <c r="BW55" i="6"/>
  <c r="CY55" i="6" s="1"/>
  <c r="BW11" i="6"/>
  <c r="CY11" i="6" s="1"/>
  <c r="BW23" i="6"/>
  <c r="CY23" i="6" s="1"/>
  <c r="BW90" i="6"/>
  <c r="CY90" i="6" s="1"/>
  <c r="BW82" i="6"/>
  <c r="CY82" i="6" s="1"/>
  <c r="BW74" i="6"/>
  <c r="CY74" i="6" s="1"/>
  <c r="BW67" i="6"/>
  <c r="CY67" i="6" s="1"/>
  <c r="BW59" i="6"/>
  <c r="CY59" i="6" s="1"/>
  <c r="BW50" i="6"/>
  <c r="CY50" i="6" s="1"/>
  <c r="BW42" i="6"/>
  <c r="CY42" i="6" s="1"/>
  <c r="BW54" i="6"/>
  <c r="CY54" i="6" s="1"/>
  <c r="BW8" i="6"/>
  <c r="CY8" i="6" s="1"/>
  <c r="BW16" i="6"/>
  <c r="CY16" i="6" s="1"/>
  <c r="BW98" i="6"/>
  <c r="CY98" i="6" s="1"/>
  <c r="BW85" i="6"/>
  <c r="CY85" i="6" s="1"/>
  <c r="BW72" i="6"/>
  <c r="CY72" i="6" s="1"/>
  <c r="BW47" i="6"/>
  <c r="CY47" i="6" s="1"/>
  <c r="BW43" i="6"/>
  <c r="CY43" i="6" s="1"/>
  <c r="BW24" i="6"/>
  <c r="CY24" i="6" s="1"/>
  <c r="BW77" i="6"/>
  <c r="CY77" i="6" s="1"/>
  <c r="BW62" i="6"/>
  <c r="CY62" i="6" s="1"/>
  <c r="BW49" i="6"/>
  <c r="CY49" i="6" s="1"/>
  <c r="BW79" i="6"/>
  <c r="CY79" i="6" s="1"/>
  <c r="BW64" i="6"/>
  <c r="CY64" i="6" s="1"/>
  <c r="BW51" i="6"/>
  <c r="CY51" i="6" s="1"/>
  <c r="BW37" i="6"/>
  <c r="CY37" i="6" s="1"/>
  <c r="BW29" i="6"/>
  <c r="CY29" i="6" s="1"/>
  <c r="BW13" i="6"/>
  <c r="CY13" i="6" s="1"/>
  <c r="BW88" i="6"/>
  <c r="CY88" i="6" s="1"/>
  <c r="BW80" i="6"/>
  <c r="CY80" i="6" s="1"/>
  <c r="BW73" i="6"/>
  <c r="CY73" i="6" s="1"/>
  <c r="BW65" i="6"/>
  <c r="CY65" i="6" s="1"/>
  <c r="BW57" i="6"/>
  <c r="CY57" i="6" s="1"/>
  <c r="BW38" i="6"/>
  <c r="CY38" i="6" s="1"/>
  <c r="BW36" i="6"/>
  <c r="CY36" i="6" s="1"/>
  <c r="BW40" i="6"/>
  <c r="CY40" i="6" s="1"/>
  <c r="BW10" i="6"/>
  <c r="CY10" i="6" s="1"/>
  <c r="BW18" i="6"/>
  <c r="CY18" i="6" s="1"/>
  <c r="BW97" i="6"/>
  <c r="CY97" i="6" s="1"/>
  <c r="BW94" i="6"/>
  <c r="CY94" i="6" s="1"/>
  <c r="BW35" i="6"/>
  <c r="CY35" i="6" s="1"/>
  <c r="BW91" i="6"/>
  <c r="CY91" i="6" s="1"/>
  <c r="BW25" i="6"/>
  <c r="CY25" i="6" s="1"/>
  <c r="BW28" i="6"/>
  <c r="CY28" i="6" s="1"/>
  <c r="BW19" i="6"/>
  <c r="CY19" i="6" s="1"/>
  <c r="BW14" i="6"/>
  <c r="CY14" i="6" s="1"/>
  <c r="BW9" i="6"/>
  <c r="CY9" i="6" s="1"/>
  <c r="BW71" i="6"/>
  <c r="CY71" i="6" s="1"/>
  <c r="BW86" i="6"/>
  <c r="CY86" i="6" s="1"/>
  <c r="BR97" i="6"/>
  <c r="CT97" i="6" s="1"/>
  <c r="BR80" i="6"/>
  <c r="CT80" i="6" s="1"/>
  <c r="BR77" i="6"/>
  <c r="CT77" i="6" s="1"/>
  <c r="BC71" i="6"/>
  <c r="BC43" i="6"/>
  <c r="BC15" i="6"/>
  <c r="BC22" i="6"/>
  <c r="BC76" i="6"/>
  <c r="BD32" i="6"/>
  <c r="CF32" i="6" s="1"/>
  <c r="BD63" i="6"/>
  <c r="CF63" i="6" s="1"/>
  <c r="BD89" i="6"/>
  <c r="CF89" i="6" s="1"/>
  <c r="BD15" i="6"/>
  <c r="CF15" i="6" s="1"/>
  <c r="BD72" i="6"/>
  <c r="CF72" i="6" s="1"/>
  <c r="BD23" i="6"/>
  <c r="CF23" i="6" s="1"/>
  <c r="BS33" i="6"/>
  <c r="CU33" i="6" s="1"/>
  <c r="BS47" i="6"/>
  <c r="CU47" i="6" s="1"/>
  <c r="BS61" i="6"/>
  <c r="CU61" i="6" s="1"/>
  <c r="BS52" i="6"/>
  <c r="CU52" i="6" s="1"/>
  <c r="BS11" i="6"/>
  <c r="CU11" i="6" s="1"/>
  <c r="BW6" i="6"/>
  <c r="CY6" i="6" s="1"/>
  <c r="BW46" i="6"/>
  <c r="CY46" i="6" s="1"/>
  <c r="BW48" i="6"/>
  <c r="CY48" i="6" s="1"/>
  <c r="BW69" i="6"/>
  <c r="CY69" i="6" s="1"/>
  <c r="BW84" i="6"/>
  <c r="CY84" i="6" s="1"/>
  <c r="BW53" i="6"/>
  <c r="CY53" i="6" s="1"/>
  <c r="BW56" i="6"/>
  <c r="CY56" i="6" s="1"/>
  <c r="BW27" i="6"/>
  <c r="CY27" i="6" s="1"/>
  <c r="BW21" i="6"/>
  <c r="CY21" i="6" s="1"/>
  <c r="BW75" i="6"/>
  <c r="CY75" i="6" s="1"/>
  <c r="BW30" i="6"/>
  <c r="CY30" i="6" s="1"/>
  <c r="BW4" i="6"/>
  <c r="CY4" i="6" s="1"/>
  <c r="BW44" i="6"/>
  <c r="CY44" i="6" s="1"/>
  <c r="BW61" i="6"/>
  <c r="CY61" i="6" s="1"/>
  <c r="BW76" i="6"/>
  <c r="CY76" i="6" s="1"/>
  <c r="BW31" i="6"/>
  <c r="CY31" i="6" s="1"/>
  <c r="BW41" i="6"/>
  <c r="CY41" i="6" s="1"/>
  <c r="BW58" i="6"/>
  <c r="CY58" i="6" s="1"/>
  <c r="BX82" i="6"/>
  <c r="CZ82" i="6" s="1"/>
  <c r="BX96" i="6"/>
  <c r="CZ96" i="6" s="1"/>
  <c r="BX11" i="6"/>
  <c r="CZ11" i="6" s="1"/>
  <c r="BX88" i="6"/>
  <c r="CZ88" i="6" s="1"/>
  <c r="BX58" i="6"/>
  <c r="CZ58" i="6" s="1"/>
  <c r="BX43" i="6"/>
  <c r="CZ43" i="6" s="1"/>
  <c r="BX20" i="6"/>
  <c r="CZ20" i="6" s="1"/>
  <c r="BX16" i="6"/>
  <c r="CZ16" i="6" s="1"/>
  <c r="BX37" i="6"/>
  <c r="CZ37" i="6" s="1"/>
  <c r="BX52" i="6"/>
  <c r="CZ52" i="6" s="1"/>
  <c r="BX75" i="6"/>
  <c r="CZ75" i="6" s="1"/>
  <c r="BX22" i="6"/>
  <c r="CZ22" i="6" s="1"/>
  <c r="BX72" i="6"/>
  <c r="CZ72" i="6" s="1"/>
  <c r="BX10" i="6"/>
  <c r="CZ10" i="6" s="1"/>
  <c r="BX38" i="6"/>
  <c r="CZ38" i="6" s="1"/>
  <c r="BX53" i="6"/>
  <c r="CZ53" i="6" s="1"/>
  <c r="BX54" i="6"/>
  <c r="CZ54" i="6" s="1"/>
  <c r="BX86" i="6"/>
  <c r="CZ86" i="6" s="1"/>
  <c r="BX50" i="6"/>
  <c r="CZ50" i="6" s="1"/>
  <c r="BX15" i="6"/>
  <c r="CZ15" i="6" s="1"/>
  <c r="BX81" i="6"/>
  <c r="CZ81" i="6" s="1"/>
  <c r="BX79" i="6"/>
  <c r="CZ79" i="6" s="1"/>
  <c r="BX19" i="6"/>
  <c r="CZ19" i="6" s="1"/>
  <c r="BX40" i="6"/>
  <c r="CZ40" i="6" s="1"/>
  <c r="BX56" i="6"/>
  <c r="CZ56" i="6" s="1"/>
  <c r="BX65" i="6"/>
  <c r="CZ65" i="6" s="1"/>
  <c r="BX90" i="6"/>
  <c r="CZ90" i="6" s="1"/>
  <c r="BX55" i="6"/>
  <c r="CZ55" i="6" s="1"/>
  <c r="BX73" i="6"/>
  <c r="CZ73" i="6" s="1"/>
  <c r="BX18" i="6"/>
  <c r="CZ18" i="6" s="1"/>
  <c r="BX36" i="6"/>
  <c r="CZ36" i="6" s="1"/>
  <c r="BX57" i="6"/>
  <c r="CZ57" i="6" s="1"/>
  <c r="BX49" i="6"/>
  <c r="CZ49" i="6" s="1"/>
  <c r="BX92" i="6"/>
  <c r="CZ92" i="6" s="1"/>
  <c r="BX59" i="6"/>
  <c r="CZ59" i="6" s="1"/>
  <c r="BX7" i="6"/>
  <c r="CZ7" i="6" s="1"/>
  <c r="BP50" i="6"/>
  <c r="CR50" i="6" s="1"/>
  <c r="BP54" i="6"/>
  <c r="CR54" i="6" s="1"/>
  <c r="BP45" i="6"/>
  <c r="CR45" i="6" s="1"/>
  <c r="BP72" i="6"/>
  <c r="CR72" i="6" s="1"/>
  <c r="BP94" i="6"/>
  <c r="CR94" i="6" s="1"/>
  <c r="BP85" i="6"/>
  <c r="CR85" i="6" s="1"/>
  <c r="BP41" i="6"/>
  <c r="CR41" i="6" s="1"/>
  <c r="BP17" i="6"/>
  <c r="CR17" i="6" s="1"/>
  <c r="BP12" i="6"/>
  <c r="CR12" i="6" s="1"/>
  <c r="BP77" i="6"/>
  <c r="CR77" i="6" s="1"/>
  <c r="BP51" i="6"/>
  <c r="CR51" i="6" s="1"/>
  <c r="BP57" i="6"/>
  <c r="CR57" i="6" s="1"/>
  <c r="BP92" i="6"/>
  <c r="CR92" i="6" s="1"/>
  <c r="BP58" i="6"/>
  <c r="CR58" i="6" s="1"/>
  <c r="BP70" i="6"/>
  <c r="CR70" i="6" s="1"/>
  <c r="BP87" i="6"/>
  <c r="CR87" i="6" s="1"/>
  <c r="BP65" i="6"/>
  <c r="CR65" i="6" s="1"/>
  <c r="BP7" i="6"/>
  <c r="CR7" i="6" s="1"/>
  <c r="BO95" i="6"/>
  <c r="BO75" i="6"/>
  <c r="BO25" i="6"/>
  <c r="BO70" i="6"/>
  <c r="BO98" i="6"/>
  <c r="BO77" i="6"/>
  <c r="BO58" i="6"/>
  <c r="BO27" i="6"/>
  <c r="BO43" i="6"/>
  <c r="BO90" i="6"/>
  <c r="BO82" i="6"/>
  <c r="BO74" i="6"/>
  <c r="BO67" i="6"/>
  <c r="BO59" i="6"/>
  <c r="BO35" i="6"/>
  <c r="BO56" i="6"/>
  <c r="BO97" i="6"/>
  <c r="BO96" i="6"/>
  <c r="BO83" i="6"/>
  <c r="BO68" i="6"/>
  <c r="BO89" i="6"/>
  <c r="BO64" i="6"/>
  <c r="BO72" i="6"/>
  <c r="BO55" i="6"/>
  <c r="BO29" i="6"/>
  <c r="BO21" i="6"/>
  <c r="BJ66" i="6"/>
  <c r="CL66" i="6" s="1"/>
  <c r="BJ37" i="6"/>
  <c r="CL37" i="6" s="1"/>
  <c r="BJ53" i="6"/>
  <c r="CL53" i="6" s="1"/>
  <c r="BJ19" i="6"/>
  <c r="CL19" i="6" s="1"/>
  <c r="BJ83" i="6"/>
  <c r="CL83" i="6" s="1"/>
  <c r="BJ62" i="6"/>
  <c r="CL62" i="6" s="1"/>
  <c r="BJ57" i="6"/>
  <c r="CL57" i="6" s="1"/>
  <c r="BJ96" i="6"/>
  <c r="CL96" i="6" s="1"/>
  <c r="BJ75" i="6"/>
  <c r="CL75" i="6" s="1"/>
  <c r="BJ49" i="6"/>
  <c r="CL49" i="6" s="1"/>
  <c r="BJ72" i="6"/>
  <c r="CL72" i="6" s="1"/>
  <c r="BJ58" i="6"/>
  <c r="CL58" i="6" s="1"/>
  <c r="BJ22" i="6"/>
  <c r="CL22" i="6" s="1"/>
  <c r="BJ99" i="6"/>
  <c r="CL99" i="6" s="1"/>
  <c r="BJ91" i="6"/>
  <c r="CL91" i="6" s="1"/>
  <c r="BJ78" i="6"/>
  <c r="CL78" i="6" s="1"/>
  <c r="BJ82" i="6"/>
  <c r="CL82" i="6" s="1"/>
  <c r="BJ69" i="6"/>
  <c r="CL69" i="6" s="1"/>
  <c r="BJ61" i="6"/>
  <c r="CL61" i="6" s="1"/>
  <c r="BJ52" i="6"/>
  <c r="CL52" i="6" s="1"/>
  <c r="BJ44" i="6"/>
  <c r="CL44" i="6" s="1"/>
  <c r="BJ73" i="6"/>
  <c r="CL73" i="6" s="1"/>
  <c r="BJ30" i="6"/>
  <c r="CL30" i="6" s="1"/>
  <c r="BJ16" i="6"/>
  <c r="CL16" i="6" s="1"/>
  <c r="BJ8" i="6"/>
  <c r="CL8" i="6" s="1"/>
  <c r="BJ7" i="6"/>
  <c r="CL7" i="6" s="1"/>
  <c r="BJ87" i="6"/>
  <c r="CL87" i="6" s="1"/>
  <c r="BJ33" i="6"/>
  <c r="CL33" i="6" s="1"/>
  <c r="BJ77" i="6"/>
  <c r="CL77" i="6" s="1"/>
  <c r="BJ81" i="6"/>
  <c r="CL81" i="6" s="1"/>
  <c r="BJ11" i="6"/>
  <c r="CL11" i="6" s="1"/>
  <c r="BJ85" i="6"/>
  <c r="CL85" i="6" s="1"/>
  <c r="BJ60" i="6"/>
  <c r="CL60" i="6" s="1"/>
  <c r="BJ20" i="6"/>
  <c r="CL20" i="6" s="1"/>
  <c r="BJ25" i="6"/>
  <c r="CL25" i="6" s="1"/>
  <c r="BJ5" i="6"/>
  <c r="CL5" i="6" s="1"/>
  <c r="BJ97" i="6"/>
  <c r="CL97" i="6" s="1"/>
  <c r="BJ88" i="6"/>
  <c r="CL88" i="6" s="1"/>
  <c r="BJ76" i="6"/>
  <c r="CL76" i="6" s="1"/>
  <c r="BJ74" i="6"/>
  <c r="CL74" i="6" s="1"/>
  <c r="BJ67" i="6"/>
  <c r="CL67" i="6" s="1"/>
  <c r="BJ59" i="6"/>
  <c r="CL59" i="6" s="1"/>
  <c r="BJ50" i="6"/>
  <c r="CL50" i="6" s="1"/>
  <c r="BJ42" i="6"/>
  <c r="CL42" i="6" s="1"/>
  <c r="BJ32" i="6"/>
  <c r="CL32" i="6" s="1"/>
  <c r="BJ26" i="6"/>
  <c r="CL26" i="6" s="1"/>
  <c r="BJ14" i="6"/>
  <c r="CL14" i="6" s="1"/>
  <c r="BJ6" i="6"/>
  <c r="CL6" i="6" s="1"/>
  <c r="BX23" i="6"/>
  <c r="CZ23" i="6" s="1"/>
  <c r="BX24" i="6"/>
  <c r="CZ24" i="6" s="1"/>
  <c r="BX31" i="6"/>
  <c r="CZ31" i="6" s="1"/>
  <c r="BX60" i="6"/>
  <c r="CZ60" i="6" s="1"/>
  <c r="BX91" i="6"/>
  <c r="CZ91" i="6" s="1"/>
  <c r="BP38" i="6"/>
  <c r="CR38" i="6" s="1"/>
  <c r="BO39" i="6"/>
  <c r="BP39" i="6"/>
  <c r="CR39" i="6" s="1"/>
  <c r="BP44" i="6"/>
  <c r="CR44" i="6" s="1"/>
  <c r="BP69" i="6"/>
  <c r="CR69" i="6" s="1"/>
  <c r="BP89" i="6"/>
  <c r="CR89" i="6" s="1"/>
  <c r="BP21" i="6"/>
  <c r="CR21" i="6" s="1"/>
  <c r="BP23" i="6"/>
  <c r="CR23" i="6" s="1"/>
  <c r="BP29" i="6"/>
  <c r="CR29" i="6" s="1"/>
  <c r="BP74" i="6"/>
  <c r="CR74" i="6" s="1"/>
  <c r="BP93" i="6"/>
  <c r="CR93" i="6" s="1"/>
  <c r="BP95" i="6"/>
  <c r="CR95" i="6" s="1"/>
  <c r="BP14" i="6"/>
  <c r="CR14" i="6" s="1"/>
  <c r="BO9" i="6"/>
  <c r="BP5" i="6"/>
  <c r="CR5" i="6" s="1"/>
  <c r="BP55" i="6"/>
  <c r="CR55" i="6" s="1"/>
  <c r="BO18" i="6"/>
  <c r="BO8" i="6"/>
  <c r="BO50" i="6"/>
  <c r="BO48" i="6"/>
  <c r="BO44" i="6"/>
  <c r="BO63" i="6"/>
  <c r="BO73" i="6"/>
  <c r="BO84" i="6"/>
  <c r="BP52" i="6"/>
  <c r="CR52" i="6" s="1"/>
  <c r="BP11" i="6"/>
  <c r="CR11" i="6" s="1"/>
  <c r="BJ12" i="6"/>
  <c r="CL12" i="6" s="1"/>
  <c r="BJ28" i="6"/>
  <c r="CL28" i="6" s="1"/>
  <c r="BJ48" i="6"/>
  <c r="CL48" i="6" s="1"/>
  <c r="BJ65" i="6"/>
  <c r="CL65" i="6" s="1"/>
  <c r="BJ92" i="6"/>
  <c r="CL92" i="6" s="1"/>
  <c r="BJ95" i="6"/>
  <c r="CL95" i="6" s="1"/>
  <c r="BO28" i="6"/>
  <c r="BJ34" i="6"/>
  <c r="CL34" i="6" s="1"/>
  <c r="BJ17" i="6"/>
  <c r="CL17" i="6" s="1"/>
  <c r="BJ31" i="6"/>
  <c r="CL31" i="6" s="1"/>
  <c r="BJ79" i="6"/>
  <c r="CL79" i="6" s="1"/>
  <c r="BO51" i="6"/>
  <c r="BP75" i="6"/>
  <c r="CR75" i="6" s="1"/>
  <c r="BP6" i="6"/>
  <c r="CR6" i="6" s="1"/>
  <c r="BO11" i="6"/>
  <c r="BX98" i="6"/>
  <c r="CZ98" i="6" s="1"/>
  <c r="BX67" i="6"/>
  <c r="CZ67" i="6" s="1"/>
  <c r="BX5" i="6"/>
  <c r="CZ5" i="6" s="1"/>
  <c r="BX34" i="6"/>
  <c r="CZ34" i="6" s="1"/>
  <c r="BX68" i="6"/>
  <c r="CZ68" i="6" s="1"/>
  <c r="BX47" i="6"/>
  <c r="CZ47" i="6" s="1"/>
  <c r="BX77" i="6"/>
  <c r="CZ77" i="6" s="1"/>
  <c r="BO91" i="6"/>
  <c r="BJ29" i="6"/>
  <c r="CL29" i="6" s="1"/>
  <c r="BX61" i="6"/>
  <c r="CZ61" i="6" s="1"/>
  <c r="BJ13" i="6"/>
  <c r="CL13" i="6" s="1"/>
  <c r="BP4" i="6"/>
  <c r="CR4" i="6" s="1"/>
  <c r="BX28" i="6"/>
  <c r="CZ28" i="6" s="1"/>
  <c r="BX25" i="6"/>
  <c r="CZ25" i="6" s="1"/>
  <c r="BX33" i="6"/>
  <c r="CZ33" i="6" s="1"/>
  <c r="BX62" i="6"/>
  <c r="CZ62" i="6" s="1"/>
  <c r="BX99" i="6"/>
  <c r="CZ99" i="6" s="1"/>
  <c r="BO37" i="6"/>
  <c r="BO24" i="6"/>
  <c r="BP37" i="6"/>
  <c r="CR37" i="6" s="1"/>
  <c r="BP43" i="6"/>
  <c r="CR43" i="6" s="1"/>
  <c r="BP26" i="6"/>
  <c r="CR26" i="6" s="1"/>
  <c r="BP24" i="6"/>
  <c r="CR24" i="6" s="1"/>
  <c r="BP31" i="6"/>
  <c r="CR31" i="6" s="1"/>
  <c r="BP91" i="6"/>
  <c r="CR91" i="6" s="1"/>
  <c r="BP99" i="6"/>
  <c r="CR99" i="6" s="1"/>
  <c r="BP97" i="6"/>
  <c r="CR97" i="6" s="1"/>
  <c r="BP19" i="6"/>
  <c r="CR19" i="6" s="1"/>
  <c r="BP15" i="6"/>
  <c r="CR15" i="6" s="1"/>
  <c r="BO53" i="6"/>
  <c r="BO14" i="6"/>
  <c r="BO16" i="6"/>
  <c r="BO40" i="6"/>
  <c r="BO36" i="6"/>
  <c r="BO52" i="6"/>
  <c r="BO65" i="6"/>
  <c r="BO76" i="6"/>
  <c r="BO86" i="6"/>
  <c r="BP42" i="6"/>
  <c r="CR42" i="6" s="1"/>
  <c r="BP63" i="6"/>
  <c r="CR63" i="6" s="1"/>
  <c r="BP82" i="6"/>
  <c r="CR82" i="6" s="1"/>
  <c r="BP98" i="6"/>
  <c r="CR98" i="6" s="1"/>
  <c r="BJ18" i="6"/>
  <c r="CL18" i="6" s="1"/>
  <c r="BJ38" i="6"/>
  <c r="CL38" i="6" s="1"/>
  <c r="BJ54" i="6"/>
  <c r="CL54" i="6" s="1"/>
  <c r="BJ71" i="6"/>
  <c r="CL71" i="6" s="1"/>
  <c r="BJ80" i="6"/>
  <c r="CL80" i="6" s="1"/>
  <c r="BP34" i="6"/>
  <c r="CR34" i="6" s="1"/>
  <c r="BP56" i="6"/>
  <c r="CR56" i="6" s="1"/>
  <c r="BP86" i="6"/>
  <c r="CR86" i="6" s="1"/>
  <c r="BP96" i="6"/>
  <c r="CR96" i="6" s="1"/>
  <c r="BJ68" i="6"/>
  <c r="CL68" i="6" s="1"/>
  <c r="BJ89" i="6"/>
  <c r="CL89" i="6" s="1"/>
  <c r="BJ70" i="6"/>
  <c r="CL70" i="6" s="1"/>
  <c r="BJ94" i="6"/>
  <c r="CL94" i="6" s="1"/>
  <c r="BX6" i="6"/>
  <c r="CZ6" i="6" s="1"/>
  <c r="BP16" i="6"/>
  <c r="CR16" i="6" s="1"/>
  <c r="BP67" i="6"/>
  <c r="CR67" i="6" s="1"/>
  <c r="BO85" i="6"/>
  <c r="BO13" i="6"/>
  <c r="BO41" i="6"/>
  <c r="BO99" i="6"/>
  <c r="BX51" i="6"/>
  <c r="CZ51" i="6" s="1"/>
  <c r="BX64" i="6"/>
  <c r="CZ64" i="6" s="1"/>
  <c r="BX48" i="6"/>
  <c r="CZ48" i="6" s="1"/>
  <c r="BX70" i="6"/>
  <c r="CZ70" i="6" s="1"/>
  <c r="BX80" i="6"/>
  <c r="CZ80" i="6" s="1"/>
  <c r="BX44" i="6"/>
  <c r="CZ44" i="6" s="1"/>
  <c r="BX8" i="6"/>
  <c r="CZ8" i="6" s="1"/>
  <c r="BX63" i="6"/>
  <c r="CZ63" i="6" s="1"/>
  <c r="BX85" i="6"/>
  <c r="CZ85" i="6" s="1"/>
  <c r="BO62" i="6"/>
  <c r="BJ98" i="6"/>
  <c r="CL98" i="6" s="1"/>
  <c r="BJ27" i="6"/>
  <c r="CL27" i="6" s="1"/>
  <c r="BJ47" i="6"/>
  <c r="CL47" i="6" s="1"/>
  <c r="BX42" i="6"/>
  <c r="CZ42" i="6" s="1"/>
  <c r="BJ15" i="6"/>
  <c r="CL15" i="6" s="1"/>
  <c r="BC8" i="6"/>
  <c r="BD58" i="6"/>
  <c r="CF58" i="6" s="1"/>
  <c r="BD24" i="6"/>
  <c r="CF24" i="6" s="1"/>
  <c r="BD18" i="6"/>
  <c r="CF18" i="6" s="1"/>
  <c r="BC39" i="6"/>
  <c r="BS20" i="6"/>
  <c r="CU20" i="6" s="1"/>
  <c r="BS42" i="6"/>
  <c r="CU42" i="6" s="1"/>
  <c r="BS78" i="6"/>
  <c r="CU78" i="6" s="1"/>
  <c r="BC57" i="6"/>
  <c r="BD92" i="6"/>
  <c r="CF92" i="6" s="1"/>
  <c r="BD7" i="6"/>
  <c r="CF7" i="6" s="1"/>
  <c r="BD98" i="6"/>
  <c r="CF98" i="6" s="1"/>
  <c r="BC20" i="6"/>
  <c r="BS26" i="6"/>
  <c r="CU26" i="6" s="1"/>
  <c r="BS8" i="6"/>
  <c r="CU8" i="6" s="1"/>
  <c r="BS48" i="6"/>
  <c r="CU48" i="6" s="1"/>
  <c r="BS82" i="6"/>
  <c r="CU82" i="6" s="1"/>
  <c r="BR38" i="6"/>
  <c r="CT38" i="6" s="1"/>
  <c r="BR53" i="6"/>
  <c r="CT53" i="6" s="1"/>
  <c r="BC59" i="6"/>
  <c r="BC98" i="6"/>
  <c r="BC47" i="6"/>
  <c r="BR35" i="6"/>
  <c r="CT35" i="6" s="1"/>
  <c r="BR73" i="6"/>
  <c r="CT73" i="6" s="1"/>
  <c r="BR78" i="6"/>
  <c r="CT78" i="6" s="1"/>
  <c r="BR50" i="6"/>
  <c r="CT50" i="6" s="1"/>
  <c r="BR91" i="6"/>
  <c r="CT91" i="6" s="1"/>
  <c r="BR42" i="6"/>
  <c r="CT42" i="6" s="1"/>
  <c r="BR65" i="6"/>
  <c r="CT65" i="6" s="1"/>
  <c r="BR92" i="6"/>
  <c r="CT92" i="6" s="1"/>
  <c r="BR99" i="6"/>
  <c r="CT99" i="6" s="1"/>
  <c r="BR34" i="6"/>
  <c r="CT34" i="6" s="1"/>
  <c r="BR39" i="6"/>
  <c r="CT39" i="6" s="1"/>
  <c r="BR44" i="6"/>
  <c r="CT44" i="6" s="1"/>
  <c r="BR82" i="6"/>
  <c r="CT82" i="6" s="1"/>
  <c r="BR90" i="6"/>
  <c r="CT90" i="6" s="1"/>
  <c r="BR10" i="6"/>
  <c r="CT10" i="6" s="1"/>
  <c r="BR69" i="6"/>
  <c r="CT69" i="6" s="1"/>
  <c r="BR48" i="6"/>
  <c r="CT48" i="6" s="1"/>
  <c r="BR40" i="6"/>
  <c r="CT40" i="6" s="1"/>
  <c r="BR74" i="6"/>
  <c r="CT74" i="6" s="1"/>
  <c r="BR93" i="6"/>
  <c r="CT93" i="6" s="1"/>
  <c r="BR71" i="6"/>
  <c r="CT71" i="6" s="1"/>
  <c r="BR56" i="6"/>
  <c r="BR52" i="6"/>
  <c r="CT52" i="6" s="1"/>
  <c r="BR46" i="6"/>
  <c r="CT46" i="6" s="1"/>
  <c r="BR54" i="6"/>
  <c r="CT54" i="6" s="1"/>
  <c r="BR41" i="6"/>
  <c r="CT41" i="6" s="1"/>
  <c r="BR21" i="6"/>
  <c r="CT21" i="6" s="1"/>
  <c r="BR11" i="6"/>
  <c r="CT11" i="6" s="1"/>
  <c r="BR63" i="6"/>
  <c r="CT63" i="6" s="1"/>
  <c r="BR83" i="6"/>
  <c r="CT83" i="6" s="1"/>
  <c r="BR75" i="6"/>
  <c r="CT75" i="6" s="1"/>
  <c r="BR72" i="6"/>
  <c r="CT72" i="6" s="1"/>
  <c r="BR62" i="6"/>
  <c r="CT62" i="6" s="1"/>
  <c r="BR32" i="6"/>
  <c r="CT32" i="6" s="1"/>
  <c r="BR31" i="6"/>
  <c r="BR33" i="6"/>
  <c r="CT33" i="6" s="1"/>
  <c r="BR24" i="6"/>
  <c r="CT24" i="6" s="1"/>
  <c r="BR86" i="6"/>
  <c r="CT86" i="6" s="1"/>
  <c r="BR4" i="6"/>
  <c r="CT4" i="6" s="1"/>
  <c r="BR67" i="6"/>
  <c r="CT67" i="6" s="1"/>
  <c r="BR84" i="6"/>
  <c r="CT84" i="6" s="1"/>
  <c r="BR18" i="6"/>
  <c r="CT18" i="6" s="1"/>
  <c r="BR49" i="6"/>
  <c r="BR98" i="6"/>
  <c r="CT98" i="6" s="1"/>
  <c r="BR87" i="6"/>
  <c r="CT87" i="6" s="1"/>
  <c r="BR89" i="6"/>
  <c r="CT89" i="6" s="1"/>
  <c r="BR66" i="6"/>
  <c r="CT66" i="6" s="1"/>
  <c r="BR37" i="6"/>
  <c r="CT37" i="6" s="1"/>
  <c r="BR27" i="6"/>
  <c r="CT27" i="6" s="1"/>
  <c r="BR23" i="6"/>
  <c r="CT23" i="6" s="1"/>
  <c r="BR16" i="6"/>
  <c r="BR94" i="6"/>
  <c r="CT94" i="6" s="1"/>
  <c r="BR81" i="6"/>
  <c r="CT81" i="6" s="1"/>
  <c r="BR30" i="6"/>
  <c r="BR20" i="6"/>
  <c r="BR22" i="6"/>
  <c r="CT22" i="6" s="1"/>
  <c r="BR9" i="6"/>
  <c r="CT9" i="6" s="1"/>
  <c r="BR7" i="6"/>
  <c r="CT7" i="6" s="1"/>
  <c r="BR14" i="6"/>
  <c r="CT14" i="6" s="1"/>
  <c r="BR76" i="6"/>
  <c r="CT76" i="6" s="1"/>
  <c r="BR36" i="6"/>
  <c r="CT36" i="6" s="1"/>
  <c r="BR95" i="6"/>
  <c r="BR45" i="6"/>
  <c r="CT45" i="6" s="1"/>
  <c r="BR12" i="6"/>
  <c r="CT12" i="6" s="1"/>
  <c r="BR13" i="6"/>
  <c r="CT13" i="6" s="1"/>
  <c r="BR88" i="6"/>
  <c r="CT88" i="6" s="1"/>
  <c r="BR43" i="6"/>
  <c r="CT43" i="6" s="1"/>
  <c r="BR96" i="6"/>
  <c r="CT96" i="6" s="1"/>
  <c r="BR64" i="6"/>
  <c r="CT64" i="6" s="1"/>
  <c r="BR19" i="6"/>
  <c r="CT19" i="6" s="1"/>
  <c r="BC46" i="6"/>
  <c r="BC24" i="6"/>
  <c r="BC86" i="6"/>
  <c r="BC99" i="6"/>
  <c r="BC87" i="6"/>
  <c r="BC77" i="6"/>
  <c r="BC81" i="6"/>
  <c r="BC41" i="6"/>
  <c r="BC29" i="6"/>
  <c r="BC68" i="6"/>
  <c r="BC45" i="6"/>
  <c r="BC23" i="6"/>
  <c r="BC58" i="6"/>
  <c r="BC17" i="6"/>
  <c r="BC13" i="6"/>
  <c r="BC63" i="6"/>
  <c r="BC52" i="6"/>
  <c r="BC48" i="6"/>
  <c r="BC38" i="6"/>
  <c r="BC14" i="6"/>
  <c r="BC56" i="6"/>
  <c r="BC97" i="6"/>
  <c r="BC83" i="6"/>
  <c r="BC75" i="6"/>
  <c r="BC72" i="6"/>
  <c r="BC36" i="6"/>
  <c r="BC27" i="6"/>
  <c r="BC64" i="6"/>
  <c r="BC55" i="6"/>
  <c r="BC70" i="6"/>
  <c r="BC21" i="6"/>
  <c r="BC9" i="6"/>
  <c r="BC5" i="6"/>
  <c r="BC69" i="6"/>
  <c r="BC61" i="6"/>
  <c r="BC37" i="6"/>
  <c r="BC4" i="6"/>
  <c r="BC80" i="6"/>
  <c r="BC12" i="6"/>
  <c r="BC73" i="6"/>
  <c r="BC35" i="6"/>
  <c r="BC88" i="6"/>
  <c r="BC95" i="6"/>
  <c r="BC89" i="6"/>
  <c r="BC33" i="6"/>
  <c r="BC60" i="6"/>
  <c r="BC66" i="6"/>
  <c r="BC19" i="6"/>
  <c r="BC67" i="6"/>
  <c r="BC10" i="6"/>
  <c r="BC42" i="6"/>
  <c r="BC90" i="6"/>
  <c r="BC32" i="6"/>
  <c r="BC96" i="6"/>
  <c r="BC51" i="6"/>
  <c r="BC25" i="6"/>
  <c r="BC40" i="6"/>
  <c r="BC93" i="6"/>
  <c r="BC85" i="6"/>
  <c r="BC31" i="6"/>
  <c r="BC53" i="6"/>
  <c r="BC62" i="6"/>
  <c r="BC11" i="6"/>
  <c r="BC84" i="6"/>
  <c r="BC82" i="6"/>
  <c r="BC65" i="6"/>
  <c r="BC44" i="6"/>
  <c r="BC92" i="6"/>
  <c r="BC78" i="6"/>
  <c r="BC30" i="6"/>
  <c r="BC28" i="6"/>
  <c r="BC16" i="6"/>
  <c r="BC91" i="6"/>
  <c r="BD4" i="6"/>
  <c r="CF4" i="6" s="1"/>
  <c r="BD97" i="6"/>
  <c r="CF97" i="6" s="1"/>
  <c r="BD57" i="6"/>
  <c r="CF57" i="6" s="1"/>
  <c r="BD50" i="6"/>
  <c r="CF50" i="6" s="1"/>
  <c r="BD65" i="6"/>
  <c r="CF65" i="6" s="1"/>
  <c r="BD20" i="6"/>
  <c r="CF20" i="6" s="1"/>
  <c r="BD99" i="6"/>
  <c r="CF99" i="6" s="1"/>
  <c r="BD34" i="6"/>
  <c r="CF34" i="6" s="1"/>
  <c r="BD52" i="6"/>
  <c r="CF52" i="6" s="1"/>
  <c r="BD76" i="6"/>
  <c r="CF76" i="6" s="1"/>
  <c r="BD46" i="6"/>
  <c r="CF46" i="6" s="1"/>
  <c r="BD48" i="6"/>
  <c r="BD44" i="6"/>
  <c r="CF44" i="6" s="1"/>
  <c r="BD86" i="6"/>
  <c r="CF86" i="6" s="1"/>
  <c r="BD54" i="6"/>
  <c r="CF54" i="6" s="1"/>
  <c r="BD21" i="6"/>
  <c r="BD38" i="6"/>
  <c r="CF38" i="6" s="1"/>
  <c r="BD26" i="6"/>
  <c r="CF26" i="6" s="1"/>
  <c r="BD67" i="6"/>
  <c r="CF67" i="6" s="1"/>
  <c r="BD59" i="6"/>
  <c r="CF59" i="6" s="1"/>
  <c r="BD95" i="6"/>
  <c r="CF95" i="6" s="1"/>
  <c r="BD80" i="6"/>
  <c r="CF80" i="6" s="1"/>
  <c r="BD42" i="6"/>
  <c r="CF42" i="6" s="1"/>
  <c r="BD36" i="6"/>
  <c r="CF36" i="6" s="1"/>
  <c r="BD6" i="6"/>
  <c r="CF6" i="6" s="1"/>
  <c r="BD14" i="6"/>
  <c r="CF14" i="6" s="1"/>
  <c r="BD82" i="6"/>
  <c r="CF82" i="6" s="1"/>
  <c r="BD40" i="6"/>
  <c r="CF40" i="6" s="1"/>
  <c r="BD10" i="6"/>
  <c r="CF10" i="6" s="1"/>
  <c r="BD78" i="6"/>
  <c r="CF78" i="6" s="1"/>
  <c r="BD69" i="6"/>
  <c r="BD61" i="6"/>
  <c r="CF61" i="6" s="1"/>
  <c r="BD56" i="6"/>
  <c r="CF56" i="6" s="1"/>
  <c r="BD96" i="6"/>
  <c r="CF96" i="6" s="1"/>
  <c r="BD87" i="6"/>
  <c r="CF87" i="6" s="1"/>
  <c r="BD79" i="6"/>
  <c r="CF79" i="6" s="1"/>
  <c r="BD70" i="6"/>
  <c r="CF70" i="6" s="1"/>
  <c r="BD62" i="6"/>
  <c r="CF62" i="6" s="1"/>
  <c r="BD53" i="6"/>
  <c r="CF53" i="6" s="1"/>
  <c r="BD45" i="6"/>
  <c r="CF45" i="6" s="1"/>
  <c r="BD35" i="6"/>
  <c r="CF35" i="6" s="1"/>
  <c r="BD25" i="6"/>
  <c r="CF25" i="6" s="1"/>
  <c r="BD13" i="6"/>
  <c r="CF13" i="6" s="1"/>
  <c r="BD5" i="6"/>
  <c r="CF5" i="6" s="1"/>
  <c r="BD31" i="6"/>
  <c r="CF31" i="6" s="1"/>
  <c r="BD85" i="6"/>
  <c r="CF85" i="6" s="1"/>
  <c r="BD77" i="6"/>
  <c r="CF77" i="6" s="1"/>
  <c r="BD60" i="6"/>
  <c r="BD51" i="6"/>
  <c r="CF51" i="6" s="1"/>
  <c r="BD43" i="6"/>
  <c r="CF43" i="6" s="1"/>
  <c r="BD19" i="6"/>
  <c r="CF19" i="6" s="1"/>
  <c r="BD11" i="6"/>
  <c r="CF11" i="6" s="1"/>
  <c r="BD27" i="6"/>
  <c r="CF27" i="6" s="1"/>
  <c r="BD74" i="6"/>
  <c r="CF74" i="6" s="1"/>
  <c r="BD8" i="6"/>
  <c r="CF8" i="6" s="1"/>
  <c r="BD93" i="6"/>
  <c r="CF93" i="6" s="1"/>
  <c r="BD90" i="6"/>
  <c r="CF90" i="6" s="1"/>
  <c r="BD30" i="6"/>
  <c r="CF30" i="6" s="1"/>
  <c r="BD94" i="6"/>
  <c r="CF94" i="6" s="1"/>
  <c r="BD68" i="6"/>
  <c r="CF68" i="6" s="1"/>
  <c r="BD33" i="6"/>
  <c r="CF33" i="6" s="1"/>
  <c r="BD88" i="6"/>
  <c r="CF88" i="6" s="1"/>
  <c r="BS81" i="6"/>
  <c r="CU81" i="6" s="1"/>
  <c r="BS90" i="6"/>
  <c r="CU90" i="6" s="1"/>
  <c r="BS24" i="6"/>
  <c r="CU24" i="6" s="1"/>
  <c r="BS97" i="6"/>
  <c r="CU97" i="6" s="1"/>
  <c r="BS55" i="6"/>
  <c r="CU55" i="6" s="1"/>
  <c r="BS23" i="6"/>
  <c r="CU23" i="6" s="1"/>
  <c r="BS58" i="6"/>
  <c r="CU58" i="6" s="1"/>
  <c r="BS66" i="6"/>
  <c r="CU66" i="6" s="1"/>
  <c r="BS75" i="6"/>
  <c r="CU75" i="6" s="1"/>
  <c r="BS91" i="6"/>
  <c r="CU91" i="6" s="1"/>
  <c r="BS39" i="6"/>
  <c r="CU39" i="6" s="1"/>
  <c r="BS15" i="6"/>
  <c r="CU15" i="6" s="1"/>
  <c r="BS98" i="6"/>
  <c r="CU98" i="6" s="1"/>
  <c r="BS74" i="6"/>
  <c r="CU74" i="6" s="1"/>
  <c r="BS76" i="6"/>
  <c r="CU76" i="6" s="1"/>
  <c r="BS65" i="6"/>
  <c r="CU65" i="6" s="1"/>
  <c r="BS57" i="6"/>
  <c r="CU57" i="6" s="1"/>
  <c r="BS71" i="6"/>
  <c r="CU71" i="6" s="1"/>
  <c r="BS40" i="6"/>
  <c r="CU40" i="6" s="1"/>
  <c r="BS37" i="6"/>
  <c r="CU37" i="6" s="1"/>
  <c r="BS10" i="6"/>
  <c r="CU10" i="6" s="1"/>
  <c r="BS6" i="6"/>
  <c r="BS30" i="6"/>
  <c r="CU30" i="6" s="1"/>
  <c r="BS32" i="6"/>
  <c r="CU32" i="6" s="1"/>
  <c r="BS93" i="6"/>
  <c r="BS28" i="6"/>
  <c r="CU28" i="6" s="1"/>
  <c r="BS41" i="6"/>
  <c r="CU41" i="6" s="1"/>
  <c r="BS94" i="6"/>
  <c r="CU94" i="6" s="1"/>
  <c r="BS7" i="6"/>
  <c r="CU7" i="6" s="1"/>
  <c r="BS60" i="6"/>
  <c r="CU60" i="6" s="1"/>
  <c r="BS68" i="6"/>
  <c r="CU68" i="6" s="1"/>
  <c r="BS92" i="6"/>
  <c r="CU92" i="6" s="1"/>
  <c r="BS99" i="6"/>
  <c r="CU99" i="6" s="1"/>
  <c r="BS49" i="6"/>
  <c r="CU49" i="6" s="1"/>
  <c r="BS88" i="6"/>
  <c r="CU88" i="6" s="1"/>
  <c r="BS86" i="6"/>
  <c r="CU86" i="6" s="1"/>
  <c r="BS73" i="6"/>
  <c r="CU73" i="6" s="1"/>
  <c r="BS63" i="6"/>
  <c r="CU63" i="6" s="1"/>
  <c r="BS54" i="6"/>
  <c r="CU54" i="6" s="1"/>
  <c r="BS56" i="6"/>
  <c r="CU56" i="6" s="1"/>
  <c r="BS35" i="6"/>
  <c r="CU35" i="6" s="1"/>
  <c r="BS44" i="6"/>
  <c r="CU44" i="6" s="1"/>
  <c r="BS12" i="6"/>
  <c r="CU12" i="6" s="1"/>
  <c r="BS16" i="6"/>
  <c r="CU16" i="6" s="1"/>
  <c r="BS19" i="6"/>
  <c r="CU19" i="6" s="1"/>
  <c r="BS9" i="6"/>
  <c r="CU9" i="6" s="1"/>
  <c r="BS5" i="6"/>
  <c r="CU5" i="6" s="1"/>
  <c r="BS45" i="6"/>
  <c r="CU45" i="6" s="1"/>
  <c r="BS22" i="6"/>
  <c r="CU22" i="6" s="1"/>
  <c r="BS62" i="6"/>
  <c r="CU62" i="6" s="1"/>
  <c r="BS95" i="6"/>
  <c r="CU95" i="6" s="1"/>
  <c r="BS77" i="6"/>
  <c r="CU77" i="6" s="1"/>
  <c r="BS84" i="6"/>
  <c r="CU84" i="6" s="1"/>
  <c r="BS69" i="6"/>
  <c r="CU69" i="6" s="1"/>
  <c r="BS46" i="6"/>
  <c r="CU46" i="6" s="1"/>
  <c r="BS50" i="6"/>
  <c r="CU50" i="6" s="1"/>
  <c r="BS4" i="6"/>
  <c r="CU4" i="6" s="1"/>
  <c r="BS31" i="6"/>
  <c r="CU31" i="6" s="1"/>
  <c r="BS29" i="6"/>
  <c r="CU29" i="6" s="1"/>
  <c r="BS17" i="6"/>
  <c r="CU17" i="6" s="1"/>
  <c r="BS13" i="6"/>
  <c r="CU13" i="6" s="1"/>
  <c r="BS79" i="6"/>
  <c r="CU79" i="6" s="1"/>
  <c r="BS83" i="6"/>
  <c r="CU83" i="6" s="1"/>
  <c r="BS34" i="6"/>
  <c r="CU34" i="6" s="1"/>
  <c r="BS70" i="6"/>
  <c r="CU70" i="6" s="1"/>
  <c r="BS21" i="6"/>
  <c r="CU21" i="6" s="1"/>
  <c r="BS51" i="6"/>
  <c r="CU51" i="6" s="1"/>
  <c r="BS87" i="6"/>
  <c r="CU87" i="6" s="1"/>
  <c r="BS64" i="6"/>
  <c r="BS85" i="6"/>
  <c r="CU85" i="6" s="1"/>
  <c r="BS96" i="6"/>
  <c r="CU96" i="6" s="1"/>
  <c r="BS80" i="6"/>
  <c r="CU80" i="6" s="1"/>
  <c r="BS67" i="6"/>
  <c r="BS38" i="6"/>
  <c r="CU38" i="6" s="1"/>
  <c r="BS36" i="6"/>
  <c r="CU36" i="6" s="1"/>
  <c r="BS14" i="6"/>
  <c r="CU14" i="6" s="1"/>
  <c r="BS53" i="6"/>
  <c r="CU53" i="6" s="1"/>
  <c r="BD28" i="6"/>
  <c r="CF28" i="6" s="1"/>
  <c r="BD22" i="6"/>
  <c r="CF22" i="6" s="1"/>
  <c r="BD17" i="6"/>
  <c r="CF17" i="6" s="1"/>
  <c r="BD37" i="6"/>
  <c r="CF37" i="6" s="1"/>
  <c r="BD75" i="6"/>
  <c r="CF75" i="6" s="1"/>
  <c r="BD91" i="6"/>
  <c r="CF91" i="6" s="1"/>
  <c r="BR85" i="6"/>
  <c r="CT85" i="6" s="1"/>
  <c r="BR60" i="6"/>
  <c r="BR79" i="6"/>
  <c r="BC49" i="6"/>
  <c r="BC79" i="6"/>
  <c r="BC26" i="6"/>
  <c r="BD71" i="6"/>
  <c r="CF71" i="6" s="1"/>
  <c r="BR8" i="6"/>
  <c r="CT8" i="6" s="1"/>
  <c r="BD84" i="6"/>
  <c r="CF84" i="6" s="1"/>
  <c r="BS89" i="6"/>
  <c r="CU89" i="6" s="1"/>
  <c r="BD16" i="6"/>
  <c r="CF16" i="6" s="1"/>
  <c r="BC18" i="6"/>
  <c r="BS27" i="6"/>
  <c r="CU27" i="6" s="1"/>
  <c r="BR51" i="6"/>
  <c r="CT51" i="6" s="1"/>
  <c r="BD41" i="6"/>
  <c r="CF41" i="6" s="1"/>
  <c r="BD47" i="6"/>
  <c r="CF47" i="6" s="1"/>
  <c r="BD64" i="6"/>
  <c r="CF64" i="6" s="1"/>
  <c r="BD81" i="6"/>
  <c r="CF81" i="6" s="1"/>
  <c r="BC50" i="6"/>
  <c r="BC54" i="6"/>
  <c r="BR6" i="6"/>
  <c r="CT6" i="6" s="1"/>
  <c r="BR26" i="6"/>
  <c r="CT26" i="6" s="1"/>
  <c r="BR68" i="6"/>
  <c r="BR59" i="6"/>
  <c r="CT59" i="6" s="1"/>
  <c r="BR17" i="6"/>
  <c r="CT17" i="6" s="1"/>
  <c r="BC34" i="6"/>
  <c r="BD9" i="6"/>
  <c r="CF9" i="6" s="1"/>
  <c r="BD29" i="6"/>
  <c r="CF29" i="6" s="1"/>
  <c r="BD49" i="6"/>
  <c r="CF49" i="6" s="1"/>
  <c r="BD66" i="6"/>
  <c r="BD83" i="6"/>
  <c r="BS25" i="6"/>
  <c r="CU25" i="6" s="1"/>
  <c r="BR55" i="6"/>
  <c r="CT55" i="6" s="1"/>
  <c r="BC6" i="6"/>
  <c r="BR15" i="6"/>
  <c r="CT15" i="6" s="1"/>
  <c r="BR25" i="6"/>
  <c r="CT25" i="6" s="1"/>
  <c r="BR28" i="6"/>
  <c r="CT28" i="6" s="1"/>
  <c r="BR70" i="6"/>
  <c r="CT70" i="6" s="1"/>
  <c r="BR61" i="6"/>
  <c r="BS18" i="6"/>
  <c r="CU18" i="6" s="1"/>
  <c r="BS59" i="6"/>
  <c r="CU59" i="6" s="1"/>
  <c r="BC7" i="6"/>
  <c r="BC74" i="6"/>
  <c r="BD73" i="6"/>
  <c r="CF73" i="6" s="1"/>
  <c r="BS72" i="6"/>
  <c r="CU72" i="6" s="1"/>
  <c r="BR57" i="6"/>
  <c r="CT57" i="6" s="1"/>
  <c r="BS43" i="6"/>
  <c r="CU43" i="6" s="1"/>
  <c r="BR47" i="6"/>
  <c r="CT47" i="6" s="1"/>
  <c r="R24" i="7"/>
  <c r="CQ49" i="6"/>
  <c r="CE94" i="6"/>
  <c r="CA89" i="6" l="1"/>
  <c r="CA7" i="6"/>
  <c r="C6" i="9" s="1"/>
  <c r="E6" i="9" s="1"/>
  <c r="L10" i="10" s="1"/>
  <c r="IU10" i="10" s="1"/>
  <c r="CA16" i="6"/>
  <c r="C15" i="9" s="1"/>
  <c r="E15" i="9" s="1"/>
  <c r="L19" i="10" s="1"/>
  <c r="IU19" i="10" s="1"/>
  <c r="CA90" i="6"/>
  <c r="C89" i="9" s="1"/>
  <c r="E89" i="9" s="1"/>
  <c r="L93" i="10" s="1"/>
  <c r="IU93" i="10" s="1"/>
  <c r="CA63" i="6"/>
  <c r="CA6" i="6"/>
  <c r="C5" i="9" s="1"/>
  <c r="E5" i="9" s="1"/>
  <c r="L9" i="10" s="1"/>
  <c r="IU9" i="10" s="1"/>
  <c r="CA92" i="6"/>
  <c r="C91" i="9" s="1"/>
  <c r="E91" i="9" s="1"/>
  <c r="L95" i="10" s="1"/>
  <c r="IU95" i="10" s="1"/>
  <c r="CA31" i="6"/>
  <c r="C30" i="9" s="1"/>
  <c r="E30" i="9" s="1"/>
  <c r="L34" i="10" s="1"/>
  <c r="IU34" i="10" s="1"/>
  <c r="CA14" i="6"/>
  <c r="CA23" i="6"/>
  <c r="C22" i="9" s="1"/>
  <c r="E22" i="9" s="1"/>
  <c r="L26" i="10" s="1"/>
  <c r="IU26" i="10" s="1"/>
  <c r="CB76" i="6"/>
  <c r="D75" i="9" s="1"/>
  <c r="F75" i="9" s="1"/>
  <c r="M79" i="10" s="1"/>
  <c r="IV79" i="10" s="1"/>
  <c r="CA12" i="6"/>
  <c r="C11" i="9" s="1"/>
  <c r="E11" i="9" s="1"/>
  <c r="L15" i="10" s="1"/>
  <c r="IU15" i="10" s="1"/>
  <c r="CA22" i="6"/>
  <c r="CE34" i="6"/>
  <c r="CA34" i="6"/>
  <c r="C33" i="9" s="1"/>
  <c r="E33" i="9" s="1"/>
  <c r="L37" i="10" s="1"/>
  <c r="IU37" i="10" s="1"/>
  <c r="CE26" i="6"/>
  <c r="CA26" i="6"/>
  <c r="C25" i="9" s="1"/>
  <c r="E25" i="9" s="1"/>
  <c r="CE25" i="6"/>
  <c r="CA25" i="6"/>
  <c r="C24" i="9" s="1"/>
  <c r="E24" i="9" s="1"/>
  <c r="CE37" i="6"/>
  <c r="CA37" i="6"/>
  <c r="C36" i="9" s="1"/>
  <c r="E36" i="9" s="1"/>
  <c r="CE99" i="6"/>
  <c r="CA99" i="6"/>
  <c r="C98" i="9" s="1"/>
  <c r="E98" i="9" s="1"/>
  <c r="CE59" i="6"/>
  <c r="CA59" i="6"/>
  <c r="CQ41" i="6"/>
  <c r="CB41" i="6"/>
  <c r="D40" i="9" s="1"/>
  <c r="F40" i="9" s="1"/>
  <c r="M44" i="10" s="1"/>
  <c r="IV44" i="10" s="1"/>
  <c r="CQ51" i="6"/>
  <c r="CB51" i="6"/>
  <c r="D50" i="9" s="1"/>
  <c r="F50" i="9" s="1"/>
  <c r="M54" i="10" s="1"/>
  <c r="IV54" i="10" s="1"/>
  <c r="CQ63" i="6"/>
  <c r="CB63" i="6"/>
  <c r="D62" i="9" s="1"/>
  <c r="F62" i="9" s="1"/>
  <c r="M66" i="10" s="1"/>
  <c r="IV66" i="10" s="1"/>
  <c r="CQ39" i="6"/>
  <c r="CB39" i="6"/>
  <c r="D38" i="9" s="1"/>
  <c r="F38" i="9" s="1"/>
  <c r="M42" i="10" s="1"/>
  <c r="IV42" i="10" s="1"/>
  <c r="CQ29" i="6"/>
  <c r="CB29" i="6"/>
  <c r="D28" i="9" s="1"/>
  <c r="F28" i="9" s="1"/>
  <c r="M32" i="10" s="1"/>
  <c r="IV32" i="10" s="1"/>
  <c r="CQ97" i="6"/>
  <c r="CB97" i="6"/>
  <c r="D96" i="9" s="1"/>
  <c r="F96" i="9" s="1"/>
  <c r="M100" i="10" s="1"/>
  <c r="CQ67" i="6"/>
  <c r="CB67" i="6"/>
  <c r="D66" i="9" s="1"/>
  <c r="F66" i="9" s="1"/>
  <c r="M70" i="10" s="1"/>
  <c r="IV70" i="10" s="1"/>
  <c r="CQ98" i="6"/>
  <c r="CB98" i="6"/>
  <c r="D97" i="9" s="1"/>
  <c r="F97" i="9" s="1"/>
  <c r="M101" i="10" s="1"/>
  <c r="CE76" i="6"/>
  <c r="CA76" i="6"/>
  <c r="C75" i="9" s="1"/>
  <c r="E75" i="9" s="1"/>
  <c r="L79" i="10" s="1"/>
  <c r="IU79" i="10" s="1"/>
  <c r="CQ46" i="6"/>
  <c r="CB46" i="6"/>
  <c r="D45" i="9" s="1"/>
  <c r="F45" i="9" s="1"/>
  <c r="M49" i="10" s="1"/>
  <c r="IV49" i="10" s="1"/>
  <c r="CQ87" i="6"/>
  <c r="CB87" i="6"/>
  <c r="D86" i="9" s="1"/>
  <c r="F86" i="9" s="1"/>
  <c r="M90" i="10" s="1"/>
  <c r="IV90" i="10" s="1"/>
  <c r="CQ10" i="6"/>
  <c r="CB10" i="6"/>
  <c r="D9" i="9" s="1"/>
  <c r="F9" i="9" s="1"/>
  <c r="M13" i="10" s="1"/>
  <c r="IV13" i="10" s="1"/>
  <c r="CQ57" i="6"/>
  <c r="CB57" i="6"/>
  <c r="D56" i="9" s="1"/>
  <c r="F56" i="9" s="1"/>
  <c r="M60" i="10" s="1"/>
  <c r="IV60" i="10" s="1"/>
  <c r="CA79" i="6"/>
  <c r="C78" i="9" s="1"/>
  <c r="E78" i="9" s="1"/>
  <c r="L82" i="10" s="1"/>
  <c r="IU82" i="10" s="1"/>
  <c r="CE28" i="6"/>
  <c r="CA28" i="6"/>
  <c r="C27" i="9" s="1"/>
  <c r="E27" i="9" s="1"/>
  <c r="CE85" i="6"/>
  <c r="CA85" i="6"/>
  <c r="C84" i="9" s="1"/>
  <c r="E84" i="9" s="1"/>
  <c r="L88" i="10" s="1"/>
  <c r="IU88" i="10" s="1"/>
  <c r="CE51" i="6"/>
  <c r="CA51" i="6"/>
  <c r="C50" i="9" s="1"/>
  <c r="E50" i="9" s="1"/>
  <c r="L54" i="10" s="1"/>
  <c r="IU54" i="10" s="1"/>
  <c r="CE66" i="6"/>
  <c r="CA66" i="6"/>
  <c r="C65" i="9" s="1"/>
  <c r="E65" i="9" s="1"/>
  <c r="CE95" i="6"/>
  <c r="CA95" i="6"/>
  <c r="C94" i="9" s="1"/>
  <c r="E94" i="9" s="1"/>
  <c r="CE61" i="6"/>
  <c r="CA61" i="6"/>
  <c r="C60" i="9" s="1"/>
  <c r="E60" i="9" s="1"/>
  <c r="L64" i="10" s="1"/>
  <c r="IU64" i="10" s="1"/>
  <c r="CE27" i="6"/>
  <c r="CA27" i="6"/>
  <c r="C26" i="9" s="1"/>
  <c r="E26" i="9" s="1"/>
  <c r="L30" i="10" s="1"/>
  <c r="IU30" i="10" s="1"/>
  <c r="CE83" i="6"/>
  <c r="CA83" i="6"/>
  <c r="C82" i="9" s="1"/>
  <c r="E82" i="9" s="1"/>
  <c r="L86" i="10" s="1"/>
  <c r="IU86" i="10" s="1"/>
  <c r="CE13" i="6"/>
  <c r="CA13" i="6"/>
  <c r="C12" i="9" s="1"/>
  <c r="E12" i="9" s="1"/>
  <c r="L16" i="10" s="1"/>
  <c r="IU16" i="10" s="1"/>
  <c r="CE45" i="6"/>
  <c r="CA45" i="6"/>
  <c r="C44" i="9" s="1"/>
  <c r="E44" i="9" s="1"/>
  <c r="L48" i="10" s="1"/>
  <c r="IU48" i="10" s="1"/>
  <c r="CE86" i="6"/>
  <c r="CA86" i="6"/>
  <c r="C85" i="9" s="1"/>
  <c r="E85" i="9" s="1"/>
  <c r="L89" i="10" s="1"/>
  <c r="IU89" i="10" s="1"/>
  <c r="CQ62" i="6"/>
  <c r="CB62" i="6"/>
  <c r="D61" i="9" s="1"/>
  <c r="F61" i="9" s="1"/>
  <c r="M65" i="10" s="1"/>
  <c r="IV65" i="10" s="1"/>
  <c r="CQ13" i="6"/>
  <c r="CB13" i="6"/>
  <c r="D12" i="9" s="1"/>
  <c r="F12" i="9" s="1"/>
  <c r="M16" i="10" s="1"/>
  <c r="IV16" i="10" s="1"/>
  <c r="CQ11" i="6"/>
  <c r="CB11" i="6"/>
  <c r="D10" i="9" s="1"/>
  <c r="F10" i="9" s="1"/>
  <c r="M14" i="10" s="1"/>
  <c r="IV14" i="10" s="1"/>
  <c r="CQ44" i="6"/>
  <c r="CB44" i="6"/>
  <c r="D43" i="9" s="1"/>
  <c r="F43" i="9" s="1"/>
  <c r="M47" i="10" s="1"/>
  <c r="IV47" i="10" s="1"/>
  <c r="CQ18" i="6"/>
  <c r="CB18" i="6"/>
  <c r="D17" i="9" s="1"/>
  <c r="F17" i="9" s="1"/>
  <c r="M21" i="10" s="1"/>
  <c r="IV21" i="10" s="1"/>
  <c r="CQ55" i="6"/>
  <c r="CB55" i="6"/>
  <c r="D54" i="9" s="1"/>
  <c r="F54" i="9" s="1"/>
  <c r="M58" i="10" s="1"/>
  <c r="IV58" i="10" s="1"/>
  <c r="CQ56" i="6"/>
  <c r="CB56" i="6"/>
  <c r="D55" i="9" s="1"/>
  <c r="F55" i="9" s="1"/>
  <c r="M59" i="10" s="1"/>
  <c r="IV59" i="10" s="1"/>
  <c r="CQ27" i="6"/>
  <c r="CB27" i="6"/>
  <c r="D26" i="9" s="1"/>
  <c r="F26" i="9" s="1"/>
  <c r="M30" i="10" s="1"/>
  <c r="IV30" i="10" s="1"/>
  <c r="CQ70" i="6"/>
  <c r="CB70" i="6"/>
  <c r="D69" i="9" s="1"/>
  <c r="F69" i="9" s="1"/>
  <c r="M73" i="10" s="1"/>
  <c r="IV73" i="10" s="1"/>
  <c r="CQ12" i="6"/>
  <c r="CB12" i="6"/>
  <c r="D11" i="9" s="1"/>
  <c r="F11" i="9" s="1"/>
  <c r="M15" i="10" s="1"/>
  <c r="IV15" i="10" s="1"/>
  <c r="CQ7" i="6"/>
  <c r="CB7" i="6"/>
  <c r="D6" i="9" s="1"/>
  <c r="F6" i="9" s="1"/>
  <c r="M10" i="10" s="1"/>
  <c r="IV10" i="10" s="1"/>
  <c r="CQ5" i="6"/>
  <c r="CB5" i="6"/>
  <c r="D4" i="9" s="1"/>
  <c r="F4" i="9" s="1"/>
  <c r="M8" i="10" s="1"/>
  <c r="IV8" i="10" s="1"/>
  <c r="CQ94" i="6"/>
  <c r="H93" i="9" s="1"/>
  <c r="CB94" i="6"/>
  <c r="D93" i="9" s="1"/>
  <c r="F93" i="9" s="1"/>
  <c r="M97" i="10" s="1"/>
  <c r="CA94" i="6"/>
  <c r="C93" i="9" s="1"/>
  <c r="E93" i="9" s="1"/>
  <c r="CE54" i="6"/>
  <c r="CA54" i="6"/>
  <c r="C53" i="9" s="1"/>
  <c r="E53" i="9" s="1"/>
  <c r="L57" i="10" s="1"/>
  <c r="IU57" i="10" s="1"/>
  <c r="CE18" i="6"/>
  <c r="CA18" i="6"/>
  <c r="CE49" i="6"/>
  <c r="CA49" i="6"/>
  <c r="C48" i="9" s="1"/>
  <c r="E48" i="9" s="1"/>
  <c r="L52" i="10" s="1"/>
  <c r="IU52" i="10" s="1"/>
  <c r="CE30" i="6"/>
  <c r="CA30" i="6"/>
  <c r="C29" i="9" s="1"/>
  <c r="E29" i="9" s="1"/>
  <c r="L33" i="10" s="1"/>
  <c r="IU33" i="10" s="1"/>
  <c r="CE65" i="6"/>
  <c r="CA65" i="6"/>
  <c r="C64" i="9" s="1"/>
  <c r="E64" i="9" s="1"/>
  <c r="L68" i="10" s="1"/>
  <c r="IU68" i="10" s="1"/>
  <c r="CE62" i="6"/>
  <c r="CA62" i="6"/>
  <c r="C61" i="9" s="1"/>
  <c r="E61" i="9" s="1"/>
  <c r="L65" i="10" s="1"/>
  <c r="IU65" i="10" s="1"/>
  <c r="CE93" i="6"/>
  <c r="CA93" i="6"/>
  <c r="C92" i="9" s="1"/>
  <c r="E92" i="9" s="1"/>
  <c r="CE96" i="6"/>
  <c r="CA96" i="6"/>
  <c r="C95" i="9" s="1"/>
  <c r="E95" i="9" s="1"/>
  <c r="CE10" i="6"/>
  <c r="CA10" i="6"/>
  <c r="C9" i="9" s="1"/>
  <c r="E9" i="9" s="1"/>
  <c r="L13" i="10" s="1"/>
  <c r="IU13" i="10" s="1"/>
  <c r="CE60" i="6"/>
  <c r="CA60" i="6"/>
  <c r="CE88" i="6"/>
  <c r="CA88" i="6"/>
  <c r="C87" i="9" s="1"/>
  <c r="E87" i="9" s="1"/>
  <c r="CE80" i="6"/>
  <c r="CA80" i="6"/>
  <c r="C79" i="9" s="1"/>
  <c r="E79" i="9" s="1"/>
  <c r="CE69" i="6"/>
  <c r="CA69" i="6"/>
  <c r="C68" i="9" s="1"/>
  <c r="E68" i="9" s="1"/>
  <c r="CE70" i="6"/>
  <c r="CA70" i="6"/>
  <c r="CE36" i="6"/>
  <c r="CA36" i="6"/>
  <c r="C35" i="9" s="1"/>
  <c r="E35" i="9" s="1"/>
  <c r="L39" i="10" s="1"/>
  <c r="IU39" i="10" s="1"/>
  <c r="CE97" i="6"/>
  <c r="H96" i="9" s="1"/>
  <c r="CA97" i="6"/>
  <c r="C96" i="9" s="1"/>
  <c r="E96" i="9" s="1"/>
  <c r="CE48" i="6"/>
  <c r="CA48" i="6"/>
  <c r="C47" i="9" s="1"/>
  <c r="E47" i="9" s="1"/>
  <c r="CE17" i="6"/>
  <c r="CA17" i="6"/>
  <c r="C16" i="9" s="1"/>
  <c r="E16" i="9" s="1"/>
  <c r="L20" i="10" s="1"/>
  <c r="IU20" i="10" s="1"/>
  <c r="CE68" i="6"/>
  <c r="CA68" i="6"/>
  <c r="C67" i="9" s="1"/>
  <c r="E67" i="9" s="1"/>
  <c r="L71" i="10" s="1"/>
  <c r="IU71" i="10" s="1"/>
  <c r="CE77" i="6"/>
  <c r="CA77" i="6"/>
  <c r="C76" i="9" s="1"/>
  <c r="E76" i="9" s="1"/>
  <c r="L80" i="10" s="1"/>
  <c r="IU80" i="10" s="1"/>
  <c r="CE24" i="6"/>
  <c r="CA24" i="6"/>
  <c r="C23" i="9" s="1"/>
  <c r="E23" i="9" s="1"/>
  <c r="L27" i="10" s="1"/>
  <c r="IU27" i="10" s="1"/>
  <c r="CE47" i="6"/>
  <c r="CA47" i="6"/>
  <c r="C46" i="9" s="1"/>
  <c r="E46" i="9" s="1"/>
  <c r="L50" i="10" s="1"/>
  <c r="IU50" i="10" s="1"/>
  <c r="CQ85" i="6"/>
  <c r="CB85" i="6"/>
  <c r="D84" i="9" s="1"/>
  <c r="F84" i="9" s="1"/>
  <c r="M88" i="10" s="1"/>
  <c r="IV88" i="10" s="1"/>
  <c r="CQ52" i="6"/>
  <c r="CB52" i="6"/>
  <c r="D51" i="9" s="1"/>
  <c r="F51" i="9" s="1"/>
  <c r="M55" i="10" s="1"/>
  <c r="IV55" i="10" s="1"/>
  <c r="CQ14" i="6"/>
  <c r="CB14" i="6"/>
  <c r="D13" i="9" s="1"/>
  <c r="F13" i="9" s="1"/>
  <c r="M17" i="10" s="1"/>
  <c r="IV17" i="10" s="1"/>
  <c r="CQ24" i="6"/>
  <c r="CB24" i="6"/>
  <c r="D23" i="9" s="1"/>
  <c r="F23" i="9" s="1"/>
  <c r="M27" i="10" s="1"/>
  <c r="IV27" i="10" s="1"/>
  <c r="CQ84" i="6"/>
  <c r="CB84" i="6"/>
  <c r="D83" i="9" s="1"/>
  <c r="F83" i="9" s="1"/>
  <c r="M87" i="10" s="1"/>
  <c r="IV87" i="10" s="1"/>
  <c r="CQ48" i="6"/>
  <c r="CB48" i="6"/>
  <c r="D47" i="9" s="1"/>
  <c r="F47" i="9" s="1"/>
  <c r="M51" i="10" s="1"/>
  <c r="IV51" i="10" s="1"/>
  <c r="CQ72" i="6"/>
  <c r="CB72" i="6"/>
  <c r="D71" i="9" s="1"/>
  <c r="F71" i="9" s="1"/>
  <c r="M75" i="10" s="1"/>
  <c r="IV75" i="10" s="1"/>
  <c r="CQ83" i="6"/>
  <c r="CB83" i="6"/>
  <c r="D82" i="9" s="1"/>
  <c r="F82" i="9" s="1"/>
  <c r="M86" i="10" s="1"/>
  <c r="IV86" i="10" s="1"/>
  <c r="CQ35" i="6"/>
  <c r="CB35" i="6"/>
  <c r="D34" i="9" s="1"/>
  <c r="F34" i="9" s="1"/>
  <c r="M38" i="10" s="1"/>
  <c r="IV38" i="10" s="1"/>
  <c r="CQ82" i="6"/>
  <c r="CB82" i="6"/>
  <c r="D81" i="9" s="1"/>
  <c r="F81" i="9" s="1"/>
  <c r="M85" i="10" s="1"/>
  <c r="IV85" i="10" s="1"/>
  <c r="CQ58" i="6"/>
  <c r="CB58" i="6"/>
  <c r="D57" i="9" s="1"/>
  <c r="F57" i="9" s="1"/>
  <c r="M61" i="10" s="1"/>
  <c r="IV61" i="10" s="1"/>
  <c r="CQ25" i="6"/>
  <c r="CB25" i="6"/>
  <c r="D24" i="9" s="1"/>
  <c r="F24" i="9" s="1"/>
  <c r="M28" i="10" s="1"/>
  <c r="IV28" i="10" s="1"/>
  <c r="CE15" i="6"/>
  <c r="CA15" i="6"/>
  <c r="C14" i="9" s="1"/>
  <c r="E14" i="9" s="1"/>
  <c r="L18" i="10" s="1"/>
  <c r="IU18" i="10" s="1"/>
  <c r="CQ79" i="6"/>
  <c r="CB79" i="6"/>
  <c r="D78" i="9" s="1"/>
  <c r="F78" i="9" s="1"/>
  <c r="M82" i="10" s="1"/>
  <c r="IV82" i="10" s="1"/>
  <c r="CQ88" i="6"/>
  <c r="CB88" i="6"/>
  <c r="D87" i="9" s="1"/>
  <c r="F87" i="9" s="1"/>
  <c r="M91" i="10" s="1"/>
  <c r="IV91" i="10" s="1"/>
  <c r="CQ6" i="6"/>
  <c r="CB6" i="6"/>
  <c r="D5" i="9" s="1"/>
  <c r="F5" i="9" s="1"/>
  <c r="M9" i="10" s="1"/>
  <c r="IV9" i="10" s="1"/>
  <c r="CQ80" i="6"/>
  <c r="CB80" i="6"/>
  <c r="D79" i="9" s="1"/>
  <c r="F79" i="9" s="1"/>
  <c r="M83" i="10" s="1"/>
  <c r="IV83" i="10" s="1"/>
  <c r="CQ26" i="6"/>
  <c r="CB26" i="6"/>
  <c r="D25" i="9" s="1"/>
  <c r="F25" i="9" s="1"/>
  <c r="M29" i="10" s="1"/>
  <c r="IV29" i="10" s="1"/>
  <c r="CQ93" i="6"/>
  <c r="CB93" i="6"/>
  <c r="D92" i="9" s="1"/>
  <c r="F92" i="9" s="1"/>
  <c r="M96" i="10" s="1"/>
  <c r="CQ78" i="6"/>
  <c r="CB78" i="6"/>
  <c r="D77" i="9" s="1"/>
  <c r="F77" i="9" s="1"/>
  <c r="M81" i="10" s="1"/>
  <c r="IV81" i="10" s="1"/>
  <c r="CQ71" i="6"/>
  <c r="CB71" i="6"/>
  <c r="D70" i="9" s="1"/>
  <c r="F70" i="9" s="1"/>
  <c r="M74" i="10" s="1"/>
  <c r="IV74" i="10" s="1"/>
  <c r="CQ47" i="6"/>
  <c r="CB47" i="6"/>
  <c r="D46" i="9" s="1"/>
  <c r="F46" i="9" s="1"/>
  <c r="M50" i="10" s="1"/>
  <c r="IV50" i="10" s="1"/>
  <c r="CB92" i="6"/>
  <c r="D91" i="9" s="1"/>
  <c r="F91" i="9" s="1"/>
  <c r="M95" i="10" s="1"/>
  <c r="IV95" i="10" s="1"/>
  <c r="CE84" i="6"/>
  <c r="H83" i="9" s="1"/>
  <c r="CA84" i="6"/>
  <c r="C83" i="9" s="1"/>
  <c r="E83" i="9" s="1"/>
  <c r="L87" i="10" s="1"/>
  <c r="IU87" i="10" s="1"/>
  <c r="CA19" i="6"/>
  <c r="C18" i="9" s="1"/>
  <c r="E18" i="9" s="1"/>
  <c r="L22" i="10" s="1"/>
  <c r="IU22" i="10" s="1"/>
  <c r="CE73" i="6"/>
  <c r="CA73" i="6"/>
  <c r="C72" i="9" s="1"/>
  <c r="E72" i="9" s="1"/>
  <c r="L76" i="10" s="1"/>
  <c r="IU76" i="10" s="1"/>
  <c r="CE9" i="6"/>
  <c r="CA9" i="6"/>
  <c r="C8" i="9" s="1"/>
  <c r="E8" i="9" s="1"/>
  <c r="L12" i="10" s="1"/>
  <c r="IU12" i="10" s="1"/>
  <c r="CE64" i="6"/>
  <c r="CA64" i="6"/>
  <c r="C63" i="9" s="1"/>
  <c r="E63" i="9" s="1"/>
  <c r="L67" i="10" s="1"/>
  <c r="IU67" i="10" s="1"/>
  <c r="CE75" i="6"/>
  <c r="CA75" i="6"/>
  <c r="C74" i="9" s="1"/>
  <c r="E74" i="9" s="1"/>
  <c r="CE41" i="6"/>
  <c r="CA41" i="6"/>
  <c r="C40" i="9" s="1"/>
  <c r="E40" i="9" s="1"/>
  <c r="L44" i="10" s="1"/>
  <c r="IU44" i="10" s="1"/>
  <c r="CQ40" i="6"/>
  <c r="CB40" i="6"/>
  <c r="D39" i="9" s="1"/>
  <c r="F39" i="9" s="1"/>
  <c r="M43" i="10" s="1"/>
  <c r="IV43" i="10" s="1"/>
  <c r="CQ8" i="6"/>
  <c r="CB8" i="6"/>
  <c r="D7" i="9" s="1"/>
  <c r="F7" i="9" s="1"/>
  <c r="M11" i="10" s="1"/>
  <c r="IV11" i="10" s="1"/>
  <c r="CQ9" i="6"/>
  <c r="CB9" i="6"/>
  <c r="D8" i="9" s="1"/>
  <c r="F8" i="9" s="1"/>
  <c r="M12" i="10" s="1"/>
  <c r="IV12" i="10" s="1"/>
  <c r="CQ89" i="6"/>
  <c r="CB89" i="6"/>
  <c r="D88" i="9" s="1"/>
  <c r="F88" i="9" s="1"/>
  <c r="M92" i="10" s="1"/>
  <c r="IV92" i="10" s="1"/>
  <c r="CB43" i="6"/>
  <c r="D42" i="9" s="1"/>
  <c r="F42" i="9" s="1"/>
  <c r="M46" i="10" s="1"/>
  <c r="IV46" i="10" s="1"/>
  <c r="CQ95" i="6"/>
  <c r="CB95" i="6"/>
  <c r="D94" i="9" s="1"/>
  <c r="F94" i="9" s="1"/>
  <c r="M98" i="10" s="1"/>
  <c r="CE71" i="6"/>
  <c r="H70" i="9" s="1"/>
  <c r="J70" i="9" s="1"/>
  <c r="O74" i="11" s="1"/>
  <c r="CA71" i="6"/>
  <c r="C70" i="9" s="1"/>
  <c r="E70" i="9" s="1"/>
  <c r="L74" i="10" s="1"/>
  <c r="IU74" i="10" s="1"/>
  <c r="CQ38" i="6"/>
  <c r="CB38" i="6"/>
  <c r="D37" i="9" s="1"/>
  <c r="F37" i="9" s="1"/>
  <c r="M41" i="10" s="1"/>
  <c r="IV41" i="10" s="1"/>
  <c r="CQ81" i="6"/>
  <c r="CB81" i="6"/>
  <c r="D80" i="9" s="1"/>
  <c r="F80" i="9" s="1"/>
  <c r="M84" i="10" s="1"/>
  <c r="IV84" i="10" s="1"/>
  <c r="CB49" i="6"/>
  <c r="D48" i="9" s="1"/>
  <c r="F48" i="9" s="1"/>
  <c r="M52" i="10" s="1"/>
  <c r="IV52" i="10" s="1"/>
  <c r="CQ54" i="6"/>
  <c r="CB54" i="6"/>
  <c r="D53" i="9" s="1"/>
  <c r="F53" i="9" s="1"/>
  <c r="M57" i="10" s="1"/>
  <c r="IV57" i="10" s="1"/>
  <c r="CE44" i="6"/>
  <c r="CA44" i="6"/>
  <c r="C43" i="9" s="1"/>
  <c r="E43" i="9" s="1"/>
  <c r="L47" i="10" s="1"/>
  <c r="IU47" i="10" s="1"/>
  <c r="CE11" i="6"/>
  <c r="CA11" i="6"/>
  <c r="C10" i="9" s="1"/>
  <c r="E10" i="9" s="1"/>
  <c r="CE42" i="6"/>
  <c r="CA42" i="6"/>
  <c r="C41" i="9" s="1"/>
  <c r="E41" i="9" s="1"/>
  <c r="CE21" i="6"/>
  <c r="CA21" i="6"/>
  <c r="C20" i="9" s="1"/>
  <c r="E20" i="9" s="1"/>
  <c r="L24" i="10" s="1"/>
  <c r="IU24" i="10" s="1"/>
  <c r="CA38" i="6"/>
  <c r="C37" i="9" s="1"/>
  <c r="E37" i="9" s="1"/>
  <c r="L41" i="10" s="1"/>
  <c r="IU41" i="10" s="1"/>
  <c r="CA81" i="6"/>
  <c r="C80" i="9" s="1"/>
  <c r="E80" i="9" s="1"/>
  <c r="L84" i="10" s="1"/>
  <c r="IU84" i="10" s="1"/>
  <c r="CQ65" i="6"/>
  <c r="CB65" i="6"/>
  <c r="D64" i="9" s="1"/>
  <c r="F64" i="9" s="1"/>
  <c r="M68" i="10" s="1"/>
  <c r="IV68" i="10" s="1"/>
  <c r="CQ16" i="6"/>
  <c r="CB16" i="6"/>
  <c r="D15" i="9" s="1"/>
  <c r="F15" i="9" s="1"/>
  <c r="M19" i="10" s="1"/>
  <c r="IV19" i="10" s="1"/>
  <c r="CQ91" i="6"/>
  <c r="CB91" i="6"/>
  <c r="D90" i="9" s="1"/>
  <c r="F90" i="9" s="1"/>
  <c r="M94" i="10" s="1"/>
  <c r="IV94" i="10" s="1"/>
  <c r="CQ28" i="6"/>
  <c r="CB28" i="6"/>
  <c r="D27" i="9" s="1"/>
  <c r="F27" i="9" s="1"/>
  <c r="M31" i="10" s="1"/>
  <c r="IV31" i="10" s="1"/>
  <c r="CQ68" i="6"/>
  <c r="CB68" i="6"/>
  <c r="D67" i="9" s="1"/>
  <c r="F67" i="9" s="1"/>
  <c r="M71" i="10" s="1"/>
  <c r="IV71" i="10" s="1"/>
  <c r="CQ74" i="6"/>
  <c r="CB74" i="6"/>
  <c r="D73" i="9" s="1"/>
  <c r="F73" i="9" s="1"/>
  <c r="M77" i="10" s="1"/>
  <c r="IV77" i="10" s="1"/>
  <c r="CQ20" i="6"/>
  <c r="CB20" i="6"/>
  <c r="D19" i="9" s="1"/>
  <c r="F19" i="9" s="1"/>
  <c r="M23" i="10" s="1"/>
  <c r="IV23" i="10" s="1"/>
  <c r="CQ32" i="6"/>
  <c r="CB32" i="6"/>
  <c r="D31" i="9" s="1"/>
  <c r="F31" i="9" s="1"/>
  <c r="M35" i="10" s="1"/>
  <c r="IV35" i="10" s="1"/>
  <c r="CQ23" i="6"/>
  <c r="CB23" i="6"/>
  <c r="D22" i="9" s="1"/>
  <c r="F22" i="9" s="1"/>
  <c r="M26" i="10" s="1"/>
  <c r="IV26" i="10" s="1"/>
  <c r="CQ31" i="6"/>
  <c r="CB31" i="6"/>
  <c r="D30" i="9" s="1"/>
  <c r="F30" i="9" s="1"/>
  <c r="M34" i="10" s="1"/>
  <c r="IV34" i="10" s="1"/>
  <c r="CQ19" i="6"/>
  <c r="CB19" i="6"/>
  <c r="D18" i="9" s="1"/>
  <c r="F18" i="9" s="1"/>
  <c r="M22" i="10" s="1"/>
  <c r="IV22" i="10" s="1"/>
  <c r="CQ33" i="6"/>
  <c r="CB33" i="6"/>
  <c r="D32" i="9" s="1"/>
  <c r="F32" i="9" s="1"/>
  <c r="M36" i="10" s="1"/>
  <c r="IV36" i="10" s="1"/>
  <c r="CE74" i="6"/>
  <c r="CA74" i="6"/>
  <c r="C73" i="9" s="1"/>
  <c r="E73" i="9" s="1"/>
  <c r="L77" i="10" s="1"/>
  <c r="IU77" i="10" s="1"/>
  <c r="CE50" i="6"/>
  <c r="CA50" i="6"/>
  <c r="C49" i="9" s="1"/>
  <c r="E49" i="9" s="1"/>
  <c r="CE91" i="6"/>
  <c r="CA91" i="6"/>
  <c r="C90" i="9" s="1"/>
  <c r="E90" i="9" s="1"/>
  <c r="L94" i="10" s="1"/>
  <c r="IU94" i="10" s="1"/>
  <c r="CE78" i="6"/>
  <c r="H77" i="9" s="1"/>
  <c r="CA78" i="6"/>
  <c r="C77" i="9" s="1"/>
  <c r="E77" i="9" s="1"/>
  <c r="L81" i="10" s="1"/>
  <c r="IU81" i="10" s="1"/>
  <c r="CA82" i="6"/>
  <c r="C81" i="9" s="1"/>
  <c r="E81" i="9" s="1"/>
  <c r="L85" i="10" s="1"/>
  <c r="IU85" i="10" s="1"/>
  <c r="CE53" i="6"/>
  <c r="H52" i="9" s="1"/>
  <c r="CA53" i="6"/>
  <c r="C52" i="9" s="1"/>
  <c r="E52" i="9" s="1"/>
  <c r="L56" i="10" s="1"/>
  <c r="IU56" i="10" s="1"/>
  <c r="CE40" i="6"/>
  <c r="CA40" i="6"/>
  <c r="C39" i="9" s="1"/>
  <c r="E39" i="9" s="1"/>
  <c r="L43" i="10" s="1"/>
  <c r="IU43" i="10" s="1"/>
  <c r="CE32" i="6"/>
  <c r="CA32" i="6"/>
  <c r="C31" i="9" s="1"/>
  <c r="E31" i="9" s="1"/>
  <c r="L35" i="10" s="1"/>
  <c r="IU35" i="10" s="1"/>
  <c r="CE67" i="6"/>
  <c r="CA67" i="6"/>
  <c r="C66" i="9" s="1"/>
  <c r="E66" i="9" s="1"/>
  <c r="L70" i="10" s="1"/>
  <c r="IU70" i="10" s="1"/>
  <c r="CA33" i="6"/>
  <c r="C32" i="9" s="1"/>
  <c r="E32" i="9" s="1"/>
  <c r="L36" i="10" s="1"/>
  <c r="IU36" i="10" s="1"/>
  <c r="CE35" i="6"/>
  <c r="H34" i="9" s="1"/>
  <c r="CA35" i="6"/>
  <c r="CE4" i="6"/>
  <c r="CA4" i="6"/>
  <c r="C3" i="9" s="1"/>
  <c r="E3" i="9" s="1"/>
  <c r="L7" i="10" s="1"/>
  <c r="IU7" i="10" s="1"/>
  <c r="CA5" i="6"/>
  <c r="C4" i="9" s="1"/>
  <c r="E4" i="9" s="1"/>
  <c r="L8" i="10" s="1"/>
  <c r="IU8" i="10" s="1"/>
  <c r="CA55" i="6"/>
  <c r="C54" i="9" s="1"/>
  <c r="E54" i="9" s="1"/>
  <c r="CA72" i="6"/>
  <c r="C71" i="9" s="1"/>
  <c r="E71" i="9" s="1"/>
  <c r="L75" i="10" s="1"/>
  <c r="IU75" i="10" s="1"/>
  <c r="CE56" i="6"/>
  <c r="CA56" i="6"/>
  <c r="C55" i="9" s="1"/>
  <c r="E55" i="9" s="1"/>
  <c r="L59" i="10" s="1"/>
  <c r="IU59" i="10" s="1"/>
  <c r="CE52" i="6"/>
  <c r="CA52" i="6"/>
  <c r="CE58" i="6"/>
  <c r="H57" i="9" s="1"/>
  <c r="CA58" i="6"/>
  <c r="C57" i="9" s="1"/>
  <c r="E57" i="9" s="1"/>
  <c r="L61" i="10" s="1"/>
  <c r="IU61" i="10" s="1"/>
  <c r="CE29" i="6"/>
  <c r="CA29" i="6"/>
  <c r="C28" i="9" s="1"/>
  <c r="E28" i="9" s="1"/>
  <c r="L32" i="10" s="1"/>
  <c r="IU32" i="10" s="1"/>
  <c r="CE87" i="6"/>
  <c r="H86" i="9" s="1"/>
  <c r="CA87" i="6"/>
  <c r="C86" i="9" s="1"/>
  <c r="E86" i="9" s="1"/>
  <c r="L90" i="10" s="1"/>
  <c r="IU90" i="10" s="1"/>
  <c r="CA46" i="6"/>
  <c r="C45" i="9" s="1"/>
  <c r="E45" i="9" s="1"/>
  <c r="L49" i="10" s="1"/>
  <c r="IU49" i="10" s="1"/>
  <c r="CE98" i="6"/>
  <c r="CA98" i="6"/>
  <c r="C97" i="9" s="1"/>
  <c r="E97" i="9" s="1"/>
  <c r="CE20" i="6"/>
  <c r="CA20" i="6"/>
  <c r="C19" i="9" s="1"/>
  <c r="E19" i="9" s="1"/>
  <c r="L23" i="10" s="1"/>
  <c r="IU23" i="10" s="1"/>
  <c r="CE57" i="6"/>
  <c r="H56" i="9" s="1"/>
  <c r="CA57" i="6"/>
  <c r="C56" i="9" s="1"/>
  <c r="E56" i="9" s="1"/>
  <c r="L60" i="10" s="1"/>
  <c r="IU60" i="10" s="1"/>
  <c r="CE39" i="6"/>
  <c r="CA39" i="6"/>
  <c r="C38" i="9" s="1"/>
  <c r="E38" i="9" s="1"/>
  <c r="L42" i="10" s="1"/>
  <c r="IU42" i="10" s="1"/>
  <c r="CE8" i="6"/>
  <c r="CA8" i="6"/>
  <c r="C7" i="9" s="1"/>
  <c r="E7" i="9" s="1"/>
  <c r="L11" i="10" s="1"/>
  <c r="IU11" i="10" s="1"/>
  <c r="CQ99" i="6"/>
  <c r="CB99" i="6"/>
  <c r="D98" i="9" s="1"/>
  <c r="F98" i="9" s="1"/>
  <c r="M102" i="10" s="1"/>
  <c r="CQ86" i="6"/>
  <c r="CB86" i="6"/>
  <c r="D85" i="9" s="1"/>
  <c r="F85" i="9" s="1"/>
  <c r="M89" i="10" s="1"/>
  <c r="IV89" i="10" s="1"/>
  <c r="CQ36" i="6"/>
  <c r="CB36" i="6"/>
  <c r="D35" i="9" s="1"/>
  <c r="F35" i="9" s="1"/>
  <c r="M39" i="10" s="1"/>
  <c r="IV39" i="10" s="1"/>
  <c r="CQ53" i="6"/>
  <c r="CB53" i="6"/>
  <c r="D52" i="9" s="1"/>
  <c r="F52" i="9" s="1"/>
  <c r="M56" i="10" s="1"/>
  <c r="IV56" i="10" s="1"/>
  <c r="CQ37" i="6"/>
  <c r="CB37" i="6"/>
  <c r="D36" i="9" s="1"/>
  <c r="F36" i="9" s="1"/>
  <c r="M40" i="10" s="1"/>
  <c r="IV40" i="10" s="1"/>
  <c r="CQ73" i="6"/>
  <c r="CB73" i="6"/>
  <c r="D72" i="9" s="1"/>
  <c r="F72" i="9" s="1"/>
  <c r="M76" i="10" s="1"/>
  <c r="IV76" i="10" s="1"/>
  <c r="CQ50" i="6"/>
  <c r="CB50" i="6"/>
  <c r="D49" i="9" s="1"/>
  <c r="F49" i="9" s="1"/>
  <c r="M53" i="10" s="1"/>
  <c r="IV53" i="10" s="1"/>
  <c r="CQ21" i="6"/>
  <c r="CB21" i="6"/>
  <c r="D20" i="9" s="1"/>
  <c r="F20" i="9" s="1"/>
  <c r="M24" i="10" s="1"/>
  <c r="IV24" i="10" s="1"/>
  <c r="CQ64" i="6"/>
  <c r="CB64" i="6"/>
  <c r="D63" i="9" s="1"/>
  <c r="F63" i="9" s="1"/>
  <c r="M67" i="10" s="1"/>
  <c r="IV67" i="10" s="1"/>
  <c r="CQ96" i="6"/>
  <c r="CB96" i="6"/>
  <c r="D95" i="9" s="1"/>
  <c r="F95" i="9" s="1"/>
  <c r="M99" i="10" s="1"/>
  <c r="CQ59" i="6"/>
  <c r="CB59" i="6"/>
  <c r="D58" i="9" s="1"/>
  <c r="F58" i="9" s="1"/>
  <c r="M62" i="10" s="1"/>
  <c r="IV62" i="10" s="1"/>
  <c r="CQ90" i="6"/>
  <c r="CB90" i="6"/>
  <c r="D89" i="9" s="1"/>
  <c r="F89" i="9" s="1"/>
  <c r="M93" i="10" s="1"/>
  <c r="IV93" i="10" s="1"/>
  <c r="CQ77" i="6"/>
  <c r="CB77" i="6"/>
  <c r="D76" i="9" s="1"/>
  <c r="F76" i="9" s="1"/>
  <c r="M80" i="10" s="1"/>
  <c r="IV80" i="10" s="1"/>
  <c r="CQ75" i="6"/>
  <c r="CB75" i="6"/>
  <c r="D74" i="9" s="1"/>
  <c r="F74" i="9" s="1"/>
  <c r="M78" i="10" s="1"/>
  <c r="IV78" i="10" s="1"/>
  <c r="CE43" i="6"/>
  <c r="CA43" i="6"/>
  <c r="C42" i="9" s="1"/>
  <c r="E42" i="9" s="1"/>
  <c r="L46" i="10" s="1"/>
  <c r="IU46" i="10" s="1"/>
  <c r="CQ66" i="6"/>
  <c r="CB66" i="6"/>
  <c r="D65" i="9" s="1"/>
  <c r="F65" i="9" s="1"/>
  <c r="M69" i="10" s="1"/>
  <c r="IV69" i="10" s="1"/>
  <c r="CQ69" i="6"/>
  <c r="CB69" i="6"/>
  <c r="D68" i="9" s="1"/>
  <c r="F68" i="9" s="1"/>
  <c r="M72" i="10" s="1"/>
  <c r="IV72" i="10" s="1"/>
  <c r="CQ30" i="6"/>
  <c r="CB30" i="6"/>
  <c r="D29" i="9" s="1"/>
  <c r="F29" i="9" s="1"/>
  <c r="M33" i="10" s="1"/>
  <c r="IV33" i="10" s="1"/>
  <c r="CQ61" i="6"/>
  <c r="CB61" i="6"/>
  <c r="D60" i="9" s="1"/>
  <c r="F60" i="9" s="1"/>
  <c r="M64" i="10" s="1"/>
  <c r="IV64" i="10" s="1"/>
  <c r="CQ45" i="6"/>
  <c r="CB45" i="6"/>
  <c r="D44" i="9" s="1"/>
  <c r="F44" i="9" s="1"/>
  <c r="M48" i="10" s="1"/>
  <c r="IV48" i="10" s="1"/>
  <c r="CQ22" i="6"/>
  <c r="CB22" i="6"/>
  <c r="D21" i="9" s="1"/>
  <c r="F21" i="9" s="1"/>
  <c r="M25" i="10" s="1"/>
  <c r="IV25" i="10" s="1"/>
  <c r="CQ42" i="6"/>
  <c r="CB42" i="6"/>
  <c r="D41" i="9" s="1"/>
  <c r="F41" i="9" s="1"/>
  <c r="M45" i="10" s="1"/>
  <c r="IV45" i="10" s="1"/>
  <c r="CQ15" i="6"/>
  <c r="CB15" i="6"/>
  <c r="D14" i="9" s="1"/>
  <c r="F14" i="9" s="1"/>
  <c r="M18" i="10" s="1"/>
  <c r="IV18" i="10" s="1"/>
  <c r="CQ17" i="6"/>
  <c r="CB17" i="6"/>
  <c r="D16" i="9" s="1"/>
  <c r="F16" i="9" s="1"/>
  <c r="M20" i="10" s="1"/>
  <c r="IV20" i="10" s="1"/>
  <c r="CQ34" i="6"/>
  <c r="CB34" i="6"/>
  <c r="D33" i="9" s="1"/>
  <c r="F33" i="9" s="1"/>
  <c r="M37" i="10" s="1"/>
  <c r="IV37" i="10" s="1"/>
  <c r="CQ4" i="6"/>
  <c r="CB4" i="6"/>
  <c r="D3" i="9" s="1"/>
  <c r="F3" i="9" s="1"/>
  <c r="M7" i="10" s="1"/>
  <c r="IV7" i="10" s="1"/>
  <c r="CQ60" i="6"/>
  <c r="CB60" i="6"/>
  <c r="D59" i="9" s="1"/>
  <c r="F59" i="9" s="1"/>
  <c r="M63" i="10" s="1"/>
  <c r="IV63" i="10" s="1"/>
  <c r="C62" i="9"/>
  <c r="E62" i="9" s="1"/>
  <c r="L66" i="10" s="1"/>
  <c r="IU66" i="10" s="1"/>
  <c r="C21" i="9"/>
  <c r="E21" i="9" s="1"/>
  <c r="L25" i="10" s="1"/>
  <c r="IU25" i="10" s="1"/>
  <c r="CQ76" i="6"/>
  <c r="C69" i="9"/>
  <c r="E69" i="9" s="1"/>
  <c r="L73" i="10" s="1"/>
  <c r="IU73" i="10" s="1"/>
  <c r="CE81" i="6"/>
  <c r="CQ43" i="6"/>
  <c r="C58" i="9"/>
  <c r="E58" i="9" s="1"/>
  <c r="L62" i="10" s="1"/>
  <c r="IU62" i="10" s="1"/>
  <c r="CE79" i="6"/>
  <c r="CE22" i="6"/>
  <c r="CE38" i="6"/>
  <c r="CE6" i="6"/>
  <c r="C51" i="9"/>
  <c r="E51" i="9" s="1"/>
  <c r="L55" i="10" s="1"/>
  <c r="IU55" i="10" s="1"/>
  <c r="CE12" i="6"/>
  <c r="CU64" i="6"/>
  <c r="CU93" i="6"/>
  <c r="CE19" i="6"/>
  <c r="H18" i="9" s="1"/>
  <c r="J18" i="9" s="1"/>
  <c r="O22" i="11" s="1"/>
  <c r="CE14" i="6"/>
  <c r="H13" i="9" s="1"/>
  <c r="C13" i="9"/>
  <c r="E13" i="9" s="1"/>
  <c r="CE31" i="6"/>
  <c r="CE7" i="6"/>
  <c r="C34" i="9"/>
  <c r="E34" i="9" s="1"/>
  <c r="CE92" i="6"/>
  <c r="CE90" i="6"/>
  <c r="CE63" i="6"/>
  <c r="H62" i="9" s="1"/>
  <c r="CF66" i="6"/>
  <c r="CT60" i="6"/>
  <c r="CU67" i="6"/>
  <c r="CF69" i="6"/>
  <c r="CE89" i="6"/>
  <c r="H88" i="9" s="1"/>
  <c r="N92" i="11" s="1"/>
  <c r="C88" i="9"/>
  <c r="E88" i="9" s="1"/>
  <c r="L92" i="10" s="1"/>
  <c r="IU92" i="10" s="1"/>
  <c r="CT95" i="6"/>
  <c r="CT30" i="6"/>
  <c r="CT56" i="6"/>
  <c r="CE23" i="6"/>
  <c r="H22" i="9" s="1"/>
  <c r="C17" i="9"/>
  <c r="E17" i="9" s="1"/>
  <c r="CE16" i="6"/>
  <c r="CT61" i="6"/>
  <c r="CF83" i="6"/>
  <c r="CT68" i="6"/>
  <c r="CT79" i="6"/>
  <c r="CU6" i="6"/>
  <c r="CF60" i="6"/>
  <c r="C59" i="9"/>
  <c r="E59" i="9" s="1"/>
  <c r="L63" i="10" s="1"/>
  <c r="IU63" i="10" s="1"/>
  <c r="CF21" i="6"/>
  <c r="CF48" i="6"/>
  <c r="CE82" i="6"/>
  <c r="CE33" i="6"/>
  <c r="CE5" i="6"/>
  <c r="CE55" i="6"/>
  <c r="H54" i="9" s="1"/>
  <c r="CE72" i="6"/>
  <c r="CE46" i="6"/>
  <c r="CT20" i="6"/>
  <c r="CT16" i="6"/>
  <c r="CT49" i="6"/>
  <c r="CT31" i="6"/>
  <c r="H41" i="9" l="1"/>
  <c r="H74" i="9"/>
  <c r="H44" i="9"/>
  <c r="H84" i="9"/>
  <c r="H97" i="9"/>
  <c r="N101" i="11" s="1"/>
  <c r="J93" i="9"/>
  <c r="O97" i="11" s="1"/>
  <c r="N97" i="11"/>
  <c r="G98" i="9"/>
  <c r="L102" i="10"/>
  <c r="G97" i="9"/>
  <c r="L101" i="10"/>
  <c r="G92" i="9"/>
  <c r="L96" i="10"/>
  <c r="J97" i="9"/>
  <c r="O101" i="11" s="1"/>
  <c r="H92" i="9"/>
  <c r="N96" i="11" s="1"/>
  <c r="G94" i="9"/>
  <c r="L98" i="10"/>
  <c r="H98" i="9"/>
  <c r="H71" i="9"/>
  <c r="N75" i="11" s="1"/>
  <c r="IV75" i="11" s="1"/>
  <c r="H89" i="9"/>
  <c r="N93" i="11" s="1"/>
  <c r="H28" i="9"/>
  <c r="J28" i="9" s="1"/>
  <c r="O32" i="11" s="1"/>
  <c r="G96" i="9"/>
  <c r="L100" i="10"/>
  <c r="G95" i="9"/>
  <c r="L99" i="10"/>
  <c r="G93" i="9"/>
  <c r="L97" i="10"/>
  <c r="H94" i="9"/>
  <c r="H16" i="9"/>
  <c r="J96" i="9"/>
  <c r="O100" i="11" s="1"/>
  <c r="N100" i="11"/>
  <c r="H69" i="9"/>
  <c r="N73" i="11" s="1"/>
  <c r="IV73" i="11" s="1"/>
  <c r="H79" i="9"/>
  <c r="N83" i="11" s="1"/>
  <c r="IV83" i="11" s="1"/>
  <c r="H95" i="9"/>
  <c r="H61" i="9"/>
  <c r="N65" i="11" s="1"/>
  <c r="IV65" i="11" s="1"/>
  <c r="H17" i="9"/>
  <c r="J17" i="9" s="1"/>
  <c r="O21" i="11" s="1"/>
  <c r="H4" i="9"/>
  <c r="N8" i="11" s="1"/>
  <c r="IV8" i="11" s="1"/>
  <c r="H43" i="9"/>
  <c r="H11" i="9"/>
  <c r="N15" i="11" s="1"/>
  <c r="IV15" i="11" s="1"/>
  <c r="H37" i="9"/>
  <c r="N41" i="11" s="1"/>
  <c r="IV41" i="11" s="1"/>
  <c r="H19" i="9"/>
  <c r="J19" i="9" s="1"/>
  <c r="O23" i="11" s="1"/>
  <c r="H6" i="9"/>
  <c r="H80" i="9"/>
  <c r="J80" i="9" s="1"/>
  <c r="O84" i="11" s="1"/>
  <c r="H55" i="9"/>
  <c r="J55" i="9" s="1"/>
  <c r="O59" i="11" s="1"/>
  <c r="H65" i="9"/>
  <c r="J65" i="9" s="1"/>
  <c r="O69" i="11" s="1"/>
  <c r="H42" i="9"/>
  <c r="J42" i="9" s="1"/>
  <c r="O46" i="11" s="1"/>
  <c r="H29" i="9"/>
  <c r="J29" i="9" s="1"/>
  <c r="O33" i="11" s="1"/>
  <c r="H21" i="9"/>
  <c r="J21" i="9" s="1"/>
  <c r="O25" i="11" s="1"/>
  <c r="H49" i="9"/>
  <c r="N53" i="11" s="1"/>
  <c r="IV53" i="11" s="1"/>
  <c r="H46" i="9"/>
  <c r="N50" i="11" s="1"/>
  <c r="IV50" i="11" s="1"/>
  <c r="H76" i="9"/>
  <c r="N80" i="11" s="1"/>
  <c r="IV80" i="11" s="1"/>
  <c r="H36" i="9"/>
  <c r="J36" i="9" s="1"/>
  <c r="O40" i="11" s="1"/>
  <c r="H25" i="9"/>
  <c r="J25" i="9" s="1"/>
  <c r="O29" i="11" s="1"/>
  <c r="H31" i="9"/>
  <c r="N35" i="11" s="1"/>
  <c r="IV35" i="11" s="1"/>
  <c r="H82" i="9"/>
  <c r="J82" i="9" s="1"/>
  <c r="O86" i="11" s="1"/>
  <c r="H60" i="9"/>
  <c r="J60" i="9" s="1"/>
  <c r="O64" i="11" s="1"/>
  <c r="H45" i="9"/>
  <c r="N49" i="11" s="1"/>
  <c r="IV49" i="11" s="1"/>
  <c r="H32" i="9"/>
  <c r="J32" i="9" s="1"/>
  <c r="O36" i="11" s="1"/>
  <c r="H91" i="9"/>
  <c r="H5" i="9"/>
  <c r="N9" i="11" s="1"/>
  <c r="IV9" i="11" s="1"/>
  <c r="H7" i="9"/>
  <c r="H3" i="9"/>
  <c r="N7" i="11" s="1"/>
  <c r="IV7" i="11" s="1"/>
  <c r="H90" i="9"/>
  <c r="H73" i="9"/>
  <c r="N77" i="11" s="1"/>
  <c r="IV77" i="11" s="1"/>
  <c r="H20" i="9"/>
  <c r="H10" i="9"/>
  <c r="N14" i="11" s="1"/>
  <c r="IV14" i="11" s="1"/>
  <c r="H40" i="9"/>
  <c r="H63" i="9"/>
  <c r="J63" i="9" s="1"/>
  <c r="O67" i="11" s="1"/>
  <c r="H72" i="9"/>
  <c r="H14" i="9"/>
  <c r="N18" i="11" s="1"/>
  <c r="IV18" i="11" s="1"/>
  <c r="H23" i="9"/>
  <c r="N27" i="11" s="1"/>
  <c r="IV27" i="11" s="1"/>
  <c r="H67" i="9"/>
  <c r="H47" i="9"/>
  <c r="J47" i="9" s="1"/>
  <c r="O51" i="11" s="1"/>
  <c r="H35" i="9"/>
  <c r="N39" i="11" s="1"/>
  <c r="IV39" i="11" s="1"/>
  <c r="H68" i="9"/>
  <c r="N72" i="11" s="1"/>
  <c r="IV72" i="11" s="1"/>
  <c r="H87" i="9"/>
  <c r="H9" i="9"/>
  <c r="J9" i="9" s="1"/>
  <c r="O13" i="11" s="1"/>
  <c r="H64" i="9"/>
  <c r="N68" i="11" s="1"/>
  <c r="IV68" i="11" s="1"/>
  <c r="H48" i="9"/>
  <c r="N52" i="11" s="1"/>
  <c r="IV52" i="11" s="1"/>
  <c r="H53" i="9"/>
  <c r="N57" i="11" s="1"/>
  <c r="IV57" i="11" s="1"/>
  <c r="H75" i="9"/>
  <c r="J75" i="9" s="1"/>
  <c r="O79" i="11" s="1"/>
  <c r="H24" i="9"/>
  <c r="J24" i="9" s="1"/>
  <c r="O28" i="11" s="1"/>
  <c r="H33" i="9"/>
  <c r="N37" i="11" s="1"/>
  <c r="IV37" i="11" s="1"/>
  <c r="H38" i="9"/>
  <c r="N42" i="11" s="1"/>
  <c r="IV42" i="11" s="1"/>
  <c r="H8" i="9"/>
  <c r="N12" i="11" s="1"/>
  <c r="IV12" i="11" s="1"/>
  <c r="H59" i="9"/>
  <c r="N63" i="11" s="1"/>
  <c r="IV63" i="11" s="1"/>
  <c r="H58" i="9"/>
  <c r="N62" i="11" s="1"/>
  <c r="IV62" i="11" s="1"/>
  <c r="H30" i="9"/>
  <c r="H78" i="9"/>
  <c r="J78" i="9" s="1"/>
  <c r="O82" i="11" s="1"/>
  <c r="H81" i="9"/>
  <c r="J81" i="9" s="1"/>
  <c r="O85" i="11" s="1"/>
  <c r="H15" i="9"/>
  <c r="N19" i="11" s="1"/>
  <c r="IV19" i="11" s="1"/>
  <c r="H51" i="9"/>
  <c r="J51" i="9" s="1"/>
  <c r="O55" i="11" s="1"/>
  <c r="H66" i="9"/>
  <c r="N70" i="11" s="1"/>
  <c r="IV70" i="11" s="1"/>
  <c r="H39" i="9"/>
  <c r="N43" i="11" s="1"/>
  <c r="IV43" i="11" s="1"/>
  <c r="H85" i="9"/>
  <c r="J85" i="9" s="1"/>
  <c r="O89" i="11" s="1"/>
  <c r="H12" i="9"/>
  <c r="N16" i="11" s="1"/>
  <c r="IV16" i="11" s="1"/>
  <c r="H26" i="9"/>
  <c r="N30" i="11" s="1"/>
  <c r="IV30" i="11" s="1"/>
  <c r="H50" i="9"/>
  <c r="N54" i="11" s="1"/>
  <c r="IV54" i="11" s="1"/>
  <c r="H27" i="9"/>
  <c r="J69" i="9"/>
  <c r="O73" i="11" s="1"/>
  <c r="J79" i="9"/>
  <c r="O83" i="11" s="1"/>
  <c r="J31" i="9"/>
  <c r="O35" i="11" s="1"/>
  <c r="N10" i="11"/>
  <c r="IV10" i="11" s="1"/>
  <c r="J16" i="9"/>
  <c r="O20" i="11" s="1"/>
  <c r="J41" i="9"/>
  <c r="O45" i="11" s="1"/>
  <c r="J44" i="9"/>
  <c r="O48" i="11" s="1"/>
  <c r="J52" i="9"/>
  <c r="O56" i="11" s="1"/>
  <c r="J72" i="9"/>
  <c r="O76" i="11" s="1"/>
  <c r="N74" i="11"/>
  <c r="IV74" i="11" s="1"/>
  <c r="N61" i="11"/>
  <c r="IV61" i="11" s="1"/>
  <c r="N87" i="11"/>
  <c r="IV87" i="11" s="1"/>
  <c r="N88" i="11"/>
  <c r="IV88" i="11" s="1"/>
  <c r="N90" i="11"/>
  <c r="IV90" i="11" s="1"/>
  <c r="G74" i="9"/>
  <c r="DJ13" i="6" s="1"/>
  <c r="G79" i="9"/>
  <c r="DK6" i="6" s="1"/>
  <c r="N26" i="11"/>
  <c r="IV26" i="11" s="1"/>
  <c r="J88" i="9"/>
  <c r="O92" i="11" s="1"/>
  <c r="N17" i="11"/>
  <c r="IV17" i="11" s="1"/>
  <c r="N38" i="11"/>
  <c r="IV38" i="11" s="1"/>
  <c r="N47" i="11"/>
  <c r="IV47" i="11" s="1"/>
  <c r="J74" i="9"/>
  <c r="O78" i="11" s="1"/>
  <c r="N66" i="11"/>
  <c r="IV66" i="11" s="1"/>
  <c r="N22" i="11"/>
  <c r="IV22" i="11" s="1"/>
  <c r="G68" i="9"/>
  <c r="DJ7" i="6" s="1"/>
  <c r="N58" i="11"/>
  <c r="IV58" i="11" s="1"/>
  <c r="N46" i="11"/>
  <c r="IV46" i="11" s="1"/>
  <c r="G27" i="9"/>
  <c r="I27" i="9" s="1"/>
  <c r="G72" i="9"/>
  <c r="G14" i="9"/>
  <c r="G11" i="9"/>
  <c r="DE10" i="6" s="1"/>
  <c r="G24" i="9"/>
  <c r="DF11" i="6" s="1"/>
  <c r="G20" i="9"/>
  <c r="G6" i="9"/>
  <c r="DE5" i="6" s="1"/>
  <c r="G89" i="9"/>
  <c r="M93" i="11" s="1"/>
  <c r="G65" i="9"/>
  <c r="G49" i="9"/>
  <c r="L28" i="10"/>
  <c r="IU28" i="10" s="1"/>
  <c r="L83" i="10"/>
  <c r="IU83" i="10" s="1"/>
  <c r="G18" i="9"/>
  <c r="G43" i="9"/>
  <c r="DH6" i="6" s="1"/>
  <c r="G64" i="9"/>
  <c r="G41" i="9"/>
  <c r="G31" i="9"/>
  <c r="G75" i="9"/>
  <c r="L53" i="10"/>
  <c r="IU53" i="10" s="1"/>
  <c r="G3" i="9"/>
  <c r="G12" i="9"/>
  <c r="DE11" i="6" s="1"/>
  <c r="G71" i="9"/>
  <c r="G66" i="9"/>
  <c r="G51" i="9"/>
  <c r="G87" i="9"/>
  <c r="M91" i="11" s="1"/>
  <c r="L78" i="10"/>
  <c r="IU78" i="10" s="1"/>
  <c r="G53" i="9"/>
  <c r="G37" i="9"/>
  <c r="G42" i="9"/>
  <c r="DH5" i="6" s="1"/>
  <c r="G17" i="9"/>
  <c r="L31" i="10"/>
  <c r="IU31" i="10" s="1"/>
  <c r="G90" i="9"/>
  <c r="M94" i="11" s="1"/>
  <c r="G34" i="9"/>
  <c r="G56" i="9"/>
  <c r="G21" i="9"/>
  <c r="DF8" i="6" s="1"/>
  <c r="G57" i="9"/>
  <c r="G70" i="9"/>
  <c r="L21" i="10"/>
  <c r="IU21" i="10" s="1"/>
  <c r="G32" i="9"/>
  <c r="DG7" i="6" s="1"/>
  <c r="G13" i="9"/>
  <c r="DE12" i="6" s="1"/>
  <c r="G67" i="9"/>
  <c r="G35" i="9"/>
  <c r="DG10" i="6" s="1"/>
  <c r="G28" i="9"/>
  <c r="G46" i="9"/>
  <c r="DH9" i="6" s="1"/>
  <c r="G48" i="9"/>
  <c r="G10" i="9"/>
  <c r="G8" i="9"/>
  <c r="G88" i="9"/>
  <c r="M92" i="11" s="1"/>
  <c r="G36" i="9"/>
  <c r="G29" i="9"/>
  <c r="DG4" i="6" s="1"/>
  <c r="G5" i="9"/>
  <c r="DE4" i="6" s="1"/>
  <c r="G16" i="9"/>
  <c r="DF3" i="6" s="1"/>
  <c r="G7" i="9"/>
  <c r="G58" i="9"/>
  <c r="DI9" i="6" s="1"/>
  <c r="L69" i="10"/>
  <c r="IU69" i="10" s="1"/>
  <c r="G4" i="9"/>
  <c r="G77" i="9"/>
  <c r="G52" i="9"/>
  <c r="DI3" i="6" s="1"/>
  <c r="G33" i="9"/>
  <c r="L91" i="10"/>
  <c r="IU91" i="10" s="1"/>
  <c r="G54" i="9"/>
  <c r="G47" i="9"/>
  <c r="G25" i="9"/>
  <c r="G45" i="9"/>
  <c r="DH8" i="6" s="1"/>
  <c r="G40" i="9"/>
  <c r="DH3" i="6" s="1"/>
  <c r="L17" i="10"/>
  <c r="IU17" i="10" s="1"/>
  <c r="G22" i="9"/>
  <c r="G82" i="9"/>
  <c r="DK9" i="6" s="1"/>
  <c r="L40" i="10"/>
  <c r="IU40" i="10" s="1"/>
  <c r="G91" i="9"/>
  <c r="G76" i="9"/>
  <c r="G19" i="9"/>
  <c r="G84" i="9"/>
  <c r="DK11" i="6" s="1"/>
  <c r="G86" i="9"/>
  <c r="G62" i="9"/>
  <c r="L58" i="10"/>
  <c r="IU58" i="10" s="1"/>
  <c r="L45" i="10"/>
  <c r="IU45" i="10" s="1"/>
  <c r="G78" i="9"/>
  <c r="G81" i="9"/>
  <c r="G26" i="9"/>
  <c r="L72" i="10"/>
  <c r="IU72" i="10" s="1"/>
  <c r="G44" i="9"/>
  <c r="G83" i="9"/>
  <c r="G69" i="9"/>
  <c r="DJ8" i="6" s="1"/>
  <c r="G15" i="9"/>
  <c r="G9" i="9"/>
  <c r="G55" i="9"/>
  <c r="G23" i="9"/>
  <c r="L51" i="10"/>
  <c r="IU51" i="10" s="1"/>
  <c r="G59" i="9"/>
  <c r="L14" i="10"/>
  <c r="IU14" i="10" s="1"/>
  <c r="L38" i="10"/>
  <c r="IU38" i="10" s="1"/>
  <c r="L29" i="10"/>
  <c r="IU29" i="10" s="1"/>
  <c r="G38" i="9"/>
  <c r="DG13" i="6" s="1"/>
  <c r="G30" i="9"/>
  <c r="G80" i="9"/>
  <c r="G39" i="9"/>
  <c r="G61" i="9"/>
  <c r="DI12" i="6" s="1"/>
  <c r="G50" i="9"/>
  <c r="DH13" i="6" s="1"/>
  <c r="G63" i="9"/>
  <c r="G85" i="9"/>
  <c r="DK12" i="6" s="1"/>
  <c r="G60" i="9"/>
  <c r="G73" i="9"/>
  <c r="N76" i="11"/>
  <c r="IV76" i="11" s="1"/>
  <c r="N60" i="11"/>
  <c r="IV60" i="11" s="1"/>
  <c r="J56" i="9"/>
  <c r="O60" i="11" s="1"/>
  <c r="N81" i="11"/>
  <c r="IV81" i="11" s="1"/>
  <c r="J77" i="9"/>
  <c r="O81" i="11" s="1"/>
  <c r="N23" i="11" l="1"/>
  <c r="IV23" i="11" s="1"/>
  <c r="N51" i="11"/>
  <c r="IV51" i="11" s="1"/>
  <c r="N13" i="11"/>
  <c r="IV13" i="11" s="1"/>
  <c r="N69" i="11"/>
  <c r="IV69" i="11" s="1"/>
  <c r="J94" i="9"/>
  <c r="O98" i="11" s="1"/>
  <c r="N98" i="11"/>
  <c r="I95" i="9"/>
  <c r="DL10" i="6"/>
  <c r="M99" i="11"/>
  <c r="I94" i="9"/>
  <c r="M98" i="11"/>
  <c r="DL9" i="6"/>
  <c r="J89" i="9"/>
  <c r="O93" i="11" s="1"/>
  <c r="J90" i="9"/>
  <c r="O94" i="11" s="1"/>
  <c r="N94" i="11"/>
  <c r="I92" i="9"/>
  <c r="DL7" i="6"/>
  <c r="M96" i="11"/>
  <c r="DL6" i="6"/>
  <c r="M95" i="11"/>
  <c r="N84" i="11"/>
  <c r="IV84" i="11" s="1"/>
  <c r="J95" i="9"/>
  <c r="O99" i="11" s="1"/>
  <c r="N99" i="11"/>
  <c r="I93" i="9"/>
  <c r="DL8" i="6"/>
  <c r="M97" i="11"/>
  <c r="I96" i="9"/>
  <c r="DL11" i="6"/>
  <c r="M100" i="11"/>
  <c r="J98" i="9"/>
  <c r="O102" i="11" s="1"/>
  <c r="N102" i="11"/>
  <c r="J87" i="9"/>
  <c r="O91" i="11" s="1"/>
  <c r="N91" i="11"/>
  <c r="J91" i="9"/>
  <c r="O95" i="11" s="1"/>
  <c r="N95" i="11"/>
  <c r="I98" i="9"/>
  <c r="M102" i="11"/>
  <c r="DL13" i="6"/>
  <c r="J38" i="9"/>
  <c r="O42" i="11" s="1"/>
  <c r="I97" i="9"/>
  <c r="DL12" i="6"/>
  <c r="M101" i="11"/>
  <c r="N86" i="11"/>
  <c r="IV86" i="11" s="1"/>
  <c r="N36" i="11"/>
  <c r="IV36" i="11" s="1"/>
  <c r="N71" i="11"/>
  <c r="IV71" i="11" s="1"/>
  <c r="J67" i="9"/>
  <c r="O71" i="11" s="1"/>
  <c r="N44" i="11"/>
  <c r="IV44" i="11" s="1"/>
  <c r="J40" i="9"/>
  <c r="O44" i="11" s="1"/>
  <c r="I74" i="9"/>
  <c r="N40" i="11"/>
  <c r="IV40" i="11" s="1"/>
  <c r="N31" i="11"/>
  <c r="IV31" i="11" s="1"/>
  <c r="J27" i="9"/>
  <c r="O31" i="11" s="1"/>
  <c r="N24" i="11"/>
  <c r="IV24" i="11" s="1"/>
  <c r="J20" i="9"/>
  <c r="O24" i="11" s="1"/>
  <c r="N11" i="11"/>
  <c r="IV11" i="11" s="1"/>
  <c r="J7" i="9"/>
  <c r="O11" i="11" s="1"/>
  <c r="J58" i="9"/>
  <c r="O62" i="11" s="1"/>
  <c r="J53" i="9"/>
  <c r="O57" i="11" s="1"/>
  <c r="J76" i="9"/>
  <c r="O80" i="11" s="1"/>
  <c r="J8" i="9"/>
  <c r="O12" i="11" s="1"/>
  <c r="N78" i="11"/>
  <c r="IV78" i="11" s="1"/>
  <c r="N45" i="11"/>
  <c r="IV45" i="11" s="1"/>
  <c r="M78" i="11"/>
  <c r="IU78" i="11" s="1"/>
  <c r="J3" i="9"/>
  <c r="O7" i="11" s="1"/>
  <c r="J84" i="9"/>
  <c r="O88" i="11" s="1"/>
  <c r="J11" i="9"/>
  <c r="O15" i="11" s="1"/>
  <c r="J45" i="9"/>
  <c r="O49" i="11" s="1"/>
  <c r="J48" i="9"/>
  <c r="O52" i="11" s="1"/>
  <c r="J62" i="9"/>
  <c r="O66" i="11" s="1"/>
  <c r="J61" i="9"/>
  <c r="O65" i="11" s="1"/>
  <c r="N32" i="11"/>
  <c r="IV32" i="11" s="1"/>
  <c r="N21" i="11"/>
  <c r="IV21" i="11" s="1"/>
  <c r="M83" i="11"/>
  <c r="IU83" i="11" s="1"/>
  <c r="N29" i="11"/>
  <c r="IV29" i="11" s="1"/>
  <c r="N67" i="11"/>
  <c r="IV67" i="11" s="1"/>
  <c r="I79" i="9"/>
  <c r="J33" i="9"/>
  <c r="O37" i="11" s="1"/>
  <c r="J64" i="9"/>
  <c r="O68" i="11" s="1"/>
  <c r="J71" i="9"/>
  <c r="O75" i="11" s="1"/>
  <c r="N28" i="11"/>
  <c r="IV28" i="11" s="1"/>
  <c r="J49" i="9"/>
  <c r="O53" i="11" s="1"/>
  <c r="J83" i="9"/>
  <c r="O87" i="11" s="1"/>
  <c r="N20" i="11"/>
  <c r="IV20" i="11" s="1"/>
  <c r="J10" i="9"/>
  <c r="O14" i="11" s="1"/>
  <c r="J46" i="9"/>
  <c r="O50" i="11" s="1"/>
  <c r="I68" i="9"/>
  <c r="J22" i="9"/>
  <c r="O26" i="11" s="1"/>
  <c r="J37" i="9"/>
  <c r="O41" i="11" s="1"/>
  <c r="J34" i="9"/>
  <c r="O38" i="11" s="1"/>
  <c r="J39" i="9"/>
  <c r="O43" i="11" s="1"/>
  <c r="J6" i="9"/>
  <c r="O10" i="11" s="1"/>
  <c r="J68" i="9"/>
  <c r="O72" i="11" s="1"/>
  <c r="N59" i="11"/>
  <c r="IV59" i="11" s="1"/>
  <c r="J57" i="9"/>
  <c r="O61" i="11" s="1"/>
  <c r="J86" i="9"/>
  <c r="O90" i="11" s="1"/>
  <c r="J23" i="9"/>
  <c r="O27" i="11" s="1"/>
  <c r="N33" i="11"/>
  <c r="IV33" i="11" s="1"/>
  <c r="N55" i="11"/>
  <c r="IV55" i="11" s="1"/>
  <c r="N48" i="11"/>
  <c r="IV48" i="11" s="1"/>
  <c r="N25" i="11"/>
  <c r="IV25" i="11" s="1"/>
  <c r="N56" i="11"/>
  <c r="IV56" i="11" s="1"/>
  <c r="J14" i="9"/>
  <c r="O18" i="11" s="1"/>
  <c r="N85" i="11"/>
  <c r="IV85" i="11" s="1"/>
  <c r="J50" i="9"/>
  <c r="O54" i="11" s="1"/>
  <c r="N89" i="11"/>
  <c r="IV89" i="11" s="1"/>
  <c r="J35" i="9"/>
  <c r="O39" i="11" s="1"/>
  <c r="J43" i="9"/>
  <c r="O47" i="11" s="1"/>
  <c r="J73" i="9"/>
  <c r="O77" i="11" s="1"/>
  <c r="J66" i="9"/>
  <c r="O70" i="11" s="1"/>
  <c r="J13" i="9"/>
  <c r="O17" i="11" s="1"/>
  <c r="J26" i="9"/>
  <c r="O30" i="11" s="1"/>
  <c r="N79" i="11"/>
  <c r="IV79" i="11" s="1"/>
  <c r="M72" i="11"/>
  <c r="IU72" i="11" s="1"/>
  <c r="J12" i="9"/>
  <c r="O16" i="11" s="1"/>
  <c r="N64" i="11"/>
  <c r="IV64" i="11" s="1"/>
  <c r="J54" i="9"/>
  <c r="O58" i="11" s="1"/>
  <c r="J4" i="9"/>
  <c r="O8" i="11" s="1"/>
  <c r="M67" i="11"/>
  <c r="IU67" i="11" s="1"/>
  <c r="DJ2" i="6"/>
  <c r="M84" i="11"/>
  <c r="IU84" i="11" s="1"/>
  <c r="DK7" i="6"/>
  <c r="I23" i="9"/>
  <c r="DF10" i="6"/>
  <c r="M51" i="11"/>
  <c r="IU51" i="11" s="1"/>
  <c r="DH10" i="6"/>
  <c r="M8" i="11"/>
  <c r="IU8" i="11" s="1"/>
  <c r="DE3" i="6"/>
  <c r="I36" i="9"/>
  <c r="DG11" i="6"/>
  <c r="M52" i="11"/>
  <c r="IU52" i="11" s="1"/>
  <c r="DH11" i="6"/>
  <c r="I90" i="9"/>
  <c r="DL5" i="6"/>
  <c r="I71" i="9"/>
  <c r="DJ10" i="6"/>
  <c r="M76" i="11"/>
  <c r="IU76" i="11" s="1"/>
  <c r="DJ11" i="6"/>
  <c r="M77" i="11"/>
  <c r="IU77" i="11" s="1"/>
  <c r="DJ12" i="6"/>
  <c r="M19" i="11"/>
  <c r="IU19" i="11" s="1"/>
  <c r="DF2" i="6"/>
  <c r="M87" i="11"/>
  <c r="IU87" i="11" s="1"/>
  <c r="DK10" i="6"/>
  <c r="I81" i="9"/>
  <c r="DK8" i="6"/>
  <c r="I62" i="9"/>
  <c r="DI13" i="6"/>
  <c r="I19" i="9"/>
  <c r="DF6" i="6"/>
  <c r="M58" i="11"/>
  <c r="IU58" i="11" s="1"/>
  <c r="DI5" i="6"/>
  <c r="I88" i="9"/>
  <c r="DL3" i="6"/>
  <c r="I87" i="9"/>
  <c r="DL2" i="6"/>
  <c r="M31" i="11"/>
  <c r="IU31" i="11" s="1"/>
  <c r="DG2" i="6"/>
  <c r="I60" i="9"/>
  <c r="DI11" i="6"/>
  <c r="I59" i="9"/>
  <c r="DI10" i="6"/>
  <c r="M48" i="11"/>
  <c r="IU48" i="11" s="1"/>
  <c r="DH7" i="6"/>
  <c r="I78" i="9"/>
  <c r="DK5" i="6"/>
  <c r="I86" i="9"/>
  <c r="DK13" i="6"/>
  <c r="I76" i="9"/>
  <c r="DK3" i="6"/>
  <c r="I22" i="9"/>
  <c r="DF9" i="6"/>
  <c r="I77" i="9"/>
  <c r="DK4" i="6"/>
  <c r="M12" i="11"/>
  <c r="IU12" i="11" s="1"/>
  <c r="DE7" i="6"/>
  <c r="M71" i="11"/>
  <c r="IU71" i="11" s="1"/>
  <c r="DJ6" i="6"/>
  <c r="M74" i="11"/>
  <c r="IU74" i="11" s="1"/>
  <c r="DJ9" i="6"/>
  <c r="I57" i="9"/>
  <c r="DI8" i="6"/>
  <c r="I34" i="9"/>
  <c r="DG9" i="6"/>
  <c r="I17" i="9"/>
  <c r="DF4" i="6"/>
  <c r="I51" i="9"/>
  <c r="DI2" i="6"/>
  <c r="M79" i="11"/>
  <c r="IU79" i="11" s="1"/>
  <c r="DK2" i="6"/>
  <c r="M53" i="11"/>
  <c r="IU53" i="11" s="1"/>
  <c r="DH12" i="6"/>
  <c r="M18" i="11"/>
  <c r="IU18" i="11" s="1"/>
  <c r="DE13" i="6"/>
  <c r="M30" i="11"/>
  <c r="IU30" i="11" s="1"/>
  <c r="DF13" i="6"/>
  <c r="I53" i="9"/>
  <c r="DI4" i="6"/>
  <c r="M35" i="11"/>
  <c r="IU35" i="11" s="1"/>
  <c r="DG6" i="6"/>
  <c r="I89" i="9"/>
  <c r="DL4" i="6"/>
  <c r="I20" i="9"/>
  <c r="DF7" i="6"/>
  <c r="I30" i="9"/>
  <c r="DG5" i="6"/>
  <c r="I55" i="9"/>
  <c r="DI6" i="6"/>
  <c r="M60" i="11"/>
  <c r="IU60" i="11" s="1"/>
  <c r="DI7" i="6"/>
  <c r="M41" i="11"/>
  <c r="IU41" i="11" s="1"/>
  <c r="DG12" i="6"/>
  <c r="M45" i="11"/>
  <c r="IU45" i="11" s="1"/>
  <c r="DH4" i="6"/>
  <c r="M22" i="11"/>
  <c r="IU22" i="11" s="1"/>
  <c r="DF5" i="6"/>
  <c r="I39" i="9"/>
  <c r="DH2" i="6"/>
  <c r="M13" i="11"/>
  <c r="IU13" i="11" s="1"/>
  <c r="DE8" i="6"/>
  <c r="M29" i="11"/>
  <c r="IU29" i="11" s="1"/>
  <c r="DF12" i="6"/>
  <c r="I33" i="9"/>
  <c r="DG8" i="6"/>
  <c r="I7" i="9"/>
  <c r="DE6" i="6"/>
  <c r="I10" i="9"/>
  <c r="DE9" i="6"/>
  <c r="I28" i="9"/>
  <c r="DG3" i="6"/>
  <c r="I66" i="9"/>
  <c r="DJ5" i="6"/>
  <c r="M7" i="11"/>
  <c r="IU7" i="11" s="1"/>
  <c r="DE2" i="6"/>
  <c r="M68" i="11"/>
  <c r="IU68" i="11" s="1"/>
  <c r="DJ3" i="6"/>
  <c r="I65" i="9"/>
  <c r="DJ4" i="6"/>
  <c r="I72" i="9"/>
  <c r="I14" i="9"/>
  <c r="I11" i="9"/>
  <c r="M15" i="11"/>
  <c r="IU15" i="11" s="1"/>
  <c r="I18" i="9"/>
  <c r="I24" i="9"/>
  <c r="M28" i="11"/>
  <c r="IU28" i="11" s="1"/>
  <c r="M69" i="11"/>
  <c r="IU69" i="11" s="1"/>
  <c r="M10" i="11"/>
  <c r="IU10" i="11" s="1"/>
  <c r="I6" i="9"/>
  <c r="I49" i="9"/>
  <c r="M24" i="11"/>
  <c r="IU24" i="11" s="1"/>
  <c r="M54" i="11"/>
  <c r="IU54" i="11" s="1"/>
  <c r="I73" i="9"/>
  <c r="I64" i="9"/>
  <c r="I3" i="9"/>
  <c r="M70" i="11"/>
  <c r="IU70" i="11" s="1"/>
  <c r="M47" i="11"/>
  <c r="IU47" i="11" s="1"/>
  <c r="I21" i="9"/>
  <c r="M20" i="11"/>
  <c r="IU20" i="11" s="1"/>
  <c r="I15" i="9"/>
  <c r="I35" i="9"/>
  <c r="I31" i="9"/>
  <c r="I43" i="9"/>
  <c r="M36" i="11"/>
  <c r="IU36" i="11" s="1"/>
  <c r="I5" i="9"/>
  <c r="I50" i="9"/>
  <c r="I75" i="9"/>
  <c r="M59" i="11"/>
  <c r="IU59" i="11" s="1"/>
  <c r="I12" i="9"/>
  <c r="I70" i="9"/>
  <c r="M38" i="11"/>
  <c r="IU38" i="11" s="1"/>
  <c r="M34" i="11"/>
  <c r="IU34" i="11" s="1"/>
  <c r="M37" i="11"/>
  <c r="IU37" i="11" s="1"/>
  <c r="M64" i="11"/>
  <c r="IU64" i="11" s="1"/>
  <c r="I56" i="9"/>
  <c r="I37" i="9"/>
  <c r="M50" i="11"/>
  <c r="IU50" i="11" s="1"/>
  <c r="M16" i="11"/>
  <c r="IU16" i="11" s="1"/>
  <c r="M55" i="11"/>
  <c r="IU55" i="11" s="1"/>
  <c r="I46" i="9"/>
  <c r="I41" i="9"/>
  <c r="J5" i="9"/>
  <c r="O9" i="11" s="1"/>
  <c r="I54" i="9"/>
  <c r="N82" i="11"/>
  <c r="IV82" i="11" s="1"/>
  <c r="M86" i="11"/>
  <c r="IU86" i="11" s="1"/>
  <c r="I82" i="9"/>
  <c r="M9" i="11"/>
  <c r="IU9" i="11" s="1"/>
  <c r="M57" i="11"/>
  <c r="IU57" i="11" s="1"/>
  <c r="I4" i="9"/>
  <c r="M90" i="11"/>
  <c r="IU90" i="11" s="1"/>
  <c r="M80" i="11"/>
  <c r="IU80" i="11" s="1"/>
  <c r="M40" i="11"/>
  <c r="IU40" i="11" s="1"/>
  <c r="I52" i="9"/>
  <c r="I42" i="9"/>
  <c r="M75" i="11"/>
  <c r="IU75" i="11" s="1"/>
  <c r="I16" i="9"/>
  <c r="M56" i="11"/>
  <c r="IU56" i="11" s="1"/>
  <c r="I47" i="9"/>
  <c r="I32" i="9"/>
  <c r="M46" i="11"/>
  <c r="IU46" i="11" s="1"/>
  <c r="M39" i="11"/>
  <c r="IU39" i="11" s="1"/>
  <c r="I48" i="9"/>
  <c r="I8" i="9"/>
  <c r="I61" i="9"/>
  <c r="M61" i="11"/>
  <c r="IU61" i="11" s="1"/>
  <c r="M21" i="11"/>
  <c r="IU21" i="11" s="1"/>
  <c r="I69" i="9"/>
  <c r="I67" i="9"/>
  <c r="I26" i="9"/>
  <c r="M81" i="11"/>
  <c r="IU81" i="11" s="1"/>
  <c r="J59" i="9"/>
  <c r="O63" i="11" s="1"/>
  <c r="M62" i="11"/>
  <c r="IU62" i="11" s="1"/>
  <c r="I45" i="9"/>
  <c r="M33" i="11"/>
  <c r="IU33" i="11" s="1"/>
  <c r="M42" i="11"/>
  <c r="IU42" i="11" s="1"/>
  <c r="M82" i="11"/>
  <c r="IU82" i="11" s="1"/>
  <c r="M44" i="11"/>
  <c r="IU44" i="11" s="1"/>
  <c r="J15" i="9"/>
  <c r="O19" i="11" s="1"/>
  <c r="I25" i="9"/>
  <c r="M88" i="11"/>
  <c r="IU88" i="11" s="1"/>
  <c r="M25" i="11"/>
  <c r="IU25" i="11" s="1"/>
  <c r="M11" i="11"/>
  <c r="IU11" i="11" s="1"/>
  <c r="I13" i="9"/>
  <c r="M23" i="11"/>
  <c r="IU23" i="11" s="1"/>
  <c r="I40" i="9"/>
  <c r="I44" i="9"/>
  <c r="I58" i="9"/>
  <c r="M49" i="11"/>
  <c r="IU49" i="11" s="1"/>
  <c r="I29" i="9"/>
  <c r="M32" i="11"/>
  <c r="IU32" i="11" s="1"/>
  <c r="M26" i="11"/>
  <c r="IU26" i="11" s="1"/>
  <c r="M63" i="11"/>
  <c r="IU63" i="11" s="1"/>
  <c r="M14" i="11"/>
  <c r="IU14" i="11" s="1"/>
  <c r="M17" i="11"/>
  <c r="IU17" i="11" s="1"/>
  <c r="M65" i="11"/>
  <c r="IU65" i="11" s="1"/>
  <c r="I91" i="9"/>
  <c r="M73" i="11"/>
  <c r="IU73" i="11" s="1"/>
  <c r="M89" i="11"/>
  <c r="IU89" i="11" s="1"/>
  <c r="I38" i="9"/>
  <c r="I83" i="9"/>
  <c r="I9" i="9"/>
  <c r="I84" i="9"/>
  <c r="I85" i="9"/>
  <c r="J30" i="9"/>
  <c r="O34" i="11" s="1"/>
  <c r="N34" i="11"/>
  <c r="IV34" i="11" s="1"/>
  <c r="M85" i="11"/>
  <c r="IU85" i="11" s="1"/>
  <c r="M43" i="11"/>
  <c r="IU43" i="11" s="1"/>
  <c r="M66" i="11"/>
  <c r="IU66" i="11" s="1"/>
  <c r="B12" i="10"/>
  <c r="E12" i="10" s="1"/>
  <c r="I80" i="9"/>
  <c r="I63" i="9"/>
  <c r="M27" i="11"/>
  <c r="IU27" i="11" s="1"/>
  <c r="B13" i="10"/>
  <c r="F13" i="10" s="1"/>
  <c r="B13" i="11" l="1"/>
  <c r="E13" i="10"/>
  <c r="B9" i="11"/>
  <c r="B10" i="11"/>
  <c r="C12" i="10"/>
  <c r="D12" i="10" s="1"/>
  <c r="F12" i="10"/>
  <c r="C13" i="10"/>
  <c r="D13" i="10" s="1"/>
</calcChain>
</file>

<file path=xl/sharedStrings.xml><?xml version="1.0" encoding="utf-8"?>
<sst xmlns="http://schemas.openxmlformats.org/spreadsheetml/2006/main" count="719" uniqueCount="288">
  <si>
    <t xml:space="preserve">Generally, only change data in yellow cells. Gray and white cells contain formulas for calculation or results. Please do not change them. </t>
  </si>
  <si>
    <t>A</t>
  </si>
  <si>
    <t>B</t>
  </si>
  <si>
    <t>C</t>
  </si>
  <si>
    <t>D</t>
  </si>
  <si>
    <t>E</t>
  </si>
  <si>
    <t>F</t>
  </si>
  <si>
    <t>Symbol</t>
  </si>
  <si>
    <t>A01</t>
  </si>
  <si>
    <t>A02</t>
  </si>
  <si>
    <t>…</t>
  </si>
  <si>
    <t>H12</t>
  </si>
  <si>
    <t>ACTB</t>
  </si>
  <si>
    <t>G</t>
  </si>
  <si>
    <t>H</t>
  </si>
  <si>
    <t>I</t>
  </si>
  <si>
    <t>J</t>
  </si>
  <si>
    <t>K</t>
  </si>
  <si>
    <t>L</t>
  </si>
  <si>
    <t>Well</t>
  </si>
  <si>
    <t>Control Sample</t>
  </si>
  <si>
    <t>…..</t>
  </si>
  <si>
    <t>Q</t>
  </si>
  <si>
    <t>R</t>
  </si>
  <si>
    <t>Test Sample</t>
  </si>
  <si>
    <t>B2M</t>
  </si>
  <si>
    <t>H01</t>
  </si>
  <si>
    <t>HPRT1</t>
  </si>
  <si>
    <t>H02</t>
  </si>
  <si>
    <t>RPL13A</t>
  </si>
  <si>
    <t>H03</t>
  </si>
  <si>
    <t>GAPDH</t>
  </si>
  <si>
    <t>H04</t>
  </si>
  <si>
    <t>H05</t>
  </si>
  <si>
    <t/>
  </si>
  <si>
    <t>ADIPOQ</t>
  </si>
  <si>
    <t>BMP1</t>
  </si>
  <si>
    <t>BMP2</t>
  </si>
  <si>
    <t>BMP3</t>
  </si>
  <si>
    <t>BMP4</t>
  </si>
  <si>
    <t>BMP5</t>
  </si>
  <si>
    <t>BMP6</t>
  </si>
  <si>
    <t>BMP7</t>
  </si>
  <si>
    <t>CD40LG</t>
  </si>
  <si>
    <t>CD70</t>
  </si>
  <si>
    <t>CNTF</t>
  </si>
  <si>
    <t>CSF1</t>
  </si>
  <si>
    <t>CSF2</t>
  </si>
  <si>
    <t>CSF3</t>
  </si>
  <si>
    <t>FAM3B</t>
  </si>
  <si>
    <t>FASLG</t>
  </si>
  <si>
    <t>FIGF</t>
  </si>
  <si>
    <t>GDF2</t>
  </si>
  <si>
    <t>GDF5</t>
  </si>
  <si>
    <t>GDF9</t>
  </si>
  <si>
    <t>IFNA1</t>
  </si>
  <si>
    <t>IFNA2</t>
  </si>
  <si>
    <t>IFNA4</t>
  </si>
  <si>
    <t>IFNA5</t>
  </si>
  <si>
    <t>IFNB1</t>
  </si>
  <si>
    <t>IFNG</t>
  </si>
  <si>
    <t>IL10</t>
  </si>
  <si>
    <t>IL11</t>
  </si>
  <si>
    <t>IL12A</t>
  </si>
  <si>
    <t>IL12B</t>
  </si>
  <si>
    <t>IL13</t>
  </si>
  <si>
    <t>IL15</t>
  </si>
  <si>
    <t>IL16</t>
  </si>
  <si>
    <t>IL17A</t>
  </si>
  <si>
    <t>IL17B</t>
  </si>
  <si>
    <t>IL17C</t>
  </si>
  <si>
    <t>IL18</t>
  </si>
  <si>
    <t>IL19</t>
  </si>
  <si>
    <t>IL1A</t>
  </si>
  <si>
    <t>IL1B</t>
  </si>
  <si>
    <t>IL1RN</t>
  </si>
  <si>
    <t>IL2</t>
  </si>
  <si>
    <t>IL20</t>
  </si>
  <si>
    <t>IL21</t>
  </si>
  <si>
    <t>IL22</t>
  </si>
  <si>
    <t>IL23A</t>
  </si>
  <si>
    <t>IL24</t>
  </si>
  <si>
    <t>IL25</t>
  </si>
  <si>
    <t>IL27</t>
  </si>
  <si>
    <t>IL3</t>
  </si>
  <si>
    <t>IL4</t>
  </si>
  <si>
    <t>IL5</t>
  </si>
  <si>
    <t>IL6</t>
  </si>
  <si>
    <t>IL7</t>
  </si>
  <si>
    <t>IL9</t>
  </si>
  <si>
    <t>INHA</t>
  </si>
  <si>
    <t>INHBA</t>
  </si>
  <si>
    <t>LEFTY2</t>
  </si>
  <si>
    <t>LIF</t>
  </si>
  <si>
    <t>LTA</t>
  </si>
  <si>
    <t>LTB</t>
  </si>
  <si>
    <t>MSTN</t>
  </si>
  <si>
    <t>NODAL</t>
  </si>
  <si>
    <t>OSM</t>
  </si>
  <si>
    <t>PDGFA</t>
  </si>
  <si>
    <t>SPP1</t>
  </si>
  <si>
    <t>TGFA</t>
  </si>
  <si>
    <t>TGFB1</t>
  </si>
  <si>
    <t>TGFB2</t>
  </si>
  <si>
    <t>TGFB3</t>
  </si>
  <si>
    <t>THPO</t>
  </si>
  <si>
    <t>TNF</t>
  </si>
  <si>
    <t>TNFRSF11B</t>
  </si>
  <si>
    <t>TNFSF10</t>
  </si>
  <si>
    <t>TNFSF11</t>
  </si>
  <si>
    <t>TNFSF12</t>
  </si>
  <si>
    <t>TNFSF13</t>
  </si>
  <si>
    <t>TNFSF13B</t>
  </si>
  <si>
    <t>TNFSF14</t>
  </si>
  <si>
    <t>TNFSF4</t>
  </si>
  <si>
    <t>TNFSF8</t>
  </si>
  <si>
    <t>TXLNA</t>
  </si>
  <si>
    <t>VEGFA</t>
  </si>
  <si>
    <t>RPLP0</t>
  </si>
  <si>
    <t>HGDC</t>
  </si>
  <si>
    <t>AVG</t>
  </si>
  <si>
    <t>SD</t>
  </si>
  <si>
    <t>Undetermined</t>
  </si>
  <si>
    <r>
      <t>Note</t>
    </r>
    <r>
      <rPr>
        <sz val="11"/>
        <color theme="1"/>
        <rFont val="Arial"/>
        <family val="2"/>
      </rPr>
      <t>: If there are fewer than 3 data points, the standard deviation (SD) will appear as "N/A".</t>
    </r>
  </si>
  <si>
    <t>If no housekeeping gene is chosen, the normalization factor is zero (0).</t>
  </si>
  <si>
    <t>Average</t>
  </si>
  <si>
    <t>&gt;35 and (N/A or blank) to 35</t>
  </si>
  <si>
    <t>Housekeeping Genes</t>
  </si>
  <si>
    <t>Normalized ΔCt (Ct(GOI) - Ave Ct (HKG))</t>
  </si>
  <si>
    <r>
      <t>AVG Normalized C</t>
    </r>
    <r>
      <rPr>
        <b/>
        <vertAlign val="subscript"/>
        <sz val="10"/>
        <rFont val="Arial"/>
        <family val="2"/>
      </rPr>
      <t>t</t>
    </r>
  </si>
  <si>
    <t>2^ -ΔCt (Ct(GOI) - Ave Ct (HKG))</t>
  </si>
  <si>
    <t>Overview of the PCR Array Performance and Quality Control</t>
  </si>
  <si>
    <t>PCR Array Catalog Number:</t>
  </si>
  <si>
    <t>Choose Your cDNA Synthesis Kit:</t>
  </si>
  <si>
    <t>1. PCR Array Reproducibility:</t>
  </si>
  <si>
    <t>AVG exp(1-10)</t>
  </si>
  <si>
    <t>ST DEV exp(1-10)</t>
  </si>
  <si>
    <r>
      <t>Average C</t>
    </r>
    <r>
      <rPr>
        <b/>
        <vertAlign val="subscript"/>
        <sz val="10"/>
        <rFont val="Arial"/>
        <family val="2"/>
      </rPr>
      <t>t</t>
    </r>
    <r>
      <rPr>
        <b/>
        <sz val="10"/>
        <rFont val="Arial"/>
        <family val="2"/>
      </rPr>
      <t xml:space="preserve"> (PPC)</t>
    </r>
  </si>
  <si>
    <r>
      <t>ST DEV C</t>
    </r>
    <r>
      <rPr>
        <b/>
        <vertAlign val="subscript"/>
        <sz val="10"/>
        <rFont val="Arial"/>
        <family val="2"/>
      </rPr>
      <t>t</t>
    </r>
    <r>
      <rPr>
        <b/>
        <sz val="10"/>
        <rFont val="Arial"/>
        <family val="2"/>
      </rPr>
      <t xml:space="preserve"> (PPC)</t>
    </r>
  </si>
  <si>
    <t xml:space="preserve"> -- </t>
  </si>
  <si>
    <r>
      <t>Average C</t>
    </r>
    <r>
      <rPr>
        <b/>
        <vertAlign val="subscript"/>
        <sz val="10"/>
        <rFont val="Arial"/>
        <family val="2"/>
      </rPr>
      <t>t</t>
    </r>
    <r>
      <rPr>
        <b/>
        <sz val="10"/>
        <rFont val="Arial"/>
        <family val="2"/>
      </rPr>
      <t xml:space="preserve"> (RTC)</t>
    </r>
  </si>
  <si>
    <r>
      <t>ST DEV C</t>
    </r>
    <r>
      <rPr>
        <b/>
        <vertAlign val="subscript"/>
        <sz val="10"/>
        <rFont val="Arial"/>
        <family val="2"/>
      </rPr>
      <t>t</t>
    </r>
    <r>
      <rPr>
        <b/>
        <sz val="10"/>
        <rFont val="Arial"/>
        <family val="2"/>
      </rPr>
      <t xml:space="preserve"> (RTC)</t>
    </r>
  </si>
  <si>
    <t>2. Reverse Transcription Control (RTC):</t>
  </si>
  <si>
    <r>
      <t>ΔC</t>
    </r>
    <r>
      <rPr>
        <b/>
        <vertAlign val="subscript"/>
        <sz val="10"/>
        <rFont val="Arial"/>
        <family val="2"/>
      </rPr>
      <t>t</t>
    </r>
    <r>
      <rPr>
        <b/>
        <sz val="10"/>
        <rFont val="Arial"/>
        <family val="2"/>
      </rPr>
      <t xml:space="preserve"> (AVG RTC - AVG PPC)</t>
    </r>
  </si>
  <si>
    <t>RT Efficiency</t>
  </si>
  <si>
    <t>3. Genomic DNA Contamination (GDC):</t>
  </si>
  <si>
    <r>
      <t>C</t>
    </r>
    <r>
      <rPr>
        <b/>
        <vertAlign val="subscript"/>
        <sz val="10"/>
        <rFont val="Arial"/>
        <family val="2"/>
      </rPr>
      <t>t</t>
    </r>
    <r>
      <rPr>
        <b/>
        <sz val="10"/>
        <rFont val="Arial"/>
        <family val="2"/>
      </rPr>
      <t xml:space="preserve"> (GDC)</t>
    </r>
  </si>
  <si>
    <t>Genomic DNA:</t>
  </si>
  <si>
    <t xml:space="preserve">Tips: </t>
  </si>
  <si>
    <t xml:space="preserve">Possible Reasons for RTC Failure: </t>
  </si>
  <si>
    <t xml:space="preserve">Possible Reasons for PPC Failure: </t>
  </si>
  <si>
    <t>1. The 10-minute step at 95 ºC is necessary to activate the hot-start PCR.</t>
  </si>
  <si>
    <t>2. The PCR program might not be set up correctly. Visit the following link to download the instructions and the PCR protocol files for various models of real-time PCR instrument:</t>
  </si>
  <si>
    <t xml:space="preserve">Possible Reasons for GDC Failure: </t>
  </si>
  <si>
    <t xml:space="preserve">1. Have your RNA samples been treated with DNase? </t>
  </si>
  <si>
    <t>RT2 First Strand Kit</t>
  </si>
  <si>
    <t>RT2 HT First Strand Kit</t>
  </si>
  <si>
    <t>RT2 PreAMP cDNA Synthesis Kit</t>
  </si>
  <si>
    <r>
      <t>2^-ΔC</t>
    </r>
    <r>
      <rPr>
        <b/>
        <vertAlign val="subscript"/>
        <sz val="10"/>
        <rFont val="Arial"/>
        <family val="2"/>
      </rPr>
      <t>t</t>
    </r>
  </si>
  <si>
    <t>Fold Change</t>
  </si>
  <si>
    <t>T-TEST</t>
  </si>
  <si>
    <t>Fold Up- or Down-Regulation</t>
  </si>
  <si>
    <t>Comments</t>
  </si>
  <si>
    <t>p value</t>
  </si>
  <si>
    <r>
      <t>The black line indicates fold changes ((2 ^ (-</t>
    </r>
    <r>
      <rPr>
        <sz val="10"/>
        <rFont val="Symbol"/>
        <family val="1"/>
        <charset val="2"/>
      </rPr>
      <t>D</t>
    </r>
    <r>
      <rPr>
        <sz val="11"/>
        <color theme="1"/>
        <rFont val="Arial"/>
        <family val="2"/>
      </rPr>
      <t>C</t>
    </r>
    <r>
      <rPr>
        <vertAlign val="subscript"/>
        <sz val="10"/>
        <rFont val="Arial"/>
        <family val="2"/>
      </rPr>
      <t>t</t>
    </r>
    <r>
      <rPr>
        <sz val="11"/>
        <color theme="1"/>
        <rFont val="Arial"/>
        <family val="2"/>
      </rPr>
      <t>)) of 1. The pink lines indicate the desired fold-change in gene expression threshold, defined by the user with the entry in cell A1.</t>
    </r>
  </si>
  <si>
    <t>The scale of the X and Y axes can be adjusted by double clicking on them and then re-formating using the standard functions of Microsoft Excel.</t>
  </si>
  <si>
    <t>Scatter Plot</t>
  </si>
  <si>
    <r>
      <t>2</t>
    </r>
    <r>
      <rPr>
        <b/>
        <vertAlign val="superscript"/>
        <sz val="10"/>
        <rFont val="Arial"/>
        <family val="2"/>
      </rPr>
      <t>-ΔCt</t>
    </r>
  </si>
  <si>
    <t>2-ΔCt</t>
  </si>
  <si>
    <t>Threshold for Fold Difference</t>
  </si>
  <si>
    <t>Threshold for p Value of t-test</t>
  </si>
  <si>
    <t>The black line indicates a fold-change in gene expression of 1. The pink lines indicate the desired fold-change in gene expression threshold, as defined by the user in the yellow D1 cell.</t>
  </si>
  <si>
    <t xml:space="preserve">The blue line indicates the desired threshold for the p value of the t-test, as defined by user in the yellow I1 cell. </t>
  </si>
  <si>
    <t>Volcano Plot</t>
  </si>
  <si>
    <r>
      <t>Log</t>
    </r>
    <r>
      <rPr>
        <b/>
        <vertAlign val="subscript"/>
        <sz val="10"/>
        <rFont val="Arial"/>
        <family val="2"/>
      </rPr>
      <t>2</t>
    </r>
    <r>
      <rPr>
        <b/>
        <sz val="10"/>
        <rFont val="Arial"/>
        <family val="2"/>
      </rPr>
      <t>(FC)</t>
    </r>
  </si>
  <si>
    <t>p Value</t>
  </si>
  <si>
    <t>Actb</t>
  </si>
  <si>
    <t>B2m</t>
  </si>
  <si>
    <t>Gapdh</t>
  </si>
  <si>
    <t>Hprt1</t>
  </si>
  <si>
    <t>Gusb</t>
  </si>
  <si>
    <t>Ldha</t>
  </si>
  <si>
    <t>Hsp90ab1</t>
  </si>
  <si>
    <t>Rplp1</t>
  </si>
  <si>
    <t>ACTA2</t>
  </si>
  <si>
    <t>ACTG1</t>
  </si>
  <si>
    <t>CXCL8</t>
  </si>
  <si>
    <t>LDHA</t>
  </si>
  <si>
    <t>H6PD</t>
  </si>
  <si>
    <t>Tbp</t>
  </si>
  <si>
    <t>TBP</t>
  </si>
  <si>
    <t>YWHAZ</t>
  </si>
  <si>
    <r>
      <t>AVG ΔC</t>
    </r>
    <r>
      <rPr>
        <b/>
        <vertAlign val="subscript"/>
        <sz val="10"/>
        <rFont val="Arial"/>
        <family val="2"/>
      </rPr>
      <t xml:space="preserve">t
</t>
    </r>
    <r>
      <rPr>
        <b/>
        <sz val="10"/>
        <rFont val="Arial"/>
        <family val="2"/>
      </rPr>
      <t>(Ct(GOI) - Ave Ct (HKG))</t>
    </r>
  </si>
  <si>
    <t>Act42A</t>
  </si>
  <si>
    <t>Gapdh1</t>
  </si>
  <si>
    <t>RpL32</t>
  </si>
  <si>
    <t>SdhA</t>
  </si>
  <si>
    <t>LOC100056766</t>
  </si>
  <si>
    <t>RPLP1</t>
  </si>
  <si>
    <t>HMBS</t>
  </si>
  <si>
    <t>RPL4</t>
  </si>
  <si>
    <t>UBC</t>
  </si>
  <si>
    <t>Actr5</t>
  </si>
  <si>
    <t>LOC100346936</t>
  </si>
  <si>
    <t>LOC709186</t>
  </si>
  <si>
    <t>acta1b</t>
  </si>
  <si>
    <t>b2m</t>
  </si>
  <si>
    <t>hprt1</t>
  </si>
  <si>
    <t>nono</t>
  </si>
  <si>
    <t>rpl13a</t>
  </si>
  <si>
    <r>
      <t>Criteria:</t>
    </r>
    <r>
      <rPr>
        <sz val="10"/>
        <color theme="1"/>
        <rFont val="Arial"/>
        <family val="2"/>
      </rPr>
      <t xml:space="preserve"> </t>
    </r>
  </si>
  <si>
    <t>1. One the listed cDNA Synthesis Kits must to be used for reverse transcription, because only these kits provide the correct external RNA control assayed by the RTC.</t>
  </si>
  <si>
    <t>3. There may be impurities in your RNA samples that affect reverse transcription. Re-purification of the RNA is recommended if the RTC reports "Inquiry".</t>
  </si>
  <si>
    <t>Reverse Transcription Control: For the RT² First Strand Synthesis Kit, if Delta CT (AVG RTC - AVG PPC) ≤ 5, RT Efficiency reports "Pass"; otherwise, RT Efficiency reports "Inquiry". For the RT2 PreAMP cDNA Synthsis Kit, f Delta CT (AVG RTC - AVG PPC) ≤ 7, RT Efficiency reports "Pass"; otherwise, RT Efficiency reports "Inquiry". If "Inquiry" is reported, see the Troubleshooting Guide of the PCR Array Handbook or contact Technical Support.</t>
  </si>
  <si>
    <t>2. Other vendors" reverse transcription kit components sometimes affect QIAGEN qRT-PCR assays due to different salt concentrations.</t>
  </si>
  <si>
    <t>Choose Your Plate Format:</t>
  </si>
  <si>
    <t>This data analysis template accommodates all of the following cDNA Synthesis Kits:</t>
  </si>
  <si>
    <t>This data analysis template accommodates two array plate formats:</t>
  </si>
  <si>
    <t>96-Well Format (A, C, D, F)</t>
  </si>
  <si>
    <t>100-Well Ring (R)</t>
  </si>
  <si>
    <t>Genomic DNA Contamination Control:  For the RT² First Strand Synthesis Kit, if CT(GDC) ≥ 35 for 96-well array plate formats or  if CT(GDC) ≥ 33 for the 100-well ring format, then the GDC QC reports "Pass"; otherwise, "Inquiry" will be reported. For the RT² PreAMP cDNA Synthesis Kit regardless of array plate format, if Ct(GDC) ≥ 30, then the GDC QC reports "Pass"; if 28≤Ct(GDC)&lt;30, then the GDC QC reports "Validate"; or if Ct(GDC)&lt;28, then "Inquiry" will be reported. If "Inquiry" is reported, refer to the Troubleshooting Guide of the PCR Array Handbook or contact Technical Support. Validate the results of your gene(s) of interest with a no reverse transcription control, if necessary.</t>
  </si>
  <si>
    <t>Sample 1</t>
  </si>
  <si>
    <t>Sample 2</t>
  </si>
  <si>
    <t>Sample 3</t>
  </si>
  <si>
    <t>Sample 4</t>
  </si>
  <si>
    <t>Sample 5</t>
  </si>
  <si>
    <t>Sample 6</t>
  </si>
  <si>
    <t>Sample 7</t>
  </si>
  <si>
    <t>Sample 8</t>
  </si>
  <si>
    <t>Sample 9</t>
  </si>
  <si>
    <t>Sample 10</t>
  </si>
  <si>
    <t>O</t>
  </si>
  <si>
    <t>P</t>
  </si>
  <si>
    <t xml:space="preserve">E ... </t>
  </si>
  <si>
    <t xml:space="preserve"> ... N</t>
  </si>
  <si>
    <t>Version 5.0, 8/2018</t>
  </si>
  <si>
    <r>
      <t>This worksheet automatically displays the raw C</t>
    </r>
    <r>
      <rPr>
        <vertAlign val="subscript"/>
        <sz val="10"/>
        <rFont val="Arial"/>
        <family val="2"/>
      </rPr>
      <t>T</t>
    </r>
    <r>
      <rPr>
        <sz val="10"/>
        <rFont val="Arial"/>
        <family val="2"/>
      </rPr>
      <t xml:space="preserve"> values for each chosen reference gene in all samples in the gray cells to the left, and it automatically displays the average ("AVG") of the chosen reference genes' C</t>
    </r>
    <r>
      <rPr>
        <vertAlign val="subscript"/>
        <sz val="10"/>
        <rFont val="Arial"/>
        <family val="2"/>
      </rPr>
      <t>T</t>
    </r>
    <r>
      <rPr>
        <sz val="10"/>
        <rFont val="Arial"/>
        <family val="2"/>
      </rPr>
      <t xml:space="preserve"> values in each Sample, which will be that Sample's normalization factor. This Excel file accommodates up to a maximum number of 20 reference genes.</t>
    </r>
  </si>
  <si>
    <t>Test Group</t>
  </si>
  <si>
    <t>Control Group</t>
  </si>
  <si>
    <t>3D Profile</t>
  </si>
  <si>
    <t>If you wish to change the Group names, enter the new names into the yellow cells E2 and F2. The Group names automatically change in all other worksheets.</t>
  </si>
  <si>
    <r>
      <t>NOTE:</t>
    </r>
    <r>
      <rPr>
        <sz val="10"/>
        <rFont val="Arial"/>
        <family val="2"/>
      </rPr>
      <t xml:space="preserve"> Example data is included in this template for demonstration purposes only.
Simply delete the existing data and replace with your own through the Copy and Paste operations described above.</t>
    </r>
  </si>
  <si>
    <t>RTC1</t>
  </si>
  <si>
    <t>RTC2</t>
  </si>
  <si>
    <t>RTC3</t>
  </si>
  <si>
    <t>PPC1</t>
  </si>
  <si>
    <t>PPC2</t>
  </si>
  <si>
    <t>PPC3</t>
  </si>
  <si>
    <t>Species</t>
  </si>
  <si>
    <t>CAPB</t>
  </si>
  <si>
    <t>CAPD</t>
  </si>
  <si>
    <t>CAPE</t>
  </si>
  <si>
    <t>CAPF</t>
  </si>
  <si>
    <t>CAPG</t>
  </si>
  <si>
    <t>CAPH</t>
  </si>
  <si>
    <t>CAPJ</t>
  </si>
  <si>
    <t>CAPM</t>
  </si>
  <si>
    <t>CAPN</t>
  </si>
  <si>
    <t>CAPQ</t>
  </si>
  <si>
    <t>CAPR</t>
  </si>
  <si>
    <t>CAPS</t>
  </si>
  <si>
    <t>CAPZ</t>
  </si>
  <si>
    <t>Reference 1</t>
  </si>
  <si>
    <t>Reference 2</t>
  </si>
  <si>
    <t>Reference 3</t>
  </si>
  <si>
    <t>Reference 4</t>
  </si>
  <si>
    <t>Reference 5</t>
  </si>
  <si>
    <t>CAPH12345</t>
  </si>
  <si>
    <t>Gene #</t>
  </si>
  <si>
    <t>Catalog #:</t>
  </si>
  <si>
    <t>Reference Gene Symbols</t>
  </si>
  <si>
    <r>
      <t>Both "Test Sample Data" and "Control Sample Data" worksheets automatically display the average and standard deviation of each assay's replicate C</t>
    </r>
    <r>
      <rPr>
        <vertAlign val="subscript"/>
        <sz val="10"/>
        <color theme="1"/>
        <rFont val="Arial"/>
        <family val="2"/>
      </rPr>
      <t>T</t>
    </r>
    <r>
      <rPr>
        <sz val="10"/>
        <color theme="1"/>
        <rFont val="Arial"/>
        <family val="2"/>
      </rPr>
      <t xml:space="preserve"> values in Columns M and N.</t>
    </r>
  </si>
  <si>
    <t>Instructions for Analyzing Custom RT2 Profiler PCR Array Results with this Template:</t>
  </si>
  <si>
    <t>Sample 11</t>
  </si>
  <si>
    <t>Sample 12</t>
  </si>
  <si>
    <t>Test Group =</t>
  </si>
  <si>
    <t>Control Group =</t>
  </si>
  <si>
    <t>CT Cutoff</t>
  </si>
  <si>
    <r>
      <rPr>
        <b/>
        <sz val="10"/>
        <color rgb="FFFF0000"/>
        <rFont val="Arial"/>
        <family val="2"/>
      </rPr>
      <t>1. Gene Table:</t>
    </r>
    <r>
      <rPr>
        <sz val="10"/>
        <rFont val="Arial"/>
        <family val="2"/>
      </rPr>
      <t xml:space="preserve"> Type the catalog number of the Custom RT</t>
    </r>
    <r>
      <rPr>
        <vertAlign val="superscript"/>
        <sz val="10"/>
        <rFont val="Arial"/>
        <family val="2"/>
      </rPr>
      <t>2</t>
    </r>
    <r>
      <rPr>
        <sz val="10"/>
        <rFont val="Arial"/>
        <family val="2"/>
      </rPr>
      <t xml:space="preserve"> Profiler PCR Array into cell C1 and hit Enter or Return.
Copy and Paste Special Values the gene list for the Custom RT2 Profiler PCR Array into the yellow cells of Column B.
Number any replicate control assays incrementally (e.g., HGDC1, HGDC2, HGCD3, and RTC1, RTC2, RTC3 and PPC1, PPC2, PPC3).</t>
    </r>
  </si>
  <si>
    <r>
      <rPr>
        <b/>
        <sz val="10"/>
        <color rgb="FFFF0000"/>
        <rFont val="Arial"/>
        <family val="2"/>
      </rPr>
      <t>2. Test Sample Data:</t>
    </r>
    <r>
      <rPr>
        <sz val="10"/>
        <rFont val="Arial"/>
        <family val="2"/>
      </rPr>
      <t xml:space="preserve"> Copy each Test Sample's list of raw C</t>
    </r>
    <r>
      <rPr>
        <vertAlign val="subscript"/>
        <sz val="10"/>
        <rFont val="Arial"/>
        <family val="2"/>
      </rPr>
      <t>T</t>
    </r>
    <r>
      <rPr>
        <sz val="10"/>
        <rFont val="Arial"/>
        <family val="2"/>
      </rPr>
      <t xml:space="preserve"> values exported from your real-time PCR instrument into the yellow cells of the appropriate column using the "Paste Special" "Values" Excel function.</t>
    </r>
  </si>
  <si>
    <r>
      <rPr>
        <b/>
        <sz val="10"/>
        <color rgb="FFFF0000"/>
        <rFont val="Arial"/>
        <family val="2"/>
      </rPr>
      <t>3. Control Sample Data:</t>
    </r>
    <r>
      <rPr>
        <sz val="10"/>
        <rFont val="Arial"/>
        <family val="2"/>
      </rPr>
      <t xml:space="preserve"> Likewise, copy each Control Sample's list of raw C</t>
    </r>
    <r>
      <rPr>
        <vertAlign val="subscript"/>
        <sz val="10"/>
        <rFont val="Arial"/>
        <family val="2"/>
      </rPr>
      <t>T</t>
    </r>
    <r>
      <rPr>
        <sz val="10"/>
        <rFont val="Arial"/>
        <family val="2"/>
      </rPr>
      <t xml:space="preserve"> values exported from your real-time PCR instrument into the yellow cells of the appropriate column using the "Paste Special" "Values" Excel function.</t>
    </r>
  </si>
  <si>
    <r>
      <rPr>
        <b/>
        <sz val="10"/>
        <color rgb="FFFF0000"/>
        <rFont val="Arial"/>
        <family val="2"/>
      </rPr>
      <t>4. Choose Reference Genes:</t>
    </r>
    <r>
      <rPr>
        <sz val="10"/>
        <rFont val="Arial"/>
        <family val="2"/>
      </rPr>
      <t xml:space="preserve"> Type the complete Symbol, as seen in the "Gene Table" worksheet, of the desired reference genes to be used for data normalization into the yellow cells of column A. By default, our pre-defined species-specific reference genes based on the PCR Array catalog number entered into the "Gene Table" worksheet are displayed.</t>
    </r>
  </si>
  <si>
    <r>
      <rPr>
        <b/>
        <sz val="10"/>
        <color rgb="FFFF0000"/>
        <rFont val="Arial"/>
        <family val="2"/>
      </rPr>
      <t>5. QC Report:</t>
    </r>
    <r>
      <rPr>
        <sz val="10"/>
        <rFont val="Arial"/>
        <family val="2"/>
      </rPr>
      <t xml:space="preserve"> "Choose Your cDNA Synthesis Kit" and "Choose Your Plate Format" from the dropdown menu selections in Cells C6 and C9, respectively. The selections affect the QC Pass criteria. For more details on how to interpret the QC results, see the text in this worksheet.</t>
    </r>
  </si>
  <si>
    <r>
      <rPr>
        <b/>
        <sz val="10"/>
        <color rgb="FFFF0000"/>
        <rFont val="Arial"/>
        <family val="2"/>
      </rPr>
      <t xml:space="preserve">6. Results: </t>
    </r>
    <r>
      <rPr>
        <sz val="10"/>
        <rFont val="Arial"/>
        <family val="2"/>
      </rPr>
      <t>The Excel file automatically displays the fold difference in the expression of each gene between the Test and Control Groups of Samples. Statistical p-values calculated by the Student's t-test are also displayed, if the raw data includes at least three replicate Samples in both Groups. For more details the results returned, see the text in this worksheet.</t>
    </r>
  </si>
  <si>
    <r>
      <rPr>
        <b/>
        <sz val="10"/>
        <color rgb="FFFF0000"/>
        <rFont val="Arial"/>
        <family val="2"/>
      </rPr>
      <t xml:space="preserve">7. 3D Profile: </t>
    </r>
    <r>
      <rPr>
        <sz val="10"/>
        <rFont val="Arial"/>
        <family val="2"/>
      </rPr>
      <t xml:space="preserve">The xy plane represents the PCR Array's well positions, while the z-axis columns plot the </t>
    </r>
    <r>
      <rPr>
        <sz val="10"/>
        <color theme="1"/>
        <rFont val="Arial"/>
        <family val="2"/>
      </rPr>
      <t>fold difference in gene expression between the two Groups for each well position's assay. Columns pointing up (with z-axis values &gt; 1) indicate an up-regulation of gene expression, and columns pointing down (with z-axis values &lt; 1) indicate a down-regulation of gene expression in the Test Groups relative to the Control Group.</t>
    </r>
  </si>
  <si>
    <r>
      <rPr>
        <b/>
        <sz val="10"/>
        <color rgb="FFFF0000"/>
        <rFont val="Arial"/>
        <family val="2"/>
      </rPr>
      <t>8. Scatter Plot:</t>
    </r>
    <r>
      <rPr>
        <sz val="10"/>
        <color theme="1"/>
        <rFont val="Arial"/>
        <family val="2"/>
      </rPr>
      <t xml:space="preserve"> This plot graphs the log</t>
    </r>
    <r>
      <rPr>
        <vertAlign val="subscript"/>
        <sz val="10"/>
        <color theme="1"/>
        <rFont val="Arial"/>
        <family val="2"/>
      </rPr>
      <t>10</t>
    </r>
    <r>
      <rPr>
        <sz val="10"/>
        <color theme="1"/>
        <rFont val="Arial"/>
        <family val="2"/>
      </rPr>
      <t xml:space="preserve"> of the expression level of each gene in the Test Group versus the corresponding value in the Control Group. The black diagonal line indicates fold changes of 1, or no change. The purple diagonal lines indicate the desired fold-change threshold, defined by the typing that value into the yellow cell A1.</t>
    </r>
  </si>
  <si>
    <r>
      <rPr>
        <b/>
        <sz val="10"/>
        <color rgb="FFFF0000"/>
        <rFont val="Arial"/>
        <family val="2"/>
      </rPr>
      <t xml:space="preserve">9. Volcano Plot: </t>
    </r>
    <r>
      <rPr>
        <sz val="10"/>
        <rFont val="Arial"/>
        <family val="2"/>
      </rPr>
      <t>This plot</t>
    </r>
    <r>
      <rPr>
        <sz val="10"/>
        <color theme="1"/>
        <rFont val="Arial"/>
        <family val="2"/>
      </rPr>
      <t xml:space="preserve"> graphs the log</t>
    </r>
    <r>
      <rPr>
        <vertAlign val="subscript"/>
        <sz val="10"/>
        <rFont val="Arial"/>
        <family val="2"/>
      </rPr>
      <t>2</t>
    </r>
    <r>
      <rPr>
        <sz val="10"/>
        <color theme="1"/>
        <rFont val="Arial"/>
        <family val="2"/>
      </rPr>
      <t xml:space="preserve"> of the fold change in each gene's expression between the Groups on the x-axis versus the -log</t>
    </r>
    <r>
      <rPr>
        <vertAlign val="subscript"/>
        <sz val="10"/>
        <color theme="1"/>
        <rFont val="Arial"/>
        <family val="2"/>
      </rPr>
      <t>10</t>
    </r>
    <r>
      <rPr>
        <sz val="10"/>
        <color theme="1"/>
        <rFont val="Arial"/>
        <family val="2"/>
      </rPr>
      <t xml:space="preserve"> of each gene expression changes' p-value on the y-axis. The vertical black line indicates fold changes of 1, or no change. The purple vertical lines indicate the desired fold-change threshold, defined by typing that value into the yellow cell D1. The black horizontal line indicates the desired p-value threshold, defined by typing that value into the yellow cell I1.</t>
    </r>
  </si>
  <si>
    <r>
      <rPr>
        <b/>
        <sz val="10"/>
        <color rgb="FFFF0000"/>
        <rFont val="Arial"/>
        <family val="2"/>
      </rPr>
      <t xml:space="preserve">10. Calculations: </t>
    </r>
    <r>
      <rPr>
        <sz val="10"/>
        <color theme="1"/>
        <rFont val="Arial"/>
        <family val="2"/>
      </rPr>
      <t>This worksheet displays the formulas and intermediate numbers used to convert the entered raw C</t>
    </r>
    <r>
      <rPr>
        <vertAlign val="subscript"/>
        <sz val="10"/>
        <color theme="1"/>
        <rFont val="Arial"/>
        <family val="2"/>
      </rPr>
      <t>T</t>
    </r>
    <r>
      <rPr>
        <sz val="10"/>
        <color theme="1"/>
        <rFont val="Arial"/>
        <family val="2"/>
      </rPr>
      <t xml:space="preserve"> data into the displayed results. Again, as this information is displayed in gray cells, please do not change them.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</si>
</sst>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00"/>
    <numFmt numFmtId="166" formatCode="0.0E+00"/>
    <numFmt numFmtId="167" formatCode="0.0000"/>
  </numFmts>
  <fonts count="24" x14ac:knownFonts="1">
    <font>
      <sz val="11"/>
      <color theme="1"/>
      <name val="Arial"/>
      <family val="2"/>
    </font>
    <font>
      <sz val="11"/>
      <color theme="1"/>
      <name val="Arial"/>
      <family val="2"/>
    </font>
    <font>
      <b/>
      <sz val="11"/>
      <color theme="1"/>
      <name val="Arial"/>
      <family val="2"/>
    </font>
    <font>
      <b/>
      <sz val="10"/>
      <name val="Arial"/>
      <family val="2"/>
    </font>
    <font>
      <sz val="10"/>
      <name val="Arial"/>
      <family val="2"/>
    </font>
    <font>
      <b/>
      <u/>
      <sz val="10"/>
      <name val="Arial"/>
      <family val="2"/>
    </font>
    <font>
      <vertAlign val="subscript"/>
      <sz val="10"/>
      <name val="Arial"/>
      <family val="2"/>
    </font>
    <font>
      <b/>
      <sz val="8"/>
      <name val="Arial"/>
      <family val="2"/>
    </font>
    <font>
      <sz val="8"/>
      <name val="Arial"/>
      <family val="2"/>
    </font>
    <font>
      <sz val="10"/>
      <name val="Symbol"/>
      <family val="1"/>
      <charset val="2"/>
    </font>
    <font>
      <b/>
      <sz val="10"/>
      <color indexed="8"/>
      <name val="Arial"/>
      <family val="2"/>
    </font>
    <font>
      <sz val="8"/>
      <color indexed="63"/>
      <name val="Verdana"/>
      <family val="2"/>
    </font>
    <font>
      <sz val="10"/>
      <color theme="1"/>
      <name val="Arial"/>
      <family val="2"/>
    </font>
    <font>
      <b/>
      <vertAlign val="subscript"/>
      <sz val="10"/>
      <name val="Arial"/>
      <family val="2"/>
    </font>
    <font>
      <sz val="8"/>
      <color indexed="12"/>
      <name val="Arial"/>
      <family val="2"/>
    </font>
    <font>
      <sz val="10"/>
      <color indexed="8"/>
      <name val="Arial"/>
      <family val="2"/>
    </font>
    <font>
      <b/>
      <sz val="12"/>
      <name val="Arial"/>
      <family val="2"/>
    </font>
    <font>
      <b/>
      <vertAlign val="superscript"/>
      <sz val="10"/>
      <name val="Arial"/>
      <family val="2"/>
    </font>
    <font>
      <sz val="10"/>
      <color indexed="10"/>
      <name val="Arial"/>
      <family val="2"/>
    </font>
    <font>
      <sz val="10"/>
      <color indexed="48"/>
      <name val="Arial"/>
      <family val="2"/>
    </font>
    <font>
      <b/>
      <sz val="10"/>
      <color theme="1"/>
      <name val="Arial"/>
      <family val="2"/>
    </font>
    <font>
      <vertAlign val="subscript"/>
      <sz val="10"/>
      <color theme="1"/>
      <name val="Arial"/>
      <family val="2"/>
    </font>
    <font>
      <b/>
      <sz val="10"/>
      <color rgb="FFFF0000"/>
      <name val="Arial"/>
      <family val="2"/>
    </font>
    <font>
      <vertAlign val="superscript"/>
      <sz val="10"/>
      <name val="Arial"/>
      <family val="2"/>
    </font>
  </fonts>
  <fills count="9">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1"/>
        <bgColor indexed="64"/>
      </patternFill>
    </fill>
    <fill>
      <patternFill patternType="solid">
        <fgColor indexed="55"/>
        <bgColor indexed="64"/>
      </patternFill>
    </fill>
    <fill>
      <patternFill patternType="solid">
        <fgColor indexed="13"/>
        <bgColor indexed="64"/>
      </patternFill>
    </fill>
    <fill>
      <patternFill patternType="solid">
        <fgColor theme="0" tint="-0.24994659260841701"/>
        <bgColor indexed="64"/>
      </patternFill>
    </fill>
    <fill>
      <patternFill patternType="solid">
        <fgColor theme="8" tint="0.79998168889431442"/>
        <bgColor indexed="64"/>
      </patternFill>
    </fill>
  </fills>
  <borders count="5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56"/>
      </left>
      <right style="thin">
        <color indexed="56"/>
      </right>
      <top/>
      <bottom style="thin">
        <color indexed="56"/>
      </bottom>
      <diagonal/>
    </border>
    <border>
      <left style="thin">
        <color indexed="56"/>
      </left>
      <right style="thin">
        <color indexed="56"/>
      </right>
      <top style="thin">
        <color indexed="56"/>
      </top>
      <bottom style="thin">
        <color indexed="56"/>
      </bottom>
      <diagonal/>
    </border>
    <border>
      <left/>
      <right style="thin">
        <color indexed="56"/>
      </right>
      <top/>
      <bottom style="thin">
        <color indexed="56"/>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thin">
        <color indexed="56"/>
      </right>
      <top style="medium">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56"/>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56"/>
      </left>
      <right/>
      <top/>
      <bottom style="thin">
        <color indexed="56"/>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s>
  <cellStyleXfs count="2">
    <xf numFmtId="0" fontId="0" fillId="0" borderId="0"/>
    <xf numFmtId="9" fontId="1" fillId="0" borderId="0" applyFont="0" applyFill="0" applyBorder="0" applyAlignment="0" applyProtection="0"/>
  </cellStyleXfs>
  <cellXfs count="261">
    <xf numFmtId="0" fontId="0" fillId="0" borderId="0" xfId="0"/>
    <xf numFmtId="0" fontId="3" fillId="2" borderId="4" xfId="0" applyFont="1" applyFill="1" applyBorder="1" applyAlignment="1">
      <alignment horizontal="center" vertical="center" wrapText="1"/>
    </xf>
    <xf numFmtId="0" fontId="7" fillId="2" borderId="4" xfId="0" applyFont="1" applyFill="1" applyBorder="1" applyAlignment="1">
      <alignment horizontal="center" vertical="center" wrapText="1"/>
    </xf>
    <xf numFmtId="2" fontId="4" fillId="0" borderId="4" xfId="0" applyNumberFormat="1" applyFont="1" applyFill="1" applyBorder="1" applyAlignment="1">
      <alignment horizontal="right" vertical="center" wrapText="1"/>
    </xf>
    <xf numFmtId="0" fontId="3" fillId="0" borderId="0" xfId="0" applyFont="1" applyFill="1" applyAlignment="1">
      <alignment vertical="center" wrapText="1"/>
    </xf>
    <xf numFmtId="0" fontId="4" fillId="0" borderId="4"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4" fillId="2" borderId="46" xfId="0" applyFont="1" applyFill="1" applyBorder="1" applyAlignment="1">
      <alignment vertical="center" wrapText="1"/>
    </xf>
    <xf numFmtId="0" fontId="4" fillId="2" borderId="4" xfId="0" applyFont="1" applyFill="1" applyBorder="1" applyAlignment="1">
      <alignment vertical="center"/>
    </xf>
    <xf numFmtId="2" fontId="4" fillId="0" borderId="0" xfId="0" applyNumberFormat="1" applyFont="1" applyAlignment="1">
      <alignment horizontal="center" vertical="center"/>
    </xf>
    <xf numFmtId="166" fontId="4" fillId="0" borderId="0" xfId="0" applyNumberFormat="1" applyFont="1" applyAlignment="1">
      <alignment horizontal="center" vertical="center"/>
    </xf>
    <xf numFmtId="165" fontId="0" fillId="0" borderId="0" xfId="0" applyNumberFormat="1" applyAlignment="1">
      <alignment horizontal="center" vertical="center"/>
    </xf>
    <xf numFmtId="0" fontId="0" fillId="0" borderId="0" xfId="0" applyAlignment="1">
      <alignment horizontal="center" vertical="center"/>
    </xf>
    <xf numFmtId="2" fontId="4" fillId="0" borderId="0" xfId="0" applyNumberFormat="1" applyFont="1" applyBorder="1" applyAlignment="1">
      <alignment horizontal="center" vertical="center"/>
    </xf>
    <xf numFmtId="0" fontId="2" fillId="0" borderId="0" xfId="0" applyFont="1" applyAlignment="1">
      <alignment vertical="center"/>
    </xf>
    <xf numFmtId="0" fontId="3" fillId="2" borderId="7" xfId="0" applyFont="1" applyFill="1" applyBorder="1" applyAlignment="1">
      <alignment vertical="center"/>
    </xf>
    <xf numFmtId="0" fontId="0" fillId="0" borderId="0" xfId="0" applyAlignment="1">
      <alignment vertical="center"/>
    </xf>
    <xf numFmtId="0" fontId="12" fillId="0" borderId="0" xfId="0" applyFont="1" applyBorder="1" applyAlignment="1">
      <alignment vertical="center"/>
    </xf>
    <xf numFmtId="2" fontId="12" fillId="0" borderId="0" xfId="0" applyNumberFormat="1" applyFont="1" applyAlignment="1">
      <alignment vertical="center" wrapText="1"/>
    </xf>
    <xf numFmtId="2" fontId="12" fillId="0" borderId="0" xfId="0" applyNumberFormat="1" applyFont="1" applyAlignment="1">
      <alignment horizontal="center" vertical="center" wrapText="1"/>
    </xf>
    <xf numFmtId="0" fontId="12" fillId="0" borderId="0" xfId="0" applyFont="1" applyAlignment="1">
      <alignment horizontal="center" vertical="center" wrapText="1"/>
    </xf>
    <xf numFmtId="2" fontId="12" fillId="0" borderId="4" xfId="0" applyNumberFormat="1" applyFont="1" applyFill="1" applyBorder="1" applyAlignment="1">
      <alignment horizontal="right" vertical="center"/>
    </xf>
    <xf numFmtId="0" fontId="12" fillId="0" borderId="4" xfId="0" applyFont="1" applyFill="1" applyBorder="1" applyAlignment="1">
      <alignment horizontal="center" vertical="center"/>
    </xf>
    <xf numFmtId="0" fontId="0" fillId="3" borderId="4" xfId="0" applyFill="1" applyBorder="1" applyAlignment="1">
      <alignment vertical="center"/>
    </xf>
    <xf numFmtId="0" fontId="3" fillId="2" borderId="4" xfId="0" applyFont="1" applyFill="1" applyBorder="1" applyAlignment="1">
      <alignment horizontal="right" vertical="center"/>
    </xf>
    <xf numFmtId="0" fontId="0" fillId="2" borderId="4" xfId="0" applyFill="1" applyBorder="1" applyAlignment="1">
      <alignment vertical="center"/>
    </xf>
    <xf numFmtId="0" fontId="4" fillId="3" borderId="4" xfId="0" applyFont="1" applyFill="1" applyBorder="1" applyAlignment="1">
      <alignment vertical="center"/>
    </xf>
    <xf numFmtId="0" fontId="4" fillId="3" borderId="7" xfId="0" applyFont="1" applyFill="1" applyBorder="1" applyAlignment="1">
      <alignment vertical="center"/>
    </xf>
    <xf numFmtId="0" fontId="4" fillId="2" borderId="4" xfId="0" applyFont="1" applyFill="1" applyBorder="1" applyAlignment="1">
      <alignment horizontal="center" vertical="center"/>
    </xf>
    <xf numFmtId="0" fontId="12" fillId="3" borderId="4" xfId="0" applyFont="1" applyFill="1" applyBorder="1" applyAlignment="1">
      <alignment horizontal="left" vertical="center"/>
    </xf>
    <xf numFmtId="0" fontId="4" fillId="0" borderId="0" xfId="0" applyFont="1" applyAlignment="1">
      <alignment vertical="center"/>
    </xf>
    <xf numFmtId="0" fontId="4" fillId="0" borderId="0" xfId="0" applyFont="1" applyAlignment="1">
      <alignment horizontal="left" vertical="center"/>
    </xf>
    <xf numFmtId="0" fontId="20" fillId="0" borderId="0" xfId="0" applyFont="1" applyAlignment="1">
      <alignment vertical="center"/>
    </xf>
    <xf numFmtId="0" fontId="12" fillId="2" borderId="0" xfId="0" applyFont="1" applyFill="1" applyAlignment="1">
      <alignment vertical="center"/>
    </xf>
    <xf numFmtId="0" fontId="12" fillId="0" borderId="0" xfId="0" applyFont="1" applyFill="1" applyAlignment="1">
      <alignment vertical="center"/>
    </xf>
    <xf numFmtId="0" fontId="15" fillId="3" borderId="4" xfId="0" applyFont="1" applyFill="1" applyBorder="1" applyAlignment="1">
      <alignment horizontal="center" vertical="center"/>
    </xf>
    <xf numFmtId="0" fontId="15" fillId="3" borderId="7" xfId="0" applyFont="1" applyFill="1" applyBorder="1" applyAlignment="1">
      <alignment horizontal="center" vertical="center"/>
    </xf>
    <xf numFmtId="0" fontId="12" fillId="2" borderId="7" xfId="0" applyFont="1" applyFill="1" applyBorder="1" applyAlignment="1">
      <alignment vertical="center"/>
    </xf>
    <xf numFmtId="0" fontId="12" fillId="3" borderId="7" xfId="0" applyFont="1" applyFill="1" applyBorder="1" applyAlignment="1">
      <alignment vertical="center"/>
    </xf>
    <xf numFmtId="2" fontId="4" fillId="3" borderId="4" xfId="0" applyNumberFormat="1" applyFont="1" applyFill="1" applyBorder="1" applyAlignment="1">
      <alignment vertical="center"/>
    </xf>
    <xf numFmtId="2" fontId="4" fillId="2" borderId="1" xfId="0" applyNumberFormat="1" applyFont="1" applyFill="1" applyBorder="1" applyAlignment="1">
      <alignment vertical="center"/>
    </xf>
    <xf numFmtId="2" fontId="4" fillId="2" borderId="4" xfId="0" applyNumberFormat="1" applyFont="1" applyFill="1" applyBorder="1" applyAlignment="1">
      <alignment vertical="center"/>
    </xf>
    <xf numFmtId="0" fontId="3" fillId="2" borderId="4" xfId="0" applyFont="1" applyFill="1" applyBorder="1" applyAlignment="1">
      <alignment vertical="center"/>
    </xf>
    <xf numFmtId="0" fontId="0" fillId="0" borderId="0" xfId="0" applyFill="1" applyBorder="1" applyAlignment="1">
      <alignment vertical="center" wrapText="1"/>
    </xf>
    <xf numFmtId="9" fontId="0" fillId="0" borderId="0" xfId="1" applyFont="1" applyAlignment="1">
      <alignment vertical="center"/>
    </xf>
    <xf numFmtId="0" fontId="3" fillId="2" borderId="4" xfId="0" applyFont="1" applyFill="1" applyBorder="1" applyAlignment="1">
      <alignment horizontal="center" vertical="center"/>
    </xf>
    <xf numFmtId="0" fontId="3" fillId="2" borderId="1" xfId="0" applyFont="1" applyFill="1" applyBorder="1" applyAlignment="1">
      <alignment horizontal="center" vertical="center"/>
    </xf>
    <xf numFmtId="0" fontId="12" fillId="2" borderId="0" xfId="0" applyFont="1" applyFill="1" applyAlignment="1">
      <alignment horizontal="center" vertical="center"/>
    </xf>
    <xf numFmtId="0" fontId="12" fillId="0" borderId="0" xfId="0" applyFont="1" applyAlignment="1">
      <alignment vertical="center"/>
    </xf>
    <xf numFmtId="0" fontId="12" fillId="3" borderId="4" xfId="0" applyFont="1" applyFill="1" applyBorder="1" applyAlignment="1">
      <alignment vertical="center"/>
    </xf>
    <xf numFmtId="0" fontId="10" fillId="2" borderId="4" xfId="0" applyFont="1" applyFill="1" applyBorder="1" applyAlignment="1">
      <alignment horizontal="center" vertical="center"/>
    </xf>
    <xf numFmtId="0" fontId="12" fillId="2" borderId="4" xfId="0" applyFont="1" applyFill="1" applyBorder="1" applyAlignment="1">
      <alignment vertical="center"/>
    </xf>
    <xf numFmtId="0" fontId="12" fillId="2" borderId="4" xfId="0" applyFont="1" applyFill="1" applyBorder="1" applyAlignment="1">
      <alignment horizontal="center" vertical="center"/>
    </xf>
    <xf numFmtId="2" fontId="12" fillId="2" borderId="4" xfId="0" applyNumberFormat="1" applyFont="1" applyFill="1" applyBorder="1" applyAlignment="1">
      <alignment vertical="center"/>
    </xf>
    <xf numFmtId="0" fontId="3" fillId="0" borderId="0" xfId="0" applyFont="1" applyFill="1" applyBorder="1" applyAlignment="1">
      <alignment horizontal="center" vertical="center"/>
    </xf>
    <xf numFmtId="0" fontId="12"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9" fillId="0" borderId="0" xfId="0" applyFont="1" applyFill="1" applyBorder="1" applyAlignment="1">
      <alignment horizontal="right" vertical="center"/>
    </xf>
    <xf numFmtId="0" fontId="3" fillId="0" borderId="0" xfId="0" applyFont="1" applyAlignment="1">
      <alignment vertical="center"/>
    </xf>
    <xf numFmtId="0" fontId="3" fillId="0" borderId="0" xfId="0" applyFont="1" applyFill="1" applyAlignment="1">
      <alignment vertical="center"/>
    </xf>
    <xf numFmtId="1" fontId="0" fillId="0" borderId="0" xfId="0" applyNumberFormat="1" applyAlignment="1">
      <alignment horizontal="center" vertical="center"/>
    </xf>
    <xf numFmtId="164" fontId="0" fillId="0" borderId="0" xfId="0" applyNumberFormat="1" applyAlignment="1">
      <alignment horizontal="center" vertical="center"/>
    </xf>
    <xf numFmtId="0" fontId="16" fillId="6" borderId="4" xfId="0" applyFont="1" applyFill="1" applyBorder="1" applyAlignment="1">
      <alignment vertical="center"/>
    </xf>
    <xf numFmtId="0" fontId="0" fillId="0" borderId="0" xfId="0" applyAlignment="1">
      <alignment horizontal="left" vertical="center"/>
    </xf>
    <xf numFmtId="167" fontId="0" fillId="2" borderId="4" xfId="0" applyNumberFormat="1" applyFill="1" applyBorder="1" applyAlignment="1">
      <alignment vertical="center"/>
    </xf>
    <xf numFmtId="0" fontId="18" fillId="2" borderId="8" xfId="0" applyFont="1" applyFill="1" applyBorder="1" applyAlignment="1">
      <alignment vertical="center"/>
    </xf>
    <xf numFmtId="0" fontId="0" fillId="2" borderId="11" xfId="0" applyFill="1" applyBorder="1" applyAlignment="1">
      <alignment vertical="center"/>
    </xf>
    <xf numFmtId="0" fontId="0" fillId="2" borderId="9" xfId="0" applyFill="1" applyBorder="1" applyAlignment="1">
      <alignment vertical="center"/>
    </xf>
    <xf numFmtId="0" fontId="19" fillId="2" borderId="5" xfId="0" applyFont="1" applyFill="1" applyBorder="1" applyAlignment="1">
      <alignment vertical="center"/>
    </xf>
    <xf numFmtId="0" fontId="0" fillId="2" borderId="6" xfId="0" applyFill="1" applyBorder="1" applyAlignment="1">
      <alignment vertical="center"/>
    </xf>
    <xf numFmtId="0" fontId="0" fillId="2" borderId="10" xfId="0" applyFill="1" applyBorder="1" applyAlignment="1">
      <alignment vertical="center"/>
    </xf>
    <xf numFmtId="166" fontId="0" fillId="0" borderId="0" xfId="0" applyNumberFormat="1" applyAlignment="1">
      <alignment vertical="center"/>
    </xf>
    <xf numFmtId="2" fontId="0" fillId="2" borderId="4" xfId="0" applyNumberFormat="1" applyFill="1" applyBorder="1" applyAlignment="1">
      <alignment vertical="center"/>
    </xf>
    <xf numFmtId="166" fontId="0" fillId="2" borderId="4" xfId="0" applyNumberFormat="1" applyFill="1" applyBorder="1" applyAlignment="1">
      <alignment vertical="center"/>
    </xf>
    <xf numFmtId="2" fontId="0" fillId="2" borderId="8" xfId="0" applyNumberFormat="1" applyFill="1" applyBorder="1" applyAlignment="1">
      <alignment vertical="center"/>
    </xf>
    <xf numFmtId="2" fontId="0" fillId="2" borderId="23" xfId="0" applyNumberFormat="1" applyFill="1" applyBorder="1" applyAlignment="1">
      <alignment vertical="center"/>
    </xf>
    <xf numFmtId="0" fontId="0" fillId="2" borderId="0" xfId="0" applyFill="1" applyBorder="1" applyAlignment="1">
      <alignment vertical="center"/>
    </xf>
    <xf numFmtId="0" fontId="0" fillId="2" borderId="24" xfId="0" applyFill="1" applyBorder="1" applyAlignment="1">
      <alignment vertical="center"/>
    </xf>
    <xf numFmtId="0" fontId="0" fillId="2" borderId="23" xfId="0" applyFill="1" applyBorder="1" applyAlignment="1">
      <alignment vertical="center"/>
    </xf>
    <xf numFmtId="166" fontId="0" fillId="2" borderId="5" xfId="0" applyNumberFormat="1" applyFill="1" applyBorder="1" applyAlignment="1">
      <alignment vertical="center"/>
    </xf>
    <xf numFmtId="0" fontId="3" fillId="2" borderId="7" xfId="0" applyFont="1" applyFill="1" applyBorder="1" applyAlignment="1">
      <alignment horizontal="right" vertical="center"/>
    </xf>
    <xf numFmtId="0" fontId="3" fillId="2" borderId="8" xfId="0" applyFont="1" applyFill="1" applyBorder="1" applyAlignment="1">
      <alignment horizontal="right" vertical="center"/>
    </xf>
    <xf numFmtId="0" fontId="3" fillId="2" borderId="29" xfId="0" applyFont="1" applyFill="1" applyBorder="1" applyAlignment="1">
      <alignment horizontal="right" vertical="center"/>
    </xf>
    <xf numFmtId="0" fontId="3" fillId="2" borderId="30" xfId="0" applyFont="1" applyFill="1" applyBorder="1" applyAlignment="1">
      <alignment horizontal="right" vertical="center"/>
    </xf>
    <xf numFmtId="0" fontId="4" fillId="2" borderId="13" xfId="0" applyFont="1" applyFill="1" applyBorder="1" applyAlignment="1">
      <alignment vertical="center"/>
    </xf>
    <xf numFmtId="2" fontId="4" fillId="2" borderId="14" xfId="0" applyNumberFormat="1" applyFont="1" applyFill="1" applyBorder="1" applyAlignment="1">
      <alignment vertical="center"/>
    </xf>
    <xf numFmtId="164" fontId="4" fillId="2" borderId="25" xfId="0" applyNumberFormat="1" applyFont="1" applyFill="1" applyBorder="1" applyAlignment="1">
      <alignment vertical="center"/>
    </xf>
    <xf numFmtId="164" fontId="4" fillId="2" borderId="26" xfId="0" applyNumberFormat="1" applyFont="1" applyFill="1" applyBorder="1" applyAlignment="1">
      <alignment vertical="center"/>
    </xf>
    <xf numFmtId="164" fontId="4" fillId="2" borderId="27" xfId="0" applyNumberFormat="1" applyFont="1" applyFill="1" applyBorder="1" applyAlignment="1">
      <alignment vertical="center"/>
    </xf>
    <xf numFmtId="0" fontId="4" fillId="2" borderId="15" xfId="0" applyFont="1" applyFill="1" applyBorder="1" applyAlignment="1">
      <alignment vertical="center"/>
    </xf>
    <xf numFmtId="165" fontId="4" fillId="2" borderId="14" xfId="0" applyNumberFormat="1" applyFont="1" applyFill="1" applyBorder="1" applyAlignment="1">
      <alignment vertical="center"/>
    </xf>
    <xf numFmtId="164" fontId="4" fillId="2" borderId="36" xfId="0" applyNumberFormat="1" applyFont="1" applyFill="1" applyBorder="1" applyAlignment="1">
      <alignment vertical="center"/>
    </xf>
    <xf numFmtId="164" fontId="4" fillId="2" borderId="4" xfId="0" applyNumberFormat="1" applyFont="1" applyFill="1" applyBorder="1" applyAlignment="1">
      <alignment vertical="center"/>
    </xf>
    <xf numFmtId="164" fontId="4" fillId="2" borderId="37" xfId="0" applyNumberFormat="1" applyFont="1" applyFill="1" applyBorder="1" applyAlignment="1">
      <alignment vertical="center"/>
    </xf>
    <xf numFmtId="164" fontId="4" fillId="2" borderId="20" xfId="0" applyNumberFormat="1" applyFont="1" applyFill="1" applyBorder="1" applyAlignment="1">
      <alignment vertical="center"/>
    </xf>
    <xf numFmtId="164" fontId="4" fillId="2" borderId="38" xfId="0" applyNumberFormat="1" applyFont="1" applyFill="1" applyBorder="1" applyAlignment="1">
      <alignment vertical="center"/>
    </xf>
    <xf numFmtId="164" fontId="4" fillId="2" borderId="39" xfId="0" applyNumberFormat="1" applyFont="1" applyFill="1" applyBorder="1" applyAlignment="1">
      <alignment vertical="center"/>
    </xf>
    <xf numFmtId="0" fontId="8" fillId="0" borderId="21" xfId="0" applyFont="1"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10" fillId="2" borderId="4" xfId="0" applyFont="1" applyFill="1" applyBorder="1" applyAlignment="1">
      <alignment horizontal="center" vertical="center"/>
    </xf>
    <xf numFmtId="0" fontId="4" fillId="2" borderId="4" xfId="0" applyFont="1" applyFill="1" applyBorder="1" applyAlignment="1">
      <alignment horizontal="center" vertical="center"/>
    </xf>
    <xf numFmtId="0" fontId="2" fillId="0" borderId="0" xfId="0" applyFont="1"/>
    <xf numFmtId="0" fontId="15" fillId="2" borderId="7"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12" fillId="0" borderId="0" xfId="0" applyFont="1" applyAlignment="1">
      <alignment vertical="center"/>
    </xf>
    <xf numFmtId="0" fontId="3" fillId="2" borderId="4" xfId="0" applyFont="1" applyFill="1" applyBorder="1" applyAlignment="1">
      <alignment horizontal="center" vertical="center"/>
    </xf>
    <xf numFmtId="0" fontId="3" fillId="2" borderId="1" xfId="0" applyFont="1" applyFill="1" applyBorder="1" applyAlignment="1">
      <alignment vertical="center"/>
    </xf>
    <xf numFmtId="0" fontId="15" fillId="2" borderId="4" xfId="0" applyFont="1" applyFill="1" applyBorder="1" applyAlignment="1">
      <alignment horizontal="center" vertical="center"/>
    </xf>
    <xf numFmtId="0" fontId="2" fillId="0" borderId="0" xfId="0" applyFont="1" applyAlignment="1">
      <alignment horizontal="center" vertical="center"/>
    </xf>
    <xf numFmtId="0" fontId="0" fillId="2" borderId="4" xfId="0" applyFill="1" applyBorder="1" applyAlignment="1">
      <alignment horizontal="center" vertical="center"/>
    </xf>
    <xf numFmtId="0" fontId="12" fillId="0" borderId="0" xfId="0" applyFont="1" applyAlignment="1">
      <alignment vertical="center"/>
    </xf>
    <xf numFmtId="0" fontId="3" fillId="2" borderId="4" xfId="0" applyFont="1" applyFill="1" applyBorder="1" applyAlignment="1">
      <alignment horizontal="center" vertical="center"/>
    </xf>
    <xf numFmtId="2" fontId="4" fillId="3" borderId="1" xfId="0" applyNumberFormat="1" applyFont="1" applyFill="1" applyBorder="1" applyAlignment="1">
      <alignment vertical="center"/>
    </xf>
    <xf numFmtId="0" fontId="4" fillId="3" borderId="1" xfId="0" applyFont="1" applyFill="1" applyBorder="1" applyAlignment="1">
      <alignment vertical="center"/>
    </xf>
    <xf numFmtId="164" fontId="4" fillId="2" borderId="47" xfId="0" applyNumberFormat="1" applyFont="1" applyFill="1" applyBorder="1" applyAlignment="1">
      <alignment vertical="center"/>
    </xf>
    <xf numFmtId="164" fontId="4" fillId="2" borderId="3" xfId="0" applyNumberFormat="1" applyFont="1" applyFill="1" applyBorder="1" applyAlignment="1">
      <alignment vertical="center"/>
    </xf>
    <xf numFmtId="164" fontId="4" fillId="2" borderId="48" xfId="0" applyNumberFormat="1" applyFont="1" applyFill="1" applyBorder="1" applyAlignment="1">
      <alignment vertical="center"/>
    </xf>
    <xf numFmtId="0" fontId="14" fillId="0" borderId="50" xfId="0" applyFont="1" applyBorder="1" applyAlignment="1">
      <alignment vertical="center"/>
    </xf>
    <xf numFmtId="0" fontId="4" fillId="2" borderId="52" xfId="0" applyFont="1" applyFill="1" applyBorder="1" applyAlignment="1">
      <alignment vertical="center"/>
    </xf>
    <xf numFmtId="0" fontId="4" fillId="2" borderId="53" xfId="0" applyFont="1" applyFill="1" applyBorder="1" applyAlignment="1">
      <alignment horizontal="center" vertical="center"/>
    </xf>
    <xf numFmtId="2" fontId="4" fillId="2" borderId="53" xfId="0" applyNumberFormat="1" applyFont="1" applyFill="1" applyBorder="1" applyAlignment="1">
      <alignment vertical="center"/>
    </xf>
    <xf numFmtId="2" fontId="4" fillId="2" borderId="54" xfId="0" applyNumberFormat="1" applyFont="1" applyFill="1" applyBorder="1" applyAlignment="1">
      <alignment vertical="center"/>
    </xf>
    <xf numFmtId="0" fontId="4" fillId="2" borderId="36" xfId="0" applyFont="1" applyFill="1" applyBorder="1" applyAlignment="1">
      <alignment vertical="center"/>
    </xf>
    <xf numFmtId="2" fontId="4" fillId="2" borderId="37" xfId="0" applyNumberFormat="1" applyFont="1" applyFill="1" applyBorder="1" applyAlignment="1">
      <alignment vertical="center"/>
    </xf>
    <xf numFmtId="0" fontId="4" fillId="2" borderId="20" xfId="0" applyFont="1" applyFill="1" applyBorder="1" applyAlignment="1">
      <alignment vertical="center"/>
    </xf>
    <xf numFmtId="0" fontId="4" fillId="2" borderId="38" xfId="0" applyFont="1" applyFill="1" applyBorder="1" applyAlignment="1">
      <alignment horizontal="center" vertical="center"/>
    </xf>
    <xf numFmtId="2" fontId="4" fillId="2" borderId="38" xfId="0" applyNumberFormat="1" applyFont="1" applyFill="1" applyBorder="1" applyAlignment="1">
      <alignment vertical="center"/>
    </xf>
    <xf numFmtId="2" fontId="4" fillId="2" borderId="39" xfId="0" applyNumberFormat="1" applyFont="1" applyFill="1" applyBorder="1" applyAlignment="1">
      <alignment vertical="center"/>
    </xf>
    <xf numFmtId="2" fontId="4" fillId="2" borderId="57" xfId="0" applyNumberFormat="1" applyFont="1" applyFill="1" applyBorder="1" applyAlignment="1">
      <alignment vertical="center"/>
    </xf>
    <xf numFmtId="0" fontId="4" fillId="7" borderId="36" xfId="0" applyFont="1" applyFill="1" applyBorder="1" applyAlignment="1">
      <alignment vertical="center"/>
    </xf>
    <xf numFmtId="0" fontId="4" fillId="7" borderId="4" xfId="0" applyFont="1" applyFill="1" applyBorder="1" applyAlignment="1">
      <alignment vertical="center"/>
    </xf>
    <xf numFmtId="2" fontId="4" fillId="7" borderId="4" xfId="0" applyNumberFormat="1" applyFont="1" applyFill="1" applyBorder="1" applyAlignment="1">
      <alignment vertical="center"/>
    </xf>
    <xf numFmtId="2" fontId="4" fillId="7" borderId="37" xfId="0" applyNumberFormat="1" applyFont="1" applyFill="1" applyBorder="1" applyAlignment="1">
      <alignment vertical="center"/>
    </xf>
    <xf numFmtId="0" fontId="4" fillId="7" borderId="20" xfId="0" applyFont="1" applyFill="1" applyBorder="1" applyAlignment="1">
      <alignment vertical="center"/>
    </xf>
    <xf numFmtId="0" fontId="4" fillId="7" borderId="38" xfId="0" applyFont="1" applyFill="1" applyBorder="1" applyAlignment="1">
      <alignment vertical="center"/>
    </xf>
    <xf numFmtId="2" fontId="4" fillId="7" borderId="38" xfId="0" applyNumberFormat="1" applyFont="1" applyFill="1" applyBorder="1" applyAlignment="1">
      <alignment vertical="center"/>
    </xf>
    <xf numFmtId="2" fontId="4" fillId="7" borderId="39" xfId="0" applyNumberFormat="1" applyFont="1" applyFill="1" applyBorder="1" applyAlignment="1">
      <alignment vertical="center"/>
    </xf>
    <xf numFmtId="0" fontId="4" fillId="7" borderId="52" xfId="0" applyFont="1" applyFill="1" applyBorder="1" applyAlignment="1">
      <alignment vertical="center"/>
    </xf>
    <xf numFmtId="0" fontId="4" fillId="7" borderId="53" xfId="0" applyFont="1" applyFill="1" applyBorder="1" applyAlignment="1">
      <alignment vertical="center"/>
    </xf>
    <xf numFmtId="2" fontId="4" fillId="7" borderId="53" xfId="0" applyNumberFormat="1" applyFont="1" applyFill="1" applyBorder="1" applyAlignment="1">
      <alignment vertical="center"/>
    </xf>
    <xf numFmtId="2" fontId="4" fillId="7" borderId="54" xfId="0" applyNumberFormat="1" applyFont="1" applyFill="1" applyBorder="1" applyAlignment="1">
      <alignment vertical="center"/>
    </xf>
    <xf numFmtId="2" fontId="0" fillId="5" borderId="48" xfId="0" applyNumberFormat="1" applyFill="1" applyBorder="1" applyAlignment="1">
      <alignment vertical="center"/>
    </xf>
    <xf numFmtId="2" fontId="0" fillId="5" borderId="38" xfId="0" applyNumberFormat="1" applyFill="1" applyBorder="1" applyAlignment="1">
      <alignment vertical="center"/>
    </xf>
    <xf numFmtId="2" fontId="0" fillId="5" borderId="20" xfId="0" applyNumberFormat="1" applyFill="1" applyBorder="1" applyAlignment="1">
      <alignment vertical="center"/>
    </xf>
    <xf numFmtId="0" fontId="12" fillId="0" borderId="1" xfId="0" applyFont="1" applyBorder="1" applyAlignment="1">
      <alignment vertical="center"/>
    </xf>
    <xf numFmtId="0" fontId="12" fillId="0" borderId="2" xfId="0" applyFont="1" applyBorder="1" applyAlignment="1">
      <alignment vertical="center"/>
    </xf>
    <xf numFmtId="0" fontId="12" fillId="0" borderId="3" xfId="0" applyFont="1" applyBorder="1" applyAlignment="1">
      <alignment vertical="center"/>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3" fillId="8" borderId="4" xfId="0" applyFont="1" applyFill="1" applyBorder="1" applyAlignment="1">
      <alignment vertical="center" wrapText="1"/>
    </xf>
    <xf numFmtId="0" fontId="12" fillId="8" borderId="4" xfId="0" applyFont="1" applyFill="1" applyBorder="1" applyAlignment="1">
      <alignment vertical="center" wrapText="1"/>
    </xf>
    <xf numFmtId="0" fontId="12" fillId="3" borderId="1" xfId="0" applyFont="1" applyFill="1" applyBorder="1" applyAlignment="1">
      <alignment horizontal="center" vertical="center"/>
    </xf>
    <xf numFmtId="0" fontId="12" fillId="3" borderId="3" xfId="0" applyFont="1" applyFill="1" applyBorder="1" applyAlignment="1">
      <alignment horizontal="center" vertical="center"/>
    </xf>
    <xf numFmtId="0" fontId="12" fillId="0" borderId="3" xfId="0" applyFont="1" applyBorder="1" applyAlignment="1">
      <alignment horizontal="center" vertical="center"/>
    </xf>
    <xf numFmtId="0" fontId="12" fillId="3" borderId="8" xfId="0" applyFont="1" applyFill="1" applyBorder="1" applyAlignment="1">
      <alignment horizontal="center" vertical="center"/>
    </xf>
    <xf numFmtId="0" fontId="12" fillId="0" borderId="9" xfId="0" applyFont="1" applyBorder="1" applyAlignment="1">
      <alignment horizontal="center"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12" fillId="2" borderId="1" xfId="0" applyFont="1" applyFill="1" applyBorder="1" applyAlignment="1">
      <alignment horizontal="center" vertical="center"/>
    </xf>
    <xf numFmtId="0" fontId="12" fillId="2" borderId="3" xfId="0" applyFont="1" applyFill="1" applyBorder="1" applyAlignment="1">
      <alignment horizontal="center" vertical="center"/>
    </xf>
    <xf numFmtId="0" fontId="12" fillId="0" borderId="1" xfId="0" applyFont="1" applyBorder="1" applyAlignment="1">
      <alignment vertical="center" wrapText="1"/>
    </xf>
    <xf numFmtId="0" fontId="12" fillId="0" borderId="2" xfId="0" applyFont="1" applyBorder="1" applyAlignment="1">
      <alignment vertical="center" wrapText="1"/>
    </xf>
    <xf numFmtId="0" fontId="12" fillId="0" borderId="3" xfId="0" applyFont="1" applyBorder="1" applyAlignment="1">
      <alignment vertical="center" wrapText="1"/>
    </xf>
    <xf numFmtId="0" fontId="12" fillId="2" borderId="0" xfId="0" applyFont="1" applyFill="1" applyAlignment="1">
      <alignment horizontal="center" vertical="center"/>
    </xf>
    <xf numFmtId="0" fontId="12" fillId="0" borderId="0" xfId="0" applyFont="1" applyAlignment="1">
      <alignment vertical="center"/>
    </xf>
    <xf numFmtId="0" fontId="12" fillId="2" borderId="11" xfId="0" applyFont="1" applyFill="1" applyBorder="1" applyAlignment="1">
      <alignment horizontal="center" vertical="center"/>
    </xf>
    <xf numFmtId="0" fontId="3" fillId="0" borderId="1" xfId="0" applyFont="1" applyBorder="1" applyAlignment="1">
      <alignment horizontal="left" vertical="center" wrapText="1"/>
    </xf>
    <xf numFmtId="0" fontId="22" fillId="0" borderId="1" xfId="0" applyFont="1" applyFill="1" applyBorder="1" applyAlignment="1">
      <alignment horizontal="left" vertical="center" wrapText="1"/>
    </xf>
    <xf numFmtId="0" fontId="22" fillId="0" borderId="2"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3" fillId="2" borderId="4" xfId="0" applyFont="1" applyFill="1" applyBorder="1" applyAlignment="1">
      <alignment horizontal="center" vertical="center"/>
    </xf>
    <xf numFmtId="0" fontId="3" fillId="2" borderId="8" xfId="0" applyFont="1" applyFill="1" applyBorder="1" applyAlignment="1">
      <alignment horizontal="center" vertical="center" wrapText="1"/>
    </xf>
    <xf numFmtId="0" fontId="4" fillId="0" borderId="9" xfId="0" applyFont="1" applyBorder="1" applyAlignment="1">
      <alignment horizontal="center" vertical="center" wrapText="1"/>
    </xf>
    <xf numFmtId="0" fontId="3" fillId="2" borderId="5" xfId="0" applyFont="1" applyFill="1" applyBorder="1" applyAlignment="1">
      <alignment horizontal="center" vertical="center" wrapText="1"/>
    </xf>
    <xf numFmtId="0" fontId="4" fillId="0" borderId="10" xfId="0" applyFont="1" applyBorder="1" applyAlignment="1">
      <alignment horizontal="center" vertical="center" wrapText="1"/>
    </xf>
    <xf numFmtId="0" fontId="3" fillId="2" borderId="1" xfId="0" applyFont="1" applyFill="1" applyBorder="1" applyAlignment="1">
      <alignment horizontal="center" vertical="center"/>
    </xf>
    <xf numFmtId="0" fontId="12" fillId="0" borderId="2" xfId="0" applyFont="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11" fillId="2" borderId="11" xfId="0" applyFont="1" applyFill="1" applyBorder="1" applyAlignment="1">
      <alignment horizontal="center" vertical="center" wrapText="1"/>
    </xf>
    <xf numFmtId="0" fontId="5" fillId="4" borderId="1" xfId="0" applyFont="1" applyFill="1" applyBorder="1" applyAlignment="1">
      <alignment vertical="center" wrapText="1"/>
    </xf>
    <xf numFmtId="0" fontId="0" fillId="4" borderId="2" xfId="0" applyFill="1" applyBorder="1" applyAlignment="1">
      <alignment vertical="center" wrapText="1"/>
    </xf>
    <xf numFmtId="0" fontId="0" fillId="4" borderId="3" xfId="0" applyFill="1" applyBorder="1" applyAlignment="1">
      <alignment vertical="center" wrapText="1"/>
    </xf>
    <xf numFmtId="0" fontId="3" fillId="2" borderId="7"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4" fillId="2" borderId="1" xfId="0" applyFont="1" applyFill="1" applyBorder="1" applyAlignment="1">
      <alignment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4" fillId="3" borderId="4" xfId="0" applyFont="1" applyFill="1" applyBorder="1" applyAlignment="1">
      <alignment horizontal="left" vertical="center"/>
    </xf>
    <xf numFmtId="0" fontId="3" fillId="2" borderId="8" xfId="0" applyFont="1" applyFill="1" applyBorder="1" applyAlignment="1">
      <alignment horizontal="left" vertical="center" wrapText="1"/>
    </xf>
    <xf numFmtId="0" fontId="12" fillId="2" borderId="9"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12" fillId="2" borderId="24" xfId="0" applyFont="1" applyFill="1" applyBorder="1" applyAlignment="1">
      <alignment horizontal="left" vertical="center" wrapText="1"/>
    </xf>
    <xf numFmtId="0" fontId="3" fillId="2" borderId="1" xfId="0" applyFont="1" applyFill="1" applyBorder="1" applyAlignment="1">
      <alignment horizontal="right" vertical="center"/>
    </xf>
    <xf numFmtId="0" fontId="3" fillId="2" borderId="3" xfId="0" applyFont="1" applyFill="1" applyBorder="1" applyAlignment="1">
      <alignment horizontal="right" vertical="center"/>
    </xf>
    <xf numFmtId="0" fontId="4" fillId="2" borderId="4" xfId="0" applyFont="1" applyFill="1" applyBorder="1" applyAlignment="1">
      <alignment horizontal="left" vertical="center"/>
    </xf>
    <xf numFmtId="0" fontId="3" fillId="2" borderId="5" xfId="0" applyFont="1" applyFill="1" applyBorder="1" applyAlignment="1">
      <alignment horizontal="left" vertical="center" wrapText="1"/>
    </xf>
    <xf numFmtId="0" fontId="12" fillId="2" borderId="10" xfId="0" applyFont="1" applyFill="1" applyBorder="1" applyAlignment="1">
      <alignment horizontal="left" vertical="center" wrapText="1"/>
    </xf>
    <xf numFmtId="0" fontId="12" fillId="2" borderId="4" xfId="0" applyFont="1" applyFill="1" applyBorder="1" applyAlignment="1">
      <alignment vertical="center"/>
    </xf>
    <xf numFmtId="0" fontId="5" fillId="4" borderId="42" xfId="0" applyFont="1" applyFill="1" applyBorder="1" applyAlignment="1">
      <alignment horizontal="left" vertical="center" wrapText="1"/>
    </xf>
    <xf numFmtId="0" fontId="5" fillId="4" borderId="0" xfId="0" applyFont="1" applyFill="1" applyBorder="1" applyAlignment="1">
      <alignment horizontal="left" vertical="center" wrapText="1"/>
    </xf>
    <xf numFmtId="0" fontId="12" fillId="0" borderId="43" xfId="0" applyFont="1" applyBorder="1" applyAlignment="1">
      <alignment horizontal="left" vertical="center"/>
    </xf>
    <xf numFmtId="0" fontId="12" fillId="4" borderId="44" xfId="0" applyFont="1" applyFill="1" applyBorder="1" applyAlignment="1">
      <alignment horizontal="left" vertical="center" wrapText="1"/>
    </xf>
    <xf numFmtId="0" fontId="12" fillId="4" borderId="32" xfId="0" applyFont="1" applyFill="1" applyBorder="1" applyAlignment="1">
      <alignment horizontal="left" vertical="center" wrapText="1"/>
    </xf>
    <xf numFmtId="0" fontId="12" fillId="0" borderId="45" xfId="0" applyFont="1" applyBorder="1" applyAlignment="1">
      <alignment horizontal="left" vertical="center"/>
    </xf>
    <xf numFmtId="0" fontId="4" fillId="4" borderId="42" xfId="0" applyFont="1" applyFill="1" applyBorder="1" applyAlignment="1">
      <alignment horizontal="left" vertical="center" wrapText="1"/>
    </xf>
    <xf numFmtId="0" fontId="4" fillId="4" borderId="0" xfId="0" applyFont="1" applyFill="1" applyBorder="1" applyAlignment="1">
      <alignment horizontal="left" vertical="center" wrapText="1"/>
    </xf>
    <xf numFmtId="0" fontId="12" fillId="4" borderId="42" xfId="0" applyFont="1" applyFill="1" applyBorder="1" applyAlignment="1">
      <alignment horizontal="left" vertical="center" wrapText="1"/>
    </xf>
    <xf numFmtId="0" fontId="12" fillId="4" borderId="0" xfId="0" applyFont="1" applyFill="1" applyBorder="1" applyAlignment="1">
      <alignment horizontal="left" vertical="center" wrapText="1"/>
    </xf>
    <xf numFmtId="0" fontId="3" fillId="0" borderId="2" xfId="0" applyFont="1" applyBorder="1" applyAlignment="1">
      <alignment vertical="center"/>
    </xf>
    <xf numFmtId="0" fontId="5" fillId="4" borderId="40" xfId="0" applyFont="1" applyFill="1" applyBorder="1" applyAlignment="1">
      <alignment horizontal="left" vertical="center" wrapText="1"/>
    </xf>
    <xf numFmtId="0" fontId="12" fillId="4" borderId="21" xfId="0" applyFont="1" applyFill="1" applyBorder="1" applyAlignment="1">
      <alignment horizontal="left" vertical="center" wrapText="1"/>
    </xf>
    <xf numFmtId="0" fontId="12" fillId="0" borderId="41" xfId="0" applyFont="1" applyBorder="1" applyAlignment="1">
      <alignment horizontal="left" vertical="center"/>
    </xf>
    <xf numFmtId="0" fontId="3" fillId="0" borderId="6" xfId="0" applyFont="1" applyBorder="1" applyAlignment="1">
      <alignment vertical="center"/>
    </xf>
    <xf numFmtId="0" fontId="12" fillId="0" borderId="6" xfId="0" applyFont="1" applyBorder="1" applyAlignment="1">
      <alignment vertical="center"/>
    </xf>
    <xf numFmtId="0" fontId="3" fillId="0" borderId="0" xfId="0" applyFont="1" applyFill="1" applyBorder="1" applyAlignment="1">
      <alignment vertical="center"/>
    </xf>
    <xf numFmtId="0" fontId="12" fillId="0" borderId="24" xfId="0" applyFont="1" applyBorder="1" applyAlignment="1">
      <alignment vertical="center"/>
    </xf>
    <xf numFmtId="0" fontId="3"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12" fillId="0" borderId="9" xfId="0" applyFont="1" applyBorder="1" applyAlignment="1">
      <alignment vertical="center"/>
    </xf>
    <xf numFmtId="0" fontId="9" fillId="0" borderId="23" xfId="0" applyFont="1" applyFill="1" applyBorder="1" applyAlignment="1">
      <alignment horizontal="right" vertical="center"/>
    </xf>
    <xf numFmtId="0" fontId="3" fillId="2" borderId="4" xfId="0" applyFont="1" applyFill="1" applyBorder="1" applyAlignment="1">
      <alignment horizontal="left" vertical="center"/>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3" fillId="2" borderId="12" xfId="0" applyFont="1" applyFill="1" applyBorder="1" applyAlignment="1">
      <alignment horizontal="center" vertical="center"/>
    </xf>
    <xf numFmtId="0" fontId="0" fillId="2" borderId="1" xfId="0" applyFill="1" applyBorder="1" applyAlignment="1">
      <alignment vertical="center" wrapText="1" readingOrder="1"/>
    </xf>
    <xf numFmtId="0" fontId="0" fillId="0" borderId="2" xfId="0" applyBorder="1" applyAlignment="1">
      <alignment vertical="center" wrapText="1" readingOrder="1"/>
    </xf>
    <xf numFmtId="0" fontId="0" fillId="0" borderId="3" xfId="0" applyBorder="1" applyAlignment="1">
      <alignment vertical="center" wrapText="1" readingOrder="1"/>
    </xf>
    <xf numFmtId="0" fontId="0" fillId="0" borderId="4" xfId="0" applyBorder="1" applyAlignment="1">
      <alignment horizontal="center" vertical="center"/>
    </xf>
    <xf numFmtId="0" fontId="0" fillId="0" borderId="4" xfId="0" applyBorder="1" applyAlignment="1">
      <alignment vertical="center"/>
    </xf>
    <xf numFmtId="0" fontId="0" fillId="2" borderId="2" xfId="0" applyFill="1" applyBorder="1" applyAlignment="1">
      <alignment vertical="center" wrapText="1" readingOrder="1"/>
    </xf>
    <xf numFmtId="0" fontId="0" fillId="2" borderId="3" xfId="0" applyFill="1" applyBorder="1" applyAlignment="1">
      <alignment vertical="center" wrapText="1" readingOrder="1"/>
    </xf>
    <xf numFmtId="0" fontId="3" fillId="2" borderId="28" xfId="0" applyFont="1" applyFill="1" applyBorder="1" applyAlignment="1">
      <alignment horizontal="center" vertical="center"/>
    </xf>
    <xf numFmtId="0" fontId="4" fillId="2" borderId="55" xfId="0" applyFont="1" applyFill="1" applyBorder="1" applyAlignment="1">
      <alignment horizontal="left" vertical="center"/>
    </xf>
    <xf numFmtId="0" fontId="4" fillId="2" borderId="56" xfId="0" applyFont="1" applyFill="1" applyBorder="1" applyAlignment="1">
      <alignment horizontal="left" vertical="center"/>
    </xf>
    <xf numFmtId="0" fontId="0" fillId="5" borderId="49" xfId="0" applyFill="1" applyBorder="1" applyAlignment="1">
      <alignment horizontal="center" vertical="center"/>
    </xf>
    <xf numFmtId="0" fontId="0" fillId="5" borderId="16" xfId="0" applyFill="1" applyBorder="1" applyAlignment="1">
      <alignment horizontal="center" vertical="center"/>
    </xf>
    <xf numFmtId="0" fontId="3" fillId="5" borderId="47" xfId="0" applyFont="1" applyFill="1" applyBorder="1" applyAlignment="1">
      <alignment horizontal="center"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25" xfId="0" applyFont="1" applyFill="1" applyBorder="1" applyAlignment="1">
      <alignment horizontal="center" vertical="center"/>
    </xf>
    <xf numFmtId="0" fontId="3" fillId="2" borderId="51"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cellXfs>
  <cellStyles count="2">
    <cellStyle name="Normal" xfId="0" builtinId="0"/>
    <cellStyle name="Percent" xfId="1" builtinId="5"/>
  </cellStyles>
  <dxfs count="10">
    <dxf>
      <font>
        <b/>
        <i val="0"/>
        <condense val="0"/>
        <extend val="0"/>
        <color indexed="18"/>
      </font>
    </dxf>
    <dxf>
      <font>
        <b/>
        <i val="0"/>
        <condense val="0"/>
        <extend val="0"/>
        <color indexed="10"/>
      </font>
    </dxf>
    <dxf>
      <font>
        <b/>
        <i val="0"/>
        <condense val="0"/>
        <extend val="0"/>
        <color indexed="1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0.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9.xml"/><Relationship Id="rId4" Type="http://schemas.openxmlformats.org/officeDocument/2006/relationships/worksheet" Target="worksheets/sheet4.xml"/><Relationship Id="rId9" Type="http://schemas.openxmlformats.org/officeDocument/2006/relationships/chartsheet" Target="chartsheets/sheet1.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tx>
            <c:strRef>
              <c:f>Calculations!$DD$1</c:f>
              <c:strCache>
                <c:ptCount val="1"/>
                <c:pt idx="0">
                  <c:v>3D Profile</c:v>
                </c:pt>
              </c:strCache>
            </c:strRef>
          </c:tx>
          <c:spPr>
            <a:solidFill>
              <a:schemeClr val="accent1">
                <a:shade val="44000"/>
              </a:schemeClr>
            </a:solidFill>
            <a:ln>
              <a:noFill/>
            </a:ln>
            <a:effectLst/>
            <a:sp3d/>
          </c:spPr>
          <c:invertIfNegative val="0"/>
          <c:val>
            <c:numRef>
              <c:f>Calculations!$DD$2:$DD$13</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val>
          <c:extLst>
            <c:ext xmlns:c16="http://schemas.microsoft.com/office/drawing/2014/chart" uri="{C3380CC4-5D6E-409C-BE32-E72D297353CC}">
              <c16:uniqueId val="{00000000-DF4A-4161-BBB2-ED179232D9B9}"/>
            </c:ext>
          </c:extLst>
        </c:ser>
        <c:ser>
          <c:idx val="1"/>
          <c:order val="1"/>
          <c:tx>
            <c:strRef>
              <c:f>Calculations!$DE$1</c:f>
              <c:strCache>
                <c:ptCount val="1"/>
                <c:pt idx="0">
                  <c:v>A</c:v>
                </c:pt>
              </c:strCache>
            </c:strRef>
          </c:tx>
          <c:spPr>
            <a:solidFill>
              <a:schemeClr val="accent1">
                <a:shade val="58000"/>
              </a:schemeClr>
            </a:solidFill>
            <a:ln>
              <a:noFill/>
            </a:ln>
            <a:effectLst/>
            <a:sp3d/>
          </c:spPr>
          <c:invertIfNegative val="0"/>
          <c:val>
            <c:numRef>
              <c:f>Calculations!$DE$2:$DE$13</c:f>
              <c:numCache>
                <c:formatCode>0.00</c:formatCode>
                <c:ptCount val="12"/>
                <c:pt idx="0">
                  <c:v>0.77664829813184699</c:v>
                </c:pt>
                <c:pt idx="1">
                  <c:v>2.2584505622146041</c:v>
                </c:pt>
                <c:pt idx="2">
                  <c:v>5.4970845393329713</c:v>
                </c:pt>
                <c:pt idx="3">
                  <c:v>2.5823179895279722</c:v>
                </c:pt>
                <c:pt idx="4">
                  <c:v>1.1449886785973036</c:v>
                </c:pt>
                <c:pt idx="5">
                  <c:v>6.1418218526923765</c:v>
                </c:pt>
                <c:pt idx="6">
                  <c:v>1.1449886785973036</c:v>
                </c:pt>
                <c:pt idx="7">
                  <c:v>0.26584673748796245</c:v>
                </c:pt>
                <c:pt idx="8">
                  <c:v>23.730435413200283</c:v>
                </c:pt>
                <c:pt idx="9">
                  <c:v>1494.3820681896307</c:v>
                </c:pt>
                <c:pt idx="10">
                  <c:v>2.2846924936970896</c:v>
                </c:pt>
                <c:pt idx="11">
                  <c:v>5.4591134027945287</c:v>
                </c:pt>
              </c:numCache>
            </c:numRef>
          </c:val>
          <c:extLst>
            <c:ext xmlns:c16="http://schemas.microsoft.com/office/drawing/2014/chart" uri="{C3380CC4-5D6E-409C-BE32-E72D297353CC}">
              <c16:uniqueId val="{00000001-DF4A-4161-BBB2-ED179232D9B9}"/>
            </c:ext>
          </c:extLst>
        </c:ser>
        <c:ser>
          <c:idx val="2"/>
          <c:order val="2"/>
          <c:tx>
            <c:strRef>
              <c:f>Calculations!$DF$1</c:f>
              <c:strCache>
                <c:ptCount val="1"/>
                <c:pt idx="0">
                  <c:v>B</c:v>
                </c:pt>
              </c:strCache>
            </c:strRef>
          </c:tx>
          <c:spPr>
            <a:solidFill>
              <a:schemeClr val="accent1">
                <a:shade val="72000"/>
              </a:schemeClr>
            </a:solidFill>
            <a:ln>
              <a:noFill/>
            </a:ln>
            <a:effectLst/>
            <a:sp3d/>
          </c:spPr>
          <c:invertIfNegative val="0"/>
          <c:val>
            <c:numRef>
              <c:f>Calculations!$DF$2:$DF$13</c:f>
              <c:numCache>
                <c:formatCode>0.00</c:formatCode>
                <c:ptCount val="12"/>
                <c:pt idx="0">
                  <c:v>0.5646126405536479</c:v>
                </c:pt>
                <c:pt idx="1">
                  <c:v>2.2325100450230115</c:v>
                </c:pt>
                <c:pt idx="2">
                  <c:v>1.4593574884664349</c:v>
                </c:pt>
                <c:pt idx="3">
                  <c:v>1.1449886785973036</c:v>
                </c:pt>
                <c:pt idx="4">
                  <c:v>1.1449886785973036</c:v>
                </c:pt>
                <c:pt idx="5">
                  <c:v>1.1449886785973036</c:v>
                </c:pt>
                <c:pt idx="6">
                  <c:v>0.74157610666250795</c:v>
                </c:pt>
                <c:pt idx="7">
                  <c:v>2.1614508040787048</c:v>
                </c:pt>
                <c:pt idx="8">
                  <c:v>1.4227347017405361</c:v>
                </c:pt>
                <c:pt idx="9">
                  <c:v>1.6006597476543984</c:v>
                </c:pt>
                <c:pt idx="10">
                  <c:v>1.2645873268837828</c:v>
                </c:pt>
                <c:pt idx="11">
                  <c:v>7.7589218220381992E-2</c:v>
                </c:pt>
              </c:numCache>
            </c:numRef>
          </c:val>
          <c:extLst>
            <c:ext xmlns:c16="http://schemas.microsoft.com/office/drawing/2014/chart" uri="{C3380CC4-5D6E-409C-BE32-E72D297353CC}">
              <c16:uniqueId val="{00000002-DF4A-4161-BBB2-ED179232D9B9}"/>
            </c:ext>
          </c:extLst>
        </c:ser>
        <c:ser>
          <c:idx val="3"/>
          <c:order val="3"/>
          <c:tx>
            <c:strRef>
              <c:f>Calculations!$DG$1</c:f>
              <c:strCache>
                <c:ptCount val="1"/>
                <c:pt idx="0">
                  <c:v>C</c:v>
                </c:pt>
              </c:strCache>
            </c:strRef>
          </c:tx>
          <c:spPr>
            <a:solidFill>
              <a:schemeClr val="accent1">
                <a:shade val="86000"/>
              </a:schemeClr>
            </a:solidFill>
            <a:ln>
              <a:noFill/>
            </a:ln>
            <a:effectLst/>
            <a:sp3d/>
          </c:spPr>
          <c:invertIfNegative val="0"/>
          <c:val>
            <c:numRef>
              <c:f>Calculations!$DG$2:$DG$13</c:f>
              <c:numCache>
                <c:formatCode>0.00</c:formatCode>
                <c:ptCount val="12"/>
                <c:pt idx="0">
                  <c:v>1.1449886785973036</c:v>
                </c:pt>
                <c:pt idx="1">
                  <c:v>0.27906375562787605</c:v>
                </c:pt>
                <c:pt idx="2">
                  <c:v>525.90801237149594</c:v>
                </c:pt>
                <c:pt idx="3">
                  <c:v>0.62503115129260456</c:v>
                </c:pt>
                <c:pt idx="4">
                  <c:v>62.769856255267221</c:v>
                </c:pt>
                <c:pt idx="5">
                  <c:v>136.74396314462959</c:v>
                </c:pt>
                <c:pt idx="6">
                  <c:v>1.1423462468485446</c:v>
                </c:pt>
                <c:pt idx="7">
                  <c:v>0.23520652687844659</c:v>
                </c:pt>
                <c:pt idx="8">
                  <c:v>3961.9638460986621</c:v>
                </c:pt>
                <c:pt idx="9">
                  <c:v>1.0224285306099221</c:v>
                </c:pt>
                <c:pt idx="10">
                  <c:v>0.30467295218641111</c:v>
                </c:pt>
                <c:pt idx="11">
                  <c:v>0.47368503529963413</c:v>
                </c:pt>
              </c:numCache>
            </c:numRef>
          </c:val>
          <c:extLst>
            <c:ext xmlns:c16="http://schemas.microsoft.com/office/drawing/2014/chart" uri="{C3380CC4-5D6E-409C-BE32-E72D297353CC}">
              <c16:uniqueId val="{00000003-DF4A-4161-BBB2-ED179232D9B9}"/>
            </c:ext>
          </c:extLst>
        </c:ser>
        <c:ser>
          <c:idx val="4"/>
          <c:order val="4"/>
          <c:tx>
            <c:strRef>
              <c:f>Calculations!$DH$1</c:f>
              <c:strCache>
                <c:ptCount val="1"/>
                <c:pt idx="0">
                  <c:v>D</c:v>
                </c:pt>
              </c:strCache>
            </c:strRef>
          </c:tx>
          <c:spPr>
            <a:solidFill>
              <a:schemeClr val="accent1"/>
            </a:solidFill>
            <a:ln>
              <a:noFill/>
            </a:ln>
            <a:effectLst/>
            <a:sp3d/>
          </c:spPr>
          <c:invertIfNegative val="0"/>
          <c:val>
            <c:numRef>
              <c:f>Calculations!$DH$2:$DH$13</c:f>
              <c:numCache>
                <c:formatCode>0.00</c:formatCode>
                <c:ptCount val="12"/>
                <c:pt idx="0">
                  <c:v>7601.1395192527552</c:v>
                </c:pt>
                <c:pt idx="1">
                  <c:v>1.1449886785973036</c:v>
                </c:pt>
                <c:pt idx="2">
                  <c:v>0.64408961386426311</c:v>
                </c:pt>
                <c:pt idx="3">
                  <c:v>1.1449886785973036</c:v>
                </c:pt>
                <c:pt idx="4">
                  <c:v>0.7519281233362316</c:v>
                </c:pt>
                <c:pt idx="5">
                  <c:v>0.22406667489235116</c:v>
                </c:pt>
                <c:pt idx="6">
                  <c:v>6.0176054708660089E-2</c:v>
                </c:pt>
                <c:pt idx="7">
                  <c:v>0.14050239877458093</c:v>
                </c:pt>
                <c:pt idx="8">
                  <c:v>1.1449886785973036</c:v>
                </c:pt>
                <c:pt idx="9">
                  <c:v>2.3380946492906109</c:v>
                </c:pt>
                <c:pt idx="10">
                  <c:v>0.77664829813184633</c:v>
                </c:pt>
                <c:pt idx="11">
                  <c:v>8.933277160246908E-2</c:v>
                </c:pt>
              </c:numCache>
            </c:numRef>
          </c:val>
          <c:extLst>
            <c:ext xmlns:c16="http://schemas.microsoft.com/office/drawing/2014/chart" uri="{C3380CC4-5D6E-409C-BE32-E72D297353CC}">
              <c16:uniqueId val="{00000004-DF4A-4161-BBB2-ED179232D9B9}"/>
            </c:ext>
          </c:extLst>
        </c:ser>
        <c:ser>
          <c:idx val="5"/>
          <c:order val="5"/>
          <c:tx>
            <c:strRef>
              <c:f>Calculations!$DI$1</c:f>
              <c:strCache>
                <c:ptCount val="1"/>
                <c:pt idx="0">
                  <c:v>E</c:v>
                </c:pt>
              </c:strCache>
            </c:strRef>
          </c:tx>
          <c:spPr>
            <a:solidFill>
              <a:schemeClr val="accent1">
                <a:tint val="86000"/>
              </a:schemeClr>
            </a:solidFill>
            <a:ln>
              <a:noFill/>
            </a:ln>
            <a:effectLst/>
            <a:sp3d/>
          </c:spPr>
          <c:invertIfNegative val="0"/>
          <c:val>
            <c:numRef>
              <c:f>Calculations!$DI$2:$DI$13</c:f>
              <c:numCache>
                <c:formatCode>0.00</c:formatCode>
                <c:ptCount val="12"/>
                <c:pt idx="0">
                  <c:v>1.8259745615752427</c:v>
                </c:pt>
                <c:pt idx="1">
                  <c:v>0.37250542286645549</c:v>
                </c:pt>
                <c:pt idx="2">
                  <c:v>47820.226182068109</c:v>
                </c:pt>
                <c:pt idx="3">
                  <c:v>2.0027745114226669</c:v>
                </c:pt>
                <c:pt idx="4">
                  <c:v>1522.2609760573582</c:v>
                </c:pt>
                <c:pt idx="5">
                  <c:v>9823.3541737767919</c:v>
                </c:pt>
                <c:pt idx="6">
                  <c:v>1.2158792831830971</c:v>
                </c:pt>
                <c:pt idx="7">
                  <c:v>38218.936149228488</c:v>
                </c:pt>
                <c:pt idx="8">
                  <c:v>1.4194512812000435</c:v>
                </c:pt>
                <c:pt idx="9">
                  <c:v>208.70673301925464</c:v>
                </c:pt>
                <c:pt idx="10">
                  <c:v>2.4657046509276141</c:v>
                </c:pt>
                <c:pt idx="11">
                  <c:v>1.5354554631730952</c:v>
                </c:pt>
              </c:numCache>
            </c:numRef>
          </c:val>
          <c:extLst>
            <c:ext xmlns:c16="http://schemas.microsoft.com/office/drawing/2014/chart" uri="{C3380CC4-5D6E-409C-BE32-E72D297353CC}">
              <c16:uniqueId val="{00000005-DF4A-4161-BBB2-ED179232D9B9}"/>
            </c:ext>
          </c:extLst>
        </c:ser>
        <c:ser>
          <c:idx val="6"/>
          <c:order val="6"/>
          <c:tx>
            <c:strRef>
              <c:f>Calculations!$DJ$1</c:f>
              <c:strCache>
                <c:ptCount val="1"/>
                <c:pt idx="0">
                  <c:v>F</c:v>
                </c:pt>
              </c:strCache>
            </c:strRef>
          </c:tx>
          <c:spPr>
            <a:solidFill>
              <a:schemeClr val="accent1">
                <a:tint val="72000"/>
              </a:schemeClr>
            </a:solidFill>
            <a:ln>
              <a:noFill/>
            </a:ln>
            <a:effectLst/>
            <a:sp3d/>
          </c:spPr>
          <c:invertIfNegative val="0"/>
          <c:val>
            <c:numRef>
              <c:f>Calculations!$DJ$2:$DJ$13</c:f>
              <c:numCache>
                <c:formatCode>0.00</c:formatCode>
                <c:ptCount val="12"/>
                <c:pt idx="0">
                  <c:v>1.2616688825671714</c:v>
                </c:pt>
                <c:pt idx="1">
                  <c:v>3339.3077283080665</c:v>
                </c:pt>
                <c:pt idx="2">
                  <c:v>1.1449886785973036</c:v>
                </c:pt>
                <c:pt idx="3">
                  <c:v>3.4152708575649822</c:v>
                </c:pt>
                <c:pt idx="4">
                  <c:v>1.1449886785973036</c:v>
                </c:pt>
                <c:pt idx="5">
                  <c:v>8.3899759005916597</c:v>
                </c:pt>
                <c:pt idx="6">
                  <c:v>0.6776755690068732</c:v>
                </c:pt>
                <c:pt idx="7">
                  <c:v>1.1449886785973036</c:v>
                </c:pt>
                <c:pt idx="8">
                  <c:v>29.215592985203891</c:v>
                </c:pt>
                <c:pt idx="9">
                  <c:v>0.22251893331312439</c:v>
                </c:pt>
                <c:pt idx="10">
                  <c:v>1.4459322945457473</c:v>
                </c:pt>
                <c:pt idx="11">
                  <c:v>5.4339451381957895</c:v>
                </c:pt>
              </c:numCache>
            </c:numRef>
          </c:val>
          <c:extLst>
            <c:ext xmlns:c16="http://schemas.microsoft.com/office/drawing/2014/chart" uri="{C3380CC4-5D6E-409C-BE32-E72D297353CC}">
              <c16:uniqueId val="{00000006-DF4A-4161-BBB2-ED179232D9B9}"/>
            </c:ext>
          </c:extLst>
        </c:ser>
        <c:ser>
          <c:idx val="7"/>
          <c:order val="7"/>
          <c:tx>
            <c:strRef>
              <c:f>Calculations!$DK$1</c:f>
              <c:strCache>
                <c:ptCount val="1"/>
                <c:pt idx="0">
                  <c:v>G</c:v>
                </c:pt>
              </c:strCache>
            </c:strRef>
          </c:tx>
          <c:spPr>
            <a:solidFill>
              <a:schemeClr val="accent1">
                <a:tint val="58000"/>
              </a:schemeClr>
            </a:solidFill>
            <a:ln>
              <a:noFill/>
            </a:ln>
            <a:effectLst/>
            <a:sp3d/>
          </c:spPr>
          <c:invertIfNegative val="0"/>
          <c:val>
            <c:numRef>
              <c:f>Calculations!$DK$2:$DK$13</c:f>
              <c:numCache>
                <c:formatCode>0.00</c:formatCode>
                <c:ptCount val="12"/>
                <c:pt idx="0">
                  <c:v>0.89213462247530118</c:v>
                </c:pt>
                <c:pt idx="1">
                  <c:v>40.001993682726699</c:v>
                </c:pt>
                <c:pt idx="2">
                  <c:v>16.625586535173433</c:v>
                </c:pt>
                <c:pt idx="3">
                  <c:v>5.2024439728855613E-2</c:v>
                </c:pt>
                <c:pt idx="4">
                  <c:v>6.4026389906175831</c:v>
                </c:pt>
                <c:pt idx="5">
                  <c:v>1.3152466115949528</c:v>
                </c:pt>
                <c:pt idx="6">
                  <c:v>2.6002794315665025</c:v>
                </c:pt>
                <c:pt idx="7">
                  <c:v>3.755980370259758E-2</c:v>
                </c:pt>
                <c:pt idx="8">
                  <c:v>5.3715309549349799</c:v>
                </c:pt>
                <c:pt idx="9">
                  <c:v>0.39374495217679006</c:v>
                </c:pt>
                <c:pt idx="10">
                  <c:v>0.8657365655196595</c:v>
                </c:pt>
                <c:pt idx="11">
                  <c:v>4.9200284797135536</c:v>
                </c:pt>
              </c:numCache>
            </c:numRef>
          </c:val>
          <c:extLst>
            <c:ext xmlns:c16="http://schemas.microsoft.com/office/drawing/2014/chart" uri="{C3380CC4-5D6E-409C-BE32-E72D297353CC}">
              <c16:uniqueId val="{00000007-DF4A-4161-BBB2-ED179232D9B9}"/>
            </c:ext>
          </c:extLst>
        </c:ser>
        <c:ser>
          <c:idx val="8"/>
          <c:order val="8"/>
          <c:tx>
            <c:strRef>
              <c:f>Calculations!$DL$1</c:f>
              <c:strCache>
                <c:ptCount val="1"/>
                <c:pt idx="0">
                  <c:v>H</c:v>
                </c:pt>
              </c:strCache>
            </c:strRef>
          </c:tx>
          <c:spPr>
            <a:solidFill>
              <a:schemeClr val="accent1">
                <a:tint val="44000"/>
              </a:schemeClr>
            </a:solidFill>
            <a:ln>
              <a:noFill/>
            </a:ln>
            <a:effectLst/>
            <a:sp3d/>
          </c:spPr>
          <c:invertIfNegative val="0"/>
          <c:val>
            <c:numRef>
              <c:f>Calculations!$DL$2:$DL$13</c:f>
              <c:numCache>
                <c:formatCode>0.00</c:formatCode>
                <c:ptCount val="12"/>
                <c:pt idx="0">
                  <c:v>0.847919964633148</c:v>
                </c:pt>
                <c:pt idx="1">
                  <c:v>1.1963725105506828</c:v>
                </c:pt>
                <c:pt idx="2">
                  <c:v>0.8921346224752994</c:v>
                </c:pt>
                <c:pt idx="3">
                  <c:v>0.90041791509921498</c:v>
                </c:pt>
                <c:pt idx="4">
                  <c:v>1.2271684806250891</c:v>
                </c:pt>
                <c:pt idx="5">
                  <c:v>1.1449886785973036</c:v>
                </c:pt>
                <c:pt idx="6">
                  <c:v>2.3707332342945566</c:v>
                </c:pt>
                <c:pt idx="7">
                  <c:v>2.5526575376579062</c:v>
                </c:pt>
                <c:pt idx="8">
                  <c:v>2.6982050686793966</c:v>
                </c:pt>
                <c:pt idx="9">
                  <c:v>0.73645366632195275</c:v>
                </c:pt>
                <c:pt idx="10">
                  <c:v>0.7536674547791905</c:v>
                </c:pt>
                <c:pt idx="11">
                  <c:v>0.80032987382719922</c:v>
                </c:pt>
              </c:numCache>
            </c:numRef>
          </c:val>
          <c:extLst>
            <c:ext xmlns:c16="http://schemas.microsoft.com/office/drawing/2014/chart" uri="{C3380CC4-5D6E-409C-BE32-E72D297353CC}">
              <c16:uniqueId val="{00000008-DF4A-4161-BBB2-ED179232D9B9}"/>
            </c:ext>
          </c:extLst>
        </c:ser>
        <c:dLbls>
          <c:showLegendKey val="0"/>
          <c:showVal val="0"/>
          <c:showCatName val="0"/>
          <c:showSerName val="0"/>
          <c:showPercent val="0"/>
          <c:showBubbleSize val="0"/>
        </c:dLbls>
        <c:gapWidth val="150"/>
        <c:shape val="box"/>
        <c:axId val="678020288"/>
        <c:axId val="621876952"/>
        <c:axId val="363056720"/>
      </c:bar3DChart>
      <c:catAx>
        <c:axId val="67802028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COLUMNS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1876952"/>
        <c:crosses val="autoZero"/>
        <c:auto val="1"/>
        <c:lblAlgn val="ctr"/>
        <c:lblOffset val="100"/>
        <c:noMultiLvlLbl val="0"/>
      </c:catAx>
      <c:valAx>
        <c:axId val="621876952"/>
        <c:scaling>
          <c:logBase val="10"/>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fOLD DIFFERENCE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020288"/>
        <c:crosses val="autoZero"/>
        <c:crossBetween val="between"/>
      </c:valAx>
      <c:serAx>
        <c:axId val="363056720"/>
        <c:scaling>
          <c:orientation val="maxMin"/>
        </c:scaling>
        <c:delete val="0"/>
        <c:axPos val="b"/>
        <c:title>
          <c:tx>
            <c:rich>
              <a:bodyPr rot="-540000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ROWS</a:t>
                </a:r>
              </a:p>
            </c:rich>
          </c:tx>
          <c:overlay val="0"/>
          <c:spPr>
            <a:noFill/>
            <a:ln>
              <a:noFill/>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1876952"/>
        <c:crosses val="autoZero"/>
      </c:ser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'Scatter Plot'!$M$6</c:f>
              <c:strCache>
                <c:ptCount val="1"/>
                <c:pt idx="0">
                  <c:v>Control Group</c:v>
                </c:pt>
              </c:strCache>
            </c:strRef>
          </c:tx>
          <c:spPr>
            <a:ln w="25400" cap="rnd">
              <a:noFill/>
              <a:round/>
            </a:ln>
            <a:effectLst/>
          </c:spPr>
          <c:marker>
            <c:symbol val="circle"/>
            <c:size val="5"/>
            <c:spPr>
              <a:solidFill>
                <a:schemeClr val="accent1"/>
              </a:solidFill>
              <a:ln w="9525">
                <a:solidFill>
                  <a:schemeClr val="accent1"/>
                </a:solidFill>
              </a:ln>
              <a:effectLst/>
            </c:spPr>
          </c:marker>
          <c:xVal>
            <c:numRef>
              <c:f>'Scatter Plot'!$M$7:$M$102</c:f>
              <c:numCache>
                <c:formatCode>0.0000</c:formatCode>
                <c:ptCount val="96"/>
                <c:pt idx="0">
                  <c:v>6.1775968034570464E-4</c:v>
                </c:pt>
                <c:pt idx="1">
                  <c:v>8.2000941511309428E-5</c:v>
                </c:pt>
                <c:pt idx="2">
                  <c:v>2.5650266368629167E-5</c:v>
                </c:pt>
                <c:pt idx="3">
                  <c:v>3.4477148882144903E-5</c:v>
                </c:pt>
                <c:pt idx="4">
                  <c:v>1.0513967213057007E-5</c:v>
                </c:pt>
                <c:pt idx="5">
                  <c:v>7.7832842504388128E-4</c:v>
                </c:pt>
                <c:pt idx="6">
                  <c:v>1.0513967213057007E-5</c:v>
                </c:pt>
                <c:pt idx="7">
                  <c:v>2.2633362789260098E-3</c:v>
                </c:pt>
                <c:pt idx="8">
                  <c:v>6.892931211910573E-3</c:v>
                </c:pt>
                <c:pt idx="9">
                  <c:v>2.4257837605485347E-3</c:v>
                </c:pt>
                <c:pt idx="10">
                  <c:v>1.0513967213057007E-5</c:v>
                </c:pt>
                <c:pt idx="11">
                  <c:v>3.86336019037797E-2</c:v>
                </c:pt>
                <c:pt idx="12">
                  <c:v>2.4266630638589995E-5</c:v>
                </c:pt>
                <c:pt idx="13">
                  <c:v>1.9939655363360151E-5</c:v>
                </c:pt>
                <c:pt idx="14">
                  <c:v>8.6245605666251477E-3</c:v>
                </c:pt>
                <c:pt idx="15">
                  <c:v>1.0513967213057007E-5</c:v>
                </c:pt>
                <c:pt idx="16">
                  <c:v>1.0513967213057007E-5</c:v>
                </c:pt>
                <c:pt idx="17">
                  <c:v>1.0513967213057007E-5</c:v>
                </c:pt>
                <c:pt idx="18">
                  <c:v>1.6233496896593237E-5</c:v>
                </c:pt>
                <c:pt idx="19">
                  <c:v>4.797580922594278E-5</c:v>
                </c:pt>
                <c:pt idx="20">
                  <c:v>1.0513967213057007E-5</c:v>
                </c:pt>
                <c:pt idx="21">
                  <c:v>1.0513967213057007E-5</c:v>
                </c:pt>
                <c:pt idx="22">
                  <c:v>1.0935156044517693E-5</c:v>
                </c:pt>
                <c:pt idx="23">
                  <c:v>4.2981397146638273E-4</c:v>
                </c:pt>
                <c:pt idx="24">
                  <c:v>1.0513967213057007E-5</c:v>
                </c:pt>
                <c:pt idx="25">
                  <c:v>6.4102429935015742E-4</c:v>
                </c:pt>
                <c:pt idx="26">
                  <c:v>6.4674165023839797E-2</c:v>
                </c:pt>
                <c:pt idx="27">
                  <c:v>1.0199164342129703E-3</c:v>
                </c:pt>
                <c:pt idx="28">
                  <c:v>2.3323499747550588E-3</c:v>
                </c:pt>
                <c:pt idx="29">
                  <c:v>1.5443992008642627E-4</c:v>
                </c:pt>
                <c:pt idx="30">
                  <c:v>2.3594505760499173E-3</c:v>
                </c:pt>
                <c:pt idx="31">
                  <c:v>5.1182140163631094E-5</c:v>
                </c:pt>
                <c:pt idx="32">
                  <c:v>4.8198017553452373E-5</c:v>
                </c:pt>
                <c:pt idx="33">
                  <c:v>3.2262454233851302E-2</c:v>
                </c:pt>
                <c:pt idx="34">
                  <c:v>1.8384003163176565E-3</c:v>
                </c:pt>
                <c:pt idx="35">
                  <c:v>7.2426760925632258E-2</c:v>
                </c:pt>
                <c:pt idx="36">
                  <c:v>1.8221484177773867E-5</c:v>
                </c:pt>
                <c:pt idx="37">
                  <c:v>1.0513967213057007E-5</c:v>
                </c:pt>
                <c:pt idx="38">
                  <c:v>1.3900315397431624E-3</c:v>
                </c:pt>
                <c:pt idx="39">
                  <c:v>1.0513967213057007E-5</c:v>
                </c:pt>
                <c:pt idx="40">
                  <c:v>9.3203171418963847E-4</c:v>
                </c:pt>
                <c:pt idx="41">
                  <c:v>7.4417425175555681E-5</c:v>
                </c:pt>
                <c:pt idx="42">
                  <c:v>0.34056450866012183</c:v>
                </c:pt>
                <c:pt idx="43">
                  <c:v>7.0910535935589349</c:v>
                </c:pt>
                <c:pt idx="44">
                  <c:v>1.0513967213057007E-5</c:v>
                </c:pt>
                <c:pt idx="45">
                  <c:v>7.3634355817665277E-4</c:v>
                </c:pt>
                <c:pt idx="46">
                  <c:v>4.0756939258634547E-4</c:v>
                </c:pt>
                <c:pt idx="47">
                  <c:v>1.8795392539618574E-4</c:v>
                </c:pt>
                <c:pt idx="48">
                  <c:v>2.4948858485890089E-5</c:v>
                </c:pt>
                <c:pt idx="49">
                  <c:v>1.2820485987003172E-3</c:v>
                </c:pt>
                <c:pt idx="50">
                  <c:v>3.3878712442566796E-4</c:v>
                </c:pt>
                <c:pt idx="51">
                  <c:v>5.7185146903834646E-5</c:v>
                </c:pt>
                <c:pt idx="52">
                  <c:v>3.0674625126745063E-4</c:v>
                </c:pt>
                <c:pt idx="53">
                  <c:v>1.903921250857179E-5</c:v>
                </c:pt>
                <c:pt idx="54">
                  <c:v>1.0375562286856623E-2</c:v>
                </c:pt>
                <c:pt idx="55">
                  <c:v>1.4296286725958658E-5</c:v>
                </c:pt>
                <c:pt idx="56">
                  <c:v>6.8004983570515894E-5</c:v>
                </c:pt>
                <c:pt idx="57">
                  <c:v>5.1113783299539732E-4</c:v>
                </c:pt>
                <c:pt idx="58">
                  <c:v>0.37526977437859271</c:v>
                </c:pt>
                <c:pt idx="59">
                  <c:v>1.6661552744631759E-2</c:v>
                </c:pt>
                <c:pt idx="60">
                  <c:v>11.519450548117481</c:v>
                </c:pt>
                <c:pt idx="61">
                  <c:v>1.0513967213057007E-5</c:v>
                </c:pt>
                <c:pt idx="62">
                  <c:v>1.0513967213057007E-5</c:v>
                </c:pt>
                <c:pt idx="63">
                  <c:v>3.7751209216798608E-2</c:v>
                </c:pt>
                <c:pt idx="64">
                  <c:v>1.0513967213057007E-5</c:v>
                </c:pt>
                <c:pt idx="65">
                  <c:v>1.0327727615229775E-2</c:v>
                </c:pt>
                <c:pt idx="66">
                  <c:v>0.12465390641900867</c:v>
                </c:pt>
                <c:pt idx="67">
                  <c:v>1.0513967213057007E-5</c:v>
                </c:pt>
                <c:pt idx="68">
                  <c:v>7.5008064366127367E-4</c:v>
                </c:pt>
                <c:pt idx="69">
                  <c:v>2.8384781143864185E-3</c:v>
                </c:pt>
                <c:pt idx="70">
                  <c:v>0.92830234414254464</c:v>
                </c:pt>
                <c:pt idx="71">
                  <c:v>1.4343320474810711E-4</c:v>
                </c:pt>
                <c:pt idx="72">
                  <c:v>1.24699091234885E-3</c:v>
                </c:pt>
                <c:pt idx="73">
                  <c:v>4.198448205379051E-2</c:v>
                </c:pt>
                <c:pt idx="74">
                  <c:v>1.7682314679109441E-5</c:v>
                </c:pt>
                <c:pt idx="75">
                  <c:v>0.10628427000802447</c:v>
                </c:pt>
                <c:pt idx="76">
                  <c:v>6.2928448754151131E-4</c:v>
                </c:pt>
                <c:pt idx="77">
                  <c:v>4.5371434840848542E-3</c:v>
                </c:pt>
                <c:pt idx="78">
                  <c:v>2.5794182308331432E-4</c:v>
                </c:pt>
                <c:pt idx="79">
                  <c:v>1.2832979699251014E-2</c:v>
                </c:pt>
                <c:pt idx="80">
                  <c:v>1.0513967213057007E-5</c:v>
                </c:pt>
                <c:pt idx="81">
                  <c:v>2.9115437242166397E-3</c:v>
                </c:pt>
                <c:pt idx="82">
                  <c:v>4.4130750569145423E-3</c:v>
                </c:pt>
                <c:pt idx="83">
                  <c:v>7.1594868623734764E-2</c:v>
                </c:pt>
                <c:pt idx="84">
                  <c:v>20.908244062290763</c:v>
                </c:pt>
                <c:pt idx="85">
                  <c:v>1.5296372091599168E-2</c:v>
                </c:pt>
                <c:pt idx="86">
                  <c:v>0.9412609619546396</c:v>
                </c:pt>
                <c:pt idx="87">
                  <c:v>1.4872700903768545</c:v>
                </c:pt>
                <c:pt idx="88">
                  <c:v>2.2335419221143966</c:v>
                </c:pt>
                <c:pt idx="89">
                  <c:v>1.0513967213057007E-5</c:v>
                </c:pt>
                <c:pt idx="90">
                  <c:v>0.14024293506631047</c:v>
                </c:pt>
                <c:pt idx="91">
                  <c:v>0.14418570063250277</c:v>
                </c:pt>
                <c:pt idx="92">
                  <c:v>0.13206621341865699</c:v>
                </c:pt>
                <c:pt idx="93">
                  <c:v>1.8825219239092774</c:v>
                </c:pt>
                <c:pt idx="94">
                  <c:v>1.9088009506603771</c:v>
                </c:pt>
                <c:pt idx="95">
                  <c:v>1.5504281463409522</c:v>
                </c:pt>
              </c:numCache>
            </c:numRef>
          </c:xVal>
          <c:yVal>
            <c:numRef>
              <c:f>'Scatter Plot'!$L$7:$L$102</c:f>
              <c:numCache>
                <c:formatCode>0.0000</c:formatCode>
                <c:ptCount val="96"/>
                <c:pt idx="0">
                  <c:v>4.7978200439496534E-4</c:v>
                </c:pt>
                <c:pt idx="1">
                  <c:v>1.8519507245834364E-4</c:v>
                </c:pt>
                <c:pt idx="2">
                  <c:v>1.4100168268476386E-4</c:v>
                </c:pt>
                <c:pt idx="3">
                  <c:v>8.9030961785997002E-5</c:v>
                </c:pt>
                <c:pt idx="4">
                  <c:v>1.2038373426093518E-5</c:v>
                </c:pt>
                <c:pt idx="5">
                  <c:v>4.7803545295061504E-3</c:v>
                </c:pt>
                <c:pt idx="6">
                  <c:v>1.2038373426093518E-5</c:v>
                </c:pt>
                <c:pt idx="7">
                  <c:v>6.0170056559062473E-4</c:v>
                </c:pt>
                <c:pt idx="8">
                  <c:v>0.16357225893187621</c:v>
                </c:pt>
                <c:pt idx="9">
                  <c:v>3.6250477530693388</c:v>
                </c:pt>
                <c:pt idx="10">
                  <c:v>2.4021181970648652E-5</c:v>
                </c:pt>
                <c:pt idx="11">
                  <c:v>0.210905213951152</c:v>
                </c:pt>
                <c:pt idx="12">
                  <c:v>1.3701246402194351E-5</c:v>
                </c:pt>
                <c:pt idx="13">
                  <c:v>4.4515480892998501E-5</c:v>
                </c:pt>
                <c:pt idx="14">
                  <c:v>1.2586317047636728E-2</c:v>
                </c:pt>
                <c:pt idx="15">
                  <c:v>1.2038373426093518E-5</c:v>
                </c:pt>
                <c:pt idx="16">
                  <c:v>1.2038373426093518E-5</c:v>
                </c:pt>
                <c:pt idx="17">
                  <c:v>1.2038373426093518E-5</c:v>
                </c:pt>
                <c:pt idx="18">
                  <c:v>1.2038373426093518E-5</c:v>
                </c:pt>
                <c:pt idx="19">
                  <c:v>1.0369735142774057E-4</c:v>
                </c:pt>
                <c:pt idx="20">
                  <c:v>1.4958586006978436E-5</c:v>
                </c:pt>
                <c:pt idx="21">
                  <c:v>1.6829284106098447E-5</c:v>
                </c:pt>
                <c:pt idx="22">
                  <c:v>1.382845975139367E-5</c:v>
                </c:pt>
                <c:pt idx="23">
                  <c:v>3.3348930026274207E-5</c:v>
                </c:pt>
                <c:pt idx="24">
                  <c:v>1.2038373426093518E-5</c:v>
                </c:pt>
                <c:pt idx="25">
                  <c:v>1.7888664842538281E-4</c:v>
                </c:pt>
                <c:pt idx="26">
                  <c:v>34.012661579473708</c:v>
                </c:pt>
                <c:pt idx="27">
                  <c:v>6.3747954309838087E-4</c:v>
                </c:pt>
                <c:pt idx="28">
                  <c:v>0.14640127265235117</c:v>
                </c:pt>
                <c:pt idx="29">
                  <c:v>2.1118726740357814E-2</c:v>
                </c:pt>
                <c:pt idx="30">
                  <c:v>2.6953095101752596E-3</c:v>
                </c:pt>
                <c:pt idx="31">
                  <c:v>1.2038373426093518E-5</c:v>
                </c:pt>
                <c:pt idx="32">
                  <c:v>0.19095880300040699</c:v>
                </c:pt>
                <c:pt idx="33">
                  <c:v>3.2986053676186448E-2</c:v>
                </c:pt>
                <c:pt idx="34">
                  <c:v>5.6011085167293243E-4</c:v>
                </c:pt>
                <c:pt idx="35">
                  <c:v>3.4307472805696279E-2</c:v>
                </c:pt>
                <c:pt idx="36">
                  <c:v>0.13850404348311574</c:v>
                </c:pt>
                <c:pt idx="37">
                  <c:v>1.2038373426093518E-5</c:v>
                </c:pt>
                <c:pt idx="38">
                  <c:v>8.9530487769232049E-4</c:v>
                </c:pt>
                <c:pt idx="39">
                  <c:v>1.2038373426093518E-5</c:v>
                </c:pt>
                <c:pt idx="40">
                  <c:v>7.0082085774046579E-4</c:v>
                </c:pt>
                <c:pt idx="41">
                  <c:v>1.6674465013137104E-5</c:v>
                </c:pt>
                <c:pt idx="42">
                  <c:v>2.0493828504959434E-2</c:v>
                </c:pt>
                <c:pt idx="43">
                  <c:v>0.99631003973414267</c:v>
                </c:pt>
                <c:pt idx="44">
                  <c:v>1.2038373426093518E-5</c:v>
                </c:pt>
                <c:pt idx="45">
                  <c:v>1.7216409334124415E-3</c:v>
                </c:pt>
                <c:pt idx="46">
                  <c:v>3.1653807512281557E-4</c:v>
                </c:pt>
                <c:pt idx="47">
                  <c:v>1.6790445089204974E-5</c:v>
                </c:pt>
                <c:pt idx="48">
                  <c:v>4.5555980935575931E-5</c:v>
                </c:pt>
                <c:pt idx="49">
                  <c:v>4.775700553942084E-4</c:v>
                </c:pt>
                <c:pt idx="50">
                  <c:v>16.200876917607893</c:v>
                </c:pt>
                <c:pt idx="51">
                  <c:v>1.1452895465096086E-4</c:v>
                </c:pt>
                <c:pt idx="52">
                  <c:v>0.46694784785632504</c:v>
                </c:pt>
                <c:pt idx="53">
                  <c:v>0.187028927661502</c:v>
                </c:pt>
                <c:pt idx="54">
                  <c:v>1.2615431235964807E-2</c:v>
                </c:pt>
                <c:pt idx="55">
                  <c:v>0.54638886955047672</c:v>
                </c:pt>
                <c:pt idx="56">
                  <c:v>9.6529761057156691E-5</c:v>
                </c:pt>
                <c:pt idx="57">
                  <c:v>0.10667790724701075</c:v>
                </c:pt>
                <c:pt idx="58">
                  <c:v>0.92530442803785251</c:v>
                </c:pt>
                <c:pt idx="59">
                  <c:v>2.5583072186691511E-2</c:v>
                </c:pt>
                <c:pt idx="60">
                  <c:v>14.533732300831172</c:v>
                </c:pt>
                <c:pt idx="61">
                  <c:v>3.5109371969738887E-2</c:v>
                </c:pt>
                <c:pt idx="62">
                  <c:v>1.2038373426093518E-5</c:v>
                </c:pt>
                <c:pt idx="63">
                  <c:v>0.12893060467597084</c:v>
                </c:pt>
                <c:pt idx="64">
                  <c:v>1.2038373426093518E-5</c:v>
                </c:pt>
                <c:pt idx="65">
                  <c:v>8.6649385799652784E-2</c:v>
                </c:pt>
                <c:pt idx="66">
                  <c:v>8.4474906961431229E-2</c:v>
                </c:pt>
                <c:pt idx="67">
                  <c:v>1.2038373426093518E-5</c:v>
                </c:pt>
                <c:pt idx="68">
                  <c:v>2.1914050791287526E-2</c:v>
                </c:pt>
                <c:pt idx="69">
                  <c:v>6.3161512224591454E-4</c:v>
                </c:pt>
                <c:pt idx="70">
                  <c:v>1.3422623384982255</c:v>
                </c:pt>
                <c:pt idx="71">
                  <c:v>7.7940816559681782E-4</c:v>
                </c:pt>
                <c:pt idx="72">
                  <c:v>1.1124837668184727E-3</c:v>
                </c:pt>
                <c:pt idx="73">
                  <c:v>1.6794629858882806</c:v>
                </c:pt>
                <c:pt idx="74">
                  <c:v>2.9397885283970144E-4</c:v>
                </c:pt>
                <c:pt idx="75">
                  <c:v>5.5293795991578857E-3</c:v>
                </c:pt>
                <c:pt idx="76">
                  <c:v>4.0290813961240853E-3</c:v>
                </c:pt>
                <c:pt idx="77">
                  <c:v>5.9674625937627228E-3</c:v>
                </c:pt>
                <c:pt idx="78">
                  <c:v>6.7072081710430791E-4</c:v>
                </c:pt>
                <c:pt idx="79">
                  <c:v>4.8200419842328785E-4</c:v>
                </c:pt>
                <c:pt idx="80">
                  <c:v>5.6476100344107175E-5</c:v>
                </c:pt>
                <c:pt idx="81">
                  <c:v>1.1464056444523141E-3</c:v>
                </c:pt>
                <c:pt idx="82">
                  <c:v>3.8205604431536719E-3</c:v>
                </c:pt>
                <c:pt idx="83">
                  <c:v>0.35224879263012537</c:v>
                </c:pt>
                <c:pt idx="84">
                  <c:v>17.728517565838811</c:v>
                </c:pt>
                <c:pt idx="85">
                  <c:v>1.8300159081543897E-2</c:v>
                </c:pt>
                <c:pt idx="86">
                  <c:v>0.83973149294413951</c:v>
                </c:pt>
                <c:pt idx="87">
                  <c:v>1.3391646339665484</c:v>
                </c:pt>
                <c:pt idx="88">
                  <c:v>2.7409322469735651</c:v>
                </c:pt>
                <c:pt idx="89">
                  <c:v>1.2038373426093518E-5</c:v>
                </c:pt>
                <c:pt idx="90">
                  <c:v>0.33247858703671573</c:v>
                </c:pt>
                <c:pt idx="91">
                  <c:v>0.36805671554204455</c:v>
                </c:pt>
                <c:pt idx="92">
                  <c:v>0.35634172644751522</c:v>
                </c:pt>
                <c:pt idx="93">
                  <c:v>1.3863901727944434</c:v>
                </c:pt>
                <c:pt idx="94">
                  <c:v>1.4386011541643056</c:v>
                </c:pt>
                <c:pt idx="95">
                  <c:v>1.2408539627391926</c:v>
                </c:pt>
              </c:numCache>
            </c:numRef>
          </c:yVal>
          <c:smooth val="0"/>
          <c:extLst>
            <c:ext xmlns:c16="http://schemas.microsoft.com/office/drawing/2014/chart" uri="{C3380CC4-5D6E-409C-BE32-E72D297353CC}">
              <c16:uniqueId val="{00000000-4BDE-4E34-9F09-907F89DFD2A9}"/>
            </c:ext>
          </c:extLst>
        </c:ser>
        <c:ser>
          <c:idx val="1"/>
          <c:order val="1"/>
          <c:tx>
            <c:v>Series 2</c:v>
          </c:tx>
          <c:spPr>
            <a:ln w="25400" cap="rnd">
              <a:solidFill>
                <a:srgbClr val="7030A0"/>
              </a:solidFill>
              <a:round/>
            </a:ln>
            <a:effectLst/>
          </c:spPr>
          <c:marker>
            <c:symbol val="none"/>
          </c:marker>
          <c:xVal>
            <c:numRef>
              <c:f>'Scatter Plot'!$B$12:$B$13</c:f>
              <c:numCache>
                <c:formatCode>General</c:formatCode>
                <c:ptCount val="2"/>
                <c:pt idx="0">
                  <c:v>1.0000000000000001E-5</c:v>
                </c:pt>
                <c:pt idx="1">
                  <c:v>1000</c:v>
                </c:pt>
              </c:numCache>
            </c:numRef>
          </c:xVal>
          <c:yVal>
            <c:numRef>
              <c:f>'Scatter Plot'!$C$12:$C$13</c:f>
              <c:numCache>
                <c:formatCode>General</c:formatCode>
                <c:ptCount val="2"/>
                <c:pt idx="0">
                  <c:v>3.0000000000000004E-5</c:v>
                </c:pt>
                <c:pt idx="1">
                  <c:v>3000</c:v>
                </c:pt>
              </c:numCache>
            </c:numRef>
          </c:yVal>
          <c:smooth val="0"/>
          <c:extLst>
            <c:ext xmlns:c16="http://schemas.microsoft.com/office/drawing/2014/chart" uri="{C3380CC4-5D6E-409C-BE32-E72D297353CC}">
              <c16:uniqueId val="{0000000C-4BDE-4E34-9F09-907F89DFD2A9}"/>
            </c:ext>
          </c:extLst>
        </c:ser>
        <c:ser>
          <c:idx val="2"/>
          <c:order val="2"/>
          <c:tx>
            <c:v>Series 3</c:v>
          </c:tx>
          <c:spPr>
            <a:ln w="25400" cap="rnd">
              <a:noFill/>
              <a:round/>
            </a:ln>
            <a:effectLst/>
          </c:spPr>
          <c:marker>
            <c:symbol val="circle"/>
            <c:size val="5"/>
            <c:spPr>
              <a:solidFill>
                <a:schemeClr val="accent3"/>
              </a:solidFill>
              <a:ln w="9525">
                <a:solidFill>
                  <a:schemeClr val="accent3"/>
                </a:solidFill>
              </a:ln>
              <a:effectLst/>
            </c:spPr>
          </c:marker>
          <c:dPt>
            <c:idx val="1"/>
            <c:marker>
              <c:symbol val="none"/>
            </c:marker>
            <c:bubble3D val="0"/>
            <c:spPr>
              <a:ln w="25400" cap="rnd">
                <a:solidFill>
                  <a:srgbClr val="7030A0"/>
                </a:solidFill>
                <a:round/>
              </a:ln>
              <a:effectLst/>
            </c:spPr>
            <c:extLst>
              <c:ext xmlns:c16="http://schemas.microsoft.com/office/drawing/2014/chart" uri="{C3380CC4-5D6E-409C-BE32-E72D297353CC}">
                <c16:uniqueId val="{0000000E-4BDE-4E34-9F09-907F89DFD2A9}"/>
              </c:ext>
            </c:extLst>
          </c:dPt>
          <c:xVal>
            <c:numRef>
              <c:f>'Scatter Plot'!$D$12:$D$13</c:f>
              <c:numCache>
                <c:formatCode>General</c:formatCode>
                <c:ptCount val="2"/>
                <c:pt idx="0">
                  <c:v>3.0000000000000004E-5</c:v>
                </c:pt>
                <c:pt idx="1">
                  <c:v>3000</c:v>
                </c:pt>
              </c:numCache>
            </c:numRef>
          </c:xVal>
          <c:yVal>
            <c:numRef>
              <c:f>'Scatter Plot'!$E$12:$E$13</c:f>
              <c:numCache>
                <c:formatCode>General</c:formatCode>
                <c:ptCount val="2"/>
                <c:pt idx="0">
                  <c:v>1.0000000000000001E-5</c:v>
                </c:pt>
                <c:pt idx="1">
                  <c:v>1000</c:v>
                </c:pt>
              </c:numCache>
            </c:numRef>
          </c:yVal>
          <c:smooth val="0"/>
          <c:extLst>
            <c:ext xmlns:c16="http://schemas.microsoft.com/office/drawing/2014/chart" uri="{C3380CC4-5D6E-409C-BE32-E72D297353CC}">
              <c16:uniqueId val="{0000000D-4BDE-4E34-9F09-907F89DFD2A9}"/>
            </c:ext>
          </c:extLst>
        </c:ser>
        <c:ser>
          <c:idx val="3"/>
          <c:order val="3"/>
          <c:tx>
            <c:v>Series 4</c:v>
          </c:tx>
          <c:spPr>
            <a:ln w="25400" cap="rnd">
              <a:noFill/>
              <a:round/>
            </a:ln>
            <a:effectLst/>
          </c:spPr>
          <c:marker>
            <c:symbol val="none"/>
          </c:marker>
          <c:dPt>
            <c:idx val="1"/>
            <c:marker>
              <c:symbol val="none"/>
            </c:marker>
            <c:bubble3D val="0"/>
            <c:spPr>
              <a:ln w="25400" cap="rnd">
                <a:solidFill>
                  <a:schemeClr val="tx1"/>
                </a:solidFill>
                <a:round/>
              </a:ln>
              <a:effectLst/>
            </c:spPr>
            <c:extLst>
              <c:ext xmlns:c16="http://schemas.microsoft.com/office/drawing/2014/chart" uri="{C3380CC4-5D6E-409C-BE32-E72D297353CC}">
                <c16:uniqueId val="{00000010-4BDE-4E34-9F09-907F89DFD2A9}"/>
              </c:ext>
            </c:extLst>
          </c:dPt>
          <c:xVal>
            <c:numRef>
              <c:f>'Scatter Plot'!$F$12:$F$13</c:f>
              <c:numCache>
                <c:formatCode>General</c:formatCode>
                <c:ptCount val="2"/>
                <c:pt idx="0">
                  <c:v>1.0000000000000001E-5</c:v>
                </c:pt>
                <c:pt idx="1">
                  <c:v>1000</c:v>
                </c:pt>
              </c:numCache>
            </c:numRef>
          </c:xVal>
          <c:yVal>
            <c:numRef>
              <c:f>'Scatter Plot'!$F$12:$F$13</c:f>
              <c:numCache>
                <c:formatCode>General</c:formatCode>
                <c:ptCount val="2"/>
                <c:pt idx="0">
                  <c:v>1.0000000000000001E-5</c:v>
                </c:pt>
                <c:pt idx="1">
                  <c:v>1000</c:v>
                </c:pt>
              </c:numCache>
            </c:numRef>
          </c:yVal>
          <c:smooth val="0"/>
          <c:extLst>
            <c:ext xmlns:c16="http://schemas.microsoft.com/office/drawing/2014/chart" uri="{C3380CC4-5D6E-409C-BE32-E72D297353CC}">
              <c16:uniqueId val="{0000000F-4BDE-4E34-9F09-907F89DFD2A9}"/>
            </c:ext>
          </c:extLst>
        </c:ser>
        <c:dLbls>
          <c:showLegendKey val="0"/>
          <c:showVal val="0"/>
          <c:showCatName val="0"/>
          <c:showSerName val="0"/>
          <c:showPercent val="0"/>
          <c:showBubbleSize val="0"/>
        </c:dLbls>
        <c:axId val="786053960"/>
        <c:axId val="786055928"/>
      </c:scatterChart>
      <c:valAx>
        <c:axId val="786053960"/>
        <c:scaling>
          <c:logBase val="10"/>
          <c:orientation val="minMax"/>
        </c:scaling>
        <c:delete val="0"/>
        <c:axPos val="b"/>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Control Group</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0.0000E+0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6055928"/>
        <c:crossesAt val="1.0000000000000006E-12"/>
        <c:crossBetween val="midCat"/>
      </c:valAx>
      <c:valAx>
        <c:axId val="786055928"/>
        <c:scaling>
          <c:logBase val="10"/>
          <c:orientation val="minMax"/>
        </c:scaling>
        <c:delete val="0"/>
        <c:axPos val="l"/>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Test Group</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0.00E+0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6053960"/>
        <c:crossesAt val="1.0000000000000006E-12"/>
        <c:crossBetween val="midCat"/>
      </c:valAx>
      <c:spPr>
        <a:noFill/>
        <a:ln>
          <a:solidFill>
            <a:schemeClr val="tx1"/>
          </a:solidFill>
        </a:ln>
        <a:effectLst/>
      </c:spPr>
    </c:plotArea>
    <c:plotVisOnly val="1"/>
    <c:dispBlanksAs val="gap"/>
    <c:showDLblsOverMax val="0"/>
  </c:chart>
  <c:spPr>
    <a:solidFill>
      <a:schemeClr val="bg1"/>
    </a:solidFill>
    <a:ln w="1905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'Volcano Plot'!$M$7:$M$102</c:f>
              <c:numCache>
                <c:formatCode>0.00</c:formatCode>
                <c:ptCount val="96"/>
                <c:pt idx="0">
                  <c:v>-0.36466666666666775</c:v>
                </c:pt>
                <c:pt idx="1">
                  <c:v>1.1753333333333393</c:v>
                </c:pt>
                <c:pt idx="2">
                  <c:v>2.4586666666666681</c:v>
                </c:pt>
                <c:pt idx="3">
                  <c:v>1.3686666666666656</c:v>
                </c:pt>
                <c:pt idx="4">
                  <c:v>0.19533333333333189</c:v>
                </c:pt>
                <c:pt idx="5">
                  <c:v>2.6186666666666665</c:v>
                </c:pt>
                <c:pt idx="6">
                  <c:v>0.19533333333333189</c:v>
                </c:pt>
                <c:pt idx="7">
                  <c:v>-1.9113333333333329</c:v>
                </c:pt>
                <c:pt idx="8">
                  <c:v>4.5686666666666671</c:v>
                </c:pt>
                <c:pt idx="9">
                  <c:v>10.545333333333335</c:v>
                </c:pt>
                <c:pt idx="10">
                  <c:v>1.1919999999999993</c:v>
                </c:pt>
                <c:pt idx="11">
                  <c:v>2.4486666666666674</c:v>
                </c:pt>
                <c:pt idx="12">
                  <c:v>-0.82466666666666866</c:v>
                </c:pt>
                <c:pt idx="13">
                  <c:v>1.1586666666666692</c:v>
                </c:pt>
                <c:pt idx="14">
                  <c:v>0.54533333333333445</c:v>
                </c:pt>
                <c:pt idx="15">
                  <c:v>0.19533333333333189</c:v>
                </c:pt>
                <c:pt idx="16">
                  <c:v>0.19533333333333189</c:v>
                </c:pt>
                <c:pt idx="17">
                  <c:v>0.19533333333333189</c:v>
                </c:pt>
                <c:pt idx="18">
                  <c:v>-0.43133333333333479</c:v>
                </c:pt>
                <c:pt idx="19">
                  <c:v>1.1120000000000012</c:v>
                </c:pt>
                <c:pt idx="20">
                  <c:v>0.50866666666666327</c:v>
                </c:pt>
                <c:pt idx="21">
                  <c:v>0.67866666666666842</c:v>
                </c:pt>
                <c:pt idx="22">
                  <c:v>0.33866666666666806</c:v>
                </c:pt>
                <c:pt idx="23">
                  <c:v>-3.6880000000000006</c:v>
                </c:pt>
                <c:pt idx="24">
                  <c:v>0.19533333333333189</c:v>
                </c:pt>
                <c:pt idx="25">
                  <c:v>-1.841333333333333</c:v>
                </c:pt>
                <c:pt idx="26">
                  <c:v>9.0386666666666677</c:v>
                </c:pt>
                <c:pt idx="27">
                  <c:v>-0.67799999999999994</c:v>
                </c:pt>
                <c:pt idx="28">
                  <c:v>5.9719999999999995</c:v>
                </c:pt>
                <c:pt idx="29">
                  <c:v>7.0953333333333317</c:v>
                </c:pt>
                <c:pt idx="30">
                  <c:v>0.19199999999999909</c:v>
                </c:pt>
                <c:pt idx="31">
                  <c:v>-2.0880000000000019</c:v>
                </c:pt>
                <c:pt idx="32">
                  <c:v>11.952</c:v>
                </c:pt>
                <c:pt idx="33">
                  <c:v>3.1999999999999654E-2</c:v>
                </c:pt>
                <c:pt idx="34">
                  <c:v>-1.7146666666666672</c:v>
                </c:pt>
                <c:pt idx="35">
                  <c:v>-1.0779999999999992</c:v>
                </c:pt>
                <c:pt idx="36">
                  <c:v>12.892000000000003</c:v>
                </c:pt>
                <c:pt idx="37">
                  <c:v>0.19533333333333189</c:v>
                </c:pt>
                <c:pt idx="38">
                  <c:v>-0.63466666666666627</c:v>
                </c:pt>
                <c:pt idx="39">
                  <c:v>0.19533333333333189</c:v>
                </c:pt>
                <c:pt idx="40">
                  <c:v>-0.41133333333333505</c:v>
                </c:pt>
                <c:pt idx="41">
                  <c:v>-2.1580000000000004</c:v>
                </c:pt>
                <c:pt idx="42">
                  <c:v>-4.0546666666666669</c:v>
                </c:pt>
                <c:pt idx="43">
                  <c:v>-2.8313333333333324</c:v>
                </c:pt>
                <c:pt idx="44">
                  <c:v>0.19533333333333189</c:v>
                </c:pt>
                <c:pt idx="45">
                  <c:v>1.2253333333333347</c:v>
                </c:pt>
                <c:pt idx="46">
                  <c:v>-0.36466666666666897</c:v>
                </c:pt>
                <c:pt idx="47">
                  <c:v>-3.4846666666666661</c:v>
                </c:pt>
                <c:pt idx="48">
                  <c:v>0.86866666666666681</c:v>
                </c:pt>
                <c:pt idx="49">
                  <c:v>-1.424666666666669</c:v>
                </c:pt>
                <c:pt idx="50">
                  <c:v>15.545333333333334</c:v>
                </c:pt>
                <c:pt idx="51">
                  <c:v>1.0019999999999984</c:v>
                </c:pt>
                <c:pt idx="52">
                  <c:v>10.571999999999999</c:v>
                </c:pt>
                <c:pt idx="53">
                  <c:v>13.262</c:v>
                </c:pt>
                <c:pt idx="54">
                  <c:v>0.28200000000000008</c:v>
                </c:pt>
                <c:pt idx="55">
                  <c:v>15.222</c:v>
                </c:pt>
                <c:pt idx="56">
                  <c:v>0.50533333333333263</c:v>
                </c:pt>
                <c:pt idx="57">
                  <c:v>7.7053333333333347</c:v>
                </c:pt>
                <c:pt idx="58">
                  <c:v>1.3020000000000005</c:v>
                </c:pt>
                <c:pt idx="59">
                  <c:v>0.61866666666666736</c:v>
                </c:pt>
                <c:pt idx="60">
                  <c:v>0.33533333333333443</c:v>
                </c:pt>
                <c:pt idx="61">
                  <c:v>11.705333333333332</c:v>
                </c:pt>
                <c:pt idx="62">
                  <c:v>0.19533333333333189</c:v>
                </c:pt>
                <c:pt idx="63">
                  <c:v>1.7720000000000014</c:v>
                </c:pt>
                <c:pt idx="64">
                  <c:v>0.19533333333333189</c:v>
                </c:pt>
                <c:pt idx="65">
                  <c:v>3.068666666666668</c:v>
                </c:pt>
                <c:pt idx="66">
                  <c:v>-0.5613333333333328</c:v>
                </c:pt>
                <c:pt idx="67">
                  <c:v>0.19533333333333189</c:v>
                </c:pt>
                <c:pt idx="68">
                  <c:v>4.8686666666666678</c:v>
                </c:pt>
                <c:pt idx="69">
                  <c:v>-2.1679999999999984</c:v>
                </c:pt>
                <c:pt idx="70">
                  <c:v>0.53200000000000003</c:v>
                </c:pt>
                <c:pt idx="71">
                  <c:v>2.4420000000000028</c:v>
                </c:pt>
                <c:pt idx="72">
                  <c:v>-0.16466666666666493</c:v>
                </c:pt>
                <c:pt idx="73">
                  <c:v>5.322000000000001</c:v>
                </c:pt>
                <c:pt idx="74">
                  <c:v>4.0553333333333352</c:v>
                </c:pt>
                <c:pt idx="75">
                  <c:v>-4.2646666666666659</c:v>
                </c:pt>
                <c:pt idx="76">
                  <c:v>2.6786666666666661</c:v>
                </c:pt>
                <c:pt idx="77">
                  <c:v>0.39533333333333343</c:v>
                </c:pt>
                <c:pt idx="78">
                  <c:v>1.3786666666666674</c:v>
                </c:pt>
                <c:pt idx="79">
                  <c:v>-4.7346666666666648</c:v>
                </c:pt>
                <c:pt idx="80">
                  <c:v>2.4253333333333327</c:v>
                </c:pt>
                <c:pt idx="81">
                  <c:v>-1.3446666666666658</c:v>
                </c:pt>
                <c:pt idx="82">
                  <c:v>-0.20799999999999813</c:v>
                </c:pt>
                <c:pt idx="83">
                  <c:v>2.298666666666668</c:v>
                </c:pt>
                <c:pt idx="84">
                  <c:v>-0.23799999999999968</c:v>
                </c:pt>
                <c:pt idx="85">
                  <c:v>0.25866666666666721</c:v>
                </c:pt>
                <c:pt idx="86">
                  <c:v>-0.16466666666666782</c:v>
                </c:pt>
                <c:pt idx="87">
                  <c:v>-0.15133333333333124</c:v>
                </c:pt>
                <c:pt idx="88">
                  <c:v>0.29533333333333445</c:v>
                </c:pt>
                <c:pt idx="89">
                  <c:v>0.19533333333333189</c:v>
                </c:pt>
                <c:pt idx="90">
                  <c:v>1.2453333333333336</c:v>
                </c:pt>
                <c:pt idx="91">
                  <c:v>1.3520000000000003</c:v>
                </c:pt>
                <c:pt idx="92">
                  <c:v>1.4319999999999995</c:v>
                </c:pt>
                <c:pt idx="93">
                  <c:v>-0.44133333333333236</c:v>
                </c:pt>
                <c:pt idx="94">
                  <c:v>-0.40800000000000003</c:v>
                </c:pt>
                <c:pt idx="95">
                  <c:v>-0.32133333333333158</c:v>
                </c:pt>
              </c:numCache>
            </c:numRef>
          </c:xVal>
          <c:yVal>
            <c:numRef>
              <c:f>'Volcano Plot'!$N$7:$N$102</c:f>
              <c:numCache>
                <c:formatCode>0.0E+00</c:formatCode>
                <c:ptCount val="96"/>
                <c:pt idx="0">
                  <c:v>1.2210822344846021E-2</c:v>
                </c:pt>
                <c:pt idx="1">
                  <c:v>3.9732527169350869E-3</c:v>
                </c:pt>
                <c:pt idx="2">
                  <c:v>1.4156804160014155E-3</c:v>
                </c:pt>
                <c:pt idx="3">
                  <c:v>0.14644170928602618</c:v>
                </c:pt>
                <c:pt idx="4">
                  <c:v>6.1565065283568671E-2</c:v>
                </c:pt>
                <c:pt idx="5">
                  <c:v>6.4617379289458722E-4</c:v>
                </c:pt>
                <c:pt idx="6">
                  <c:v>6.1565065283568671E-2</c:v>
                </c:pt>
                <c:pt idx="7">
                  <c:v>2.24041521938379E-5</c:v>
                </c:pt>
                <c:pt idx="8">
                  <c:v>2.9026205530898349E-6</c:v>
                </c:pt>
                <c:pt idx="9">
                  <c:v>3.7808164124755994E-6</c:v>
                </c:pt>
                <c:pt idx="10">
                  <c:v>9.1427059952443934E-2</c:v>
                </c:pt>
                <c:pt idx="11">
                  <c:v>6.1136829851024199E-6</c:v>
                </c:pt>
                <c:pt idx="12">
                  <c:v>0.25699445330886322</c:v>
                </c:pt>
                <c:pt idx="13">
                  <c:v>6.6414107669759817E-2</c:v>
                </c:pt>
                <c:pt idx="14">
                  <c:v>1.5052497955883191E-3</c:v>
                </c:pt>
                <c:pt idx="15">
                  <c:v>6.1565065283568671E-2</c:v>
                </c:pt>
                <c:pt idx="16">
                  <c:v>6.1565065283568671E-2</c:v>
                </c:pt>
                <c:pt idx="17">
                  <c:v>6.1565065283568671E-2</c:v>
                </c:pt>
                <c:pt idx="18">
                  <c:v>0.44961254551764546</c:v>
                </c:pt>
                <c:pt idx="19">
                  <c:v>0.24496671421507943</c:v>
                </c:pt>
                <c:pt idx="20">
                  <c:v>0.195163044896321</c:v>
                </c:pt>
                <c:pt idx="21">
                  <c:v>0.26775149350665023</c:v>
                </c:pt>
                <c:pt idx="22">
                  <c:v>0.18859792838255512</c:v>
                </c:pt>
                <c:pt idx="23">
                  <c:v>1.2385569392784643E-3</c:v>
                </c:pt>
                <c:pt idx="24">
                  <c:v>6.1565065283568671E-2</c:v>
                </c:pt>
                <c:pt idx="25">
                  <c:v>8.2015108868881831E-3</c:v>
                </c:pt>
                <c:pt idx="26">
                  <c:v>1.1398714413491325E-5</c:v>
                </c:pt>
                <c:pt idx="27">
                  <c:v>2.6326066839978974E-2</c:v>
                </c:pt>
                <c:pt idx="28">
                  <c:v>1.7780649490593211E-7</c:v>
                </c:pt>
                <c:pt idx="29">
                  <c:v>2.3252667548004555E-5</c:v>
                </c:pt>
                <c:pt idx="30">
                  <c:v>8.4091069827741657E-2</c:v>
                </c:pt>
                <c:pt idx="31">
                  <c:v>5.657952150699231E-2</c:v>
                </c:pt>
                <c:pt idx="32">
                  <c:v>3.4884105733055608E-6</c:v>
                </c:pt>
                <c:pt idx="33">
                  <c:v>0.7620972030080847</c:v>
                </c:pt>
                <c:pt idx="34">
                  <c:v>2.5339719479730216E-3</c:v>
                </c:pt>
                <c:pt idx="35">
                  <c:v>3.9941028574005767E-5</c:v>
                </c:pt>
                <c:pt idx="36">
                  <c:v>9.7022251234335104E-6</c:v>
                </c:pt>
                <c:pt idx="37">
                  <c:v>6.1565065283568671E-2</c:v>
                </c:pt>
                <c:pt idx="38">
                  <c:v>1.4302607300498323E-2</c:v>
                </c:pt>
                <c:pt idx="39">
                  <c:v>6.1565065283568671E-2</c:v>
                </c:pt>
                <c:pt idx="40">
                  <c:v>6.3019787668638527E-2</c:v>
                </c:pt>
                <c:pt idx="41">
                  <c:v>1.1562918913101313E-2</c:v>
                </c:pt>
                <c:pt idx="42">
                  <c:v>1.8577744253881091E-6</c:v>
                </c:pt>
                <c:pt idx="43">
                  <c:v>3.7665844520600296E-6</c:v>
                </c:pt>
                <c:pt idx="44">
                  <c:v>6.1565065283568671E-2</c:v>
                </c:pt>
                <c:pt idx="45">
                  <c:v>1.6998887755348836E-3</c:v>
                </c:pt>
                <c:pt idx="46">
                  <c:v>0.22292636970480087</c:v>
                </c:pt>
                <c:pt idx="47">
                  <c:v>1.0454018918275043E-2</c:v>
                </c:pt>
                <c:pt idx="48">
                  <c:v>0.37447404169301263</c:v>
                </c:pt>
                <c:pt idx="49">
                  <c:v>0.13118857370452994</c:v>
                </c:pt>
                <c:pt idx="50">
                  <c:v>5.5170343387694624E-5</c:v>
                </c:pt>
                <c:pt idx="51">
                  <c:v>3.3840039049066795E-2</c:v>
                </c:pt>
                <c:pt idx="52">
                  <c:v>7.419295518014388E-5</c:v>
                </c:pt>
                <c:pt idx="53">
                  <c:v>3.261389130523031E-6</c:v>
                </c:pt>
                <c:pt idx="54">
                  <c:v>3.2729814054374487E-2</c:v>
                </c:pt>
                <c:pt idx="55">
                  <c:v>4.0835161666657171E-5</c:v>
                </c:pt>
                <c:pt idx="56">
                  <c:v>0.2869534396756771</c:v>
                </c:pt>
                <c:pt idx="57">
                  <c:v>9.8891328173962383E-5</c:v>
                </c:pt>
                <c:pt idx="58">
                  <c:v>7.6559701264129472E-4</c:v>
                </c:pt>
                <c:pt idx="59">
                  <c:v>5.0513866207096481E-4</c:v>
                </c:pt>
                <c:pt idx="60">
                  <c:v>3.0406536617253212E-2</c:v>
                </c:pt>
                <c:pt idx="61">
                  <c:v>7.1453758170742933E-6</c:v>
                </c:pt>
                <c:pt idx="62">
                  <c:v>6.1565065283568671E-2</c:v>
                </c:pt>
                <c:pt idx="63">
                  <c:v>8.0975722343200574E-6</c:v>
                </c:pt>
                <c:pt idx="64">
                  <c:v>6.1565065283568671E-2</c:v>
                </c:pt>
                <c:pt idx="65">
                  <c:v>2.4942656214085648E-6</c:v>
                </c:pt>
                <c:pt idx="66">
                  <c:v>1.665481747324998E-2</c:v>
                </c:pt>
                <c:pt idx="67">
                  <c:v>6.1565065283568671E-2</c:v>
                </c:pt>
                <c:pt idx="68">
                  <c:v>1.1052741726390794E-5</c:v>
                </c:pt>
                <c:pt idx="69">
                  <c:v>1.6110467622472147E-5</c:v>
                </c:pt>
                <c:pt idx="70">
                  <c:v>7.1428070248948875E-3</c:v>
                </c:pt>
                <c:pt idx="71">
                  <c:v>1.3103636895441971E-4</c:v>
                </c:pt>
                <c:pt idx="72">
                  <c:v>0.25554037049500095</c:v>
                </c:pt>
                <c:pt idx="73">
                  <c:v>6.0673602298293581E-6</c:v>
                </c:pt>
                <c:pt idx="74">
                  <c:v>3.9732595205312727E-4</c:v>
                </c:pt>
                <c:pt idx="75">
                  <c:v>2.0355143111562434E-5</c:v>
                </c:pt>
                <c:pt idx="76">
                  <c:v>6.6241837504792773E-4</c:v>
                </c:pt>
                <c:pt idx="77">
                  <c:v>4.4987729570091254E-3</c:v>
                </c:pt>
                <c:pt idx="78">
                  <c:v>7.7286986698393053E-5</c:v>
                </c:pt>
                <c:pt idx="79">
                  <c:v>9.1177894177461351E-4</c:v>
                </c:pt>
                <c:pt idx="80">
                  <c:v>1.4696447396822509E-2</c:v>
                </c:pt>
                <c:pt idx="81">
                  <c:v>2.5281763396412405E-4</c:v>
                </c:pt>
                <c:pt idx="82">
                  <c:v>2.8273983238318576E-2</c:v>
                </c:pt>
                <c:pt idx="83">
                  <c:v>5.6786318573741467E-7</c:v>
                </c:pt>
                <c:pt idx="84">
                  <c:v>0.28551159573383844</c:v>
                </c:pt>
                <c:pt idx="85">
                  <c:v>0.31915274307877317</c:v>
                </c:pt>
                <c:pt idx="86">
                  <c:v>3.2162493595250204E-2</c:v>
                </c:pt>
                <c:pt idx="87">
                  <c:v>2.3310555356302335E-2</c:v>
                </c:pt>
                <c:pt idx="88">
                  <c:v>3.40008182582895E-3</c:v>
                </c:pt>
                <c:pt idx="89">
                  <c:v>6.1565065283568671E-2</c:v>
                </c:pt>
                <c:pt idx="90">
                  <c:v>5.2543491118575087E-3</c:v>
                </c:pt>
                <c:pt idx="91">
                  <c:v>5.9599175878710556E-4</c:v>
                </c:pt>
                <c:pt idx="92">
                  <c:v>1.725508935066132E-4</c:v>
                </c:pt>
                <c:pt idx="93">
                  <c:v>4.9025959766821614E-3</c:v>
                </c:pt>
                <c:pt idx="94">
                  <c:v>4.3913448124411718E-3</c:v>
                </c:pt>
                <c:pt idx="95">
                  <c:v>0.19617691485075725</c:v>
                </c:pt>
              </c:numCache>
            </c:numRef>
          </c:yVal>
          <c:smooth val="0"/>
          <c:extLst>
            <c:ext xmlns:c16="http://schemas.microsoft.com/office/drawing/2014/chart" uri="{C3380CC4-5D6E-409C-BE32-E72D297353CC}">
              <c16:uniqueId val="{00000000-7471-40B8-BAC2-E321BEC6E8BC}"/>
            </c:ext>
          </c:extLst>
        </c:ser>
        <c:ser>
          <c:idx val="1"/>
          <c:order val="1"/>
          <c:tx>
            <c:v>Series 2</c:v>
          </c:tx>
          <c:spPr>
            <a:ln w="19050" cap="rnd">
              <a:solidFill>
                <a:schemeClr val="tx1"/>
              </a:solidFill>
              <a:round/>
            </a:ln>
            <a:effectLst/>
          </c:spPr>
          <c:marker>
            <c:symbol val="none"/>
          </c:marker>
          <c:xVal>
            <c:numRef>
              <c:f>'Volcano Plot'!$B$9:$B$10</c:f>
              <c:numCache>
                <c:formatCode>0.00</c:formatCode>
                <c:ptCount val="2"/>
                <c:pt idx="0">
                  <c:v>-15</c:v>
                </c:pt>
                <c:pt idx="1">
                  <c:v>26</c:v>
                </c:pt>
              </c:numCache>
            </c:numRef>
          </c:xVal>
          <c:yVal>
            <c:numRef>
              <c:f>'Volcano Plot'!$C$9:$C$10</c:f>
              <c:numCache>
                <c:formatCode>General</c:formatCode>
                <c:ptCount val="2"/>
                <c:pt idx="0">
                  <c:v>0.05</c:v>
                </c:pt>
                <c:pt idx="1">
                  <c:v>0.05</c:v>
                </c:pt>
              </c:numCache>
            </c:numRef>
          </c:yVal>
          <c:smooth val="0"/>
          <c:extLst>
            <c:ext xmlns:c16="http://schemas.microsoft.com/office/drawing/2014/chart" uri="{C3380CC4-5D6E-409C-BE32-E72D297353CC}">
              <c16:uniqueId val="{00000002-7471-40B8-BAC2-E321BEC6E8BC}"/>
            </c:ext>
          </c:extLst>
        </c:ser>
        <c:ser>
          <c:idx val="2"/>
          <c:order val="2"/>
          <c:tx>
            <c:v>Series 3</c:v>
          </c:tx>
          <c:spPr>
            <a:ln w="19050" cap="rnd">
              <a:solidFill>
                <a:srgbClr val="7030A0"/>
              </a:solidFill>
              <a:round/>
            </a:ln>
            <a:effectLst/>
          </c:spPr>
          <c:marker>
            <c:symbol val="none"/>
          </c:marker>
          <c:xVal>
            <c:numRef>
              <c:f>'Volcano Plot'!$C$12:$C$13</c:f>
              <c:numCache>
                <c:formatCode>General</c:formatCode>
                <c:ptCount val="2"/>
                <c:pt idx="0">
                  <c:v>1.5849625007211563</c:v>
                </c:pt>
                <c:pt idx="1">
                  <c:v>1.5849625007211563</c:v>
                </c:pt>
              </c:numCache>
            </c:numRef>
          </c:xVal>
          <c:yVal>
            <c:numRef>
              <c:f>'Volcano Plot'!$B$12:$B$13</c:f>
              <c:numCache>
                <c:formatCode>0.0E+00</c:formatCode>
                <c:ptCount val="2"/>
                <c:pt idx="0" formatCode="General">
                  <c:v>1</c:v>
                </c:pt>
                <c:pt idx="1">
                  <c:v>1E-8</c:v>
                </c:pt>
              </c:numCache>
            </c:numRef>
          </c:yVal>
          <c:smooth val="0"/>
          <c:extLst>
            <c:ext xmlns:c16="http://schemas.microsoft.com/office/drawing/2014/chart" uri="{C3380CC4-5D6E-409C-BE32-E72D297353CC}">
              <c16:uniqueId val="{00000004-7471-40B8-BAC2-E321BEC6E8BC}"/>
            </c:ext>
          </c:extLst>
        </c:ser>
        <c:ser>
          <c:idx val="3"/>
          <c:order val="3"/>
          <c:tx>
            <c:v>Series 4</c:v>
          </c:tx>
          <c:spPr>
            <a:ln w="19050" cap="rnd">
              <a:solidFill>
                <a:schemeClr val="tx1"/>
              </a:solidFill>
              <a:round/>
            </a:ln>
            <a:effectLst/>
          </c:spPr>
          <c:marker>
            <c:symbol val="none"/>
          </c:marker>
          <c:xVal>
            <c:numRef>
              <c:f>'Volcano Plot'!$E$12:$E$13</c:f>
              <c:numCache>
                <c:formatCode>General</c:formatCode>
                <c:ptCount val="2"/>
                <c:pt idx="0">
                  <c:v>0</c:v>
                </c:pt>
                <c:pt idx="1">
                  <c:v>0</c:v>
                </c:pt>
              </c:numCache>
            </c:numRef>
          </c:xVal>
          <c:yVal>
            <c:numRef>
              <c:f>'Volcano Plot'!$B$12:$B$13</c:f>
              <c:numCache>
                <c:formatCode>0.0E+00</c:formatCode>
                <c:ptCount val="2"/>
                <c:pt idx="0" formatCode="General">
                  <c:v>1</c:v>
                </c:pt>
                <c:pt idx="1">
                  <c:v>1E-8</c:v>
                </c:pt>
              </c:numCache>
            </c:numRef>
          </c:yVal>
          <c:smooth val="0"/>
          <c:extLst>
            <c:ext xmlns:c16="http://schemas.microsoft.com/office/drawing/2014/chart" uri="{C3380CC4-5D6E-409C-BE32-E72D297353CC}">
              <c16:uniqueId val="{00000005-7471-40B8-BAC2-E321BEC6E8BC}"/>
            </c:ext>
          </c:extLst>
        </c:ser>
        <c:ser>
          <c:idx val="4"/>
          <c:order val="4"/>
          <c:tx>
            <c:v>Series 5</c:v>
          </c:tx>
          <c:spPr>
            <a:ln w="19050" cap="rnd">
              <a:solidFill>
                <a:srgbClr val="7030A0"/>
              </a:solidFill>
              <a:round/>
            </a:ln>
            <a:effectLst/>
          </c:spPr>
          <c:marker>
            <c:symbol val="none"/>
          </c:marker>
          <c:xVal>
            <c:numRef>
              <c:f>'Volcano Plot'!$D$12:$D$13</c:f>
              <c:numCache>
                <c:formatCode>General</c:formatCode>
                <c:ptCount val="2"/>
                <c:pt idx="0">
                  <c:v>-1.5849625007211563</c:v>
                </c:pt>
                <c:pt idx="1">
                  <c:v>-1.5849625007211563</c:v>
                </c:pt>
              </c:numCache>
            </c:numRef>
          </c:xVal>
          <c:yVal>
            <c:numRef>
              <c:f>'Volcano Plot'!$B$12:$B$13</c:f>
              <c:numCache>
                <c:formatCode>0.0E+00</c:formatCode>
                <c:ptCount val="2"/>
                <c:pt idx="0" formatCode="General">
                  <c:v>1</c:v>
                </c:pt>
                <c:pt idx="1">
                  <c:v>1E-8</c:v>
                </c:pt>
              </c:numCache>
            </c:numRef>
          </c:yVal>
          <c:smooth val="0"/>
          <c:extLst>
            <c:ext xmlns:c16="http://schemas.microsoft.com/office/drawing/2014/chart" uri="{C3380CC4-5D6E-409C-BE32-E72D297353CC}">
              <c16:uniqueId val="{00000006-7471-40B8-BAC2-E321BEC6E8BC}"/>
            </c:ext>
          </c:extLst>
        </c:ser>
        <c:dLbls>
          <c:showLegendKey val="0"/>
          <c:showVal val="0"/>
          <c:showCatName val="0"/>
          <c:showSerName val="0"/>
          <c:showPercent val="0"/>
          <c:showBubbleSize val="0"/>
        </c:dLbls>
        <c:axId val="611634704"/>
        <c:axId val="611634048"/>
      </c:scatterChart>
      <c:valAx>
        <c:axId val="611634704"/>
        <c:scaling>
          <c:orientation val="minMax"/>
          <c:max val="20"/>
          <c:min val="-5"/>
        </c:scaling>
        <c:delete val="0"/>
        <c:axPos val="b"/>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log2 Fold Change</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1634048"/>
        <c:crosses val="max"/>
        <c:crossBetween val="midCat"/>
      </c:valAx>
      <c:valAx>
        <c:axId val="611634048"/>
        <c:scaling>
          <c:logBase val="10"/>
          <c:orientation val="maxMin"/>
          <c:max val="1"/>
          <c:min val="1.0000000000000005E-8"/>
        </c:scaling>
        <c:delete val="0"/>
        <c:axPos val="l"/>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-log10 p-value</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0.0E+00"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1634704"/>
        <c:crossesAt val="-5"/>
        <c:crossBetween val="midCat"/>
      </c:valAx>
      <c:spPr>
        <a:noFill/>
        <a:ln>
          <a:solidFill>
            <a:schemeClr val="tx1"/>
          </a:solidFill>
        </a:ln>
        <a:effectLst/>
      </c:spPr>
    </c:plotArea>
    <c:plotVisOnly val="1"/>
    <c:dispBlanksAs val="gap"/>
    <c:showDLblsOverMax val="0"/>
  </c:chart>
  <c:spPr>
    <a:solidFill>
      <a:schemeClr val="bg1"/>
    </a:solidFill>
    <a:ln w="1905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sheetViews>
    <sheetView zoomScale="60" workbookViewId="0" zoomToFit="1"/>
  </sheetViews>
  <pageMargins left="0.7" right="0.7" top="0.75" bottom="0.75" header="0.3" footer="0.3"/>
  <drawing r:id="rId1"/>
</chartsheet>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10</xdr:col>
      <xdr:colOff>171450</xdr:colOff>
      <xdr:row>2</xdr:row>
      <xdr:rowOff>76200</xdr:rowOff>
    </xdr:from>
    <xdr:to>
      <xdr:col>22</xdr:col>
      <xdr:colOff>80963</xdr:colOff>
      <xdr:row>34</xdr:row>
      <xdr:rowOff>28575</xdr:rowOff>
    </xdr:to>
    <xdr:sp macro="" textlink="">
      <xdr:nvSpPr>
        <xdr:cNvPr id="2" name="Rectangle 15">
          <a:extLst>
            <a:ext uri="{FF2B5EF4-FFF2-40B4-BE49-F238E27FC236}">
              <a16:creationId xmlns:a16="http://schemas.microsoft.com/office/drawing/2014/main" id="{E5AA776D-711F-42D0-9A08-E175C2C525AF}"/>
            </a:ext>
          </a:extLst>
        </xdr:cNvPr>
        <xdr:cNvSpPr>
          <a:spLocks noChangeArrowheads="1"/>
        </xdr:cNvSpPr>
      </xdr:nvSpPr>
      <xdr:spPr bwMode="auto">
        <a:xfrm>
          <a:off x="8048625" y="838200"/>
          <a:ext cx="5967413" cy="60483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1" i="0" u="sng" strike="noStrike" baseline="0">
              <a:solidFill>
                <a:srgbClr val="000000"/>
              </a:solidFill>
              <a:latin typeface="Arial"/>
              <a:cs typeface="Arial"/>
            </a:rPr>
            <a:t>Legend</a:t>
          </a:r>
          <a:r>
            <a:rPr lang="en-US" sz="1000" b="1" i="0" u="none" strike="noStrike" baseline="0">
              <a:solidFill>
                <a:srgbClr val="000000"/>
              </a:solidFill>
              <a:latin typeface="Arial"/>
              <a:cs typeface="Arial"/>
            </a:rPr>
            <a:t>:</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Fold-Change</a:t>
          </a:r>
          <a:r>
            <a:rPr lang="en-US" sz="1000" b="0" i="0" u="none" strike="noStrike" baseline="0">
              <a:solidFill>
                <a:srgbClr val="000000"/>
              </a:solidFill>
              <a:latin typeface="Arial"/>
              <a:cs typeface="Arial"/>
            </a:rPr>
            <a:t> (2^(- Delta Delta Ct)) is the normalized gene expression (2^(- Delta Ct)) in the Test Sample divided the normalized gene expression (2^(- Delta Ct)) in the Control Sample. </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Fold-Regulation</a:t>
          </a:r>
          <a:r>
            <a:rPr lang="en-US" sz="1000" b="0" i="0" u="none" strike="noStrike" baseline="0">
              <a:solidFill>
                <a:srgbClr val="000000"/>
              </a:solidFill>
              <a:latin typeface="Arial"/>
              <a:cs typeface="Arial"/>
            </a:rPr>
            <a:t> represents fold-change results in a biologically meaningful way. Fold-change values greater than one indicate a positive- or an up-regulation, and the fold-regulation is equal to the fold-change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Fold-change values less than one indicate a negative or down-regulation, and the fold-regulation is the negative inverse of the fold-change. </a:t>
          </a:r>
        </a:p>
        <a:p>
          <a:pPr algn="l" rtl="0">
            <a:defRPr sz="1000"/>
          </a:pPr>
          <a:r>
            <a:rPr lang="en-US" sz="1000" b="0" i="0" u="none" strike="noStrike" baseline="0">
              <a:solidFill>
                <a:srgbClr val="000000"/>
              </a:solidFill>
              <a:latin typeface="Arial"/>
              <a:cs typeface="Arial"/>
            </a:rPr>
            <a:t>Fold-change and fold-regulation values greater than 2 are indicated in red; fold-change values less than 0.5 and fold-regulation values less than -2 are indicated in blue.</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p-values:</a:t>
          </a:r>
          <a:r>
            <a:rPr lang="en-US" sz="1000" b="0" i="0" u="none" strike="noStrike" baseline="0">
              <a:solidFill>
                <a:srgbClr val="000000"/>
              </a:solidFill>
              <a:latin typeface="Arial"/>
              <a:cs typeface="Arial"/>
            </a:rPr>
            <a:t> The p values are calculated based on a Student’s t-test of the replicate 2^(- Delta Ct) values for each gene in the control group and treatment groups, and p values less than 0.05 are indicated in red.</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Comments:</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A: This gene’s average threshold cycle is relatively high (&gt; 30) in either the control or the test sample, and is reasonably low in the other sample (&lt; 30).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These data mean that the gene’s expression is relatively low in one sample and reasonably detected in the other sample suggesting that the actual fold-change value is at least as large as the calculated and reported fold-change result.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This fold-change result may also have greater variations if p value &gt; 0.05; therefore, it is important to have a sufficient number of biological replicates to validate the result for this gene.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B: This gene’s average threshold cycle is relatively high (&gt; 30), meaning that its relative expression level is low, in both control and test samples, and the p-value for the fold-change is either unavailable or relatively high (p &gt; 0.05).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This fold-change result may also have greater variations; therefore, it is important to have a sufficient number of biological replicates to validate the result for this gene.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 This gene’s average threshold cycle is either not determined or greater than the defined cut-off (deault 35), in both samples meaning that its expression was undetected, making this fold-change result erroneous and un-interpretable.</a:t>
          </a:r>
        </a:p>
      </xdr:txBody>
    </xdr:sp>
    <xdr:clientData/>
  </xdr:twoCellAnchor>
</xdr:wsDr>
</file>

<file path=xl/drawings/drawing2.xml><?xml version="1.0" encoding="utf-8"?>
<xdr:wsDr xmlns:xdr="http://schemas.openxmlformats.org/drawingml/2006/spreadsheetDrawing" xmlns:a="http://schemas.openxmlformats.org/drawingml/2006/main">
  <xdr:absoluteAnchor>
    <xdr:pos x="0" y="0"/>
    <xdr:ext cx="8657167" cy="6286500"/>
    <xdr:graphicFrame macro="">
      <xdr:nvGraphicFramePr>
        <xdr:cNvPr id="2" name="Chart 1">
          <a:extLst>
            <a:ext uri="{FF2B5EF4-FFF2-40B4-BE49-F238E27FC236}">
              <a16:creationId xmlns:a16="http://schemas.microsoft.com/office/drawing/2014/main" id="{A579F18E-04C9-48DE-84E7-59C55CB595B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twoCellAnchor>
    <xdr:from>
      <xdr:col>0</xdr:col>
      <xdr:colOff>57149</xdr:colOff>
      <xdr:row>4</xdr:row>
      <xdr:rowOff>0</xdr:rowOff>
    </xdr:from>
    <xdr:to>
      <xdr:col>8</xdr:col>
      <xdr:colOff>219074</xdr:colOff>
      <xdr:row>26</xdr:row>
      <xdr:rowOff>19050</xdr:rowOff>
    </xdr:to>
    <xdr:graphicFrame macro="">
      <xdr:nvGraphicFramePr>
        <xdr:cNvPr id="2" name="Chart 1">
          <a:extLst>
            <a:ext uri="{FF2B5EF4-FFF2-40B4-BE49-F238E27FC236}">
              <a16:creationId xmlns:a16="http://schemas.microsoft.com/office/drawing/2014/main" id="{C843B7C9-6F15-4C7D-AEA4-64712C619FC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152399</xdr:colOff>
      <xdr:row>5</xdr:row>
      <xdr:rowOff>14286</xdr:rowOff>
    </xdr:from>
    <xdr:to>
      <xdr:col>9</xdr:col>
      <xdr:colOff>247649</xdr:colOff>
      <xdr:row>25</xdr:row>
      <xdr:rowOff>66675</xdr:rowOff>
    </xdr:to>
    <xdr:graphicFrame macro="">
      <xdr:nvGraphicFramePr>
        <xdr:cNvPr id="2" name="Chart 1">
          <a:extLst>
            <a:ext uri="{FF2B5EF4-FFF2-40B4-BE49-F238E27FC236}">
              <a16:creationId xmlns:a16="http://schemas.microsoft.com/office/drawing/2014/main" id="{1BBF2AD5-C13A-4ADE-BB85-9B0AB00187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2"/>
  <sheetViews>
    <sheetView tabSelected="1" zoomScale="90" zoomScaleNormal="90" workbookViewId="0">
      <selection sqref="A1:M1"/>
    </sheetView>
  </sheetViews>
  <sheetFormatPr defaultColWidth="6.58203125" defaultRowHeight="15" customHeight="1" x14ac:dyDescent="0.3"/>
  <cols>
    <col min="1" max="1" width="6.58203125" style="48" customWidth="1"/>
    <col min="2" max="2" width="10.58203125" style="48" customWidth="1"/>
    <col min="3" max="3" width="12.58203125" style="48" customWidth="1"/>
    <col min="4" max="13" width="10.58203125" style="48" customWidth="1"/>
    <col min="14" max="16384" width="6.58203125" style="48"/>
  </cols>
  <sheetData>
    <row r="1" spans="1:13" s="32" customFormat="1" ht="15" customHeight="1" x14ac:dyDescent="0.3">
      <c r="A1" s="172" t="s">
        <v>272</v>
      </c>
      <c r="B1" s="152"/>
      <c r="C1" s="152"/>
      <c r="D1" s="152"/>
      <c r="E1" s="152"/>
      <c r="F1" s="152"/>
      <c r="G1" s="152"/>
      <c r="H1" s="152"/>
      <c r="I1" s="152"/>
      <c r="J1" s="152"/>
      <c r="K1" s="152"/>
      <c r="L1" s="152"/>
      <c r="M1" s="153"/>
    </row>
    <row r="2" spans="1:13" s="34" customFormat="1" ht="15" customHeight="1" x14ac:dyDescent="0.3">
      <c r="A2" s="173" t="s">
        <v>0</v>
      </c>
      <c r="B2" s="174"/>
      <c r="C2" s="174"/>
      <c r="D2" s="174"/>
      <c r="E2" s="174"/>
      <c r="F2" s="174"/>
      <c r="G2" s="174"/>
      <c r="H2" s="174"/>
      <c r="I2" s="174"/>
      <c r="J2" s="174"/>
      <c r="K2" s="174"/>
      <c r="L2" s="174"/>
      <c r="M2" s="175"/>
    </row>
    <row r="3" spans="1:13" ht="45" customHeight="1" x14ac:dyDescent="0.3">
      <c r="A3" s="161" t="s">
        <v>278</v>
      </c>
      <c r="B3" s="162"/>
      <c r="C3" s="162"/>
      <c r="D3" s="162"/>
      <c r="E3" s="162"/>
      <c r="F3" s="162"/>
      <c r="G3" s="162"/>
      <c r="H3" s="162"/>
      <c r="I3" s="162"/>
      <c r="J3" s="162"/>
      <c r="K3" s="162"/>
      <c r="L3" s="162"/>
      <c r="M3" s="163"/>
    </row>
    <row r="4" spans="1:13" ht="15" customHeight="1" x14ac:dyDescent="0.3">
      <c r="A4" s="33"/>
      <c r="B4" s="47" t="s">
        <v>1</v>
      </c>
      <c r="C4" s="47" t="s">
        <v>2</v>
      </c>
      <c r="D4" s="108"/>
      <c r="E4" s="108"/>
      <c r="F4" s="108"/>
      <c r="G4" s="108"/>
      <c r="H4" s="108"/>
      <c r="I4" s="108"/>
    </row>
    <row r="5" spans="1:13" ht="15" customHeight="1" x14ac:dyDescent="0.3">
      <c r="A5" s="33">
        <v>1</v>
      </c>
      <c r="B5" s="110" t="s">
        <v>269</v>
      </c>
      <c r="C5" s="26" t="s">
        <v>267</v>
      </c>
      <c r="D5" s="108"/>
      <c r="E5" s="108"/>
      <c r="F5" s="108"/>
      <c r="G5" s="108"/>
      <c r="H5" s="108"/>
      <c r="I5" s="108"/>
      <c r="J5" s="34"/>
    </row>
    <row r="6" spans="1:13" ht="15" customHeight="1" x14ac:dyDescent="0.3">
      <c r="A6" s="33">
        <v>2</v>
      </c>
      <c r="B6" s="50" t="s">
        <v>268</v>
      </c>
      <c r="C6" s="50" t="s">
        <v>7</v>
      </c>
      <c r="D6" s="108"/>
      <c r="E6" s="108"/>
      <c r="F6" s="108"/>
      <c r="G6" s="108"/>
      <c r="H6" s="108"/>
      <c r="I6" s="108"/>
    </row>
    <row r="7" spans="1:13" ht="15" customHeight="1" x14ac:dyDescent="0.3">
      <c r="A7" s="33">
        <v>3</v>
      </c>
      <c r="B7" s="111">
        <v>1</v>
      </c>
      <c r="C7" s="35" t="s">
        <v>35</v>
      </c>
      <c r="D7" s="108"/>
      <c r="E7" s="108"/>
      <c r="F7" s="108"/>
      <c r="G7" s="108"/>
      <c r="H7" s="108"/>
      <c r="I7" s="108"/>
    </row>
    <row r="8" spans="1:13" ht="15" customHeight="1" x14ac:dyDescent="0.3">
      <c r="A8" s="33">
        <v>4</v>
      </c>
      <c r="B8" s="111">
        <v>2</v>
      </c>
      <c r="C8" s="35" t="s">
        <v>36</v>
      </c>
      <c r="D8" s="108"/>
      <c r="E8" s="108"/>
      <c r="F8" s="108"/>
      <c r="G8" s="108"/>
      <c r="H8" s="108"/>
      <c r="I8" s="108"/>
    </row>
    <row r="9" spans="1:13" ht="15" customHeight="1" x14ac:dyDescent="0.3">
      <c r="A9" s="33">
        <v>5</v>
      </c>
      <c r="B9" s="111">
        <v>3</v>
      </c>
      <c r="C9" s="35" t="s">
        <v>37</v>
      </c>
      <c r="D9" s="108"/>
      <c r="E9" s="108"/>
      <c r="F9" s="108"/>
      <c r="G9" s="108"/>
      <c r="H9" s="108"/>
      <c r="I9" s="108"/>
    </row>
    <row r="10" spans="1:13" ht="15" customHeight="1" x14ac:dyDescent="0.3">
      <c r="A10" s="33" t="s">
        <v>10</v>
      </c>
      <c r="B10" s="111" t="s">
        <v>10</v>
      </c>
      <c r="C10" s="49"/>
      <c r="D10" s="108"/>
      <c r="E10" s="108"/>
      <c r="F10" s="108"/>
      <c r="G10" s="108"/>
      <c r="H10" s="108"/>
      <c r="I10" s="108"/>
    </row>
    <row r="11" spans="1:13" ht="15" customHeight="1" x14ac:dyDescent="0.3">
      <c r="A11" s="33">
        <v>98</v>
      </c>
      <c r="B11" s="111">
        <v>96</v>
      </c>
      <c r="C11" s="36" t="s">
        <v>247</v>
      </c>
      <c r="D11" s="108"/>
      <c r="E11" s="108"/>
      <c r="F11" s="108"/>
      <c r="G11" s="108"/>
      <c r="H11" s="108"/>
      <c r="I11" s="108"/>
    </row>
    <row r="12" spans="1:13" ht="34.5" customHeight="1" x14ac:dyDescent="0.3">
      <c r="A12" s="161" t="s">
        <v>279</v>
      </c>
      <c r="B12" s="162"/>
      <c r="C12" s="162"/>
      <c r="D12" s="162"/>
      <c r="E12" s="162"/>
      <c r="F12" s="162"/>
      <c r="G12" s="162"/>
      <c r="H12" s="162"/>
      <c r="I12" s="162"/>
      <c r="J12" s="162"/>
      <c r="K12" s="162"/>
      <c r="L12" s="162"/>
      <c r="M12" s="163"/>
    </row>
    <row r="13" spans="1:13" ht="15" customHeight="1" x14ac:dyDescent="0.3">
      <c r="A13" s="33"/>
      <c r="B13" s="47" t="s">
        <v>1</v>
      </c>
      <c r="C13" s="47" t="s">
        <v>2</v>
      </c>
      <c r="D13" s="47" t="s">
        <v>3</v>
      </c>
      <c r="E13" s="47" t="s">
        <v>4</v>
      </c>
      <c r="F13" s="47" t="s">
        <v>5</v>
      </c>
      <c r="G13" s="47" t="s">
        <v>6</v>
      </c>
      <c r="H13" s="47" t="s">
        <v>13</v>
      </c>
      <c r="I13" s="47" t="s">
        <v>14</v>
      </c>
      <c r="J13" s="47" t="s">
        <v>15</v>
      </c>
      <c r="K13" s="47" t="s">
        <v>16</v>
      </c>
      <c r="L13" s="47" t="s">
        <v>17</v>
      </c>
      <c r="M13" s="47" t="s">
        <v>18</v>
      </c>
    </row>
    <row r="14" spans="1:13" ht="15" customHeight="1" x14ac:dyDescent="0.3">
      <c r="A14" s="33">
        <v>1</v>
      </c>
      <c r="B14" s="176" t="s">
        <v>7</v>
      </c>
      <c r="C14" s="176" t="s">
        <v>19</v>
      </c>
      <c r="D14" s="176" t="s">
        <v>237</v>
      </c>
      <c r="E14" s="176"/>
      <c r="F14" s="176"/>
      <c r="G14" s="176"/>
      <c r="H14" s="176"/>
      <c r="I14" s="176"/>
      <c r="J14" s="176"/>
      <c r="K14" s="176"/>
      <c r="L14" s="176"/>
      <c r="M14" s="176"/>
    </row>
    <row r="15" spans="1:13" ht="15" customHeight="1" x14ac:dyDescent="0.3">
      <c r="A15" s="33">
        <v>2</v>
      </c>
      <c r="B15" s="176"/>
      <c r="C15" s="176"/>
      <c r="D15" s="24" t="s">
        <v>221</v>
      </c>
      <c r="E15" s="24" t="s">
        <v>222</v>
      </c>
      <c r="F15" s="24" t="s">
        <v>223</v>
      </c>
      <c r="G15" s="24" t="s">
        <v>224</v>
      </c>
      <c r="H15" s="24" t="s">
        <v>225</v>
      </c>
      <c r="I15" s="24" t="s">
        <v>226</v>
      </c>
      <c r="J15" s="24" t="s">
        <v>227</v>
      </c>
      <c r="K15" s="24" t="s">
        <v>228</v>
      </c>
      <c r="L15" s="24" t="s">
        <v>229</v>
      </c>
      <c r="M15" s="24" t="s">
        <v>230</v>
      </c>
    </row>
    <row r="16" spans="1:13" ht="15" customHeight="1" x14ac:dyDescent="0.3">
      <c r="A16" s="33">
        <v>3</v>
      </c>
      <c r="B16" s="51" t="s">
        <v>35</v>
      </c>
      <c r="C16" s="8" t="s">
        <v>8</v>
      </c>
      <c r="D16" s="26">
        <v>29.89</v>
      </c>
      <c r="E16" s="49">
        <v>29.56</v>
      </c>
      <c r="F16" s="26">
        <v>29.6</v>
      </c>
      <c r="G16" s="49"/>
      <c r="H16" s="26"/>
      <c r="I16" s="49"/>
      <c r="J16" s="26"/>
      <c r="K16" s="49"/>
      <c r="L16" s="26"/>
      <c r="M16" s="49"/>
    </row>
    <row r="17" spans="1:13" ht="15" customHeight="1" x14ac:dyDescent="0.3">
      <c r="A17" s="33">
        <v>4</v>
      </c>
      <c r="B17" s="51" t="s">
        <v>36</v>
      </c>
      <c r="C17" s="8" t="s">
        <v>9</v>
      </c>
      <c r="D17" s="26">
        <v>31.15</v>
      </c>
      <c r="E17" s="49">
        <v>31.27</v>
      </c>
      <c r="F17" s="26">
        <v>30.75</v>
      </c>
      <c r="G17" s="26"/>
      <c r="H17" s="49"/>
      <c r="I17" s="26"/>
      <c r="J17" s="26"/>
      <c r="K17" s="49"/>
      <c r="L17" s="26"/>
      <c r="M17" s="26"/>
    </row>
    <row r="18" spans="1:13" ht="15" customHeight="1" x14ac:dyDescent="0.3">
      <c r="A18" s="33" t="s">
        <v>21</v>
      </c>
      <c r="B18" s="51" t="s">
        <v>10</v>
      </c>
      <c r="C18" s="51" t="s">
        <v>10</v>
      </c>
      <c r="D18" s="26"/>
      <c r="E18" s="49"/>
      <c r="F18" s="26"/>
      <c r="G18" s="49"/>
      <c r="H18" s="26"/>
      <c r="I18" s="49"/>
      <c r="J18" s="26"/>
      <c r="K18" s="49"/>
      <c r="L18" s="26"/>
      <c r="M18" s="49"/>
    </row>
    <row r="19" spans="1:13" ht="15" customHeight="1" x14ac:dyDescent="0.3">
      <c r="A19" s="33">
        <v>98</v>
      </c>
      <c r="B19" s="37" t="s">
        <v>247</v>
      </c>
      <c r="C19" s="37" t="s">
        <v>11</v>
      </c>
      <c r="D19" s="27">
        <v>18.649999999999999</v>
      </c>
      <c r="E19" s="38">
        <v>18.149999999999999</v>
      </c>
      <c r="F19" s="27">
        <v>18.239999999999998</v>
      </c>
      <c r="G19" s="27"/>
      <c r="H19" s="38"/>
      <c r="I19" s="27"/>
      <c r="J19" s="27"/>
      <c r="K19" s="38"/>
      <c r="L19" s="27"/>
      <c r="M19" s="27"/>
    </row>
    <row r="20" spans="1:13" ht="31.5" customHeight="1" x14ac:dyDescent="0.3">
      <c r="A20" s="161" t="s">
        <v>280</v>
      </c>
      <c r="B20" s="162"/>
      <c r="C20" s="162"/>
      <c r="D20" s="162"/>
      <c r="E20" s="162"/>
      <c r="F20" s="162"/>
      <c r="G20" s="162"/>
      <c r="H20" s="162"/>
      <c r="I20" s="162"/>
      <c r="J20" s="162"/>
      <c r="K20" s="162"/>
      <c r="L20" s="162"/>
      <c r="M20" s="163"/>
    </row>
    <row r="21" spans="1:13" ht="15" customHeight="1" x14ac:dyDescent="0.3">
      <c r="A21" s="166" t="s">
        <v>271</v>
      </c>
      <c r="B21" s="167"/>
      <c r="C21" s="167"/>
      <c r="D21" s="167"/>
      <c r="E21" s="167"/>
      <c r="F21" s="167"/>
      <c r="G21" s="167"/>
      <c r="H21" s="167"/>
      <c r="I21" s="167"/>
      <c r="J21" s="167"/>
      <c r="K21" s="167"/>
      <c r="L21" s="167"/>
      <c r="M21" s="168"/>
    </row>
    <row r="22" spans="1:13" ht="38" customHeight="1" x14ac:dyDescent="0.3">
      <c r="A22" s="161" t="s">
        <v>281</v>
      </c>
      <c r="B22" s="162"/>
      <c r="C22" s="162"/>
      <c r="D22" s="162"/>
      <c r="E22" s="162"/>
      <c r="F22" s="162"/>
      <c r="G22" s="162"/>
      <c r="H22" s="162"/>
      <c r="I22" s="162"/>
      <c r="J22" s="162"/>
      <c r="K22" s="162"/>
      <c r="L22" s="162"/>
      <c r="M22" s="163"/>
    </row>
    <row r="23" spans="1:13" ht="15" customHeight="1" x14ac:dyDescent="0.3">
      <c r="A23" s="33"/>
      <c r="B23" s="169" t="s">
        <v>1</v>
      </c>
      <c r="C23" s="170"/>
      <c r="D23" s="47" t="s">
        <v>2</v>
      </c>
      <c r="E23" s="47" t="s">
        <v>3</v>
      </c>
      <c r="F23" s="47" t="s">
        <v>4</v>
      </c>
      <c r="G23" s="47" t="s">
        <v>233</v>
      </c>
      <c r="H23" s="171" t="s">
        <v>234</v>
      </c>
      <c r="I23" s="171"/>
      <c r="J23" s="47" t="s">
        <v>231</v>
      </c>
      <c r="K23" s="47" t="s">
        <v>232</v>
      </c>
      <c r="L23" s="47" t="s">
        <v>22</v>
      </c>
      <c r="M23" s="47" t="s">
        <v>23</v>
      </c>
    </row>
    <row r="24" spans="1:13" ht="15" customHeight="1" x14ac:dyDescent="0.3">
      <c r="A24" s="33">
        <v>1</v>
      </c>
      <c r="B24" s="177" t="s">
        <v>270</v>
      </c>
      <c r="C24" s="178"/>
      <c r="D24" s="176" t="s">
        <v>19</v>
      </c>
      <c r="E24" s="181" t="s">
        <v>24</v>
      </c>
      <c r="F24" s="183"/>
      <c r="G24" s="184"/>
      <c r="H24" s="177" t="s">
        <v>270</v>
      </c>
      <c r="I24" s="178"/>
      <c r="J24" s="176" t="s">
        <v>19</v>
      </c>
      <c r="K24" s="181" t="s">
        <v>20</v>
      </c>
      <c r="L24" s="182"/>
      <c r="M24" s="158"/>
    </row>
    <row r="25" spans="1:13" ht="15" customHeight="1" x14ac:dyDescent="0.3">
      <c r="A25" s="33">
        <v>2</v>
      </c>
      <c r="B25" s="179"/>
      <c r="C25" s="180"/>
      <c r="D25" s="176"/>
      <c r="E25" s="45" t="s">
        <v>221</v>
      </c>
      <c r="F25" s="45" t="s">
        <v>222</v>
      </c>
      <c r="G25" s="45" t="s">
        <v>223</v>
      </c>
      <c r="H25" s="179"/>
      <c r="I25" s="180"/>
      <c r="J25" s="176"/>
      <c r="K25" s="45" t="s">
        <v>221</v>
      </c>
      <c r="L25" s="45" t="s">
        <v>222</v>
      </c>
      <c r="M25" s="45" t="s">
        <v>223</v>
      </c>
    </row>
    <row r="26" spans="1:13" ht="15" customHeight="1" x14ac:dyDescent="0.3">
      <c r="A26" s="33">
        <v>3</v>
      </c>
      <c r="B26" s="156" t="s">
        <v>12</v>
      </c>
      <c r="C26" s="157"/>
      <c r="D26" s="28" t="s">
        <v>26</v>
      </c>
      <c r="E26" s="8">
        <v>14.21</v>
      </c>
      <c r="F26" s="8">
        <v>14.67</v>
      </c>
      <c r="G26" s="8">
        <v>14.65</v>
      </c>
      <c r="H26" s="164" t="s">
        <v>12</v>
      </c>
      <c r="I26" s="165"/>
      <c r="J26" s="28" t="s">
        <v>26</v>
      </c>
      <c r="K26" s="8">
        <v>14.08</v>
      </c>
      <c r="L26" s="8">
        <v>14.02</v>
      </c>
      <c r="M26" s="8">
        <v>14.13</v>
      </c>
    </row>
    <row r="27" spans="1:13" ht="15" customHeight="1" x14ac:dyDescent="0.3">
      <c r="A27" s="33">
        <v>4</v>
      </c>
      <c r="B27" s="156" t="s">
        <v>25</v>
      </c>
      <c r="C27" s="158"/>
      <c r="D27" s="28" t="s">
        <v>28</v>
      </c>
      <c r="E27" s="8">
        <v>25.01</v>
      </c>
      <c r="F27" s="8">
        <v>24.19</v>
      </c>
      <c r="G27" s="8">
        <v>24.09</v>
      </c>
      <c r="H27" s="164" t="s">
        <v>25</v>
      </c>
      <c r="I27" s="165"/>
      <c r="J27" s="28" t="s">
        <v>28</v>
      </c>
      <c r="K27" s="8">
        <v>24.52</v>
      </c>
      <c r="L27" s="8">
        <v>24.44</v>
      </c>
      <c r="M27" s="8">
        <v>24.52</v>
      </c>
    </row>
    <row r="28" spans="1:13" ht="15" customHeight="1" x14ac:dyDescent="0.3">
      <c r="A28" s="33">
        <v>5</v>
      </c>
      <c r="B28" s="156" t="s">
        <v>31</v>
      </c>
      <c r="C28" s="158"/>
      <c r="D28" s="28" t="s">
        <v>30</v>
      </c>
      <c r="E28" s="8">
        <v>18.920000000000002</v>
      </c>
      <c r="F28" s="8">
        <v>18.96</v>
      </c>
      <c r="G28" s="8">
        <v>18.850000000000001</v>
      </c>
      <c r="H28" s="164" t="s">
        <v>31</v>
      </c>
      <c r="I28" s="165"/>
      <c r="J28" s="28" t="s">
        <v>30</v>
      </c>
      <c r="K28" s="8">
        <v>18.559999999999999</v>
      </c>
      <c r="L28" s="8">
        <v>18.350000000000001</v>
      </c>
      <c r="M28" s="8">
        <v>18.739999999999998</v>
      </c>
    </row>
    <row r="29" spans="1:13" ht="15" customHeight="1" x14ac:dyDescent="0.3">
      <c r="A29" s="33">
        <v>6</v>
      </c>
      <c r="B29" s="156" t="s">
        <v>27</v>
      </c>
      <c r="C29" s="158"/>
      <c r="D29" s="28" t="s">
        <v>32</v>
      </c>
      <c r="E29" s="8">
        <v>18.2</v>
      </c>
      <c r="F29" s="8">
        <v>18.309999999999999</v>
      </c>
      <c r="G29" s="8">
        <v>18.2</v>
      </c>
      <c r="H29" s="164" t="s">
        <v>27</v>
      </c>
      <c r="I29" s="165"/>
      <c r="J29" s="28" t="s">
        <v>32</v>
      </c>
      <c r="K29" s="8">
        <v>17.89</v>
      </c>
      <c r="L29" s="8">
        <v>17.77</v>
      </c>
      <c r="M29" s="8">
        <v>18.010000000000002</v>
      </c>
    </row>
    <row r="30" spans="1:13" ht="15" customHeight="1" x14ac:dyDescent="0.3">
      <c r="A30" s="33">
        <v>7</v>
      </c>
      <c r="B30" s="156" t="s">
        <v>118</v>
      </c>
      <c r="C30" s="158"/>
      <c r="D30" s="28" t="s">
        <v>33</v>
      </c>
      <c r="E30" s="8">
        <v>17.2</v>
      </c>
      <c r="F30" s="8">
        <v>17.29</v>
      </c>
      <c r="G30" s="8">
        <v>17.12</v>
      </c>
      <c r="H30" s="164" t="s">
        <v>118</v>
      </c>
      <c r="I30" s="165"/>
      <c r="J30" s="28" t="s">
        <v>33</v>
      </c>
      <c r="K30" s="8">
        <v>17.3</v>
      </c>
      <c r="L30" s="8">
        <v>17.13</v>
      </c>
      <c r="M30" s="8">
        <v>17.48</v>
      </c>
    </row>
    <row r="31" spans="1:13" ht="15" customHeight="1" x14ac:dyDescent="0.3">
      <c r="A31" s="33" t="s">
        <v>10</v>
      </c>
      <c r="B31" s="156"/>
      <c r="C31" s="158"/>
      <c r="D31" s="28" t="s">
        <v>34</v>
      </c>
      <c r="E31" s="8" t="s">
        <v>34</v>
      </c>
      <c r="F31" s="8" t="s">
        <v>34</v>
      </c>
      <c r="G31" s="8" t="s">
        <v>34</v>
      </c>
      <c r="H31" s="164"/>
      <c r="I31" s="165"/>
      <c r="J31" s="28" t="s">
        <v>34</v>
      </c>
      <c r="K31" s="8" t="s">
        <v>34</v>
      </c>
      <c r="L31" s="8" t="s">
        <v>34</v>
      </c>
      <c r="M31" s="8" t="s">
        <v>34</v>
      </c>
    </row>
    <row r="32" spans="1:13" ht="15" customHeight="1" x14ac:dyDescent="0.3">
      <c r="A32" s="33">
        <v>22</v>
      </c>
      <c r="B32" s="159"/>
      <c r="C32" s="160"/>
      <c r="D32" s="37"/>
      <c r="E32" s="37"/>
      <c r="F32" s="37"/>
      <c r="G32" s="37"/>
      <c r="H32" s="164"/>
      <c r="I32" s="165"/>
      <c r="J32" s="37"/>
      <c r="K32" s="37"/>
      <c r="L32" s="37"/>
      <c r="M32" s="37"/>
    </row>
    <row r="33" spans="1:13" ht="30" customHeight="1" x14ac:dyDescent="0.3">
      <c r="A33" s="161" t="s">
        <v>236</v>
      </c>
      <c r="B33" s="152"/>
      <c r="C33" s="152"/>
      <c r="D33" s="152"/>
      <c r="E33" s="152"/>
      <c r="F33" s="152"/>
      <c r="G33" s="152"/>
      <c r="H33" s="152"/>
      <c r="I33" s="152"/>
      <c r="J33" s="152"/>
      <c r="K33" s="152"/>
      <c r="L33" s="152"/>
      <c r="M33" s="153"/>
    </row>
    <row r="34" spans="1:13" ht="35" customHeight="1" x14ac:dyDescent="0.3">
      <c r="A34" s="161" t="s">
        <v>282</v>
      </c>
      <c r="B34" s="162"/>
      <c r="C34" s="162"/>
      <c r="D34" s="162"/>
      <c r="E34" s="162"/>
      <c r="F34" s="162"/>
      <c r="G34" s="162"/>
      <c r="H34" s="162"/>
      <c r="I34" s="162"/>
      <c r="J34" s="162"/>
      <c r="K34" s="162"/>
      <c r="L34" s="162"/>
      <c r="M34" s="163"/>
    </row>
    <row r="35" spans="1:13" ht="37.5" customHeight="1" x14ac:dyDescent="0.3">
      <c r="A35" s="161" t="s">
        <v>283</v>
      </c>
      <c r="B35" s="162"/>
      <c r="C35" s="162"/>
      <c r="D35" s="162"/>
      <c r="E35" s="162"/>
      <c r="F35" s="162"/>
      <c r="G35" s="162"/>
      <c r="H35" s="162"/>
      <c r="I35" s="162"/>
      <c r="J35" s="162"/>
      <c r="K35" s="162"/>
      <c r="L35" s="162"/>
      <c r="M35" s="163"/>
    </row>
    <row r="36" spans="1:13" ht="15" customHeight="1" x14ac:dyDescent="0.3">
      <c r="A36" s="151" t="s">
        <v>240</v>
      </c>
      <c r="B36" s="152"/>
      <c r="C36" s="152"/>
      <c r="D36" s="152"/>
      <c r="E36" s="152"/>
      <c r="F36" s="152"/>
      <c r="G36" s="152"/>
      <c r="H36" s="152"/>
      <c r="I36" s="152"/>
      <c r="J36" s="152"/>
      <c r="K36" s="152"/>
      <c r="L36" s="152"/>
      <c r="M36" s="153"/>
    </row>
    <row r="37" spans="1:13" ht="45" customHeight="1" x14ac:dyDescent="0.3">
      <c r="A37" s="151" t="s">
        <v>284</v>
      </c>
      <c r="B37" s="152"/>
      <c r="C37" s="152"/>
      <c r="D37" s="152"/>
      <c r="E37" s="152"/>
      <c r="F37" s="152"/>
      <c r="G37" s="152"/>
      <c r="H37" s="152"/>
      <c r="I37" s="152"/>
      <c r="J37" s="152"/>
      <c r="K37" s="152"/>
      <c r="L37" s="152"/>
      <c r="M37" s="153"/>
    </row>
    <row r="38" spans="1:13" ht="36" customHeight="1" x14ac:dyDescent="0.3">
      <c r="A38" s="151" t="s">
        <v>285</v>
      </c>
      <c r="B38" s="152"/>
      <c r="C38" s="152"/>
      <c r="D38" s="152"/>
      <c r="E38" s="152"/>
      <c r="F38" s="152"/>
      <c r="G38" s="152"/>
      <c r="H38" s="152"/>
      <c r="I38" s="152"/>
      <c r="J38" s="152"/>
      <c r="K38" s="152"/>
      <c r="L38" s="152"/>
      <c r="M38" s="153"/>
    </row>
    <row r="39" spans="1:13" ht="48" customHeight="1" x14ac:dyDescent="0.3">
      <c r="A39" s="151" t="s">
        <v>286</v>
      </c>
      <c r="B39" s="152"/>
      <c r="C39" s="152"/>
      <c r="D39" s="152"/>
      <c r="E39" s="152"/>
      <c r="F39" s="152"/>
      <c r="G39" s="152"/>
      <c r="H39" s="152"/>
      <c r="I39" s="152"/>
      <c r="J39" s="152"/>
      <c r="K39" s="152"/>
      <c r="L39" s="152"/>
      <c r="M39" s="153"/>
    </row>
    <row r="40" spans="1:13" ht="34" customHeight="1" x14ac:dyDescent="0.3">
      <c r="A40" s="151" t="s">
        <v>287</v>
      </c>
      <c r="B40" s="152"/>
      <c r="C40" s="152"/>
      <c r="D40" s="152"/>
      <c r="E40" s="152"/>
      <c r="F40" s="152"/>
      <c r="G40" s="152"/>
      <c r="H40" s="152"/>
      <c r="I40" s="152"/>
      <c r="J40" s="152"/>
      <c r="K40" s="152"/>
      <c r="L40" s="152"/>
      <c r="M40" s="153"/>
    </row>
    <row r="41" spans="1:13" ht="30" customHeight="1" x14ac:dyDescent="0.3">
      <c r="A41" s="154" t="s">
        <v>241</v>
      </c>
      <c r="B41" s="155"/>
      <c r="C41" s="155"/>
      <c r="D41" s="155"/>
      <c r="E41" s="155"/>
      <c r="F41" s="155"/>
      <c r="G41" s="155"/>
      <c r="H41" s="155"/>
      <c r="I41" s="155"/>
      <c r="J41" s="155"/>
      <c r="K41" s="155"/>
      <c r="L41" s="155"/>
      <c r="M41" s="155"/>
    </row>
    <row r="42" spans="1:13" ht="15" customHeight="1" x14ac:dyDescent="0.3">
      <c r="A42" s="148" t="s">
        <v>235</v>
      </c>
      <c r="B42" s="149"/>
      <c r="C42" s="149"/>
      <c r="D42" s="149"/>
      <c r="E42" s="149"/>
      <c r="F42" s="149"/>
      <c r="G42" s="149"/>
      <c r="H42" s="149"/>
      <c r="I42" s="149"/>
      <c r="J42" s="149"/>
      <c r="K42" s="149"/>
      <c r="L42" s="149"/>
      <c r="M42" s="150"/>
    </row>
  </sheetData>
  <mergeCells count="42">
    <mergeCell ref="H31:I31"/>
    <mergeCell ref="H32:I32"/>
    <mergeCell ref="A34:M34"/>
    <mergeCell ref="A1:M1"/>
    <mergeCell ref="A2:M2"/>
    <mergeCell ref="A3:M3"/>
    <mergeCell ref="A12:M12"/>
    <mergeCell ref="B14:B15"/>
    <mergeCell ref="C14:C15"/>
    <mergeCell ref="D14:M14"/>
    <mergeCell ref="B24:C25"/>
    <mergeCell ref="D24:D25"/>
    <mergeCell ref="J24:J25"/>
    <mergeCell ref="K24:M24"/>
    <mergeCell ref="E24:G24"/>
    <mergeCell ref="H24:I25"/>
    <mergeCell ref="A21:M21"/>
    <mergeCell ref="A20:M20"/>
    <mergeCell ref="A22:M22"/>
    <mergeCell ref="B23:C23"/>
    <mergeCell ref="H23:I23"/>
    <mergeCell ref="A37:M37"/>
    <mergeCell ref="B26:C26"/>
    <mergeCell ref="B27:C27"/>
    <mergeCell ref="B28:C28"/>
    <mergeCell ref="B29:C29"/>
    <mergeCell ref="B30:C30"/>
    <mergeCell ref="B31:C31"/>
    <mergeCell ref="B32:C32"/>
    <mergeCell ref="A33:M33"/>
    <mergeCell ref="A35:M35"/>
    <mergeCell ref="A36:M36"/>
    <mergeCell ref="H30:I30"/>
    <mergeCell ref="H29:I29"/>
    <mergeCell ref="H28:I28"/>
    <mergeCell ref="H27:I27"/>
    <mergeCell ref="H26:I26"/>
    <mergeCell ref="A42:M42"/>
    <mergeCell ref="A38:M38"/>
    <mergeCell ref="A39:M39"/>
    <mergeCell ref="A40:M40"/>
    <mergeCell ref="A41:M4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V102"/>
  <sheetViews>
    <sheetView workbookViewId="0">
      <selection activeCell="D1" sqref="D1"/>
    </sheetView>
  </sheetViews>
  <sheetFormatPr defaultColWidth="6.58203125" defaultRowHeight="15" customHeight="1" x14ac:dyDescent="0.3"/>
  <cols>
    <col min="1" max="9" width="10.58203125" style="16" customWidth="1"/>
    <col min="10" max="10" width="6.58203125" style="16"/>
    <col min="11" max="11" width="6.58203125" style="12" customWidth="1"/>
    <col min="12" max="12" width="12.58203125" style="16" customWidth="1"/>
    <col min="13" max="14" width="8.58203125" style="16" customWidth="1"/>
    <col min="15" max="15" width="10.58203125" style="16" customWidth="1"/>
    <col min="16" max="252" width="6.58203125" style="16"/>
    <col min="253" max="253" width="6.58203125" style="16" customWidth="1"/>
    <col min="254" max="254" width="11.33203125" style="16" bestFit="1" customWidth="1"/>
    <col min="255" max="255" width="7.58203125" style="16" bestFit="1" customWidth="1"/>
    <col min="256" max="256" width="7.25" style="16" bestFit="1" customWidth="1"/>
    <col min="257" max="16384" width="6.58203125" style="16"/>
  </cols>
  <sheetData>
    <row r="1" spans="1:256" s="14" customFormat="1" ht="15" customHeight="1" x14ac:dyDescent="0.3">
      <c r="A1" s="238" t="s">
        <v>169</v>
      </c>
      <c r="B1" s="238"/>
      <c r="C1" s="238"/>
      <c r="D1" s="63">
        <v>3</v>
      </c>
      <c r="E1" s="16"/>
      <c r="F1" s="239" t="s">
        <v>170</v>
      </c>
      <c r="G1" s="239"/>
      <c r="H1" s="239"/>
      <c r="I1" s="63">
        <v>0.05</v>
      </c>
      <c r="K1" s="112"/>
      <c r="IS1" s="16"/>
      <c r="IT1" s="16"/>
      <c r="IU1" s="16"/>
      <c r="IV1" s="16"/>
    </row>
    <row r="2" spans="1:256" ht="30" customHeight="1" x14ac:dyDescent="0.3">
      <c r="A2" s="235" t="s">
        <v>171</v>
      </c>
      <c r="B2" s="240"/>
      <c r="C2" s="240"/>
      <c r="D2" s="240"/>
      <c r="E2" s="240"/>
      <c r="F2" s="240"/>
      <c r="G2" s="240"/>
      <c r="H2" s="240"/>
      <c r="I2" s="241"/>
    </row>
    <row r="3" spans="1:256" ht="15" customHeight="1" x14ac:dyDescent="0.3">
      <c r="A3" s="235" t="s">
        <v>172</v>
      </c>
      <c r="B3" s="240"/>
      <c r="C3" s="240"/>
      <c r="D3" s="240"/>
      <c r="E3" s="240"/>
      <c r="F3" s="240"/>
      <c r="G3" s="240"/>
      <c r="H3" s="240"/>
      <c r="I3" s="241"/>
      <c r="N3" s="72"/>
    </row>
    <row r="4" spans="1:256" ht="30" customHeight="1" x14ac:dyDescent="0.3">
      <c r="A4" s="235" t="s">
        <v>165</v>
      </c>
      <c r="B4" s="240"/>
      <c r="C4" s="240"/>
      <c r="D4" s="240"/>
      <c r="E4" s="240"/>
      <c r="F4" s="240"/>
      <c r="G4" s="240"/>
      <c r="H4" s="240"/>
      <c r="I4" s="241"/>
    </row>
    <row r="5" spans="1:256" ht="15" customHeight="1" x14ac:dyDescent="0.3">
      <c r="M5" s="181" t="s">
        <v>173</v>
      </c>
      <c r="N5" s="183"/>
      <c r="O5" s="184"/>
      <c r="IS5" s="45"/>
      <c r="IT5" s="45"/>
      <c r="IU5" s="181" t="s">
        <v>173</v>
      </c>
      <c r="IV5" s="184"/>
    </row>
    <row r="6" spans="1:256" ht="15" customHeight="1" x14ac:dyDescent="0.3">
      <c r="K6" s="109" t="s">
        <v>268</v>
      </c>
      <c r="L6" s="45" t="s">
        <v>7</v>
      </c>
      <c r="M6" s="45" t="s">
        <v>174</v>
      </c>
      <c r="N6" s="45" t="s">
        <v>175</v>
      </c>
      <c r="O6" s="45" t="s">
        <v>162</v>
      </c>
      <c r="IS6" s="45" t="s">
        <v>19</v>
      </c>
      <c r="IT6" s="45" t="s">
        <v>7</v>
      </c>
      <c r="IU6" s="45" t="s">
        <v>174</v>
      </c>
      <c r="IV6" s="45" t="s">
        <v>175</v>
      </c>
    </row>
    <row r="7" spans="1:256" ht="15" customHeight="1" x14ac:dyDescent="0.3">
      <c r="K7" s="113">
        <f>'Gene Table'!A3</f>
        <v>1</v>
      </c>
      <c r="L7" s="25" t="str">
        <f>'Gene Table'!B3</f>
        <v>ADIPOQ</v>
      </c>
      <c r="M7" s="73">
        <f>IF(ISNUMBER(Results!G3),LOG(Results!G3,2),NA())</f>
        <v>-0.36466666666666775</v>
      </c>
      <c r="N7" s="74">
        <f>IF(ISNUMBER(Results!H3),Results!H3,NA())</f>
        <v>1.2210822344846021E-2</v>
      </c>
      <c r="O7" s="25" t="str">
        <f>Results!J3</f>
        <v>OKAY</v>
      </c>
      <c r="IS7" s="25">
        <f>'Gene Table'!A3</f>
        <v>1</v>
      </c>
      <c r="IT7" s="25" t="str">
        <f>'Gene Table'!B3</f>
        <v>ADIPOQ</v>
      </c>
      <c r="IU7" s="73">
        <f>IF(ISNUMBER(M7),M7,"")</f>
        <v>-0.36466666666666775</v>
      </c>
      <c r="IV7" s="74">
        <f>IF(ISNUMBER(N7),N7,"")</f>
        <v>1.2210822344846021E-2</v>
      </c>
    </row>
    <row r="8" spans="1:256" ht="15" customHeight="1" x14ac:dyDescent="0.3">
      <c r="K8" s="113">
        <f>'Gene Table'!A4</f>
        <v>2</v>
      </c>
      <c r="L8" s="25" t="str">
        <f>'Gene Table'!B4</f>
        <v>BMP1</v>
      </c>
      <c r="M8" s="73">
        <f>IF(ISNUMBER(Results!G4),LOG(Results!G4,2),NA())</f>
        <v>1.1753333333333393</v>
      </c>
      <c r="N8" s="74">
        <f>IF(ISNUMBER(Results!H4),Results!H4,NA())</f>
        <v>3.9732527169350869E-3</v>
      </c>
      <c r="O8" s="25" t="str">
        <f>Results!J4</f>
        <v>OKAY</v>
      </c>
      <c r="IS8" s="25">
        <f>'Gene Table'!A4</f>
        <v>2</v>
      </c>
      <c r="IT8" s="25" t="str">
        <f>'Gene Table'!B4</f>
        <v>BMP1</v>
      </c>
      <c r="IU8" s="73">
        <f t="shared" ref="IU8:IV24" si="0">IF(ISNUMBER(M8),M8,"")</f>
        <v>1.1753333333333393</v>
      </c>
      <c r="IV8" s="74">
        <f t="shared" si="0"/>
        <v>3.9732527169350869E-3</v>
      </c>
    </row>
    <row r="9" spans="1:256" ht="15" customHeight="1" x14ac:dyDescent="0.3">
      <c r="B9" s="75">
        <f>ROUNDUP(MIN(IU7:IU90),0)-10</f>
        <v>-15</v>
      </c>
      <c r="C9" s="67">
        <f>I1</f>
        <v>0.05</v>
      </c>
      <c r="D9" s="67"/>
      <c r="E9" s="68"/>
      <c r="K9" s="113">
        <f>'Gene Table'!A5</f>
        <v>3</v>
      </c>
      <c r="L9" s="25" t="str">
        <f>'Gene Table'!B5</f>
        <v>BMP2</v>
      </c>
      <c r="M9" s="73">
        <f>IF(ISNUMBER(Results!G5),LOG(Results!G5,2),NA())</f>
        <v>2.4586666666666681</v>
      </c>
      <c r="N9" s="74">
        <f>IF(ISNUMBER(Results!H5),Results!H5,NA())</f>
        <v>1.4156804160014155E-3</v>
      </c>
      <c r="O9" s="25" t="str">
        <f>Results!J5</f>
        <v>OKAY</v>
      </c>
      <c r="IS9" s="25">
        <f>'Gene Table'!A5</f>
        <v>3</v>
      </c>
      <c r="IT9" s="25" t="str">
        <f>'Gene Table'!B5</f>
        <v>BMP2</v>
      </c>
      <c r="IU9" s="73">
        <f t="shared" si="0"/>
        <v>2.4586666666666681</v>
      </c>
      <c r="IV9" s="74">
        <f t="shared" si="0"/>
        <v>1.4156804160014155E-3</v>
      </c>
    </row>
    <row r="10" spans="1:256" ht="15" customHeight="1" x14ac:dyDescent="0.3">
      <c r="B10" s="76">
        <f>ROUNDUP(MAX(IU7:IU90),0)+10</f>
        <v>26</v>
      </c>
      <c r="C10" s="77">
        <f>C9</f>
        <v>0.05</v>
      </c>
      <c r="D10" s="77"/>
      <c r="E10" s="78"/>
      <c r="K10" s="113">
        <f>'Gene Table'!A6</f>
        <v>4</v>
      </c>
      <c r="L10" s="25" t="str">
        <f>'Gene Table'!B6</f>
        <v>BMP3</v>
      </c>
      <c r="M10" s="73">
        <f>IF(ISNUMBER(Results!G6),LOG(Results!G6,2),NA())</f>
        <v>1.3686666666666656</v>
      </c>
      <c r="N10" s="74">
        <f>IF(ISNUMBER(Results!H6),Results!H6,NA())</f>
        <v>0.14644170928602618</v>
      </c>
      <c r="O10" s="25" t="str">
        <f>Results!J6</f>
        <v>B</v>
      </c>
      <c r="IS10" s="25">
        <f>'Gene Table'!A6</f>
        <v>4</v>
      </c>
      <c r="IT10" s="25" t="str">
        <f>'Gene Table'!B6</f>
        <v>BMP3</v>
      </c>
      <c r="IU10" s="73">
        <f t="shared" si="0"/>
        <v>1.3686666666666656</v>
      </c>
      <c r="IV10" s="74">
        <f t="shared" si="0"/>
        <v>0.14644170928602618</v>
      </c>
    </row>
    <row r="11" spans="1:256" ht="15" customHeight="1" x14ac:dyDescent="0.3">
      <c r="B11" s="79"/>
      <c r="C11" s="77"/>
      <c r="D11" s="77"/>
      <c r="E11" s="78"/>
      <c r="K11" s="113">
        <f>'Gene Table'!A7</f>
        <v>5</v>
      </c>
      <c r="L11" s="25" t="str">
        <f>'Gene Table'!B7</f>
        <v>BMP4</v>
      </c>
      <c r="M11" s="73">
        <f>IF(ISNUMBER(Results!G7),LOG(Results!G7,2),NA())</f>
        <v>0.19533333333333189</v>
      </c>
      <c r="N11" s="74">
        <f>IF(ISNUMBER(Results!H7),Results!H7,NA())</f>
        <v>6.1565065283568671E-2</v>
      </c>
      <c r="O11" s="25" t="str">
        <f>Results!J7</f>
        <v>C</v>
      </c>
      <c r="IS11" s="25">
        <f>'Gene Table'!A7</f>
        <v>5</v>
      </c>
      <c r="IT11" s="25" t="str">
        <f>'Gene Table'!B7</f>
        <v>BMP4</v>
      </c>
      <c r="IU11" s="73">
        <f t="shared" si="0"/>
        <v>0.19533333333333189</v>
      </c>
      <c r="IV11" s="74">
        <f t="shared" si="0"/>
        <v>6.1565065283568671E-2</v>
      </c>
    </row>
    <row r="12" spans="1:256" ht="15" customHeight="1" x14ac:dyDescent="0.3">
      <c r="B12" s="79">
        <v>1</v>
      </c>
      <c r="C12" s="77">
        <f>LOG(D$1,2)</f>
        <v>1.5849625007211563</v>
      </c>
      <c r="D12" s="77">
        <f>-1*C12</f>
        <v>-1.5849625007211563</v>
      </c>
      <c r="E12" s="78">
        <v>0</v>
      </c>
      <c r="K12" s="113">
        <f>'Gene Table'!A8</f>
        <v>6</v>
      </c>
      <c r="L12" s="25" t="str">
        <f>'Gene Table'!B8</f>
        <v>BMP5</v>
      </c>
      <c r="M12" s="73">
        <f>IF(ISNUMBER(Results!G8),LOG(Results!G8,2),NA())</f>
        <v>2.6186666666666665</v>
      </c>
      <c r="N12" s="74">
        <f>IF(ISNUMBER(Results!H8),Results!H8,NA())</f>
        <v>6.4617379289458722E-4</v>
      </c>
      <c r="O12" s="25" t="str">
        <f>Results!J8</f>
        <v>OKAY</v>
      </c>
      <c r="IS12" s="25">
        <f>'Gene Table'!A8</f>
        <v>6</v>
      </c>
      <c r="IT12" s="25" t="str">
        <f>'Gene Table'!B8</f>
        <v>BMP5</v>
      </c>
      <c r="IU12" s="73">
        <f t="shared" si="0"/>
        <v>2.6186666666666665</v>
      </c>
      <c r="IV12" s="74">
        <f t="shared" si="0"/>
        <v>6.4617379289458722E-4</v>
      </c>
    </row>
    <row r="13" spans="1:256" ht="15" customHeight="1" x14ac:dyDescent="0.3">
      <c r="B13" s="80">
        <f>10^(ROUND(LOG(MIN(IV7:IV90)),0)-1)</f>
        <v>1E-8</v>
      </c>
      <c r="C13" s="70">
        <f>LOG(D$1,2)</f>
        <v>1.5849625007211563</v>
      </c>
      <c r="D13" s="70">
        <f>-1*C13</f>
        <v>-1.5849625007211563</v>
      </c>
      <c r="E13" s="71">
        <v>0</v>
      </c>
      <c r="K13" s="113">
        <f>'Gene Table'!A9</f>
        <v>7</v>
      </c>
      <c r="L13" s="25" t="str">
        <f>'Gene Table'!B9</f>
        <v>BMP6</v>
      </c>
      <c r="M13" s="73">
        <f>IF(ISNUMBER(Results!G9),LOG(Results!G9,2),NA())</f>
        <v>0.19533333333333189</v>
      </c>
      <c r="N13" s="74">
        <f>IF(ISNUMBER(Results!H9),Results!H9,NA())</f>
        <v>6.1565065283568671E-2</v>
      </c>
      <c r="O13" s="25" t="str">
        <f>Results!J9</f>
        <v>C</v>
      </c>
      <c r="IS13" s="25">
        <f>'Gene Table'!A9</f>
        <v>7</v>
      </c>
      <c r="IT13" s="25" t="str">
        <f>'Gene Table'!B9</f>
        <v>BMP6</v>
      </c>
      <c r="IU13" s="73">
        <f t="shared" si="0"/>
        <v>0.19533333333333189</v>
      </c>
      <c r="IV13" s="74">
        <f t="shared" si="0"/>
        <v>6.1565065283568671E-2</v>
      </c>
    </row>
    <row r="14" spans="1:256" ht="15" customHeight="1" x14ac:dyDescent="0.3">
      <c r="K14" s="113">
        <f>'Gene Table'!A10</f>
        <v>8</v>
      </c>
      <c r="L14" s="25" t="str">
        <f>'Gene Table'!B10</f>
        <v>BMP7</v>
      </c>
      <c r="M14" s="73">
        <f>IF(ISNUMBER(Results!G10),LOG(Results!G10,2),NA())</f>
        <v>-1.9113333333333329</v>
      </c>
      <c r="N14" s="74">
        <f>IF(ISNUMBER(Results!H10),Results!H10,NA())</f>
        <v>2.24041521938379E-5</v>
      </c>
      <c r="O14" s="25" t="str">
        <f>Results!J10</f>
        <v>OKAY</v>
      </c>
      <c r="IS14" s="25">
        <f>'Gene Table'!A10</f>
        <v>8</v>
      </c>
      <c r="IT14" s="25" t="str">
        <f>'Gene Table'!B10</f>
        <v>BMP7</v>
      </c>
      <c r="IU14" s="73">
        <f t="shared" si="0"/>
        <v>-1.9113333333333329</v>
      </c>
      <c r="IV14" s="74">
        <f t="shared" si="0"/>
        <v>2.24041521938379E-5</v>
      </c>
    </row>
    <row r="15" spans="1:256" ht="15" customHeight="1" x14ac:dyDescent="0.3">
      <c r="K15" s="113">
        <f>'Gene Table'!A11</f>
        <v>9</v>
      </c>
      <c r="L15" s="25" t="str">
        <f>'Gene Table'!B11</f>
        <v>CD40LG</v>
      </c>
      <c r="M15" s="73">
        <f>IF(ISNUMBER(Results!G11),LOG(Results!G11,2),NA())</f>
        <v>4.5686666666666671</v>
      </c>
      <c r="N15" s="74">
        <f>IF(ISNUMBER(Results!H11),Results!H11,NA())</f>
        <v>2.9026205530898349E-6</v>
      </c>
      <c r="O15" s="25" t="str">
        <f>Results!J11</f>
        <v>OKAY</v>
      </c>
      <c r="IS15" s="25">
        <f>'Gene Table'!A11</f>
        <v>9</v>
      </c>
      <c r="IT15" s="25" t="str">
        <f>'Gene Table'!B11</f>
        <v>CD40LG</v>
      </c>
      <c r="IU15" s="73">
        <f t="shared" si="0"/>
        <v>4.5686666666666671</v>
      </c>
      <c r="IV15" s="74">
        <f t="shared" si="0"/>
        <v>2.9026205530898349E-6</v>
      </c>
    </row>
    <row r="16" spans="1:256" ht="15" customHeight="1" x14ac:dyDescent="0.3">
      <c r="K16" s="113">
        <f>'Gene Table'!A12</f>
        <v>10</v>
      </c>
      <c r="L16" s="25" t="str">
        <f>'Gene Table'!B12</f>
        <v>CD70</v>
      </c>
      <c r="M16" s="73">
        <f>IF(ISNUMBER(Results!G12),LOG(Results!G12,2),NA())</f>
        <v>10.545333333333335</v>
      </c>
      <c r="N16" s="74">
        <f>IF(ISNUMBER(Results!H12),Results!H12,NA())</f>
        <v>3.7808164124755994E-6</v>
      </c>
      <c r="O16" s="25" t="str">
        <f>Results!J12</f>
        <v>OKAY</v>
      </c>
      <c r="IS16" s="25">
        <f>'Gene Table'!A12</f>
        <v>10</v>
      </c>
      <c r="IT16" s="25" t="str">
        <f>'Gene Table'!B12</f>
        <v>CD70</v>
      </c>
      <c r="IU16" s="73">
        <f t="shared" si="0"/>
        <v>10.545333333333335</v>
      </c>
      <c r="IV16" s="74">
        <f t="shared" si="0"/>
        <v>3.7808164124755994E-6</v>
      </c>
    </row>
    <row r="17" spans="11:256" ht="15" customHeight="1" x14ac:dyDescent="0.3">
      <c r="K17" s="113">
        <f>'Gene Table'!A13</f>
        <v>11</v>
      </c>
      <c r="L17" s="25" t="str">
        <f>'Gene Table'!B13</f>
        <v>CNTF</v>
      </c>
      <c r="M17" s="73">
        <f>IF(ISNUMBER(Results!G13),LOG(Results!G13,2),NA())</f>
        <v>1.1919999999999993</v>
      </c>
      <c r="N17" s="74">
        <f>IF(ISNUMBER(Results!H13),Results!H13,NA())</f>
        <v>9.1427059952443934E-2</v>
      </c>
      <c r="O17" s="25" t="str">
        <f>Results!J13</f>
        <v>B</v>
      </c>
      <c r="IS17" s="25">
        <f>'Gene Table'!A13</f>
        <v>11</v>
      </c>
      <c r="IT17" s="25" t="str">
        <f>'Gene Table'!B13</f>
        <v>CNTF</v>
      </c>
      <c r="IU17" s="73">
        <f t="shared" si="0"/>
        <v>1.1919999999999993</v>
      </c>
      <c r="IV17" s="74">
        <f t="shared" si="0"/>
        <v>9.1427059952443934E-2</v>
      </c>
    </row>
    <row r="18" spans="11:256" ht="15" customHeight="1" x14ac:dyDescent="0.3">
      <c r="K18" s="113">
        <f>'Gene Table'!A14</f>
        <v>12</v>
      </c>
      <c r="L18" s="25" t="str">
        <f>'Gene Table'!B14</f>
        <v>CSF1</v>
      </c>
      <c r="M18" s="73">
        <f>IF(ISNUMBER(Results!G14),LOG(Results!G14,2),NA())</f>
        <v>2.4486666666666674</v>
      </c>
      <c r="N18" s="74">
        <f>IF(ISNUMBER(Results!H14),Results!H14,NA())</f>
        <v>6.1136829851024199E-6</v>
      </c>
      <c r="O18" s="25" t="str">
        <f>Results!J14</f>
        <v>OKAY</v>
      </c>
      <c r="IS18" s="25">
        <f>'Gene Table'!A14</f>
        <v>12</v>
      </c>
      <c r="IT18" s="25" t="str">
        <f>'Gene Table'!B14</f>
        <v>CSF1</v>
      </c>
      <c r="IU18" s="73">
        <f t="shared" si="0"/>
        <v>2.4486666666666674</v>
      </c>
      <c r="IV18" s="74">
        <f t="shared" si="0"/>
        <v>6.1136829851024199E-6</v>
      </c>
    </row>
    <row r="19" spans="11:256" ht="15" customHeight="1" x14ac:dyDescent="0.3">
      <c r="K19" s="113">
        <f>'Gene Table'!A15</f>
        <v>13</v>
      </c>
      <c r="L19" s="25" t="str">
        <f>'Gene Table'!B15</f>
        <v>CSF2</v>
      </c>
      <c r="M19" s="73">
        <f>IF(ISNUMBER(Results!G15),LOG(Results!G15,2),NA())</f>
        <v>-0.82466666666666866</v>
      </c>
      <c r="N19" s="74">
        <f>IF(ISNUMBER(Results!H15),Results!H15,NA())</f>
        <v>0.25699445330886322</v>
      </c>
      <c r="O19" s="25" t="str">
        <f>Results!J15</f>
        <v>B</v>
      </c>
      <c r="IS19" s="25">
        <f>'Gene Table'!A15</f>
        <v>13</v>
      </c>
      <c r="IT19" s="25" t="str">
        <f>'Gene Table'!B15</f>
        <v>CSF2</v>
      </c>
      <c r="IU19" s="73">
        <f t="shared" si="0"/>
        <v>-0.82466666666666866</v>
      </c>
      <c r="IV19" s="74">
        <f t="shared" si="0"/>
        <v>0.25699445330886322</v>
      </c>
    </row>
    <row r="20" spans="11:256" ht="15" customHeight="1" x14ac:dyDescent="0.3">
      <c r="K20" s="113">
        <f>'Gene Table'!A16</f>
        <v>14</v>
      </c>
      <c r="L20" s="25" t="str">
        <f>'Gene Table'!B16</f>
        <v>CSF3</v>
      </c>
      <c r="M20" s="73">
        <f>IF(ISNUMBER(Results!G16),LOG(Results!G16,2),NA())</f>
        <v>1.1586666666666692</v>
      </c>
      <c r="N20" s="74">
        <f>IF(ISNUMBER(Results!H16),Results!H16,NA())</f>
        <v>6.6414107669759817E-2</v>
      </c>
      <c r="O20" s="25" t="str">
        <f>Results!J16</f>
        <v>B</v>
      </c>
      <c r="IS20" s="25">
        <f>'Gene Table'!A16</f>
        <v>14</v>
      </c>
      <c r="IT20" s="25" t="str">
        <f>'Gene Table'!B16</f>
        <v>CSF3</v>
      </c>
      <c r="IU20" s="73">
        <f t="shared" si="0"/>
        <v>1.1586666666666692</v>
      </c>
      <c r="IV20" s="74">
        <f t="shared" si="0"/>
        <v>6.6414107669759817E-2</v>
      </c>
    </row>
    <row r="21" spans="11:256" ht="15" customHeight="1" x14ac:dyDescent="0.3">
      <c r="K21" s="113">
        <f>'Gene Table'!A17</f>
        <v>15</v>
      </c>
      <c r="L21" s="25" t="str">
        <f>'Gene Table'!B17</f>
        <v>FAM3B</v>
      </c>
      <c r="M21" s="73">
        <f>IF(ISNUMBER(Results!G17),LOG(Results!G17,2),NA())</f>
        <v>0.54533333333333445</v>
      </c>
      <c r="N21" s="74">
        <f>IF(ISNUMBER(Results!H17),Results!H17,NA())</f>
        <v>1.5052497955883191E-3</v>
      </c>
      <c r="O21" s="25" t="str">
        <f>Results!J17</f>
        <v>OKAY</v>
      </c>
      <c r="IS21" s="25">
        <f>'Gene Table'!A17</f>
        <v>15</v>
      </c>
      <c r="IT21" s="25" t="str">
        <f>'Gene Table'!B17</f>
        <v>FAM3B</v>
      </c>
      <c r="IU21" s="73">
        <f t="shared" si="0"/>
        <v>0.54533333333333445</v>
      </c>
      <c r="IV21" s="74">
        <f t="shared" si="0"/>
        <v>1.5052497955883191E-3</v>
      </c>
    </row>
    <row r="22" spans="11:256" ht="15" customHeight="1" x14ac:dyDescent="0.3">
      <c r="K22" s="113">
        <f>'Gene Table'!A18</f>
        <v>16</v>
      </c>
      <c r="L22" s="25" t="str">
        <f>'Gene Table'!B18</f>
        <v>FASLG</v>
      </c>
      <c r="M22" s="73">
        <f>IF(ISNUMBER(Results!G18),LOG(Results!G18,2),NA())</f>
        <v>0.19533333333333189</v>
      </c>
      <c r="N22" s="74">
        <f>IF(ISNUMBER(Results!H18),Results!H18,NA())</f>
        <v>6.1565065283568671E-2</v>
      </c>
      <c r="O22" s="25" t="str">
        <f>Results!J18</f>
        <v>C</v>
      </c>
      <c r="IS22" s="25">
        <f>'Gene Table'!A18</f>
        <v>16</v>
      </c>
      <c r="IT22" s="25" t="str">
        <f>'Gene Table'!B18</f>
        <v>FASLG</v>
      </c>
      <c r="IU22" s="73">
        <f t="shared" si="0"/>
        <v>0.19533333333333189</v>
      </c>
      <c r="IV22" s="74">
        <f t="shared" si="0"/>
        <v>6.1565065283568671E-2</v>
      </c>
    </row>
    <row r="23" spans="11:256" ht="15" customHeight="1" x14ac:dyDescent="0.3">
      <c r="K23" s="113">
        <f>'Gene Table'!A19</f>
        <v>17</v>
      </c>
      <c r="L23" s="25" t="str">
        <f>'Gene Table'!B19</f>
        <v>FIGF</v>
      </c>
      <c r="M23" s="73">
        <f>IF(ISNUMBER(Results!G19),LOG(Results!G19,2),NA())</f>
        <v>0.19533333333333189</v>
      </c>
      <c r="N23" s="74">
        <f>IF(ISNUMBER(Results!H19),Results!H19,NA())</f>
        <v>6.1565065283568671E-2</v>
      </c>
      <c r="O23" s="25" t="str">
        <f>Results!J19</f>
        <v>C</v>
      </c>
      <c r="IS23" s="25">
        <f>'Gene Table'!A19</f>
        <v>17</v>
      </c>
      <c r="IT23" s="25" t="str">
        <f>'Gene Table'!B19</f>
        <v>FIGF</v>
      </c>
      <c r="IU23" s="73">
        <f t="shared" si="0"/>
        <v>0.19533333333333189</v>
      </c>
      <c r="IV23" s="74">
        <f t="shared" si="0"/>
        <v>6.1565065283568671E-2</v>
      </c>
    </row>
    <row r="24" spans="11:256" ht="15" customHeight="1" x14ac:dyDescent="0.3">
      <c r="K24" s="113">
        <f>'Gene Table'!A20</f>
        <v>18</v>
      </c>
      <c r="L24" s="25" t="str">
        <f>'Gene Table'!B20</f>
        <v>GDF2</v>
      </c>
      <c r="M24" s="73">
        <f>IF(ISNUMBER(Results!G20),LOG(Results!G20,2),NA())</f>
        <v>0.19533333333333189</v>
      </c>
      <c r="N24" s="74">
        <f>IF(ISNUMBER(Results!H20),Results!H20,NA())</f>
        <v>6.1565065283568671E-2</v>
      </c>
      <c r="O24" s="25" t="str">
        <f>Results!J20</f>
        <v>C</v>
      </c>
      <c r="IS24" s="25">
        <f>'Gene Table'!A20</f>
        <v>18</v>
      </c>
      <c r="IT24" s="25" t="str">
        <f>'Gene Table'!B20</f>
        <v>GDF2</v>
      </c>
      <c r="IU24" s="73">
        <f t="shared" si="0"/>
        <v>0.19533333333333189</v>
      </c>
      <c r="IV24" s="74">
        <f t="shared" si="0"/>
        <v>6.1565065283568671E-2</v>
      </c>
    </row>
    <row r="25" spans="11:256" ht="15" customHeight="1" x14ac:dyDescent="0.3">
      <c r="K25" s="113">
        <f>'Gene Table'!A21</f>
        <v>19</v>
      </c>
      <c r="L25" s="25" t="str">
        <f>'Gene Table'!B21</f>
        <v>GDF5</v>
      </c>
      <c r="M25" s="73">
        <f>IF(ISNUMBER(Results!G21),LOG(Results!G21,2),NA())</f>
        <v>-0.43133333333333479</v>
      </c>
      <c r="N25" s="74">
        <f>IF(ISNUMBER(Results!H21),Results!H21,NA())</f>
        <v>0.44961254551764546</v>
      </c>
      <c r="O25" s="25" t="str">
        <f>Results!J21</f>
        <v>B</v>
      </c>
      <c r="IS25" s="25">
        <f>'Gene Table'!A21</f>
        <v>19</v>
      </c>
      <c r="IT25" s="25" t="str">
        <f>'Gene Table'!B21</f>
        <v>GDF5</v>
      </c>
      <c r="IU25" s="73">
        <f>IF(ISNUMBER(M25),M25,"")</f>
        <v>-0.43133333333333479</v>
      </c>
      <c r="IV25" s="74">
        <f>IF(ISNUMBER(N25),N25,"")</f>
        <v>0.44961254551764546</v>
      </c>
    </row>
    <row r="26" spans="11:256" ht="15" customHeight="1" x14ac:dyDescent="0.3">
      <c r="K26" s="113">
        <f>'Gene Table'!A22</f>
        <v>20</v>
      </c>
      <c r="L26" s="25" t="str">
        <f>'Gene Table'!B22</f>
        <v>GDF9</v>
      </c>
      <c r="M26" s="73">
        <f>IF(ISNUMBER(Results!G22),LOG(Results!G22,2),NA())</f>
        <v>1.1120000000000012</v>
      </c>
      <c r="N26" s="74">
        <f>IF(ISNUMBER(Results!H22),Results!H22,NA())</f>
        <v>0.24496671421507943</v>
      </c>
      <c r="O26" s="25" t="str">
        <f>Results!J22</f>
        <v>B</v>
      </c>
      <c r="IS26" s="25">
        <f>'Gene Table'!A22</f>
        <v>20</v>
      </c>
      <c r="IT26" s="25" t="str">
        <f>'Gene Table'!B22</f>
        <v>GDF9</v>
      </c>
      <c r="IU26" s="73">
        <f t="shared" ref="IU26:IV37" si="1">IF(ISNUMBER(M26),M26,"")</f>
        <v>1.1120000000000012</v>
      </c>
      <c r="IV26" s="74">
        <f t="shared" si="1"/>
        <v>0.24496671421507943</v>
      </c>
    </row>
    <row r="27" spans="11:256" ht="15" customHeight="1" x14ac:dyDescent="0.3">
      <c r="K27" s="113">
        <f>'Gene Table'!A23</f>
        <v>21</v>
      </c>
      <c r="L27" s="25" t="str">
        <f>'Gene Table'!B23</f>
        <v>IFNA1</v>
      </c>
      <c r="M27" s="73">
        <f>IF(ISNUMBER(Results!G23),LOG(Results!G23,2),NA())</f>
        <v>0.50866666666666327</v>
      </c>
      <c r="N27" s="74">
        <f>IF(ISNUMBER(Results!H23),Results!H23,NA())</f>
        <v>0.195163044896321</v>
      </c>
      <c r="O27" s="25" t="str">
        <f>Results!J23</f>
        <v>B</v>
      </c>
      <c r="IS27" s="25">
        <f>'Gene Table'!A23</f>
        <v>21</v>
      </c>
      <c r="IT27" s="25" t="str">
        <f>'Gene Table'!B23</f>
        <v>IFNA1</v>
      </c>
      <c r="IU27" s="73">
        <f t="shared" si="1"/>
        <v>0.50866666666666327</v>
      </c>
      <c r="IV27" s="74">
        <f t="shared" si="1"/>
        <v>0.195163044896321</v>
      </c>
    </row>
    <row r="28" spans="11:256" ht="15" customHeight="1" x14ac:dyDescent="0.3">
      <c r="K28" s="113">
        <f>'Gene Table'!A24</f>
        <v>22</v>
      </c>
      <c r="L28" s="25" t="str">
        <f>'Gene Table'!B24</f>
        <v>IFNA2</v>
      </c>
      <c r="M28" s="73">
        <f>IF(ISNUMBER(Results!G24),LOG(Results!G24,2),NA())</f>
        <v>0.67866666666666842</v>
      </c>
      <c r="N28" s="74">
        <f>IF(ISNUMBER(Results!H24),Results!H24,NA())</f>
        <v>0.26775149350665023</v>
      </c>
      <c r="O28" s="25" t="str">
        <f>Results!J24</f>
        <v>B</v>
      </c>
      <c r="IS28" s="25">
        <f>'Gene Table'!A24</f>
        <v>22</v>
      </c>
      <c r="IT28" s="25" t="str">
        <f>'Gene Table'!B24</f>
        <v>IFNA2</v>
      </c>
      <c r="IU28" s="73">
        <f t="shared" si="1"/>
        <v>0.67866666666666842</v>
      </c>
      <c r="IV28" s="74">
        <f t="shared" si="1"/>
        <v>0.26775149350665023</v>
      </c>
    </row>
    <row r="29" spans="11:256" ht="15" customHeight="1" x14ac:dyDescent="0.3">
      <c r="K29" s="113">
        <f>'Gene Table'!A25</f>
        <v>23</v>
      </c>
      <c r="L29" s="25" t="str">
        <f>'Gene Table'!B25</f>
        <v>IFNA4</v>
      </c>
      <c r="M29" s="73">
        <f>IF(ISNUMBER(Results!G25),LOG(Results!G25,2),NA())</f>
        <v>0.33866666666666806</v>
      </c>
      <c r="N29" s="74">
        <f>IF(ISNUMBER(Results!H25),Results!H25,NA())</f>
        <v>0.18859792838255512</v>
      </c>
      <c r="O29" s="25" t="str">
        <f>Results!J25</f>
        <v>B</v>
      </c>
      <c r="IS29" s="25">
        <f>'Gene Table'!A25</f>
        <v>23</v>
      </c>
      <c r="IT29" s="25" t="str">
        <f>'Gene Table'!B25</f>
        <v>IFNA4</v>
      </c>
      <c r="IU29" s="73">
        <f t="shared" si="1"/>
        <v>0.33866666666666806</v>
      </c>
      <c r="IV29" s="74">
        <f t="shared" si="1"/>
        <v>0.18859792838255512</v>
      </c>
    </row>
    <row r="30" spans="11:256" ht="15" customHeight="1" x14ac:dyDescent="0.3">
      <c r="K30" s="113">
        <f>'Gene Table'!A26</f>
        <v>24</v>
      </c>
      <c r="L30" s="25" t="str">
        <f>'Gene Table'!B26</f>
        <v>IFNA5</v>
      </c>
      <c r="M30" s="73">
        <f>IF(ISNUMBER(Results!G26),LOG(Results!G26,2),NA())</f>
        <v>-3.6880000000000006</v>
      </c>
      <c r="N30" s="74">
        <f>IF(ISNUMBER(Results!H26),Results!H26,NA())</f>
        <v>1.2385569392784643E-3</v>
      </c>
      <c r="O30" s="25" t="str">
        <f>Results!J26</f>
        <v>A</v>
      </c>
      <c r="IS30" s="25">
        <f>'Gene Table'!A26</f>
        <v>24</v>
      </c>
      <c r="IT30" s="25" t="str">
        <f>'Gene Table'!B26</f>
        <v>IFNA5</v>
      </c>
      <c r="IU30" s="73">
        <f t="shared" si="1"/>
        <v>-3.6880000000000006</v>
      </c>
      <c r="IV30" s="74">
        <f t="shared" si="1"/>
        <v>1.2385569392784643E-3</v>
      </c>
    </row>
    <row r="31" spans="11:256" ht="15" customHeight="1" x14ac:dyDescent="0.3">
      <c r="K31" s="113">
        <f>'Gene Table'!A27</f>
        <v>25</v>
      </c>
      <c r="L31" s="25" t="str">
        <f>'Gene Table'!B27</f>
        <v>IFNB1</v>
      </c>
      <c r="M31" s="73">
        <f>IF(ISNUMBER(Results!G27),LOG(Results!G27,2),NA())</f>
        <v>0.19533333333333189</v>
      </c>
      <c r="N31" s="74">
        <f>IF(ISNUMBER(Results!H27),Results!H27,NA())</f>
        <v>6.1565065283568671E-2</v>
      </c>
      <c r="O31" s="25" t="str">
        <f>Results!J27</f>
        <v>C</v>
      </c>
      <c r="IS31" s="25">
        <f>'Gene Table'!A27</f>
        <v>25</v>
      </c>
      <c r="IT31" s="25" t="str">
        <f>'Gene Table'!B27</f>
        <v>IFNB1</v>
      </c>
      <c r="IU31" s="73">
        <f t="shared" si="1"/>
        <v>0.19533333333333189</v>
      </c>
      <c r="IV31" s="74">
        <f t="shared" si="1"/>
        <v>6.1565065283568671E-2</v>
      </c>
    </row>
    <row r="32" spans="11:256" ht="15" customHeight="1" x14ac:dyDescent="0.3">
      <c r="K32" s="113">
        <f>'Gene Table'!A28</f>
        <v>26</v>
      </c>
      <c r="L32" s="25" t="str">
        <f>'Gene Table'!B28</f>
        <v>IFNG</v>
      </c>
      <c r="M32" s="73">
        <f>IF(ISNUMBER(Results!G28),LOG(Results!G28,2),NA())</f>
        <v>-1.841333333333333</v>
      </c>
      <c r="N32" s="74">
        <f>IF(ISNUMBER(Results!H28),Results!H28,NA())</f>
        <v>8.2015108868881831E-3</v>
      </c>
      <c r="O32" s="25" t="str">
        <f>Results!J28</f>
        <v>A</v>
      </c>
      <c r="IS32" s="25">
        <f>'Gene Table'!A28</f>
        <v>26</v>
      </c>
      <c r="IT32" s="25" t="str">
        <f>'Gene Table'!B28</f>
        <v>IFNG</v>
      </c>
      <c r="IU32" s="73">
        <f t="shared" si="1"/>
        <v>-1.841333333333333</v>
      </c>
      <c r="IV32" s="74">
        <f t="shared" si="1"/>
        <v>8.2015108868881831E-3</v>
      </c>
    </row>
    <row r="33" spans="11:256" ht="15" customHeight="1" x14ac:dyDescent="0.3">
      <c r="K33" s="113">
        <f>'Gene Table'!A29</f>
        <v>27</v>
      </c>
      <c r="L33" s="25" t="str">
        <f>'Gene Table'!B29</f>
        <v>IL10</v>
      </c>
      <c r="M33" s="73">
        <f>IF(ISNUMBER(Results!G29),LOG(Results!G29,2),NA())</f>
        <v>9.0386666666666677</v>
      </c>
      <c r="N33" s="74">
        <f>IF(ISNUMBER(Results!H29),Results!H29,NA())</f>
        <v>1.1398714413491325E-5</v>
      </c>
      <c r="O33" s="25" t="str">
        <f>Results!J29</f>
        <v>OKAY</v>
      </c>
      <c r="IS33" s="25">
        <f>'Gene Table'!A29</f>
        <v>27</v>
      </c>
      <c r="IT33" s="25" t="str">
        <f>'Gene Table'!B29</f>
        <v>IL10</v>
      </c>
      <c r="IU33" s="73">
        <f t="shared" si="1"/>
        <v>9.0386666666666677</v>
      </c>
      <c r="IV33" s="74">
        <f t="shared" si="1"/>
        <v>1.1398714413491325E-5</v>
      </c>
    </row>
    <row r="34" spans="11:256" ht="15" customHeight="1" x14ac:dyDescent="0.3">
      <c r="K34" s="113">
        <f>'Gene Table'!A30</f>
        <v>28</v>
      </c>
      <c r="L34" s="25" t="str">
        <f>'Gene Table'!B30</f>
        <v>IL11</v>
      </c>
      <c r="M34" s="73">
        <f>IF(ISNUMBER(Results!G30),LOG(Results!G30,2),NA())</f>
        <v>-0.67799999999999994</v>
      </c>
      <c r="N34" s="74">
        <f>IF(ISNUMBER(Results!H30),Results!H30,NA())</f>
        <v>2.6326066839978974E-2</v>
      </c>
      <c r="O34" s="25" t="str">
        <f>Results!J30</f>
        <v>OKAY</v>
      </c>
      <c r="IS34" s="25">
        <f>'Gene Table'!A30</f>
        <v>28</v>
      </c>
      <c r="IT34" s="25" t="str">
        <f>'Gene Table'!B30</f>
        <v>IL11</v>
      </c>
      <c r="IU34" s="73">
        <f t="shared" si="1"/>
        <v>-0.67799999999999994</v>
      </c>
      <c r="IV34" s="74">
        <f t="shared" si="1"/>
        <v>2.6326066839978974E-2</v>
      </c>
    </row>
    <row r="35" spans="11:256" ht="15" customHeight="1" x14ac:dyDescent="0.3">
      <c r="K35" s="113">
        <f>'Gene Table'!A31</f>
        <v>29</v>
      </c>
      <c r="L35" s="25" t="str">
        <f>'Gene Table'!B31</f>
        <v>IL12A</v>
      </c>
      <c r="M35" s="73">
        <f>IF(ISNUMBER(Results!G31),LOG(Results!G31,2),NA())</f>
        <v>5.9719999999999995</v>
      </c>
      <c r="N35" s="74">
        <f>IF(ISNUMBER(Results!H31),Results!H31,NA())</f>
        <v>1.7780649490593211E-7</v>
      </c>
      <c r="O35" s="25" t="str">
        <f>Results!J31</f>
        <v>OKAY</v>
      </c>
      <c r="IS35" s="25">
        <f>'Gene Table'!A31</f>
        <v>29</v>
      </c>
      <c r="IT35" s="25" t="str">
        <f>'Gene Table'!B31</f>
        <v>IL12A</v>
      </c>
      <c r="IU35" s="73">
        <f t="shared" si="1"/>
        <v>5.9719999999999995</v>
      </c>
      <c r="IV35" s="74">
        <f t="shared" si="1"/>
        <v>1.7780649490593211E-7</v>
      </c>
    </row>
    <row r="36" spans="11:256" ht="15" customHeight="1" x14ac:dyDescent="0.3">
      <c r="K36" s="113">
        <f>'Gene Table'!A32</f>
        <v>30</v>
      </c>
      <c r="L36" s="25" t="str">
        <f>'Gene Table'!B32</f>
        <v>IL12B</v>
      </c>
      <c r="M36" s="73">
        <f>IF(ISNUMBER(Results!G32),LOG(Results!G32,2),NA())</f>
        <v>7.0953333333333317</v>
      </c>
      <c r="N36" s="74">
        <f>IF(ISNUMBER(Results!H32),Results!H32,NA())</f>
        <v>2.3252667548004555E-5</v>
      </c>
      <c r="O36" s="25" t="str">
        <f>Results!J32</f>
        <v>A</v>
      </c>
      <c r="IS36" s="25">
        <f>'Gene Table'!A32</f>
        <v>30</v>
      </c>
      <c r="IT36" s="25" t="str">
        <f>'Gene Table'!B32</f>
        <v>IL12B</v>
      </c>
      <c r="IU36" s="73">
        <f t="shared" si="1"/>
        <v>7.0953333333333317</v>
      </c>
      <c r="IV36" s="74">
        <f t="shared" si="1"/>
        <v>2.3252667548004555E-5</v>
      </c>
    </row>
    <row r="37" spans="11:256" ht="15" customHeight="1" x14ac:dyDescent="0.3">
      <c r="K37" s="113">
        <f>'Gene Table'!A33</f>
        <v>31</v>
      </c>
      <c r="L37" s="25" t="str">
        <f>'Gene Table'!B33</f>
        <v>IL13</v>
      </c>
      <c r="M37" s="73">
        <f>IF(ISNUMBER(Results!G33),LOG(Results!G33,2),NA())</f>
        <v>0.19199999999999909</v>
      </c>
      <c r="N37" s="74">
        <f>IF(ISNUMBER(Results!H33),Results!H33,NA())</f>
        <v>8.4091069827741657E-2</v>
      </c>
      <c r="O37" s="25" t="str">
        <f>Results!J33</f>
        <v>OKAY</v>
      </c>
      <c r="IS37" s="25">
        <f>'Gene Table'!A33</f>
        <v>31</v>
      </c>
      <c r="IT37" s="25" t="str">
        <f>'Gene Table'!B33</f>
        <v>IL13</v>
      </c>
      <c r="IU37" s="73">
        <f t="shared" si="1"/>
        <v>0.19199999999999909</v>
      </c>
      <c r="IV37" s="74">
        <f t="shared" si="1"/>
        <v>8.4091069827741657E-2</v>
      </c>
    </row>
    <row r="38" spans="11:256" ht="15" customHeight="1" x14ac:dyDescent="0.3">
      <c r="K38" s="113">
        <f>'Gene Table'!A34</f>
        <v>32</v>
      </c>
      <c r="L38" s="25" t="str">
        <f>'Gene Table'!B34</f>
        <v>IL15</v>
      </c>
      <c r="M38" s="73">
        <f>IF(ISNUMBER(Results!G34),LOG(Results!G34,2),NA())</f>
        <v>-2.0880000000000019</v>
      </c>
      <c r="N38" s="74">
        <f>IF(ISNUMBER(Results!H34),Results!H34,NA())</f>
        <v>5.657952150699231E-2</v>
      </c>
      <c r="O38" s="25" t="str">
        <f>Results!J34</f>
        <v>B</v>
      </c>
      <c r="IS38" s="25">
        <f>'Gene Table'!A34</f>
        <v>32</v>
      </c>
      <c r="IT38" s="25" t="str">
        <f>'Gene Table'!B34</f>
        <v>IL15</v>
      </c>
      <c r="IU38" s="73">
        <f>IF(ISNUMBER(M38),M38,"")</f>
        <v>-2.0880000000000019</v>
      </c>
      <c r="IV38" s="74">
        <f>IF(ISNUMBER(N38),N38,"")</f>
        <v>5.657952150699231E-2</v>
      </c>
    </row>
    <row r="39" spans="11:256" ht="15" customHeight="1" x14ac:dyDescent="0.3">
      <c r="K39" s="113">
        <f>'Gene Table'!A35</f>
        <v>33</v>
      </c>
      <c r="L39" s="25" t="str">
        <f>'Gene Table'!B35</f>
        <v>IL16</v>
      </c>
      <c r="M39" s="73">
        <f>IF(ISNUMBER(Results!G35),LOG(Results!G35,2),NA())</f>
        <v>11.952</v>
      </c>
      <c r="N39" s="74">
        <f>IF(ISNUMBER(Results!H35),Results!H35,NA())</f>
        <v>3.4884105733055608E-6</v>
      </c>
      <c r="O39" s="25" t="str">
        <f>Results!J35</f>
        <v>A</v>
      </c>
      <c r="IS39" s="25">
        <f>'Gene Table'!A35</f>
        <v>33</v>
      </c>
      <c r="IT39" s="25" t="str">
        <f>'Gene Table'!B35</f>
        <v>IL16</v>
      </c>
      <c r="IU39" s="73">
        <f t="shared" ref="IU39:IV49" si="2">IF(ISNUMBER(M39),M39,"")</f>
        <v>11.952</v>
      </c>
      <c r="IV39" s="74">
        <f t="shared" si="2"/>
        <v>3.4884105733055608E-6</v>
      </c>
    </row>
    <row r="40" spans="11:256" ht="15" customHeight="1" x14ac:dyDescent="0.3">
      <c r="K40" s="113">
        <f>'Gene Table'!A36</f>
        <v>34</v>
      </c>
      <c r="L40" s="25" t="str">
        <f>'Gene Table'!B36</f>
        <v>IL17A</v>
      </c>
      <c r="M40" s="73">
        <f>IF(ISNUMBER(Results!G36),LOG(Results!G36,2),NA())</f>
        <v>3.1999999999999654E-2</v>
      </c>
      <c r="N40" s="74">
        <f>IF(ISNUMBER(Results!H36),Results!H36,NA())</f>
        <v>0.7620972030080847</v>
      </c>
      <c r="O40" s="25" t="str">
        <f>Results!J36</f>
        <v>OKAY</v>
      </c>
      <c r="IS40" s="25">
        <f>'Gene Table'!A36</f>
        <v>34</v>
      </c>
      <c r="IT40" s="25" t="str">
        <f>'Gene Table'!B36</f>
        <v>IL17A</v>
      </c>
      <c r="IU40" s="73">
        <f t="shared" si="2"/>
        <v>3.1999999999999654E-2</v>
      </c>
      <c r="IV40" s="74">
        <f t="shared" si="2"/>
        <v>0.7620972030080847</v>
      </c>
    </row>
    <row r="41" spans="11:256" ht="15" customHeight="1" x14ac:dyDescent="0.3">
      <c r="K41" s="113">
        <f>'Gene Table'!A37</f>
        <v>35</v>
      </c>
      <c r="L41" s="25" t="str">
        <f>'Gene Table'!B37</f>
        <v>IL17B</v>
      </c>
      <c r="M41" s="73">
        <f>IF(ISNUMBER(Results!G37),LOG(Results!G37,2),NA())</f>
        <v>-1.7146666666666672</v>
      </c>
      <c r="N41" s="74">
        <f>IF(ISNUMBER(Results!H37),Results!H37,NA())</f>
        <v>2.5339719479730216E-3</v>
      </c>
      <c r="O41" s="25" t="str">
        <f>Results!J37</f>
        <v>OKAY</v>
      </c>
      <c r="IS41" s="25">
        <f>'Gene Table'!A37</f>
        <v>35</v>
      </c>
      <c r="IT41" s="25" t="str">
        <f>'Gene Table'!B37</f>
        <v>IL17B</v>
      </c>
      <c r="IU41" s="73">
        <f t="shared" si="2"/>
        <v>-1.7146666666666672</v>
      </c>
      <c r="IV41" s="74">
        <f t="shared" si="2"/>
        <v>2.5339719479730216E-3</v>
      </c>
    </row>
    <row r="42" spans="11:256" ht="15" customHeight="1" x14ac:dyDescent="0.3">
      <c r="K42" s="113">
        <f>'Gene Table'!A38</f>
        <v>36</v>
      </c>
      <c r="L42" s="25" t="str">
        <f>'Gene Table'!B38</f>
        <v>IL17C</v>
      </c>
      <c r="M42" s="73">
        <f>IF(ISNUMBER(Results!G38),LOG(Results!G38,2),NA())</f>
        <v>-1.0779999999999992</v>
      </c>
      <c r="N42" s="74">
        <f>IF(ISNUMBER(Results!H38),Results!H38,NA())</f>
        <v>3.9941028574005767E-5</v>
      </c>
      <c r="O42" s="25" t="str">
        <f>Results!J38</f>
        <v>OKAY</v>
      </c>
      <c r="IS42" s="25">
        <f>'Gene Table'!A38</f>
        <v>36</v>
      </c>
      <c r="IT42" s="25" t="str">
        <f>'Gene Table'!B38</f>
        <v>IL17C</v>
      </c>
      <c r="IU42" s="73">
        <f t="shared" si="2"/>
        <v>-1.0779999999999992</v>
      </c>
      <c r="IV42" s="74">
        <f t="shared" si="2"/>
        <v>3.9941028574005767E-5</v>
      </c>
    </row>
    <row r="43" spans="11:256" ht="15" customHeight="1" x14ac:dyDescent="0.3">
      <c r="K43" s="113">
        <f>'Gene Table'!A39</f>
        <v>37</v>
      </c>
      <c r="L43" s="25" t="str">
        <f>'Gene Table'!B39</f>
        <v>IL18</v>
      </c>
      <c r="M43" s="73">
        <f>IF(ISNUMBER(Results!G39),LOG(Results!G39,2),NA())</f>
        <v>12.892000000000003</v>
      </c>
      <c r="N43" s="74">
        <f>IF(ISNUMBER(Results!H39),Results!H39,NA())</f>
        <v>9.7022251234335104E-6</v>
      </c>
      <c r="O43" s="25" t="str">
        <f>Results!J39</f>
        <v>A</v>
      </c>
      <c r="IS43" s="25">
        <f>'Gene Table'!A39</f>
        <v>37</v>
      </c>
      <c r="IT43" s="25" t="str">
        <f>'Gene Table'!B39</f>
        <v>IL18</v>
      </c>
      <c r="IU43" s="73">
        <f t="shared" si="2"/>
        <v>12.892000000000003</v>
      </c>
      <c r="IV43" s="74">
        <f t="shared" si="2"/>
        <v>9.7022251234335104E-6</v>
      </c>
    </row>
    <row r="44" spans="11:256" ht="15" customHeight="1" x14ac:dyDescent="0.3">
      <c r="K44" s="113">
        <f>'Gene Table'!A40</f>
        <v>38</v>
      </c>
      <c r="L44" s="25" t="str">
        <f>'Gene Table'!B40</f>
        <v>IL19</v>
      </c>
      <c r="M44" s="73">
        <f>IF(ISNUMBER(Results!G40),LOG(Results!G40,2),NA())</f>
        <v>0.19533333333333189</v>
      </c>
      <c r="N44" s="74">
        <f>IF(ISNUMBER(Results!H40),Results!H40,NA())</f>
        <v>6.1565065283568671E-2</v>
      </c>
      <c r="O44" s="25" t="str">
        <f>Results!J40</f>
        <v>C</v>
      </c>
      <c r="IS44" s="25">
        <f>'Gene Table'!A40</f>
        <v>38</v>
      </c>
      <c r="IT44" s="25" t="str">
        <f>'Gene Table'!B40</f>
        <v>IL19</v>
      </c>
      <c r="IU44" s="73">
        <f t="shared" si="2"/>
        <v>0.19533333333333189</v>
      </c>
      <c r="IV44" s="74">
        <f t="shared" si="2"/>
        <v>6.1565065283568671E-2</v>
      </c>
    </row>
    <row r="45" spans="11:256" ht="15" customHeight="1" x14ac:dyDescent="0.3">
      <c r="K45" s="113">
        <f>'Gene Table'!A41</f>
        <v>39</v>
      </c>
      <c r="L45" s="25" t="str">
        <f>'Gene Table'!B41</f>
        <v>IL1A</v>
      </c>
      <c r="M45" s="73">
        <f>IF(ISNUMBER(Results!G41),LOG(Results!G41,2),NA())</f>
        <v>-0.63466666666666627</v>
      </c>
      <c r="N45" s="74">
        <f>IF(ISNUMBER(Results!H41),Results!H41,NA())</f>
        <v>1.4302607300498323E-2</v>
      </c>
      <c r="O45" s="25" t="str">
        <f>Results!J41</f>
        <v>OKAY</v>
      </c>
      <c r="IS45" s="25">
        <f>'Gene Table'!A41</f>
        <v>39</v>
      </c>
      <c r="IT45" s="25" t="str">
        <f>'Gene Table'!B41</f>
        <v>IL1A</v>
      </c>
      <c r="IU45" s="73">
        <f t="shared" si="2"/>
        <v>-0.63466666666666627</v>
      </c>
      <c r="IV45" s="74">
        <f t="shared" si="2"/>
        <v>1.4302607300498323E-2</v>
      </c>
    </row>
    <row r="46" spans="11:256" ht="15" customHeight="1" x14ac:dyDescent="0.3">
      <c r="K46" s="113">
        <f>'Gene Table'!A42</f>
        <v>40</v>
      </c>
      <c r="L46" s="25" t="str">
        <f>'Gene Table'!B42</f>
        <v>IL1B</v>
      </c>
      <c r="M46" s="73">
        <f>IF(ISNUMBER(Results!G42),LOG(Results!G42,2),NA())</f>
        <v>0.19533333333333189</v>
      </c>
      <c r="N46" s="74">
        <f>IF(ISNUMBER(Results!H42),Results!H42,NA())</f>
        <v>6.1565065283568671E-2</v>
      </c>
      <c r="O46" s="25" t="str">
        <f>Results!J42</f>
        <v>C</v>
      </c>
      <c r="IS46" s="25">
        <f>'Gene Table'!A42</f>
        <v>40</v>
      </c>
      <c r="IT46" s="25" t="str">
        <f>'Gene Table'!B42</f>
        <v>IL1B</v>
      </c>
      <c r="IU46" s="73">
        <f t="shared" si="2"/>
        <v>0.19533333333333189</v>
      </c>
      <c r="IV46" s="74">
        <f t="shared" si="2"/>
        <v>6.1565065283568671E-2</v>
      </c>
    </row>
    <row r="47" spans="11:256" ht="15" customHeight="1" x14ac:dyDescent="0.3">
      <c r="K47" s="113">
        <f>'Gene Table'!A43</f>
        <v>41</v>
      </c>
      <c r="L47" s="25" t="str">
        <f>'Gene Table'!B43</f>
        <v>IL1RN</v>
      </c>
      <c r="M47" s="73">
        <f>IF(ISNUMBER(Results!G43),LOG(Results!G43,2),NA())</f>
        <v>-0.41133333333333505</v>
      </c>
      <c r="N47" s="74">
        <f>IF(ISNUMBER(Results!H43),Results!H43,NA())</f>
        <v>6.3019787668638527E-2</v>
      </c>
      <c r="O47" s="25" t="str">
        <f>Results!J43</f>
        <v>OKAY</v>
      </c>
      <c r="IS47" s="25">
        <f>'Gene Table'!A43</f>
        <v>41</v>
      </c>
      <c r="IT47" s="25" t="str">
        <f>'Gene Table'!B43</f>
        <v>IL1RN</v>
      </c>
      <c r="IU47" s="73">
        <f t="shared" si="2"/>
        <v>-0.41133333333333505</v>
      </c>
      <c r="IV47" s="74">
        <f t="shared" si="2"/>
        <v>6.3019787668638527E-2</v>
      </c>
    </row>
    <row r="48" spans="11:256" ht="15" customHeight="1" x14ac:dyDescent="0.3">
      <c r="K48" s="113">
        <f>'Gene Table'!A44</f>
        <v>42</v>
      </c>
      <c r="L48" s="25" t="str">
        <f>'Gene Table'!B44</f>
        <v>IL2</v>
      </c>
      <c r="M48" s="73">
        <f>IF(ISNUMBER(Results!G44),LOG(Results!G44,2),NA())</f>
        <v>-2.1580000000000004</v>
      </c>
      <c r="N48" s="74">
        <f>IF(ISNUMBER(Results!H44),Results!H44,NA())</f>
        <v>1.1562918913101313E-2</v>
      </c>
      <c r="O48" s="25" t="str">
        <f>Results!J44</f>
        <v>OKAY</v>
      </c>
      <c r="IS48" s="25">
        <f>'Gene Table'!A44</f>
        <v>42</v>
      </c>
      <c r="IT48" s="25" t="str">
        <f>'Gene Table'!B44</f>
        <v>IL2</v>
      </c>
      <c r="IU48" s="73">
        <f t="shared" si="2"/>
        <v>-2.1580000000000004</v>
      </c>
      <c r="IV48" s="74">
        <f t="shared" si="2"/>
        <v>1.1562918913101313E-2</v>
      </c>
    </row>
    <row r="49" spans="11:256" ht="15" customHeight="1" x14ac:dyDescent="0.3">
      <c r="K49" s="113">
        <f>'Gene Table'!A45</f>
        <v>43</v>
      </c>
      <c r="L49" s="25" t="str">
        <f>'Gene Table'!B45</f>
        <v>IL20</v>
      </c>
      <c r="M49" s="73">
        <f>IF(ISNUMBER(Results!G45),LOG(Results!G45,2),NA())</f>
        <v>-4.0546666666666669</v>
      </c>
      <c r="N49" s="74">
        <f>IF(ISNUMBER(Results!H45),Results!H45,NA())</f>
        <v>1.8577744253881091E-6</v>
      </c>
      <c r="O49" s="25" t="str">
        <f>Results!J45</f>
        <v>OKAY</v>
      </c>
      <c r="IS49" s="25">
        <f>'Gene Table'!A45</f>
        <v>43</v>
      </c>
      <c r="IT49" s="25" t="str">
        <f>'Gene Table'!B45</f>
        <v>IL20</v>
      </c>
      <c r="IU49" s="73">
        <f t="shared" si="2"/>
        <v>-4.0546666666666669</v>
      </c>
      <c r="IV49" s="74">
        <f t="shared" si="2"/>
        <v>1.8577744253881091E-6</v>
      </c>
    </row>
    <row r="50" spans="11:256" ht="15" customHeight="1" x14ac:dyDescent="0.3">
      <c r="K50" s="113">
        <f>'Gene Table'!A46</f>
        <v>44</v>
      </c>
      <c r="L50" s="25" t="str">
        <f>'Gene Table'!B46</f>
        <v>IL21</v>
      </c>
      <c r="M50" s="73">
        <f>IF(ISNUMBER(Results!G46),LOG(Results!G46,2),NA())</f>
        <v>-2.8313333333333324</v>
      </c>
      <c r="N50" s="74">
        <f>IF(ISNUMBER(Results!H46),Results!H46,NA())</f>
        <v>3.7665844520600296E-6</v>
      </c>
      <c r="O50" s="25" t="str">
        <f>Results!J46</f>
        <v>OKAY</v>
      </c>
      <c r="IS50" s="25">
        <f>'Gene Table'!A46</f>
        <v>44</v>
      </c>
      <c r="IT50" s="25" t="str">
        <f>'Gene Table'!B46</f>
        <v>IL21</v>
      </c>
      <c r="IU50" s="73">
        <f>IF(ISNUMBER(M50),M50,"")</f>
        <v>-2.8313333333333324</v>
      </c>
      <c r="IV50" s="74">
        <f>IF(ISNUMBER(N50),N50,"")</f>
        <v>3.7665844520600296E-6</v>
      </c>
    </row>
    <row r="51" spans="11:256" ht="15" customHeight="1" x14ac:dyDescent="0.3">
      <c r="K51" s="113">
        <f>'Gene Table'!A47</f>
        <v>45</v>
      </c>
      <c r="L51" s="25" t="str">
        <f>'Gene Table'!B47</f>
        <v>IL22</v>
      </c>
      <c r="M51" s="73">
        <f>IF(ISNUMBER(Results!G47),LOG(Results!G47,2),NA())</f>
        <v>0.19533333333333189</v>
      </c>
      <c r="N51" s="74">
        <f>IF(ISNUMBER(Results!H47),Results!H47,NA())</f>
        <v>6.1565065283568671E-2</v>
      </c>
      <c r="O51" s="25" t="str">
        <f>Results!J47</f>
        <v>C</v>
      </c>
      <c r="IS51" s="25">
        <f>'Gene Table'!A47</f>
        <v>45</v>
      </c>
      <c r="IT51" s="25" t="str">
        <f>'Gene Table'!B47</f>
        <v>IL22</v>
      </c>
      <c r="IU51" s="73">
        <f t="shared" ref="IU51:IV64" si="3">IF(ISNUMBER(M51),M51,"")</f>
        <v>0.19533333333333189</v>
      </c>
      <c r="IV51" s="74">
        <f t="shared" si="3"/>
        <v>6.1565065283568671E-2</v>
      </c>
    </row>
    <row r="52" spans="11:256" ht="15" customHeight="1" x14ac:dyDescent="0.3">
      <c r="K52" s="113">
        <f>'Gene Table'!A48</f>
        <v>46</v>
      </c>
      <c r="L52" s="25" t="str">
        <f>'Gene Table'!B48</f>
        <v>IL23A</v>
      </c>
      <c r="M52" s="73">
        <f>IF(ISNUMBER(Results!G48),LOG(Results!G48,2),NA())</f>
        <v>1.2253333333333347</v>
      </c>
      <c r="N52" s="74">
        <f>IF(ISNUMBER(Results!H48),Results!H48,NA())</f>
        <v>1.6998887755348836E-3</v>
      </c>
      <c r="O52" s="25" t="str">
        <f>Results!J48</f>
        <v>OKAY</v>
      </c>
      <c r="IS52" s="25">
        <f>'Gene Table'!A48</f>
        <v>46</v>
      </c>
      <c r="IT52" s="25" t="str">
        <f>'Gene Table'!B48</f>
        <v>IL23A</v>
      </c>
      <c r="IU52" s="73">
        <f t="shared" si="3"/>
        <v>1.2253333333333347</v>
      </c>
      <c r="IV52" s="74">
        <f t="shared" si="3"/>
        <v>1.6998887755348836E-3</v>
      </c>
    </row>
    <row r="53" spans="11:256" ht="15" customHeight="1" x14ac:dyDescent="0.3">
      <c r="K53" s="113">
        <f>'Gene Table'!A49</f>
        <v>47</v>
      </c>
      <c r="L53" s="25" t="str">
        <f>'Gene Table'!B49</f>
        <v>IL24</v>
      </c>
      <c r="M53" s="73">
        <f>IF(ISNUMBER(Results!G49),LOG(Results!G49,2),NA())</f>
        <v>-0.36466666666666897</v>
      </c>
      <c r="N53" s="74">
        <f>IF(ISNUMBER(Results!H49),Results!H49,NA())</f>
        <v>0.22292636970480087</v>
      </c>
      <c r="O53" s="25" t="str">
        <f>Results!J49</f>
        <v>A</v>
      </c>
      <c r="IS53" s="25">
        <f>'Gene Table'!A49</f>
        <v>47</v>
      </c>
      <c r="IT53" s="25" t="str">
        <f>'Gene Table'!B49</f>
        <v>IL24</v>
      </c>
      <c r="IU53" s="73">
        <f t="shared" si="3"/>
        <v>-0.36466666666666897</v>
      </c>
      <c r="IV53" s="74">
        <f t="shared" si="3"/>
        <v>0.22292636970480087</v>
      </c>
    </row>
    <row r="54" spans="11:256" ht="15" customHeight="1" x14ac:dyDescent="0.3">
      <c r="K54" s="113">
        <f>'Gene Table'!A50</f>
        <v>48</v>
      </c>
      <c r="L54" s="25" t="str">
        <f>'Gene Table'!B50</f>
        <v>IL25</v>
      </c>
      <c r="M54" s="73">
        <f>IF(ISNUMBER(Results!G50),LOG(Results!G50,2),NA())</f>
        <v>-3.4846666666666661</v>
      </c>
      <c r="N54" s="74">
        <f>IF(ISNUMBER(Results!H50),Results!H50,NA())</f>
        <v>1.0454018918275043E-2</v>
      </c>
      <c r="O54" s="25" t="str">
        <f>Results!J50</f>
        <v>OKAY</v>
      </c>
      <c r="IS54" s="25">
        <f>'Gene Table'!A50</f>
        <v>48</v>
      </c>
      <c r="IT54" s="25" t="str">
        <f>'Gene Table'!B50</f>
        <v>IL25</v>
      </c>
      <c r="IU54" s="73">
        <f t="shared" si="3"/>
        <v>-3.4846666666666661</v>
      </c>
      <c r="IV54" s="74">
        <f t="shared" si="3"/>
        <v>1.0454018918275043E-2</v>
      </c>
    </row>
    <row r="55" spans="11:256" ht="15" customHeight="1" x14ac:dyDescent="0.3">
      <c r="K55" s="113">
        <f>'Gene Table'!A51</f>
        <v>49</v>
      </c>
      <c r="L55" s="25" t="str">
        <f>'Gene Table'!B51</f>
        <v>IL27</v>
      </c>
      <c r="M55" s="73">
        <f>IF(ISNUMBER(Results!G51),LOG(Results!G51,2),NA())</f>
        <v>0.86866666666666681</v>
      </c>
      <c r="N55" s="74">
        <f>IF(ISNUMBER(Results!H51),Results!H51,NA())</f>
        <v>0.37447404169301263</v>
      </c>
      <c r="O55" s="25" t="str">
        <f>Results!J51</f>
        <v>B</v>
      </c>
      <c r="IS55" s="25">
        <f>'Gene Table'!A51</f>
        <v>49</v>
      </c>
      <c r="IT55" s="25" t="str">
        <f>'Gene Table'!B51</f>
        <v>IL27</v>
      </c>
      <c r="IU55" s="73">
        <f t="shared" si="3"/>
        <v>0.86866666666666681</v>
      </c>
      <c r="IV55" s="74">
        <f t="shared" si="3"/>
        <v>0.37447404169301263</v>
      </c>
    </row>
    <row r="56" spans="11:256" ht="15" customHeight="1" x14ac:dyDescent="0.3">
      <c r="K56" s="113">
        <f>'Gene Table'!A52</f>
        <v>50</v>
      </c>
      <c r="L56" s="25" t="str">
        <f>'Gene Table'!B52</f>
        <v>IL3</v>
      </c>
      <c r="M56" s="73">
        <f>IF(ISNUMBER(Results!G52),LOG(Results!G52,2),NA())</f>
        <v>-1.424666666666669</v>
      </c>
      <c r="N56" s="74">
        <f>IF(ISNUMBER(Results!H52),Results!H52,NA())</f>
        <v>0.13118857370452994</v>
      </c>
      <c r="O56" s="25" t="str">
        <f>Results!J52</f>
        <v>OKAY</v>
      </c>
      <c r="IS56" s="25">
        <f>'Gene Table'!A52</f>
        <v>50</v>
      </c>
      <c r="IT56" s="25" t="str">
        <f>'Gene Table'!B52</f>
        <v>IL3</v>
      </c>
      <c r="IU56" s="73">
        <f t="shared" si="3"/>
        <v>-1.424666666666669</v>
      </c>
      <c r="IV56" s="74">
        <f t="shared" si="3"/>
        <v>0.13118857370452994</v>
      </c>
    </row>
    <row r="57" spans="11:256" ht="15" customHeight="1" x14ac:dyDescent="0.3">
      <c r="K57" s="113">
        <f>'Gene Table'!A53</f>
        <v>51</v>
      </c>
      <c r="L57" s="25" t="str">
        <f>'Gene Table'!B53</f>
        <v>IL4</v>
      </c>
      <c r="M57" s="73">
        <f>IF(ISNUMBER(Results!G53),LOG(Results!G53,2),NA())</f>
        <v>15.545333333333334</v>
      </c>
      <c r="N57" s="74">
        <f>IF(ISNUMBER(Results!H53),Results!H53,NA())</f>
        <v>5.5170343387694624E-5</v>
      </c>
      <c r="O57" s="25" t="str">
        <f>Results!J53</f>
        <v>OKAY</v>
      </c>
      <c r="IS57" s="25">
        <f>'Gene Table'!A53</f>
        <v>51</v>
      </c>
      <c r="IT57" s="25" t="str">
        <f>'Gene Table'!B53</f>
        <v>IL4</v>
      </c>
      <c r="IU57" s="73">
        <f t="shared" si="3"/>
        <v>15.545333333333334</v>
      </c>
      <c r="IV57" s="74">
        <f t="shared" si="3"/>
        <v>5.5170343387694624E-5</v>
      </c>
    </row>
    <row r="58" spans="11:256" ht="15" customHeight="1" x14ac:dyDescent="0.3">
      <c r="K58" s="113">
        <f>'Gene Table'!A54</f>
        <v>52</v>
      </c>
      <c r="L58" s="25" t="str">
        <f>'Gene Table'!B54</f>
        <v>IL5</v>
      </c>
      <c r="M58" s="73">
        <f>IF(ISNUMBER(Results!G54),LOG(Results!G54,2),NA())</f>
        <v>1.0019999999999984</v>
      </c>
      <c r="N58" s="74">
        <f>IF(ISNUMBER(Results!H54),Results!H54,NA())</f>
        <v>3.3840039049066795E-2</v>
      </c>
      <c r="O58" s="25" t="str">
        <f>Results!J54</f>
        <v>OKAY</v>
      </c>
      <c r="IS58" s="25">
        <f>'Gene Table'!A54</f>
        <v>52</v>
      </c>
      <c r="IT58" s="25" t="str">
        <f>'Gene Table'!B54</f>
        <v>IL5</v>
      </c>
      <c r="IU58" s="73">
        <f t="shared" si="3"/>
        <v>1.0019999999999984</v>
      </c>
      <c r="IV58" s="74">
        <f t="shared" si="3"/>
        <v>3.3840039049066795E-2</v>
      </c>
    </row>
    <row r="59" spans="11:256" ht="15" customHeight="1" x14ac:dyDescent="0.3">
      <c r="K59" s="113">
        <f>'Gene Table'!A55</f>
        <v>53</v>
      </c>
      <c r="L59" s="25" t="str">
        <f>'Gene Table'!B55</f>
        <v>IL6</v>
      </c>
      <c r="M59" s="73">
        <f>IF(ISNUMBER(Results!G55),LOG(Results!G55,2),NA())</f>
        <v>10.571999999999999</v>
      </c>
      <c r="N59" s="74">
        <f>IF(ISNUMBER(Results!H55),Results!H55,NA())</f>
        <v>7.419295518014388E-5</v>
      </c>
      <c r="O59" s="25" t="str">
        <f>Results!J55</f>
        <v>A</v>
      </c>
      <c r="IS59" s="25">
        <f>'Gene Table'!A55</f>
        <v>53</v>
      </c>
      <c r="IT59" s="25" t="str">
        <f>'Gene Table'!B55</f>
        <v>IL6</v>
      </c>
      <c r="IU59" s="73">
        <f t="shared" si="3"/>
        <v>10.571999999999999</v>
      </c>
      <c r="IV59" s="74">
        <f t="shared" si="3"/>
        <v>7.419295518014388E-5</v>
      </c>
    </row>
    <row r="60" spans="11:256" ht="15" customHeight="1" x14ac:dyDescent="0.3">
      <c r="K60" s="113">
        <f>'Gene Table'!A56</f>
        <v>54</v>
      </c>
      <c r="L60" s="25" t="str">
        <f>'Gene Table'!B56</f>
        <v>IL7</v>
      </c>
      <c r="M60" s="73">
        <f>IF(ISNUMBER(Results!G56),LOG(Results!G56,2),NA())</f>
        <v>13.262</v>
      </c>
      <c r="N60" s="74">
        <f>IF(ISNUMBER(Results!H56),Results!H56,NA())</f>
        <v>3.261389130523031E-6</v>
      </c>
      <c r="O60" s="25" t="str">
        <f>Results!J56</f>
        <v>A</v>
      </c>
      <c r="IS60" s="25">
        <f>'Gene Table'!A56</f>
        <v>54</v>
      </c>
      <c r="IT60" s="25" t="str">
        <f>'Gene Table'!B56</f>
        <v>IL7</v>
      </c>
      <c r="IU60" s="73">
        <f t="shared" si="3"/>
        <v>13.262</v>
      </c>
      <c r="IV60" s="74">
        <f t="shared" si="3"/>
        <v>3.261389130523031E-6</v>
      </c>
    </row>
    <row r="61" spans="11:256" ht="15" customHeight="1" x14ac:dyDescent="0.3">
      <c r="K61" s="113">
        <f>'Gene Table'!A57</f>
        <v>55</v>
      </c>
      <c r="L61" s="25" t="str">
        <f>'Gene Table'!B57</f>
        <v>CXCL8</v>
      </c>
      <c r="M61" s="73">
        <f>IF(ISNUMBER(Results!G57),LOG(Results!G57,2),NA())</f>
        <v>0.28200000000000008</v>
      </c>
      <c r="N61" s="74">
        <f>IF(ISNUMBER(Results!H57),Results!H57,NA())</f>
        <v>3.2729814054374487E-2</v>
      </c>
      <c r="O61" s="25" t="str">
        <f>Results!J57</f>
        <v>OKAY</v>
      </c>
      <c r="IS61" s="25">
        <f>'Gene Table'!A57</f>
        <v>55</v>
      </c>
      <c r="IT61" s="25" t="str">
        <f>'Gene Table'!B57</f>
        <v>CXCL8</v>
      </c>
      <c r="IU61" s="73">
        <f t="shared" si="3"/>
        <v>0.28200000000000008</v>
      </c>
      <c r="IV61" s="74">
        <f t="shared" si="3"/>
        <v>3.2729814054374487E-2</v>
      </c>
    </row>
    <row r="62" spans="11:256" ht="15" customHeight="1" x14ac:dyDescent="0.3">
      <c r="K62" s="113">
        <f>'Gene Table'!A58</f>
        <v>56</v>
      </c>
      <c r="L62" s="25" t="str">
        <f>'Gene Table'!B58</f>
        <v>IL9</v>
      </c>
      <c r="M62" s="73">
        <f>IF(ISNUMBER(Results!G58),LOG(Results!G58,2),NA())</f>
        <v>15.222</v>
      </c>
      <c r="N62" s="74">
        <f>IF(ISNUMBER(Results!H58),Results!H58,NA())</f>
        <v>4.0835161666657171E-5</v>
      </c>
      <c r="O62" s="25" t="str">
        <f>Results!J58</f>
        <v>A</v>
      </c>
      <c r="IS62" s="25">
        <f>'Gene Table'!A58</f>
        <v>56</v>
      </c>
      <c r="IT62" s="25" t="str">
        <f>'Gene Table'!B58</f>
        <v>IL9</v>
      </c>
      <c r="IU62" s="73">
        <f t="shared" si="3"/>
        <v>15.222</v>
      </c>
      <c r="IV62" s="74">
        <f t="shared" si="3"/>
        <v>4.0835161666657171E-5</v>
      </c>
    </row>
    <row r="63" spans="11:256" ht="15" customHeight="1" x14ac:dyDescent="0.3">
      <c r="K63" s="113">
        <f>'Gene Table'!A59</f>
        <v>57</v>
      </c>
      <c r="L63" s="25" t="str">
        <f>'Gene Table'!B59</f>
        <v>INHA</v>
      </c>
      <c r="M63" s="73">
        <f>IF(ISNUMBER(Results!G59),LOG(Results!G59,2),NA())</f>
        <v>0.50533333333333263</v>
      </c>
      <c r="N63" s="74">
        <f>IF(ISNUMBER(Results!H59),Results!H59,NA())</f>
        <v>0.2869534396756771</v>
      </c>
      <c r="O63" s="25" t="str">
        <f>Results!J59</f>
        <v>B</v>
      </c>
      <c r="IS63" s="25">
        <f>'Gene Table'!A59</f>
        <v>57</v>
      </c>
      <c r="IT63" s="25" t="str">
        <f>'Gene Table'!B59</f>
        <v>INHA</v>
      </c>
      <c r="IU63" s="73">
        <f t="shared" si="3"/>
        <v>0.50533333333333263</v>
      </c>
      <c r="IV63" s="74">
        <f t="shared" si="3"/>
        <v>0.2869534396756771</v>
      </c>
    </row>
    <row r="64" spans="11:256" ht="15" customHeight="1" x14ac:dyDescent="0.3">
      <c r="K64" s="113">
        <f>'Gene Table'!A60</f>
        <v>58</v>
      </c>
      <c r="L64" s="25" t="str">
        <f>'Gene Table'!B60</f>
        <v>INHBA</v>
      </c>
      <c r="M64" s="73">
        <f>IF(ISNUMBER(Results!G60),LOG(Results!G60,2),NA())</f>
        <v>7.7053333333333347</v>
      </c>
      <c r="N64" s="74">
        <f>IF(ISNUMBER(Results!H60),Results!H60,NA())</f>
        <v>9.8891328173962383E-5</v>
      </c>
      <c r="O64" s="25" t="str">
        <f>Results!J60</f>
        <v>OKAY</v>
      </c>
      <c r="IS64" s="25">
        <f>'Gene Table'!A60</f>
        <v>58</v>
      </c>
      <c r="IT64" s="25" t="str">
        <f>'Gene Table'!B60</f>
        <v>INHBA</v>
      </c>
      <c r="IU64" s="73">
        <f t="shared" si="3"/>
        <v>7.7053333333333347</v>
      </c>
      <c r="IV64" s="74">
        <f t="shared" si="3"/>
        <v>9.8891328173962383E-5</v>
      </c>
    </row>
    <row r="65" spans="11:256" ht="15" customHeight="1" x14ac:dyDescent="0.3">
      <c r="K65" s="113">
        <f>'Gene Table'!A61</f>
        <v>59</v>
      </c>
      <c r="L65" s="25" t="str">
        <f>'Gene Table'!B61</f>
        <v>LEFTY2</v>
      </c>
      <c r="M65" s="73">
        <f>IF(ISNUMBER(Results!G61),LOG(Results!G61,2),NA())</f>
        <v>1.3020000000000005</v>
      </c>
      <c r="N65" s="74">
        <f>IF(ISNUMBER(Results!H61),Results!H61,NA())</f>
        <v>7.6559701264129472E-4</v>
      </c>
      <c r="O65" s="25" t="str">
        <f>Results!J61</f>
        <v>OKAY</v>
      </c>
      <c r="IS65" s="25">
        <f>'Gene Table'!A61</f>
        <v>59</v>
      </c>
      <c r="IT65" s="25" t="str">
        <f>'Gene Table'!B61</f>
        <v>LEFTY2</v>
      </c>
      <c r="IU65" s="73">
        <f>IF(ISNUMBER(M65),M65,"")</f>
        <v>1.3020000000000005</v>
      </c>
      <c r="IV65" s="74">
        <f>IF(ISNUMBER(N65),N65,"")</f>
        <v>7.6559701264129472E-4</v>
      </c>
    </row>
    <row r="66" spans="11:256" ht="15" customHeight="1" x14ac:dyDescent="0.3">
      <c r="K66" s="113">
        <f>'Gene Table'!A62</f>
        <v>60</v>
      </c>
      <c r="L66" s="25" t="str">
        <f>'Gene Table'!B62</f>
        <v>LIF</v>
      </c>
      <c r="M66" s="73">
        <f>IF(ISNUMBER(Results!G62),LOG(Results!G62,2),NA())</f>
        <v>0.61866666666666736</v>
      </c>
      <c r="N66" s="74">
        <f>IF(ISNUMBER(Results!H62),Results!H62,NA())</f>
        <v>5.0513866207096481E-4</v>
      </c>
      <c r="O66" s="25" t="str">
        <f>Results!J62</f>
        <v>OKAY</v>
      </c>
      <c r="IS66" s="25">
        <f>'Gene Table'!A62</f>
        <v>60</v>
      </c>
      <c r="IT66" s="25" t="str">
        <f>'Gene Table'!B62</f>
        <v>LIF</v>
      </c>
      <c r="IU66" s="73">
        <f t="shared" ref="IU66:IV77" si="4">IF(ISNUMBER(M66),M66,"")</f>
        <v>0.61866666666666736</v>
      </c>
      <c r="IV66" s="74">
        <f t="shared" si="4"/>
        <v>5.0513866207096481E-4</v>
      </c>
    </row>
    <row r="67" spans="11:256" ht="15" customHeight="1" x14ac:dyDescent="0.3">
      <c r="K67" s="113">
        <f>'Gene Table'!A63</f>
        <v>61</v>
      </c>
      <c r="L67" s="25" t="str">
        <f>'Gene Table'!B63</f>
        <v>LTA</v>
      </c>
      <c r="M67" s="73">
        <f>IF(ISNUMBER(Results!G63),LOG(Results!G63,2),NA())</f>
        <v>0.33533333333333443</v>
      </c>
      <c r="N67" s="74">
        <f>IF(ISNUMBER(Results!H63),Results!H63,NA())</f>
        <v>3.0406536617253212E-2</v>
      </c>
      <c r="O67" s="25" t="str">
        <f>Results!J63</f>
        <v>OKAY</v>
      </c>
      <c r="IS67" s="25">
        <f>'Gene Table'!A63</f>
        <v>61</v>
      </c>
      <c r="IT67" s="25" t="str">
        <f>'Gene Table'!B63</f>
        <v>LTA</v>
      </c>
      <c r="IU67" s="73">
        <f t="shared" si="4"/>
        <v>0.33533333333333443</v>
      </c>
      <c r="IV67" s="74">
        <f t="shared" si="4"/>
        <v>3.0406536617253212E-2</v>
      </c>
    </row>
    <row r="68" spans="11:256" ht="15" customHeight="1" x14ac:dyDescent="0.3">
      <c r="K68" s="113">
        <f>'Gene Table'!A64</f>
        <v>62</v>
      </c>
      <c r="L68" s="25" t="str">
        <f>'Gene Table'!B64</f>
        <v>LTB</v>
      </c>
      <c r="M68" s="73">
        <f>IF(ISNUMBER(Results!G64),LOG(Results!G64,2),NA())</f>
        <v>11.705333333333332</v>
      </c>
      <c r="N68" s="74">
        <f>IF(ISNUMBER(Results!H64),Results!H64,NA())</f>
        <v>7.1453758170742933E-6</v>
      </c>
      <c r="O68" s="25" t="str">
        <f>Results!J64</f>
        <v>A</v>
      </c>
      <c r="IS68" s="25">
        <f>'Gene Table'!A64</f>
        <v>62</v>
      </c>
      <c r="IT68" s="25" t="str">
        <f>'Gene Table'!B64</f>
        <v>LTB</v>
      </c>
      <c r="IU68" s="73">
        <f t="shared" si="4"/>
        <v>11.705333333333332</v>
      </c>
      <c r="IV68" s="74">
        <f t="shared" si="4"/>
        <v>7.1453758170742933E-6</v>
      </c>
    </row>
    <row r="69" spans="11:256" ht="15" customHeight="1" x14ac:dyDescent="0.3">
      <c r="K69" s="113">
        <f>'Gene Table'!A65</f>
        <v>63</v>
      </c>
      <c r="L69" s="25" t="str">
        <f>'Gene Table'!B65</f>
        <v>MSTN</v>
      </c>
      <c r="M69" s="73">
        <f>IF(ISNUMBER(Results!G65),LOG(Results!G65,2),NA())</f>
        <v>0.19533333333333189</v>
      </c>
      <c r="N69" s="74">
        <f>IF(ISNUMBER(Results!H65),Results!H65,NA())</f>
        <v>6.1565065283568671E-2</v>
      </c>
      <c r="O69" s="25" t="str">
        <f>Results!J65</f>
        <v>C</v>
      </c>
      <c r="IS69" s="25">
        <f>'Gene Table'!A65</f>
        <v>63</v>
      </c>
      <c r="IT69" s="25" t="str">
        <f>'Gene Table'!B65</f>
        <v>MSTN</v>
      </c>
      <c r="IU69" s="73">
        <f t="shared" si="4"/>
        <v>0.19533333333333189</v>
      </c>
      <c r="IV69" s="74">
        <f t="shared" si="4"/>
        <v>6.1565065283568671E-2</v>
      </c>
    </row>
    <row r="70" spans="11:256" ht="15" customHeight="1" x14ac:dyDescent="0.3">
      <c r="K70" s="113">
        <f>'Gene Table'!A66</f>
        <v>64</v>
      </c>
      <c r="L70" s="25" t="str">
        <f>'Gene Table'!B66</f>
        <v>NODAL</v>
      </c>
      <c r="M70" s="73">
        <f>IF(ISNUMBER(Results!G66),LOG(Results!G66,2),NA())</f>
        <v>1.7720000000000014</v>
      </c>
      <c r="N70" s="74">
        <f>IF(ISNUMBER(Results!H66),Results!H66,NA())</f>
        <v>8.0975722343200574E-6</v>
      </c>
      <c r="O70" s="25" t="str">
        <f>Results!J66</f>
        <v>OKAY</v>
      </c>
      <c r="IS70" s="25">
        <f>'Gene Table'!A66</f>
        <v>64</v>
      </c>
      <c r="IT70" s="25" t="str">
        <f>'Gene Table'!B66</f>
        <v>NODAL</v>
      </c>
      <c r="IU70" s="73">
        <f t="shared" si="4"/>
        <v>1.7720000000000014</v>
      </c>
      <c r="IV70" s="74">
        <f t="shared" si="4"/>
        <v>8.0975722343200574E-6</v>
      </c>
    </row>
    <row r="71" spans="11:256" ht="15" customHeight="1" x14ac:dyDescent="0.3">
      <c r="K71" s="113">
        <f>'Gene Table'!A67</f>
        <v>65</v>
      </c>
      <c r="L71" s="25" t="str">
        <f>'Gene Table'!B67</f>
        <v>OSM</v>
      </c>
      <c r="M71" s="73">
        <f>IF(ISNUMBER(Results!G67),LOG(Results!G67,2),NA())</f>
        <v>0.19533333333333189</v>
      </c>
      <c r="N71" s="74">
        <f>IF(ISNUMBER(Results!H67),Results!H67,NA())</f>
        <v>6.1565065283568671E-2</v>
      </c>
      <c r="O71" s="25" t="str">
        <f>Results!J67</f>
        <v>C</v>
      </c>
      <c r="IS71" s="25">
        <f>'Gene Table'!A67</f>
        <v>65</v>
      </c>
      <c r="IT71" s="25" t="str">
        <f>'Gene Table'!B67</f>
        <v>OSM</v>
      </c>
      <c r="IU71" s="73">
        <f t="shared" si="4"/>
        <v>0.19533333333333189</v>
      </c>
      <c r="IV71" s="74">
        <f t="shared" si="4"/>
        <v>6.1565065283568671E-2</v>
      </c>
    </row>
    <row r="72" spans="11:256" ht="15" customHeight="1" x14ac:dyDescent="0.3">
      <c r="K72" s="113">
        <f>'Gene Table'!A68</f>
        <v>66</v>
      </c>
      <c r="L72" s="25" t="str">
        <f>'Gene Table'!B68</f>
        <v>PDGFA</v>
      </c>
      <c r="M72" s="73">
        <f>IF(ISNUMBER(Results!G68),LOG(Results!G68,2),NA())</f>
        <v>3.068666666666668</v>
      </c>
      <c r="N72" s="74">
        <f>IF(ISNUMBER(Results!H68),Results!H68,NA())</f>
        <v>2.4942656214085648E-6</v>
      </c>
      <c r="O72" s="25" t="str">
        <f>Results!J68</f>
        <v>OKAY</v>
      </c>
      <c r="IS72" s="25">
        <f>'Gene Table'!A68</f>
        <v>66</v>
      </c>
      <c r="IT72" s="25" t="str">
        <f>'Gene Table'!B68</f>
        <v>PDGFA</v>
      </c>
      <c r="IU72" s="73">
        <f t="shared" si="4"/>
        <v>3.068666666666668</v>
      </c>
      <c r="IV72" s="74">
        <f t="shared" si="4"/>
        <v>2.4942656214085648E-6</v>
      </c>
    </row>
    <row r="73" spans="11:256" ht="15" customHeight="1" x14ac:dyDescent="0.3">
      <c r="K73" s="113">
        <f>'Gene Table'!A69</f>
        <v>67</v>
      </c>
      <c r="L73" s="25" t="str">
        <f>'Gene Table'!B69</f>
        <v>SPP1</v>
      </c>
      <c r="M73" s="73">
        <f>IF(ISNUMBER(Results!G69),LOG(Results!G69,2),NA())</f>
        <v>-0.5613333333333328</v>
      </c>
      <c r="N73" s="74">
        <f>IF(ISNUMBER(Results!H69),Results!H69,NA())</f>
        <v>1.665481747324998E-2</v>
      </c>
      <c r="O73" s="25" t="str">
        <f>Results!J69</f>
        <v>OKAY</v>
      </c>
      <c r="IS73" s="25">
        <f>'Gene Table'!A69</f>
        <v>67</v>
      </c>
      <c r="IT73" s="25" t="str">
        <f>'Gene Table'!B69</f>
        <v>SPP1</v>
      </c>
      <c r="IU73" s="73">
        <f t="shared" si="4"/>
        <v>-0.5613333333333328</v>
      </c>
      <c r="IV73" s="74">
        <f t="shared" si="4"/>
        <v>1.665481747324998E-2</v>
      </c>
    </row>
    <row r="74" spans="11:256" ht="15" customHeight="1" x14ac:dyDescent="0.3">
      <c r="K74" s="113">
        <f>'Gene Table'!A70</f>
        <v>68</v>
      </c>
      <c r="L74" s="25" t="str">
        <f>'Gene Table'!B70</f>
        <v>TGFA</v>
      </c>
      <c r="M74" s="73">
        <f>IF(ISNUMBER(Results!G70),LOG(Results!G70,2),NA())</f>
        <v>0.19533333333333189</v>
      </c>
      <c r="N74" s="74">
        <f>IF(ISNUMBER(Results!H70),Results!H70,NA())</f>
        <v>6.1565065283568671E-2</v>
      </c>
      <c r="O74" s="25" t="str">
        <f>Results!J70</f>
        <v>C</v>
      </c>
      <c r="IS74" s="25">
        <f>'Gene Table'!A70</f>
        <v>68</v>
      </c>
      <c r="IT74" s="25" t="str">
        <f>'Gene Table'!B70</f>
        <v>TGFA</v>
      </c>
      <c r="IU74" s="73">
        <f t="shared" si="4"/>
        <v>0.19533333333333189</v>
      </c>
      <c r="IV74" s="74">
        <f t="shared" si="4"/>
        <v>6.1565065283568671E-2</v>
      </c>
    </row>
    <row r="75" spans="11:256" ht="15" customHeight="1" x14ac:dyDescent="0.3">
      <c r="K75" s="113">
        <f>'Gene Table'!A71</f>
        <v>69</v>
      </c>
      <c r="L75" s="25" t="str">
        <f>'Gene Table'!B71</f>
        <v>TGFB1</v>
      </c>
      <c r="M75" s="73">
        <f>IF(ISNUMBER(Results!G71),LOG(Results!G71,2),NA())</f>
        <v>4.8686666666666678</v>
      </c>
      <c r="N75" s="74">
        <f>IF(ISNUMBER(Results!H71),Results!H71,NA())</f>
        <v>1.1052741726390794E-5</v>
      </c>
      <c r="O75" s="25" t="str">
        <f>Results!J71</f>
        <v>OKAY</v>
      </c>
      <c r="IS75" s="25">
        <f>'Gene Table'!A71</f>
        <v>69</v>
      </c>
      <c r="IT75" s="25" t="str">
        <f>'Gene Table'!B71</f>
        <v>TGFB1</v>
      </c>
      <c r="IU75" s="73">
        <f t="shared" si="4"/>
        <v>4.8686666666666678</v>
      </c>
      <c r="IV75" s="74">
        <f t="shared" si="4"/>
        <v>1.1052741726390794E-5</v>
      </c>
    </row>
    <row r="76" spans="11:256" ht="15" customHeight="1" x14ac:dyDescent="0.3">
      <c r="K76" s="113">
        <f>'Gene Table'!A72</f>
        <v>70</v>
      </c>
      <c r="L76" s="25" t="str">
        <f>'Gene Table'!B72</f>
        <v>TGFB2</v>
      </c>
      <c r="M76" s="73">
        <f>IF(ISNUMBER(Results!G72),LOG(Results!G72,2),NA())</f>
        <v>-2.1679999999999984</v>
      </c>
      <c r="N76" s="74">
        <f>IF(ISNUMBER(Results!H72),Results!H72,NA())</f>
        <v>1.6110467622472147E-5</v>
      </c>
      <c r="O76" s="25" t="str">
        <f>Results!J72</f>
        <v>OKAY</v>
      </c>
      <c r="IS76" s="25">
        <f>'Gene Table'!A72</f>
        <v>70</v>
      </c>
      <c r="IT76" s="25" t="str">
        <f>'Gene Table'!B72</f>
        <v>TGFB2</v>
      </c>
      <c r="IU76" s="73">
        <f t="shared" si="4"/>
        <v>-2.1679999999999984</v>
      </c>
      <c r="IV76" s="74">
        <f t="shared" si="4"/>
        <v>1.6110467622472147E-5</v>
      </c>
    </row>
    <row r="77" spans="11:256" ht="15" customHeight="1" x14ac:dyDescent="0.3">
      <c r="K77" s="113">
        <f>'Gene Table'!A73</f>
        <v>71</v>
      </c>
      <c r="L77" s="25" t="str">
        <f>'Gene Table'!B73</f>
        <v>TGFB3</v>
      </c>
      <c r="M77" s="73">
        <f>IF(ISNUMBER(Results!G73),LOG(Results!G73,2),NA())</f>
        <v>0.53200000000000003</v>
      </c>
      <c r="N77" s="74">
        <f>IF(ISNUMBER(Results!H73),Results!H73,NA())</f>
        <v>7.1428070248948875E-3</v>
      </c>
      <c r="O77" s="25" t="str">
        <f>Results!J73</f>
        <v>OKAY</v>
      </c>
      <c r="IS77" s="25">
        <f>'Gene Table'!A73</f>
        <v>71</v>
      </c>
      <c r="IT77" s="25" t="str">
        <f>'Gene Table'!B73</f>
        <v>TGFB3</v>
      </c>
      <c r="IU77" s="73">
        <f t="shared" si="4"/>
        <v>0.53200000000000003</v>
      </c>
      <c r="IV77" s="74">
        <f t="shared" si="4"/>
        <v>7.1428070248948875E-3</v>
      </c>
    </row>
    <row r="78" spans="11:256" ht="15" customHeight="1" x14ac:dyDescent="0.3">
      <c r="K78" s="113">
        <f>'Gene Table'!A74</f>
        <v>72</v>
      </c>
      <c r="L78" s="25" t="str">
        <f>'Gene Table'!B74</f>
        <v>THPO</v>
      </c>
      <c r="M78" s="73">
        <f>IF(ISNUMBER(Results!G74),LOG(Results!G74,2),NA())</f>
        <v>2.4420000000000028</v>
      </c>
      <c r="N78" s="74">
        <f>IF(ISNUMBER(Results!H74),Results!H74,NA())</f>
        <v>1.3103636895441971E-4</v>
      </c>
      <c r="O78" s="25" t="str">
        <f>Results!J74</f>
        <v>A</v>
      </c>
      <c r="IS78" s="25">
        <f>'Gene Table'!A74</f>
        <v>72</v>
      </c>
      <c r="IT78" s="25" t="str">
        <f>'Gene Table'!B74</f>
        <v>THPO</v>
      </c>
      <c r="IU78" s="73">
        <f>IF(ISNUMBER(M78),M78,"")</f>
        <v>2.4420000000000028</v>
      </c>
      <c r="IV78" s="74">
        <f>IF(ISNUMBER(N78),N78,"")</f>
        <v>1.3103636895441971E-4</v>
      </c>
    </row>
    <row r="79" spans="11:256" ht="15" customHeight="1" x14ac:dyDescent="0.3">
      <c r="K79" s="113">
        <f>'Gene Table'!A75</f>
        <v>73</v>
      </c>
      <c r="L79" s="25" t="str">
        <f>'Gene Table'!B75</f>
        <v>TNF</v>
      </c>
      <c r="M79" s="73">
        <f>IF(ISNUMBER(Results!G75),LOG(Results!G75,2),NA())</f>
        <v>-0.16466666666666493</v>
      </c>
      <c r="N79" s="74">
        <f>IF(ISNUMBER(Results!H75),Results!H75,NA())</f>
        <v>0.25554037049500095</v>
      </c>
      <c r="O79" s="25" t="str">
        <f>Results!J75</f>
        <v>OKAY</v>
      </c>
      <c r="IS79" s="25">
        <f>'Gene Table'!A75</f>
        <v>73</v>
      </c>
      <c r="IT79" s="25" t="str">
        <f>'Gene Table'!B75</f>
        <v>TNF</v>
      </c>
      <c r="IU79" s="73">
        <f t="shared" ref="IU79:IV90" si="5">IF(ISNUMBER(M79),M79,"")</f>
        <v>-0.16466666666666493</v>
      </c>
      <c r="IV79" s="74">
        <f t="shared" si="5"/>
        <v>0.25554037049500095</v>
      </c>
    </row>
    <row r="80" spans="11:256" ht="15" customHeight="1" x14ac:dyDescent="0.3">
      <c r="K80" s="113">
        <f>'Gene Table'!A76</f>
        <v>74</v>
      </c>
      <c r="L80" s="25" t="str">
        <f>'Gene Table'!B76</f>
        <v>TNFRSF11B</v>
      </c>
      <c r="M80" s="73">
        <f>IF(ISNUMBER(Results!G76),LOG(Results!G76,2),NA())</f>
        <v>5.322000000000001</v>
      </c>
      <c r="N80" s="74">
        <f>IF(ISNUMBER(Results!H76),Results!H76,NA())</f>
        <v>6.0673602298293581E-6</v>
      </c>
      <c r="O80" s="25" t="str">
        <f>Results!J76</f>
        <v>OKAY</v>
      </c>
      <c r="IS80" s="25">
        <f>'Gene Table'!A76</f>
        <v>74</v>
      </c>
      <c r="IT80" s="25" t="str">
        <f>'Gene Table'!B76</f>
        <v>TNFRSF11B</v>
      </c>
      <c r="IU80" s="73">
        <f t="shared" si="5"/>
        <v>5.322000000000001</v>
      </c>
      <c r="IV80" s="74">
        <f t="shared" si="5"/>
        <v>6.0673602298293581E-6</v>
      </c>
    </row>
    <row r="81" spans="11:256" ht="15" customHeight="1" x14ac:dyDescent="0.3">
      <c r="K81" s="113">
        <f>'Gene Table'!A77</f>
        <v>75</v>
      </c>
      <c r="L81" s="25" t="str">
        <f>'Gene Table'!B77</f>
        <v>TNFSF10</v>
      </c>
      <c r="M81" s="73">
        <f>IF(ISNUMBER(Results!G77),LOG(Results!G77,2),NA())</f>
        <v>4.0553333333333352</v>
      </c>
      <c r="N81" s="74">
        <f>IF(ISNUMBER(Results!H77),Results!H77,NA())</f>
        <v>3.9732595205312727E-4</v>
      </c>
      <c r="O81" s="25" t="str">
        <f>Results!J77</f>
        <v>OKAY</v>
      </c>
      <c r="IS81" s="25">
        <f>'Gene Table'!A77</f>
        <v>75</v>
      </c>
      <c r="IT81" s="25" t="str">
        <f>'Gene Table'!B77</f>
        <v>TNFSF10</v>
      </c>
      <c r="IU81" s="73">
        <f t="shared" si="5"/>
        <v>4.0553333333333352</v>
      </c>
      <c r="IV81" s="74">
        <f t="shared" si="5"/>
        <v>3.9732595205312727E-4</v>
      </c>
    </row>
    <row r="82" spans="11:256" ht="15" customHeight="1" x14ac:dyDescent="0.3">
      <c r="K82" s="113">
        <f>'Gene Table'!A78</f>
        <v>76</v>
      </c>
      <c r="L82" s="25" t="str">
        <f>'Gene Table'!B78</f>
        <v>TNFSF11</v>
      </c>
      <c r="M82" s="73">
        <f>IF(ISNUMBER(Results!G78),LOG(Results!G78,2),NA())</f>
        <v>-4.2646666666666659</v>
      </c>
      <c r="N82" s="74">
        <f>IF(ISNUMBER(Results!H78),Results!H78,NA())</f>
        <v>2.0355143111562434E-5</v>
      </c>
      <c r="O82" s="25" t="str">
        <f>Results!J78</f>
        <v>OKAY</v>
      </c>
      <c r="IS82" s="25">
        <f>'Gene Table'!A78</f>
        <v>76</v>
      </c>
      <c r="IT82" s="25" t="str">
        <f>'Gene Table'!B78</f>
        <v>TNFSF11</v>
      </c>
      <c r="IU82" s="73">
        <f t="shared" si="5"/>
        <v>-4.2646666666666659</v>
      </c>
      <c r="IV82" s="74">
        <f t="shared" si="5"/>
        <v>2.0355143111562434E-5</v>
      </c>
    </row>
    <row r="83" spans="11:256" ht="15" customHeight="1" x14ac:dyDescent="0.3">
      <c r="K83" s="113">
        <f>'Gene Table'!A79</f>
        <v>77</v>
      </c>
      <c r="L83" s="25" t="str">
        <f>'Gene Table'!B79</f>
        <v>TNFSF12</v>
      </c>
      <c r="M83" s="73">
        <f>IF(ISNUMBER(Results!G79),LOG(Results!G79,2),NA())</f>
        <v>2.6786666666666661</v>
      </c>
      <c r="N83" s="74">
        <f>IF(ISNUMBER(Results!H79),Results!H79,NA())</f>
        <v>6.6241837504792773E-4</v>
      </c>
      <c r="O83" s="25" t="str">
        <f>Results!J79</f>
        <v>OKAY</v>
      </c>
      <c r="IS83" s="25">
        <f>'Gene Table'!A79</f>
        <v>77</v>
      </c>
      <c r="IT83" s="25" t="str">
        <f>'Gene Table'!B79</f>
        <v>TNFSF12</v>
      </c>
      <c r="IU83" s="73">
        <f t="shared" si="5"/>
        <v>2.6786666666666661</v>
      </c>
      <c r="IV83" s="74">
        <f t="shared" si="5"/>
        <v>6.6241837504792773E-4</v>
      </c>
    </row>
    <row r="84" spans="11:256" ht="15" customHeight="1" x14ac:dyDescent="0.3">
      <c r="K84" s="113">
        <f>'Gene Table'!A80</f>
        <v>78</v>
      </c>
      <c r="L84" s="25" t="str">
        <f>'Gene Table'!B80</f>
        <v>TNFSF13</v>
      </c>
      <c r="M84" s="73">
        <f>IF(ISNUMBER(Results!G80),LOG(Results!G80,2),NA())</f>
        <v>0.39533333333333343</v>
      </c>
      <c r="N84" s="74">
        <f>IF(ISNUMBER(Results!H80),Results!H80,NA())</f>
        <v>4.4987729570091254E-3</v>
      </c>
      <c r="O84" s="25" t="str">
        <f>Results!J80</f>
        <v>OKAY</v>
      </c>
      <c r="IS84" s="25">
        <f>'Gene Table'!A80</f>
        <v>78</v>
      </c>
      <c r="IT84" s="25" t="str">
        <f>'Gene Table'!B80</f>
        <v>TNFSF13</v>
      </c>
      <c r="IU84" s="73">
        <f t="shared" si="5"/>
        <v>0.39533333333333343</v>
      </c>
      <c r="IV84" s="74">
        <f t="shared" si="5"/>
        <v>4.4987729570091254E-3</v>
      </c>
    </row>
    <row r="85" spans="11:256" ht="15" customHeight="1" x14ac:dyDescent="0.3">
      <c r="K85" s="113">
        <f>'Gene Table'!A81</f>
        <v>79</v>
      </c>
      <c r="L85" s="25" t="str">
        <f>'Gene Table'!B81</f>
        <v>TNFSF13B</v>
      </c>
      <c r="M85" s="73">
        <f>IF(ISNUMBER(Results!G81),LOG(Results!G81,2),NA())</f>
        <v>1.3786666666666674</v>
      </c>
      <c r="N85" s="74">
        <f>IF(ISNUMBER(Results!H81),Results!H81,NA())</f>
        <v>7.7286986698393053E-5</v>
      </c>
      <c r="O85" s="25" t="str">
        <f>Results!J81</f>
        <v>A</v>
      </c>
      <c r="IS85" s="25">
        <f>'Gene Table'!A81</f>
        <v>79</v>
      </c>
      <c r="IT85" s="25" t="str">
        <f>'Gene Table'!B81</f>
        <v>TNFSF13B</v>
      </c>
      <c r="IU85" s="73">
        <f t="shared" si="5"/>
        <v>1.3786666666666674</v>
      </c>
      <c r="IV85" s="74">
        <f t="shared" si="5"/>
        <v>7.7286986698393053E-5</v>
      </c>
    </row>
    <row r="86" spans="11:256" ht="15" customHeight="1" x14ac:dyDescent="0.3">
      <c r="K86" s="113">
        <f>'Gene Table'!A82</f>
        <v>80</v>
      </c>
      <c r="L86" s="25" t="str">
        <f>'Gene Table'!B82</f>
        <v>TNFSF14</v>
      </c>
      <c r="M86" s="73">
        <f>IF(ISNUMBER(Results!G82),LOG(Results!G82,2),NA())</f>
        <v>-4.7346666666666648</v>
      </c>
      <c r="N86" s="74">
        <f>IF(ISNUMBER(Results!H82),Results!H82,NA())</f>
        <v>9.1177894177461351E-4</v>
      </c>
      <c r="O86" s="25" t="str">
        <f>Results!J82</f>
        <v>OKAY</v>
      </c>
      <c r="IS86" s="25">
        <f>'Gene Table'!A82</f>
        <v>80</v>
      </c>
      <c r="IT86" s="25" t="str">
        <f>'Gene Table'!B82</f>
        <v>TNFSF14</v>
      </c>
      <c r="IU86" s="73">
        <f t="shared" si="5"/>
        <v>-4.7346666666666648</v>
      </c>
      <c r="IV86" s="74">
        <f t="shared" si="5"/>
        <v>9.1177894177461351E-4</v>
      </c>
    </row>
    <row r="87" spans="11:256" ht="15" customHeight="1" x14ac:dyDescent="0.3">
      <c r="K87" s="113">
        <f>'Gene Table'!A83</f>
        <v>81</v>
      </c>
      <c r="L87" s="25" t="str">
        <f>'Gene Table'!B83</f>
        <v>TNFSF4</v>
      </c>
      <c r="M87" s="73">
        <f>IF(ISNUMBER(Results!G83),LOG(Results!G83,2),NA())</f>
        <v>2.4253333333333327</v>
      </c>
      <c r="N87" s="74">
        <f>IF(ISNUMBER(Results!H83),Results!H83,NA())</f>
        <v>1.4696447396822509E-2</v>
      </c>
      <c r="O87" s="25" t="str">
        <f>Results!J83</f>
        <v>OKAY</v>
      </c>
      <c r="IS87" s="25">
        <f>'Gene Table'!A83</f>
        <v>81</v>
      </c>
      <c r="IT87" s="25" t="str">
        <f>'Gene Table'!B83</f>
        <v>TNFSF4</v>
      </c>
      <c r="IU87" s="73">
        <f t="shared" si="5"/>
        <v>2.4253333333333327</v>
      </c>
      <c r="IV87" s="74">
        <f t="shared" si="5"/>
        <v>1.4696447396822509E-2</v>
      </c>
    </row>
    <row r="88" spans="11:256" ht="15" customHeight="1" x14ac:dyDescent="0.3">
      <c r="K88" s="113">
        <f>'Gene Table'!A84</f>
        <v>82</v>
      </c>
      <c r="L88" s="25" t="str">
        <f>'Gene Table'!B84</f>
        <v>TNFSF8</v>
      </c>
      <c r="M88" s="73">
        <f>IF(ISNUMBER(Results!G84),LOG(Results!G84,2),NA())</f>
        <v>-1.3446666666666658</v>
      </c>
      <c r="N88" s="74">
        <f>IF(ISNUMBER(Results!H84),Results!H84,NA())</f>
        <v>2.5281763396412405E-4</v>
      </c>
      <c r="O88" s="25" t="str">
        <f>Results!J84</f>
        <v>OKAY</v>
      </c>
      <c r="IS88" s="25">
        <f>'Gene Table'!A84</f>
        <v>82</v>
      </c>
      <c r="IT88" s="25" t="str">
        <f>'Gene Table'!B84</f>
        <v>TNFSF8</v>
      </c>
      <c r="IU88" s="73">
        <f t="shared" si="5"/>
        <v>-1.3446666666666658</v>
      </c>
      <c r="IV88" s="74">
        <f t="shared" si="5"/>
        <v>2.5281763396412405E-4</v>
      </c>
    </row>
    <row r="89" spans="11:256" ht="15" customHeight="1" x14ac:dyDescent="0.3">
      <c r="K89" s="113">
        <f>'Gene Table'!A85</f>
        <v>83</v>
      </c>
      <c r="L89" s="25" t="str">
        <f>'Gene Table'!B85</f>
        <v>TXLNA</v>
      </c>
      <c r="M89" s="73">
        <f>IF(ISNUMBER(Results!G85),LOG(Results!G85,2),NA())</f>
        <v>-0.20799999999999813</v>
      </c>
      <c r="N89" s="74">
        <f>IF(ISNUMBER(Results!H85),Results!H85,NA())</f>
        <v>2.8273983238318576E-2</v>
      </c>
      <c r="O89" s="25" t="str">
        <f>Results!J85</f>
        <v>OKAY</v>
      </c>
      <c r="IS89" s="25">
        <f>'Gene Table'!A85</f>
        <v>83</v>
      </c>
      <c r="IT89" s="25" t="str">
        <f>'Gene Table'!B85</f>
        <v>TXLNA</v>
      </c>
      <c r="IU89" s="73">
        <f t="shared" si="5"/>
        <v>-0.20799999999999813</v>
      </c>
      <c r="IV89" s="74">
        <f t="shared" si="5"/>
        <v>2.8273983238318576E-2</v>
      </c>
    </row>
    <row r="90" spans="11:256" ht="15" customHeight="1" x14ac:dyDescent="0.3">
      <c r="K90" s="113">
        <f>'Gene Table'!A86</f>
        <v>84</v>
      </c>
      <c r="L90" s="25" t="str">
        <f>'Gene Table'!B86</f>
        <v>VEGFA</v>
      </c>
      <c r="M90" s="73">
        <f>IF(ISNUMBER(Results!G86),LOG(Results!G86,2),NA())</f>
        <v>2.298666666666668</v>
      </c>
      <c r="N90" s="74">
        <f>IF(ISNUMBER(Results!H86),Results!H86,NA())</f>
        <v>5.6786318573741467E-7</v>
      </c>
      <c r="O90" s="25" t="str">
        <f>Results!J86</f>
        <v>OKAY</v>
      </c>
      <c r="IS90" s="25">
        <f>'Gene Table'!A86</f>
        <v>84</v>
      </c>
      <c r="IT90" s="25" t="str">
        <f>'Gene Table'!B86</f>
        <v>VEGFA</v>
      </c>
      <c r="IU90" s="73">
        <f t="shared" si="5"/>
        <v>2.298666666666668</v>
      </c>
      <c r="IV90" s="74">
        <f t="shared" si="5"/>
        <v>5.6786318573741467E-7</v>
      </c>
    </row>
    <row r="91" spans="11:256" ht="15" customHeight="1" x14ac:dyDescent="0.3">
      <c r="K91" s="113">
        <f>'Gene Table'!A87</f>
        <v>85</v>
      </c>
      <c r="L91" s="25" t="str">
        <f>'Gene Table'!B87</f>
        <v>ACTB</v>
      </c>
      <c r="M91" s="73">
        <f>IF(ISNUMBER(Results!G87),LOG(Results!G87,2),NA())</f>
        <v>-0.23799999999999968</v>
      </c>
      <c r="N91" s="74">
        <f>IF(ISNUMBER(Results!H87),Results!H87,NA())</f>
        <v>0.28551159573383844</v>
      </c>
      <c r="O91" s="25" t="str">
        <f>Results!J87</f>
        <v>OKAY</v>
      </c>
    </row>
    <row r="92" spans="11:256" ht="15" customHeight="1" x14ac:dyDescent="0.3">
      <c r="K92" s="113">
        <f>'Gene Table'!A88</f>
        <v>86</v>
      </c>
      <c r="L92" s="25" t="str">
        <f>'Gene Table'!B88</f>
        <v>B2M</v>
      </c>
      <c r="M92" s="73">
        <f>IF(ISNUMBER(Results!G88),LOG(Results!G88,2),NA())</f>
        <v>0.25866666666666721</v>
      </c>
      <c r="N92" s="74">
        <f>IF(ISNUMBER(Results!H88),Results!H88,NA())</f>
        <v>0.31915274307877317</v>
      </c>
      <c r="O92" s="25" t="str">
        <f>Results!J88</f>
        <v>OKAY</v>
      </c>
    </row>
    <row r="93" spans="11:256" ht="15" customHeight="1" x14ac:dyDescent="0.3">
      <c r="K93" s="113">
        <f>'Gene Table'!A89</f>
        <v>87</v>
      </c>
      <c r="L93" s="25" t="str">
        <f>'Gene Table'!B89</f>
        <v>GAPDH</v>
      </c>
      <c r="M93" s="73">
        <f>IF(ISNUMBER(Results!G89),LOG(Results!G89,2),NA())</f>
        <v>-0.16466666666666782</v>
      </c>
      <c r="N93" s="74">
        <f>IF(ISNUMBER(Results!H89),Results!H89,NA())</f>
        <v>3.2162493595250204E-2</v>
      </c>
      <c r="O93" s="25" t="str">
        <f>Results!J89</f>
        <v>OKAY</v>
      </c>
    </row>
    <row r="94" spans="11:256" ht="15" customHeight="1" x14ac:dyDescent="0.3">
      <c r="K94" s="113">
        <f>'Gene Table'!A90</f>
        <v>88</v>
      </c>
      <c r="L94" s="25" t="str">
        <f>'Gene Table'!B90</f>
        <v>HPRT1</v>
      </c>
      <c r="M94" s="73">
        <f>IF(ISNUMBER(Results!G90),LOG(Results!G90,2),NA())</f>
        <v>-0.15133333333333124</v>
      </c>
      <c r="N94" s="74">
        <f>IF(ISNUMBER(Results!H90),Results!H90,NA())</f>
        <v>2.3310555356302335E-2</v>
      </c>
      <c r="O94" s="25" t="str">
        <f>Results!J90</f>
        <v>OKAY</v>
      </c>
    </row>
    <row r="95" spans="11:256" ht="15" customHeight="1" x14ac:dyDescent="0.3">
      <c r="K95" s="113">
        <f>'Gene Table'!A91</f>
        <v>89</v>
      </c>
      <c r="L95" s="25" t="str">
        <f>'Gene Table'!B91</f>
        <v>RPLP0</v>
      </c>
      <c r="M95" s="73">
        <f>IF(ISNUMBER(Results!G91),LOG(Results!G91,2),NA())</f>
        <v>0.29533333333333445</v>
      </c>
      <c r="N95" s="74">
        <f>IF(ISNUMBER(Results!H91),Results!H91,NA())</f>
        <v>3.40008182582895E-3</v>
      </c>
      <c r="O95" s="25" t="str">
        <f>Results!J91</f>
        <v>OKAY</v>
      </c>
    </row>
    <row r="96" spans="11:256" ht="15" customHeight="1" x14ac:dyDescent="0.3">
      <c r="K96" s="113">
        <f>'Gene Table'!A92</f>
        <v>90</v>
      </c>
      <c r="L96" s="25" t="str">
        <f>'Gene Table'!B92</f>
        <v>HGDC</v>
      </c>
      <c r="M96" s="73">
        <f>IF(ISNUMBER(Results!G92),LOG(Results!G92,2),NA())</f>
        <v>0.19533333333333189</v>
      </c>
      <c r="N96" s="74">
        <f>IF(ISNUMBER(Results!H92),Results!H92,NA())</f>
        <v>6.1565065283568671E-2</v>
      </c>
      <c r="O96" s="25" t="str">
        <f>Results!J92</f>
        <v>C</v>
      </c>
    </row>
    <row r="97" spans="11:15" ht="15" customHeight="1" x14ac:dyDescent="0.3">
      <c r="K97" s="113">
        <f>'Gene Table'!A93</f>
        <v>91</v>
      </c>
      <c r="L97" s="25" t="str">
        <f>'Gene Table'!B93</f>
        <v>RTC1</v>
      </c>
      <c r="M97" s="73">
        <f>IF(ISNUMBER(Results!G93),LOG(Results!G93,2),NA())</f>
        <v>1.2453333333333336</v>
      </c>
      <c r="N97" s="74">
        <f>IF(ISNUMBER(Results!H93),Results!H93,NA())</f>
        <v>5.2543491118575087E-3</v>
      </c>
      <c r="O97" s="25" t="str">
        <f>Results!J93</f>
        <v>OKAY</v>
      </c>
    </row>
    <row r="98" spans="11:15" ht="15" customHeight="1" x14ac:dyDescent="0.3">
      <c r="K98" s="113">
        <f>'Gene Table'!A94</f>
        <v>92</v>
      </c>
      <c r="L98" s="25" t="str">
        <f>'Gene Table'!B94</f>
        <v>RTC2</v>
      </c>
      <c r="M98" s="73">
        <f>IF(ISNUMBER(Results!G94),LOG(Results!G94,2),NA())</f>
        <v>1.3520000000000003</v>
      </c>
      <c r="N98" s="74">
        <f>IF(ISNUMBER(Results!H94),Results!H94,NA())</f>
        <v>5.9599175878710556E-4</v>
      </c>
      <c r="O98" s="25" t="str">
        <f>Results!J94</f>
        <v>OKAY</v>
      </c>
    </row>
    <row r="99" spans="11:15" ht="15" customHeight="1" x14ac:dyDescent="0.3">
      <c r="K99" s="113">
        <f>'Gene Table'!A95</f>
        <v>93</v>
      </c>
      <c r="L99" s="25" t="str">
        <f>'Gene Table'!B95</f>
        <v>RTC3</v>
      </c>
      <c r="M99" s="73">
        <f>IF(ISNUMBER(Results!G95),LOG(Results!G95,2),NA())</f>
        <v>1.4319999999999995</v>
      </c>
      <c r="N99" s="74">
        <f>IF(ISNUMBER(Results!H95),Results!H95,NA())</f>
        <v>1.725508935066132E-4</v>
      </c>
      <c r="O99" s="25" t="str">
        <f>Results!J95</f>
        <v>OKAY</v>
      </c>
    </row>
    <row r="100" spans="11:15" ht="15" customHeight="1" x14ac:dyDescent="0.3">
      <c r="K100" s="113">
        <f>'Gene Table'!A96</f>
        <v>94</v>
      </c>
      <c r="L100" s="25" t="str">
        <f>'Gene Table'!B96</f>
        <v>PPC1</v>
      </c>
      <c r="M100" s="73">
        <f>IF(ISNUMBER(Results!G96),LOG(Results!G96,2),NA())</f>
        <v>-0.44133333333333236</v>
      </c>
      <c r="N100" s="74">
        <f>IF(ISNUMBER(Results!H96),Results!H96,NA())</f>
        <v>4.9025959766821614E-3</v>
      </c>
      <c r="O100" s="25" t="str">
        <f>Results!J96</f>
        <v>OKAY</v>
      </c>
    </row>
    <row r="101" spans="11:15" ht="15" customHeight="1" x14ac:dyDescent="0.3">
      <c r="K101" s="113">
        <f>'Gene Table'!A97</f>
        <v>95</v>
      </c>
      <c r="L101" s="25" t="str">
        <f>'Gene Table'!B97</f>
        <v>PPC2</v>
      </c>
      <c r="M101" s="73">
        <f>IF(ISNUMBER(Results!G97),LOG(Results!G97,2),NA())</f>
        <v>-0.40800000000000003</v>
      </c>
      <c r="N101" s="74">
        <f>IF(ISNUMBER(Results!H97),Results!H97,NA())</f>
        <v>4.3913448124411718E-3</v>
      </c>
      <c r="O101" s="25" t="str">
        <f>Results!J97</f>
        <v>OKAY</v>
      </c>
    </row>
    <row r="102" spans="11:15" ht="15" customHeight="1" x14ac:dyDescent="0.3">
      <c r="K102" s="113">
        <f>'Gene Table'!A98</f>
        <v>96</v>
      </c>
      <c r="L102" s="25" t="str">
        <f>'Gene Table'!B98</f>
        <v>PPC3</v>
      </c>
      <c r="M102" s="73">
        <f>IF(ISNUMBER(Results!G98),LOG(Results!G98,2),NA())</f>
        <v>-0.32133333333333158</v>
      </c>
      <c r="N102" s="74">
        <f>IF(ISNUMBER(Results!H98),Results!H98,NA())</f>
        <v>0.19617691485075725</v>
      </c>
      <c r="O102" s="25" t="str">
        <f>Results!J98</f>
        <v>OKAY</v>
      </c>
    </row>
  </sheetData>
  <mergeCells count="7">
    <mergeCell ref="IU5:IV5"/>
    <mergeCell ref="A1:C1"/>
    <mergeCell ref="F1:H1"/>
    <mergeCell ref="A2:I2"/>
    <mergeCell ref="A3:I3"/>
    <mergeCell ref="A4:I4"/>
    <mergeCell ref="M5:O5"/>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L109"/>
  <sheetViews>
    <sheetView workbookViewId="0">
      <selection activeCell="B19" sqref="B19"/>
    </sheetView>
  </sheetViews>
  <sheetFormatPr defaultColWidth="6.58203125" defaultRowHeight="15" customHeight="1" x14ac:dyDescent="0.3"/>
  <cols>
    <col min="1" max="1" width="10.58203125" style="16" customWidth="1"/>
    <col min="2" max="2" width="6.58203125" style="16"/>
    <col min="3" max="14" width="8.58203125" style="16" customWidth="1"/>
    <col min="15" max="15" width="10.58203125" style="16" customWidth="1"/>
    <col min="16" max="16" width="6.58203125" style="16"/>
    <col min="17" max="52" width="8.58203125" style="16" customWidth="1"/>
    <col min="53" max="53" width="10.58203125" style="16" customWidth="1"/>
    <col min="54" max="54" width="6.58203125" style="16"/>
    <col min="55" max="78" width="8.58203125" style="16" customWidth="1"/>
    <col min="79" max="80" width="12.58203125" style="16" customWidth="1"/>
    <col min="81" max="81" width="10.58203125" style="16" customWidth="1"/>
    <col min="82" max="82" width="6.58203125" style="16" customWidth="1"/>
    <col min="83" max="106" width="8.58203125" style="16" customWidth="1"/>
    <col min="107" max="107" width="6.58203125" style="16"/>
    <col min="108" max="116" width="8.58203125" style="16" customWidth="1"/>
    <col min="117" max="16384" width="6.58203125" style="16"/>
  </cols>
  <sheetData>
    <row r="1" spans="1:116" s="14" customFormat="1" ht="15" customHeight="1" thickBot="1" x14ac:dyDescent="0.35">
      <c r="A1" s="25"/>
      <c r="B1" s="8"/>
      <c r="C1" s="181" t="s">
        <v>126</v>
      </c>
      <c r="D1" s="183"/>
      <c r="E1" s="183"/>
      <c r="F1" s="183"/>
      <c r="G1" s="183"/>
      <c r="H1" s="183"/>
      <c r="I1" s="183"/>
      <c r="J1" s="183"/>
      <c r="K1" s="183"/>
      <c r="L1" s="183"/>
      <c r="M1" s="183"/>
      <c r="N1" s="184"/>
      <c r="O1" s="45"/>
      <c r="P1" s="45"/>
      <c r="Q1" s="181" t="s">
        <v>126</v>
      </c>
      <c r="R1" s="183"/>
      <c r="S1" s="183"/>
      <c r="T1" s="183"/>
      <c r="U1" s="183"/>
      <c r="V1" s="183"/>
      <c r="W1" s="183"/>
      <c r="X1" s="183"/>
      <c r="Y1" s="183"/>
      <c r="Z1" s="183"/>
      <c r="AA1" s="183"/>
      <c r="AB1" s="184"/>
      <c r="AC1" s="255" t="s">
        <v>127</v>
      </c>
      <c r="AD1" s="256"/>
      <c r="AE1" s="256"/>
      <c r="AF1" s="256"/>
      <c r="AG1" s="256"/>
      <c r="AH1" s="256"/>
      <c r="AI1" s="256"/>
      <c r="AJ1" s="256"/>
      <c r="AK1" s="256"/>
      <c r="AL1" s="256"/>
      <c r="AM1" s="256"/>
      <c r="AN1" s="256"/>
      <c r="AO1" s="256"/>
      <c r="AP1" s="256"/>
      <c r="AQ1" s="256"/>
      <c r="AR1" s="256"/>
      <c r="AS1" s="256"/>
      <c r="AT1" s="256"/>
      <c r="AU1" s="256"/>
      <c r="AV1" s="256"/>
      <c r="AW1" s="256"/>
      <c r="AX1" s="256"/>
      <c r="AY1" s="256"/>
      <c r="AZ1" s="257"/>
      <c r="BA1" s="25"/>
      <c r="BB1" s="8"/>
      <c r="BC1" s="181" t="s">
        <v>128</v>
      </c>
      <c r="BD1" s="183"/>
      <c r="BE1" s="183"/>
      <c r="BF1" s="183"/>
      <c r="BG1" s="183"/>
      <c r="BH1" s="183"/>
      <c r="BI1" s="183"/>
      <c r="BJ1" s="183"/>
      <c r="BK1" s="183"/>
      <c r="BL1" s="183"/>
      <c r="BM1" s="183"/>
      <c r="BN1" s="183"/>
      <c r="BO1" s="183"/>
      <c r="BP1" s="183"/>
      <c r="BQ1" s="183"/>
      <c r="BR1" s="183"/>
      <c r="BS1" s="183"/>
      <c r="BT1" s="183"/>
      <c r="BU1" s="183"/>
      <c r="BV1" s="183"/>
      <c r="BW1" s="183"/>
      <c r="BX1" s="183"/>
      <c r="BY1" s="183"/>
      <c r="BZ1" s="184"/>
      <c r="CA1" s="181" t="s">
        <v>129</v>
      </c>
      <c r="CB1" s="184"/>
      <c r="CC1" s="25"/>
      <c r="CD1" s="8"/>
      <c r="CE1" s="181" t="s">
        <v>130</v>
      </c>
      <c r="CF1" s="183"/>
      <c r="CG1" s="183"/>
      <c r="CH1" s="183"/>
      <c r="CI1" s="183"/>
      <c r="CJ1" s="183"/>
      <c r="CK1" s="183"/>
      <c r="CL1" s="183"/>
      <c r="CM1" s="183"/>
      <c r="CN1" s="183"/>
      <c r="CO1" s="183"/>
      <c r="CP1" s="183"/>
      <c r="CQ1" s="183"/>
      <c r="CR1" s="183"/>
      <c r="CS1" s="183"/>
      <c r="CT1" s="183"/>
      <c r="CU1" s="183"/>
      <c r="CV1" s="183"/>
      <c r="CW1" s="183"/>
      <c r="CX1" s="183"/>
      <c r="CY1" s="183"/>
      <c r="CZ1" s="183"/>
      <c r="DA1" s="183"/>
      <c r="DB1" s="183"/>
      <c r="DD1" s="42" t="s">
        <v>239</v>
      </c>
      <c r="DE1" s="42" t="s">
        <v>1</v>
      </c>
      <c r="DF1" s="42" t="s">
        <v>2</v>
      </c>
      <c r="DG1" s="42" t="s">
        <v>3</v>
      </c>
      <c r="DH1" s="42" t="s">
        <v>4</v>
      </c>
      <c r="DI1" s="42" t="s">
        <v>5</v>
      </c>
      <c r="DJ1" s="42" t="s">
        <v>6</v>
      </c>
      <c r="DK1" s="42" t="s">
        <v>13</v>
      </c>
      <c r="DL1" s="42" t="s">
        <v>14</v>
      </c>
    </row>
    <row r="2" spans="1:116" ht="15" customHeight="1" x14ac:dyDescent="0.3">
      <c r="A2" s="223" t="s">
        <v>7</v>
      </c>
      <c r="B2" s="223" t="s">
        <v>268</v>
      </c>
      <c r="C2" s="181" t="str">
        <f>CA2</f>
        <v>Test Group</v>
      </c>
      <c r="D2" s="183"/>
      <c r="E2" s="183"/>
      <c r="F2" s="183"/>
      <c r="G2" s="183"/>
      <c r="H2" s="183"/>
      <c r="I2" s="183"/>
      <c r="J2" s="183"/>
      <c r="K2" s="183"/>
      <c r="L2" s="183"/>
      <c r="M2" s="183"/>
      <c r="N2" s="184"/>
      <c r="O2" s="223" t="s">
        <v>7</v>
      </c>
      <c r="P2" s="223" t="s">
        <v>268</v>
      </c>
      <c r="Q2" s="181" t="str">
        <f>CB2</f>
        <v>Control Group</v>
      </c>
      <c r="R2" s="183"/>
      <c r="S2" s="183"/>
      <c r="T2" s="183"/>
      <c r="U2" s="183"/>
      <c r="V2" s="183"/>
      <c r="W2" s="183"/>
      <c r="X2" s="183"/>
      <c r="Y2" s="183"/>
      <c r="Z2" s="183"/>
      <c r="AA2" s="183"/>
      <c r="AB2" s="252"/>
      <c r="AC2" s="258" t="str">
        <f>CA2</f>
        <v>Test Group</v>
      </c>
      <c r="AD2" s="259"/>
      <c r="AE2" s="259"/>
      <c r="AF2" s="259"/>
      <c r="AG2" s="259"/>
      <c r="AH2" s="259"/>
      <c r="AI2" s="259"/>
      <c r="AJ2" s="259"/>
      <c r="AK2" s="259"/>
      <c r="AL2" s="259"/>
      <c r="AM2" s="259"/>
      <c r="AN2" s="260"/>
      <c r="AO2" s="258" t="str">
        <f>CB2</f>
        <v>Control Group</v>
      </c>
      <c r="AP2" s="259"/>
      <c r="AQ2" s="259"/>
      <c r="AR2" s="259"/>
      <c r="AS2" s="259"/>
      <c r="AT2" s="259"/>
      <c r="AU2" s="259"/>
      <c r="AV2" s="259"/>
      <c r="AW2" s="259"/>
      <c r="AX2" s="259"/>
      <c r="AY2" s="259"/>
      <c r="AZ2" s="260"/>
      <c r="BA2" s="253" t="s">
        <v>7</v>
      </c>
      <c r="BB2" s="223" t="s">
        <v>268</v>
      </c>
      <c r="BC2" s="181" t="str">
        <f>C2</f>
        <v>Test Group</v>
      </c>
      <c r="BD2" s="183"/>
      <c r="BE2" s="183"/>
      <c r="BF2" s="183"/>
      <c r="BG2" s="183"/>
      <c r="BH2" s="183"/>
      <c r="BI2" s="183"/>
      <c r="BJ2" s="183"/>
      <c r="BK2" s="183"/>
      <c r="BL2" s="183"/>
      <c r="BM2" s="183"/>
      <c r="BN2" s="184"/>
      <c r="BO2" s="181" t="str">
        <f>Q2</f>
        <v>Control Group</v>
      </c>
      <c r="BP2" s="183"/>
      <c r="BQ2" s="183"/>
      <c r="BR2" s="183"/>
      <c r="BS2" s="183"/>
      <c r="BT2" s="183"/>
      <c r="BU2" s="183"/>
      <c r="BV2" s="183"/>
      <c r="BW2" s="183"/>
      <c r="BX2" s="183"/>
      <c r="BY2" s="183"/>
      <c r="BZ2" s="184"/>
      <c r="CA2" s="223" t="str">
        <f>Results!C2</f>
        <v>Test Group</v>
      </c>
      <c r="CB2" s="223" t="str">
        <f>Results!D2</f>
        <v>Control Group</v>
      </c>
      <c r="CC2" s="223" t="s">
        <v>7</v>
      </c>
      <c r="CD2" s="223" t="s">
        <v>268</v>
      </c>
      <c r="CE2" s="181" t="str">
        <f>C2</f>
        <v>Test Group</v>
      </c>
      <c r="CF2" s="183"/>
      <c r="CG2" s="183"/>
      <c r="CH2" s="183"/>
      <c r="CI2" s="183"/>
      <c r="CJ2" s="183"/>
      <c r="CK2" s="183"/>
      <c r="CL2" s="183"/>
      <c r="CM2" s="183"/>
      <c r="CN2" s="183"/>
      <c r="CO2" s="183"/>
      <c r="CP2" s="184"/>
      <c r="CQ2" s="181" t="str">
        <f>Q2</f>
        <v>Control Group</v>
      </c>
      <c r="CR2" s="183"/>
      <c r="CS2" s="183"/>
      <c r="CT2" s="183"/>
      <c r="CU2" s="183"/>
      <c r="CV2" s="183"/>
      <c r="CW2" s="183"/>
      <c r="CX2" s="183"/>
      <c r="CY2" s="183"/>
      <c r="CZ2" s="183"/>
      <c r="DA2" s="183"/>
      <c r="DB2" s="183"/>
      <c r="DD2" s="42">
        <v>1</v>
      </c>
      <c r="DE2" s="73">
        <f>Results!G3</f>
        <v>0.77664829813184699</v>
      </c>
      <c r="DF2" s="73">
        <f>Results!G15</f>
        <v>0.5646126405536479</v>
      </c>
      <c r="DG2" s="73">
        <f>Results!G27</f>
        <v>1.1449886785973036</v>
      </c>
      <c r="DH2" s="73">
        <f>Results!G39</f>
        <v>7601.1395192527552</v>
      </c>
      <c r="DI2" s="73">
        <f>Results!G51</f>
        <v>1.8259745615752427</v>
      </c>
      <c r="DJ2" s="73">
        <f>Results!G63</f>
        <v>1.2616688825671714</v>
      </c>
      <c r="DK2" s="73">
        <f>Results!G75</f>
        <v>0.89213462247530118</v>
      </c>
      <c r="DL2" s="73">
        <f>Results!G87</f>
        <v>0.847919964633148</v>
      </c>
    </row>
    <row r="3" spans="1:116" ht="15" customHeight="1" thickBot="1" x14ac:dyDescent="0.35">
      <c r="A3" s="251"/>
      <c r="B3" s="251"/>
      <c r="C3" s="81" t="s">
        <v>221</v>
      </c>
      <c r="D3" s="81" t="s">
        <v>222</v>
      </c>
      <c r="E3" s="81" t="s">
        <v>223</v>
      </c>
      <c r="F3" s="81" t="s">
        <v>224</v>
      </c>
      <c r="G3" s="81" t="s">
        <v>225</v>
      </c>
      <c r="H3" s="81" t="s">
        <v>226</v>
      </c>
      <c r="I3" s="81" t="s">
        <v>227</v>
      </c>
      <c r="J3" s="81" t="s">
        <v>228</v>
      </c>
      <c r="K3" s="81" t="s">
        <v>229</v>
      </c>
      <c r="L3" s="81" t="s">
        <v>230</v>
      </c>
      <c r="M3" s="81" t="s">
        <v>273</v>
      </c>
      <c r="N3" s="81" t="s">
        <v>274</v>
      </c>
      <c r="O3" s="251"/>
      <c r="P3" s="251"/>
      <c r="Q3" s="81" t="s">
        <v>221</v>
      </c>
      <c r="R3" s="81" t="s">
        <v>222</v>
      </c>
      <c r="S3" s="81" t="s">
        <v>223</v>
      </c>
      <c r="T3" s="81" t="s">
        <v>224</v>
      </c>
      <c r="U3" s="81" t="s">
        <v>225</v>
      </c>
      <c r="V3" s="81" t="s">
        <v>226</v>
      </c>
      <c r="W3" s="81" t="s">
        <v>227</v>
      </c>
      <c r="X3" s="81" t="s">
        <v>228</v>
      </c>
      <c r="Y3" s="81" t="s">
        <v>229</v>
      </c>
      <c r="Z3" s="82" t="s">
        <v>230</v>
      </c>
      <c r="AA3" s="81" t="s">
        <v>273</v>
      </c>
      <c r="AB3" s="81" t="s">
        <v>274</v>
      </c>
      <c r="AC3" s="83" t="s">
        <v>221</v>
      </c>
      <c r="AD3" s="81" t="s">
        <v>222</v>
      </c>
      <c r="AE3" s="81" t="s">
        <v>223</v>
      </c>
      <c r="AF3" s="81" t="s">
        <v>224</v>
      </c>
      <c r="AG3" s="81" t="s">
        <v>225</v>
      </c>
      <c r="AH3" s="81" t="s">
        <v>226</v>
      </c>
      <c r="AI3" s="81" t="s">
        <v>227</v>
      </c>
      <c r="AJ3" s="81" t="s">
        <v>228</v>
      </c>
      <c r="AK3" s="81" t="s">
        <v>229</v>
      </c>
      <c r="AL3" s="84" t="s">
        <v>230</v>
      </c>
      <c r="AM3" s="81" t="s">
        <v>273</v>
      </c>
      <c r="AN3" s="81" t="s">
        <v>274</v>
      </c>
      <c r="AO3" s="83" t="s">
        <v>221</v>
      </c>
      <c r="AP3" s="81" t="s">
        <v>222</v>
      </c>
      <c r="AQ3" s="81" t="s">
        <v>223</v>
      </c>
      <c r="AR3" s="81" t="s">
        <v>224</v>
      </c>
      <c r="AS3" s="81" t="s">
        <v>225</v>
      </c>
      <c r="AT3" s="81" t="s">
        <v>226</v>
      </c>
      <c r="AU3" s="81" t="s">
        <v>227</v>
      </c>
      <c r="AV3" s="81" t="s">
        <v>228</v>
      </c>
      <c r="AW3" s="81" t="s">
        <v>229</v>
      </c>
      <c r="AX3" s="84" t="s">
        <v>230</v>
      </c>
      <c r="AY3" s="84" t="s">
        <v>273</v>
      </c>
      <c r="AZ3" s="84" t="s">
        <v>274</v>
      </c>
      <c r="BA3" s="254"/>
      <c r="BB3" s="242"/>
      <c r="BC3" s="81" t="s">
        <v>221</v>
      </c>
      <c r="BD3" s="81" t="s">
        <v>222</v>
      </c>
      <c r="BE3" s="81" t="s">
        <v>223</v>
      </c>
      <c r="BF3" s="81" t="s">
        <v>224</v>
      </c>
      <c r="BG3" s="81" t="s">
        <v>225</v>
      </c>
      <c r="BH3" s="81" t="s">
        <v>226</v>
      </c>
      <c r="BI3" s="81" t="s">
        <v>227</v>
      </c>
      <c r="BJ3" s="81" t="s">
        <v>228</v>
      </c>
      <c r="BK3" s="81" t="s">
        <v>229</v>
      </c>
      <c r="BL3" s="81" t="s">
        <v>230</v>
      </c>
      <c r="BM3" s="81" t="s">
        <v>273</v>
      </c>
      <c r="BN3" s="81" t="s">
        <v>274</v>
      </c>
      <c r="BO3" s="81" t="s">
        <v>221</v>
      </c>
      <c r="BP3" s="81" t="s">
        <v>222</v>
      </c>
      <c r="BQ3" s="81" t="s">
        <v>223</v>
      </c>
      <c r="BR3" s="81" t="s">
        <v>224</v>
      </c>
      <c r="BS3" s="81" t="s">
        <v>225</v>
      </c>
      <c r="BT3" s="81" t="s">
        <v>226</v>
      </c>
      <c r="BU3" s="81" t="s">
        <v>227</v>
      </c>
      <c r="BV3" s="81" t="s">
        <v>228</v>
      </c>
      <c r="BW3" s="81" t="s">
        <v>229</v>
      </c>
      <c r="BX3" s="81" t="s">
        <v>230</v>
      </c>
      <c r="BY3" s="81" t="s">
        <v>273</v>
      </c>
      <c r="BZ3" s="81" t="s">
        <v>274</v>
      </c>
      <c r="CA3" s="234"/>
      <c r="CB3" s="234"/>
      <c r="CC3" s="234"/>
      <c r="CD3" s="242"/>
      <c r="CE3" s="81" t="s">
        <v>221</v>
      </c>
      <c r="CF3" s="81" t="s">
        <v>222</v>
      </c>
      <c r="CG3" s="81" t="s">
        <v>223</v>
      </c>
      <c r="CH3" s="81" t="s">
        <v>224</v>
      </c>
      <c r="CI3" s="81" t="s">
        <v>225</v>
      </c>
      <c r="CJ3" s="81" t="s">
        <v>226</v>
      </c>
      <c r="CK3" s="81" t="s">
        <v>227</v>
      </c>
      <c r="CL3" s="81" t="s">
        <v>228</v>
      </c>
      <c r="CM3" s="81" t="s">
        <v>229</v>
      </c>
      <c r="CN3" s="81" t="s">
        <v>230</v>
      </c>
      <c r="CO3" s="81" t="s">
        <v>273</v>
      </c>
      <c r="CP3" s="81" t="s">
        <v>274</v>
      </c>
      <c r="CQ3" s="81" t="s">
        <v>221</v>
      </c>
      <c r="CR3" s="81" t="s">
        <v>222</v>
      </c>
      <c r="CS3" s="81" t="s">
        <v>223</v>
      </c>
      <c r="CT3" s="81" t="s">
        <v>224</v>
      </c>
      <c r="CU3" s="81" t="s">
        <v>225</v>
      </c>
      <c r="CV3" s="81" t="s">
        <v>226</v>
      </c>
      <c r="CW3" s="81" t="s">
        <v>227</v>
      </c>
      <c r="CX3" s="81" t="s">
        <v>228</v>
      </c>
      <c r="CY3" s="81" t="s">
        <v>229</v>
      </c>
      <c r="CZ3" s="81" t="s">
        <v>230</v>
      </c>
      <c r="DA3" s="81" t="s">
        <v>273</v>
      </c>
      <c r="DB3" s="81" t="s">
        <v>274</v>
      </c>
      <c r="DD3" s="42">
        <v>2</v>
      </c>
      <c r="DE3" s="73">
        <f>Results!G4</f>
        <v>2.2584505622146041</v>
      </c>
      <c r="DF3" s="73">
        <f>Results!G16</f>
        <v>2.2325100450230115</v>
      </c>
      <c r="DG3" s="73">
        <f>Results!G28</f>
        <v>0.27906375562787605</v>
      </c>
      <c r="DH3" s="73">
        <f>Results!G40</f>
        <v>1.1449886785973036</v>
      </c>
      <c r="DI3" s="73">
        <f>Results!G52</f>
        <v>0.37250542286645549</v>
      </c>
      <c r="DJ3" s="73">
        <f>Results!G64</f>
        <v>3339.3077283080665</v>
      </c>
      <c r="DK3" s="73">
        <f>Results!G76</f>
        <v>40.001993682726699</v>
      </c>
      <c r="DL3" s="73">
        <f>Results!G88</f>
        <v>1.1963725105506828</v>
      </c>
    </row>
    <row r="4" spans="1:116" ht="15" customHeight="1" x14ac:dyDescent="0.3">
      <c r="A4" s="122" t="str">
        <f>'Gene Table'!B3</f>
        <v>ADIPOQ</v>
      </c>
      <c r="B4" s="123">
        <v>1</v>
      </c>
      <c r="C4" s="124">
        <f>IF('Test Sample Data'!C3="","",IF(SUM('Test Sample Data'!C$3:C$98)&gt;10,IF(AND(ISNUMBER('Test Sample Data'!C3),'Test Sample Data'!C3&lt;$C$109, 'Test Sample Data'!C3&gt;0),'Test Sample Data'!C3,$C$109),""))</f>
        <v>29.89</v>
      </c>
      <c r="D4" s="124">
        <f>IF('Test Sample Data'!D3="","",IF(SUM('Test Sample Data'!D$3:D$98)&gt;10,IF(AND(ISNUMBER('Test Sample Data'!D3),'Test Sample Data'!D3&lt;$C$109, 'Test Sample Data'!D3&gt;0),'Test Sample Data'!D3,$C$109),""))</f>
        <v>29.56</v>
      </c>
      <c r="E4" s="124">
        <f>IF('Test Sample Data'!E3="","",IF(SUM('Test Sample Data'!E$3:E$98)&gt;10,IF(AND(ISNUMBER('Test Sample Data'!E3),'Test Sample Data'!E3&lt;$C$109, 'Test Sample Data'!E3&gt;0),'Test Sample Data'!E3,$C$109),""))</f>
        <v>29.6</v>
      </c>
      <c r="F4" s="124" t="str">
        <f>IF('Test Sample Data'!F3="","",IF(SUM('Test Sample Data'!F$3:F$98)&gt;10,IF(AND(ISNUMBER('Test Sample Data'!F3),'Test Sample Data'!F3&lt;$C$109, 'Test Sample Data'!F3&gt;0),'Test Sample Data'!F3,$C$109),""))</f>
        <v/>
      </c>
      <c r="G4" s="124" t="str">
        <f>IF('Test Sample Data'!G3="","",IF(SUM('Test Sample Data'!G$3:G$98)&gt;10,IF(AND(ISNUMBER('Test Sample Data'!G3),'Test Sample Data'!G3&lt;$C$109, 'Test Sample Data'!G3&gt;0),'Test Sample Data'!G3,$C$109),""))</f>
        <v/>
      </c>
      <c r="H4" s="124" t="str">
        <f>IF('Test Sample Data'!H3="","",IF(SUM('Test Sample Data'!H$3:H$98)&gt;10,IF(AND(ISNUMBER('Test Sample Data'!H3),'Test Sample Data'!H3&lt;$C$109, 'Test Sample Data'!H3&gt;0),'Test Sample Data'!H3,$C$109),""))</f>
        <v/>
      </c>
      <c r="I4" s="124" t="str">
        <f>IF('Test Sample Data'!I3="","",IF(SUM('Test Sample Data'!I$3:I$98)&gt;10,IF(AND(ISNUMBER('Test Sample Data'!I3),'Test Sample Data'!I3&lt;$C$109, 'Test Sample Data'!I3&gt;0),'Test Sample Data'!I3,$C$109),""))</f>
        <v/>
      </c>
      <c r="J4" s="124" t="str">
        <f>IF('Test Sample Data'!J3="","",IF(SUM('Test Sample Data'!J$3:J$98)&gt;10,IF(AND(ISNUMBER('Test Sample Data'!J3),'Test Sample Data'!J3&lt;$C$109, 'Test Sample Data'!J3&gt;0),'Test Sample Data'!J3,$C$109),""))</f>
        <v/>
      </c>
      <c r="K4" s="124" t="str">
        <f>IF('Test Sample Data'!K3="","",IF(SUM('Test Sample Data'!K$3:K$98)&gt;10,IF(AND(ISNUMBER('Test Sample Data'!K3),'Test Sample Data'!K3&lt;$C$109, 'Test Sample Data'!K3&gt;0),'Test Sample Data'!K3,$C$109),""))</f>
        <v/>
      </c>
      <c r="L4" s="124" t="str">
        <f>IF('Test Sample Data'!L3="","",IF(SUM('Test Sample Data'!L$3:L$98)&gt;10,IF(AND(ISNUMBER('Test Sample Data'!L3),'Test Sample Data'!L3&lt;$C$109, 'Test Sample Data'!L3&gt;0),'Test Sample Data'!L3,$C$109),""))</f>
        <v/>
      </c>
      <c r="M4" s="124" t="str">
        <f>IF('Test Sample Data'!M3="","",IF(SUM('Test Sample Data'!M$3:M$98)&gt;10,IF(AND(ISNUMBER('Test Sample Data'!M3),'Test Sample Data'!M3&lt;$C$109, 'Test Sample Data'!M3&gt;0),'Test Sample Data'!M3,$C$109),""))</f>
        <v/>
      </c>
      <c r="N4" s="124" t="str">
        <f>IF('Test Sample Data'!N3="","",IF(SUM('Test Sample Data'!N$3:N$98)&gt;10,IF(AND(ISNUMBER('Test Sample Data'!N3),'Test Sample Data'!N3&lt;$C$109, 'Test Sample Data'!N3&gt;0),'Test Sample Data'!N3,$C$109),""))</f>
        <v/>
      </c>
      <c r="O4" s="124" t="str">
        <f>'Gene Table'!B3</f>
        <v>ADIPOQ</v>
      </c>
      <c r="P4" s="123">
        <v>1</v>
      </c>
      <c r="Q4" s="124">
        <f>IF('Control Sample Data'!C3="","",IF(SUM('Control Sample Data'!C$3:C$98)&gt;10,IF(AND(ISNUMBER('Control Sample Data'!C3),'Control Sample Data'!C3&lt;$C$109, 'Control Sample Data'!C3&gt;0),'Control Sample Data'!C3,$C$109),""))</f>
        <v>29.08</v>
      </c>
      <c r="R4" s="124">
        <f>IF('Control Sample Data'!D3="","",IF(SUM('Control Sample Data'!D$3:D$98)&gt;10,IF(AND(ISNUMBER('Control Sample Data'!D3),'Control Sample Data'!D3&lt;$C$109, 'Control Sample Data'!D3&gt;0),'Control Sample Data'!D3,$C$109),""))</f>
        <v>29.02</v>
      </c>
      <c r="S4" s="124">
        <f>IF('Control Sample Data'!E3="","",IF(SUM('Control Sample Data'!E$3:E$98)&gt;10,IF(AND(ISNUMBER('Control Sample Data'!E3),'Control Sample Data'!E3&lt;$C$109, 'Control Sample Data'!E3&gt;0),'Control Sample Data'!E3,$C$109),""))</f>
        <v>29.27</v>
      </c>
      <c r="T4" s="124" t="str">
        <f>IF('Control Sample Data'!F3="","",IF(SUM('Control Sample Data'!F$3:F$98)&gt;10,IF(AND(ISNUMBER('Control Sample Data'!F3),'Control Sample Data'!F3&lt;$C$109, 'Control Sample Data'!F3&gt;0),'Control Sample Data'!F3,$C$109),""))</f>
        <v/>
      </c>
      <c r="U4" s="124" t="str">
        <f>IF('Control Sample Data'!G3="","",IF(SUM('Control Sample Data'!G$3:G$98)&gt;10,IF(AND(ISNUMBER('Control Sample Data'!G3),'Control Sample Data'!G3&lt;$C$109, 'Control Sample Data'!G3&gt;0),'Control Sample Data'!G3,$C$109),""))</f>
        <v/>
      </c>
      <c r="V4" s="124" t="str">
        <f>IF('Control Sample Data'!H3="","",IF(SUM('Control Sample Data'!H$3:H$98)&gt;10,IF(AND(ISNUMBER('Control Sample Data'!H3),'Control Sample Data'!H3&lt;$C$109, 'Control Sample Data'!H3&gt;0),'Control Sample Data'!H3,$C$109),""))</f>
        <v/>
      </c>
      <c r="W4" s="124" t="str">
        <f>IF('Control Sample Data'!I3="","",IF(SUM('Control Sample Data'!I$3:I$98)&gt;10,IF(AND(ISNUMBER('Control Sample Data'!I3),'Control Sample Data'!I3&lt;$C$109, 'Control Sample Data'!I3&gt;0),'Control Sample Data'!I3,$C$109),""))</f>
        <v/>
      </c>
      <c r="X4" s="124" t="str">
        <f>IF('Control Sample Data'!J3="","",IF(SUM('Control Sample Data'!J$3:J$98)&gt;10,IF(AND(ISNUMBER('Control Sample Data'!J3),'Control Sample Data'!J3&lt;$C$109, 'Control Sample Data'!J3&gt;0),'Control Sample Data'!J3,$C$109),""))</f>
        <v/>
      </c>
      <c r="Y4" s="124" t="str">
        <f>IF('Control Sample Data'!K3="","",IF(SUM('Control Sample Data'!K$3:K$98)&gt;10,IF(AND(ISNUMBER('Control Sample Data'!K3),'Control Sample Data'!K3&lt;$C$109, 'Control Sample Data'!K3&gt;0),'Control Sample Data'!K3,$C$109),""))</f>
        <v/>
      </c>
      <c r="Z4" s="124" t="str">
        <f>IF('Control Sample Data'!L3="","",IF(SUM('Control Sample Data'!L$3:L$98)&gt;10,IF(AND(ISNUMBER('Control Sample Data'!L3),'Control Sample Data'!L3&lt;$C$109, 'Control Sample Data'!L3&gt;0),'Control Sample Data'!L3,$C$109),""))</f>
        <v/>
      </c>
      <c r="AA4" s="124" t="str">
        <f>IF('Control Sample Data'!M3="","",IF(SUM('Control Sample Data'!M$3:M$98)&gt;10,IF(AND(ISNUMBER('Control Sample Data'!M3),'Control Sample Data'!M3&lt;$C$109, 'Control Sample Data'!M3&gt;0),'Control Sample Data'!M3,$C$109),""))</f>
        <v/>
      </c>
      <c r="AB4" s="125" t="str">
        <f>IF('Control Sample Data'!N3="","",IF(SUM('Control Sample Data'!N$3:N$98)&gt;10,IF(AND(ISNUMBER('Control Sample Data'!N3),'Control Sample Data'!N3&lt;$C$109, 'Control Sample Data'!N3&gt;0),'Control Sample Data'!N3,$C$109),""))</f>
        <v/>
      </c>
      <c r="AC4" s="118">
        <f>IF(ISERROR(VLOOKUP('Choose Reference Genes'!$A3,$A$4:$N$99,3,0)),"",VLOOKUP('Choose Reference Genes'!$A3,$A$4:$N$99,3,0))</f>
        <v>14.21</v>
      </c>
      <c r="AD4" s="88">
        <f>IF(ISERROR(VLOOKUP('Choose Reference Genes'!$A3,$A$4:$N$99,4,0)),"",VLOOKUP('Choose Reference Genes'!$A3,$A$4:$N$99,4,0))</f>
        <v>14.67</v>
      </c>
      <c r="AE4" s="88">
        <f>IF(ISERROR(VLOOKUP('Choose Reference Genes'!$A3,$A$4:$N$99,5,0)),"",VLOOKUP('Choose Reference Genes'!$A3,$A$4:$N$99,5,0))</f>
        <v>14.65</v>
      </c>
      <c r="AF4" s="88" t="str">
        <f>IF(ISERROR(VLOOKUP('Choose Reference Genes'!$A3,$A$4:$N$99,6,0)),"",VLOOKUP('Choose Reference Genes'!$A3,$A$4:$N$99,6,0))</f>
        <v/>
      </c>
      <c r="AG4" s="88" t="str">
        <f>IF(ISERROR(VLOOKUP('Choose Reference Genes'!$A3,$A$4:$N$99,7,0)),"",VLOOKUP('Choose Reference Genes'!$A3,$A$4:$N$99,7,0))</f>
        <v/>
      </c>
      <c r="AH4" s="88" t="str">
        <f>IF(ISERROR(VLOOKUP('Choose Reference Genes'!$A3,$A$4:$N$99,8,0)),"",VLOOKUP('Choose Reference Genes'!$A3,$A$4:$N$99,8,0))</f>
        <v/>
      </c>
      <c r="AI4" s="88" t="str">
        <f>IF(ISERROR(VLOOKUP('Choose Reference Genes'!$A3,$A$4:$N$99,9,0)),"",VLOOKUP('Choose Reference Genes'!$A3,$A$4:$N$99,9,0))</f>
        <v/>
      </c>
      <c r="AJ4" s="88" t="str">
        <f>IF(ISERROR(VLOOKUP('Choose Reference Genes'!$A3,$A$4:$N$99,10,0)),"",VLOOKUP('Choose Reference Genes'!$A3,$A$4:$N$99,10,0))</f>
        <v/>
      </c>
      <c r="AK4" s="88" t="str">
        <f>IF(ISERROR(VLOOKUP('Choose Reference Genes'!$A3,$A$4:$N$99,11,0)),"",VLOOKUP('Choose Reference Genes'!$A3,$A$4:$N$99,11,0))</f>
        <v/>
      </c>
      <c r="AL4" s="88" t="str">
        <f>IF(ISERROR(VLOOKUP('Choose Reference Genes'!$A3,$A$4:$N$99,12,0)),"",VLOOKUP('Choose Reference Genes'!$A3,$A$4:$N$99,12,0))</f>
        <v/>
      </c>
      <c r="AM4" s="88" t="str">
        <f>IF(ISERROR(VLOOKUP('Choose Reference Genes'!$A3,$A$4:$N$99,13,0)),"",VLOOKUP('Choose Reference Genes'!$A3,$A$4:$N$99,13,0))</f>
        <v/>
      </c>
      <c r="AN4" s="89" t="str">
        <f>IF(ISERROR(VLOOKUP('Choose Reference Genes'!$A3,$A$4:$N$99,14,0)),"",VLOOKUP('Choose Reference Genes'!$A3,$A$4:$N$99,14,0))</f>
        <v/>
      </c>
      <c r="AO4" s="87">
        <f>IF(ISERROR(VLOOKUP('Choose Reference Genes'!$A3,$A$4:$AB$99,17,0)),"",VLOOKUP('Choose Reference Genes'!$A3,$A$4:$AB$99,17,0))</f>
        <v>14.08</v>
      </c>
      <c r="AP4" s="88">
        <f>IF(ISERROR(VLOOKUP('Choose Reference Genes'!$A3,$A$4:$AB$99,18,0)),"",VLOOKUP('Choose Reference Genes'!$A3,$A$4:$AB$99,18,0))</f>
        <v>14.02</v>
      </c>
      <c r="AQ4" s="88">
        <f>IF(ISERROR(VLOOKUP('Choose Reference Genes'!$A3,$A$4:$AB$99,19,0)),"",VLOOKUP('Choose Reference Genes'!$A3,$A$4:$AB$99,19,0))</f>
        <v>14.13</v>
      </c>
      <c r="AR4" s="88" t="str">
        <f>IF(ISERROR(VLOOKUP('Choose Reference Genes'!$A3,$A$4:$AB$99,20,0)),"",VLOOKUP('Choose Reference Genes'!$A3,$A$4:$AB$99,20,0))</f>
        <v/>
      </c>
      <c r="AS4" s="88" t="str">
        <f>IF(ISERROR(VLOOKUP('Choose Reference Genes'!$A3,$A$4:$AB$99,21,0)),"",VLOOKUP('Choose Reference Genes'!$A3,$A$4:$AB$99,21,0))</f>
        <v/>
      </c>
      <c r="AT4" s="88" t="str">
        <f>IF(ISERROR(VLOOKUP('Choose Reference Genes'!$A3,$A$4:$AB$99,22,0)),"",VLOOKUP('Choose Reference Genes'!$A3,$A$4:$AB$99,22,0))</f>
        <v/>
      </c>
      <c r="AU4" s="88" t="str">
        <f>IF(ISERROR(VLOOKUP('Choose Reference Genes'!$A3,$A$4:$AB$99,23,0)),"",VLOOKUP('Choose Reference Genes'!$A3,$A$4:$AB$99,23,0))</f>
        <v/>
      </c>
      <c r="AV4" s="88" t="str">
        <f>IF(ISERROR(VLOOKUP('Choose Reference Genes'!$A3,$A$4:$AB$99,24,0)),"",VLOOKUP('Choose Reference Genes'!$A3,$A$4:$AB$99,24,0))</f>
        <v/>
      </c>
      <c r="AW4" s="88" t="str">
        <f>IF(ISERROR(VLOOKUP('Choose Reference Genes'!$A3,$A$4:$AB$99,25,0)),"",VLOOKUP('Choose Reference Genes'!$A3,$A$4:$AB$99,25,0))</f>
        <v/>
      </c>
      <c r="AX4" s="88" t="str">
        <f>IF(ISERROR(VLOOKUP('Choose Reference Genes'!$A3,$A$4:$AB$99,26,0)),"",VLOOKUP('Choose Reference Genes'!$A3,$A$4:$AB$99,26,0))</f>
        <v/>
      </c>
      <c r="AY4" s="88" t="str">
        <f>IF(ISERROR(VLOOKUP('Choose Reference Genes'!$A3,$A$4:$AB$99,27,0)),"",VLOOKUP('Choose Reference Genes'!$A3,$A$4:$AB$99,27,0))</f>
        <v/>
      </c>
      <c r="AZ4" s="89" t="str">
        <f>IF(ISERROR(VLOOKUP('Choose Reference Genes'!$A3,$A$4:$AB$99,28,0)),"",VLOOKUP('Choose Reference Genes'!$A3,$A$4:$AB$99,28,0))</f>
        <v/>
      </c>
      <c r="BA4" s="90" t="str">
        <f>A4</f>
        <v>ADIPOQ</v>
      </c>
      <c r="BB4" s="107">
        <v>1</v>
      </c>
      <c r="BC4" s="86">
        <f t="shared" ref="BC4:BC35" si="0">IF(ISERROR(C4-AC$26),"",C4-AC$26)</f>
        <v>11.181999999999999</v>
      </c>
      <c r="BD4" s="86">
        <f t="shared" ref="BD4:BD35" si="1">IF(ISERROR(D4-AD$26),"",D4-AD$26)</f>
        <v>10.876000000000001</v>
      </c>
      <c r="BE4" s="86">
        <f t="shared" ref="BE4:BE35" si="2">IF(ISERROR(E4-AE$26),"",E4-AE$26)</f>
        <v>11.018000000000001</v>
      </c>
      <c r="BF4" s="86" t="str">
        <f t="shared" ref="BF4:BF35" si="3">IF(ISERROR(F4-AF$26),"",F4-AF$26)</f>
        <v/>
      </c>
      <c r="BG4" s="86" t="str">
        <f t="shared" ref="BG4:BG35" si="4">IF(ISERROR(G4-AG$26),"",G4-AG$26)</f>
        <v/>
      </c>
      <c r="BH4" s="86" t="str">
        <f t="shared" ref="BH4:BH35" si="5">IF(ISERROR(H4-AH$26),"",H4-AH$26)</f>
        <v/>
      </c>
      <c r="BI4" s="86" t="str">
        <f t="shared" ref="BI4:BI35" si="6">IF(ISERROR(I4-AI$26),"",I4-AI$26)</f>
        <v/>
      </c>
      <c r="BJ4" s="86" t="str">
        <f t="shared" ref="BJ4:BJ35" si="7">IF(ISERROR(J4-AJ$26),"",J4-AJ$26)</f>
        <v/>
      </c>
      <c r="BK4" s="86" t="str">
        <f t="shared" ref="BK4:BK35" si="8">IF(ISERROR(K4-AK$26),"",K4-AK$26)</f>
        <v/>
      </c>
      <c r="BL4" s="86" t="str">
        <f t="shared" ref="BL4:BL35" si="9">IF(ISERROR(L4-AL$26),"",L4-AL$26)</f>
        <v/>
      </c>
      <c r="BM4" s="86" t="str">
        <f t="shared" ref="BM4:BN4" si="10">IF(ISERROR(M4-AM$26),"",M4-AM$26)</f>
        <v/>
      </c>
      <c r="BN4" s="86" t="str">
        <f t="shared" si="10"/>
        <v/>
      </c>
      <c r="BO4" s="86">
        <f t="shared" ref="BO4:BO35" si="11">IF(ISERROR(Q4-AO$26),"",Q4-AO$26)</f>
        <v>10.61</v>
      </c>
      <c r="BP4" s="86">
        <f t="shared" ref="BP4:BP35" si="12">IF(ISERROR(R4-AP$26),"",R4-AP$26)</f>
        <v>10.678000000000001</v>
      </c>
      <c r="BQ4" s="86">
        <f t="shared" ref="BQ4:BQ35" si="13">IF(ISERROR(S4-AQ$26),"",S4-AQ$26)</f>
        <v>10.693999999999999</v>
      </c>
      <c r="BR4" s="86" t="str">
        <f t="shared" ref="BR4:BR35" si="14">IF(ISERROR(T4-AR$26),"",T4-AR$26)</f>
        <v/>
      </c>
      <c r="BS4" s="86" t="str">
        <f t="shared" ref="BS4:BS35" si="15">IF(ISERROR(U4-AS$26),"",U4-AS$26)</f>
        <v/>
      </c>
      <c r="BT4" s="86" t="str">
        <f t="shared" ref="BT4:BT35" si="16">IF(ISERROR(V4-AT$26),"",V4-AT$26)</f>
        <v/>
      </c>
      <c r="BU4" s="86" t="str">
        <f t="shared" ref="BU4:BU35" si="17">IF(ISERROR(W4-AU$26),"",W4-AU$26)</f>
        <v/>
      </c>
      <c r="BV4" s="86" t="str">
        <f t="shared" ref="BV4:BV35" si="18">IF(ISERROR(X4-AV$26),"",X4-AV$26)</f>
        <v/>
      </c>
      <c r="BW4" s="86" t="str">
        <f t="shared" ref="BW4:BW35" si="19">IF(ISERROR(Y4-AW$26),"",Y4-AW$26)</f>
        <v/>
      </c>
      <c r="BX4" s="86" t="str">
        <f t="shared" ref="BX4:BX35" si="20">IF(ISERROR(Z4-AX$26),"",Z4-AX$26)</f>
        <v/>
      </c>
      <c r="BY4" s="86" t="str">
        <f t="shared" ref="BY4:BZ4" si="21">IF(ISERROR(AA4-AY$26),"",AA4-AY$26)</f>
        <v/>
      </c>
      <c r="BZ4" s="86" t="str">
        <f t="shared" si="21"/>
        <v/>
      </c>
      <c r="CA4" s="41">
        <f>IF(ISERROR(AVERAGE(BC4:BN4)),"N/A",AVERAGE(BC4:BN4))</f>
        <v>11.025333333333334</v>
      </c>
      <c r="CB4" s="41">
        <f>IF(ISERROR(AVERAGE(BO4:BZ4)),"N/A",AVERAGE(BO4:BZ4))</f>
        <v>10.660666666666666</v>
      </c>
      <c r="CC4" s="90" t="str">
        <f>A4</f>
        <v>ADIPOQ</v>
      </c>
      <c r="CD4" s="107">
        <v>1</v>
      </c>
      <c r="CE4" s="91">
        <f t="shared" ref="CE4:CE35" si="22">IF(BC4="","",POWER(2, -BC4))</f>
        <v>4.3041023335311108E-4</v>
      </c>
      <c r="CF4" s="91">
        <f t="shared" ref="CF4:CF35" si="23">IF(BD4="","",POWER(2, -BD4))</f>
        <v>5.3210552354166364E-4</v>
      </c>
      <c r="CG4" s="91">
        <f t="shared" ref="CG4:CG35" si="24">IF(BE4="","",POWER(2, -BE4))</f>
        <v>4.822269831276233E-4</v>
      </c>
      <c r="CH4" s="91" t="str">
        <f t="shared" ref="CH4:CH35" si="25">IF(BF4="","",POWER(2, -BF4))</f>
        <v/>
      </c>
      <c r="CI4" s="91" t="str">
        <f t="shared" ref="CI4:CI35" si="26">IF(BG4="","",POWER(2, -BG4))</f>
        <v/>
      </c>
      <c r="CJ4" s="91" t="str">
        <f t="shared" ref="CJ4:CJ35" si="27">IF(BH4="","",POWER(2, -BH4))</f>
        <v/>
      </c>
      <c r="CK4" s="91" t="str">
        <f t="shared" ref="CK4:CK35" si="28">IF(BI4="","",POWER(2, -BI4))</f>
        <v/>
      </c>
      <c r="CL4" s="91" t="str">
        <f t="shared" ref="CL4:CL35" si="29">IF(BJ4="","",POWER(2, -BJ4))</f>
        <v/>
      </c>
      <c r="CM4" s="91" t="str">
        <f t="shared" ref="CM4:CM35" si="30">IF(BK4="","",POWER(2, -BK4))</f>
        <v/>
      </c>
      <c r="CN4" s="91" t="str">
        <f t="shared" ref="CN4:CN35" si="31">IF(BL4="","",POWER(2, -BL4))</f>
        <v/>
      </c>
      <c r="CO4" s="91" t="str">
        <f t="shared" ref="CO4:CP4" si="32">IF(BM4="","",POWER(2, -BM4))</f>
        <v/>
      </c>
      <c r="CP4" s="91" t="str">
        <f t="shared" si="32"/>
        <v/>
      </c>
      <c r="CQ4" s="91">
        <f t="shared" ref="CQ4:CZ19" si="33">IF(BO4="","",POWER(2, -BO4))</f>
        <v>6.398405292277168E-4</v>
      </c>
      <c r="CR4" s="91">
        <f t="shared" si="33"/>
        <v>6.1038198368418371E-4</v>
      </c>
      <c r="CS4" s="91">
        <f t="shared" si="33"/>
        <v>6.036500297465588E-4</v>
      </c>
      <c r="CT4" s="91" t="str">
        <f t="shared" si="33"/>
        <v/>
      </c>
      <c r="CU4" s="91" t="str">
        <f t="shared" si="33"/>
        <v/>
      </c>
      <c r="CV4" s="91" t="str">
        <f t="shared" si="33"/>
        <v/>
      </c>
      <c r="CW4" s="91" t="str">
        <f t="shared" si="33"/>
        <v/>
      </c>
      <c r="CX4" s="91" t="str">
        <f t="shared" si="33"/>
        <v/>
      </c>
      <c r="CY4" s="91" t="str">
        <f t="shared" si="33"/>
        <v/>
      </c>
      <c r="CZ4" s="91" t="str">
        <f t="shared" si="33"/>
        <v/>
      </c>
      <c r="DA4" s="91" t="str">
        <f t="shared" ref="DA4" si="34">IF(BY4="","",POWER(2, -BY4))</f>
        <v/>
      </c>
      <c r="DB4" s="91" t="str">
        <f t="shared" ref="DB4" si="35">IF(BZ4="","",POWER(2, -BZ4))</f>
        <v/>
      </c>
      <c r="DD4" s="42">
        <v>3</v>
      </c>
      <c r="DE4" s="73">
        <f>Results!G5</f>
        <v>5.4970845393329713</v>
      </c>
      <c r="DF4" s="73">
        <f>Results!G17</f>
        <v>1.4593574884664349</v>
      </c>
      <c r="DG4" s="73">
        <f>Results!G29</f>
        <v>525.90801237149594</v>
      </c>
      <c r="DH4" s="73">
        <f>Results!G41</f>
        <v>0.64408961386426311</v>
      </c>
      <c r="DI4" s="73">
        <f>Results!G53</f>
        <v>47820.226182068109</v>
      </c>
      <c r="DJ4" s="73">
        <f>Results!G65</f>
        <v>1.1449886785973036</v>
      </c>
      <c r="DK4" s="73">
        <f>Results!G77</f>
        <v>16.625586535173433</v>
      </c>
      <c r="DL4" s="73">
        <f>Results!G89</f>
        <v>0.8921346224752994</v>
      </c>
    </row>
    <row r="5" spans="1:116" ht="15" customHeight="1" x14ac:dyDescent="0.3">
      <c r="A5" s="126" t="str">
        <f>'Gene Table'!B4</f>
        <v>BMP1</v>
      </c>
      <c r="B5" s="102">
        <v>2</v>
      </c>
      <c r="C5" s="41">
        <f>IF('Test Sample Data'!C4="","",IF(SUM('Test Sample Data'!C$3:C$98)&gt;10,IF(AND(ISNUMBER('Test Sample Data'!C4),'Test Sample Data'!C4&lt;$C$109, 'Test Sample Data'!C4&gt;0),'Test Sample Data'!C4,$C$109),""))</f>
        <v>31.15</v>
      </c>
      <c r="D5" s="41">
        <f>IF('Test Sample Data'!D4="","",IF(SUM('Test Sample Data'!D$3:D$98)&gt;10,IF(AND(ISNUMBER('Test Sample Data'!D4),'Test Sample Data'!D4&lt;$C$109, 'Test Sample Data'!D4&gt;0),'Test Sample Data'!D4,$C$109),""))</f>
        <v>31.27</v>
      </c>
      <c r="E5" s="41">
        <f>IF('Test Sample Data'!E4="","",IF(SUM('Test Sample Data'!E$3:E$98)&gt;10,IF(AND(ISNUMBER('Test Sample Data'!E4),'Test Sample Data'!E4&lt;$C$109, 'Test Sample Data'!E4&gt;0),'Test Sample Data'!E4,$C$109),""))</f>
        <v>30.75</v>
      </c>
      <c r="F5" s="41" t="str">
        <f>IF('Test Sample Data'!F4="","",IF(SUM('Test Sample Data'!F$3:F$98)&gt;10,IF(AND(ISNUMBER('Test Sample Data'!F4),'Test Sample Data'!F4&lt;$C$109, 'Test Sample Data'!F4&gt;0),'Test Sample Data'!F4,$C$109),""))</f>
        <v/>
      </c>
      <c r="G5" s="41" t="str">
        <f>IF('Test Sample Data'!G4="","",IF(SUM('Test Sample Data'!G$3:G$98)&gt;10,IF(AND(ISNUMBER('Test Sample Data'!G4),'Test Sample Data'!G4&lt;$C$109, 'Test Sample Data'!G4&gt;0),'Test Sample Data'!G4,$C$109),""))</f>
        <v/>
      </c>
      <c r="H5" s="41" t="str">
        <f>IF('Test Sample Data'!H4="","",IF(SUM('Test Sample Data'!H$3:H$98)&gt;10,IF(AND(ISNUMBER('Test Sample Data'!H4),'Test Sample Data'!H4&lt;$C$109, 'Test Sample Data'!H4&gt;0),'Test Sample Data'!H4,$C$109),""))</f>
        <v/>
      </c>
      <c r="I5" s="41" t="str">
        <f>IF('Test Sample Data'!I4="","",IF(SUM('Test Sample Data'!I$3:I$98)&gt;10,IF(AND(ISNUMBER('Test Sample Data'!I4),'Test Sample Data'!I4&lt;$C$109, 'Test Sample Data'!I4&gt;0),'Test Sample Data'!I4,$C$109),""))</f>
        <v/>
      </c>
      <c r="J5" s="41" t="str">
        <f>IF('Test Sample Data'!J4="","",IF(SUM('Test Sample Data'!J$3:J$98)&gt;10,IF(AND(ISNUMBER('Test Sample Data'!J4),'Test Sample Data'!J4&lt;$C$109, 'Test Sample Data'!J4&gt;0),'Test Sample Data'!J4,$C$109),""))</f>
        <v/>
      </c>
      <c r="K5" s="41" t="str">
        <f>IF('Test Sample Data'!K4="","",IF(SUM('Test Sample Data'!K$3:K$98)&gt;10,IF(AND(ISNUMBER('Test Sample Data'!K4),'Test Sample Data'!K4&lt;$C$109, 'Test Sample Data'!K4&gt;0),'Test Sample Data'!K4,$C$109),""))</f>
        <v/>
      </c>
      <c r="L5" s="41" t="str">
        <f>IF('Test Sample Data'!L4="","",IF(SUM('Test Sample Data'!L$3:L$98)&gt;10,IF(AND(ISNUMBER('Test Sample Data'!L4),'Test Sample Data'!L4&lt;$C$109, 'Test Sample Data'!L4&gt;0),'Test Sample Data'!L4,$C$109),""))</f>
        <v/>
      </c>
      <c r="M5" s="41" t="str">
        <f>IF('Test Sample Data'!M4="","",IF(SUM('Test Sample Data'!M$3:M$98)&gt;10,IF(AND(ISNUMBER('Test Sample Data'!M4),'Test Sample Data'!M4&lt;$C$109, 'Test Sample Data'!M4&gt;0),'Test Sample Data'!M4,$C$109),""))</f>
        <v/>
      </c>
      <c r="N5" s="41" t="str">
        <f>IF('Test Sample Data'!N4="","",IF(SUM('Test Sample Data'!N$3:N$98)&gt;10,IF(AND(ISNUMBER('Test Sample Data'!N4),'Test Sample Data'!N4&lt;$C$109, 'Test Sample Data'!N4&gt;0),'Test Sample Data'!N4,$C$109),""))</f>
        <v/>
      </c>
      <c r="O5" s="41" t="str">
        <f>'Gene Table'!B4</f>
        <v>BMP1</v>
      </c>
      <c r="P5" s="102">
        <v>2</v>
      </c>
      <c r="Q5" s="41">
        <f>IF('Control Sample Data'!C4="","",IF(SUM('Control Sample Data'!C$3:C$98)&gt;10,IF(AND(ISNUMBER('Control Sample Data'!C4),'Control Sample Data'!C4&lt;$C$109, 'Control Sample Data'!C4&gt;0),'Control Sample Data'!C4,$C$109),""))</f>
        <v>32.020000000000003</v>
      </c>
      <c r="R5" s="41">
        <f>IF('Control Sample Data'!D4="","",IF(SUM('Control Sample Data'!D$3:D$98)&gt;10,IF(AND(ISNUMBER('Control Sample Data'!D4),'Control Sample Data'!D4&lt;$C$109, 'Control Sample Data'!D4&gt;0),'Control Sample Data'!D4,$C$109),""))</f>
        <v>32.130000000000003</v>
      </c>
      <c r="S5" s="41">
        <f>IF('Control Sample Data'!E4="","",IF(SUM('Control Sample Data'!E$3:E$98)&gt;10,IF(AND(ISNUMBER('Control Sample Data'!E4),'Control Sample Data'!E4&lt;$C$109, 'Control Sample Data'!E4&gt;0),'Control Sample Data'!E4,$C$109),""))</f>
        <v>31.96</v>
      </c>
      <c r="T5" s="41" t="str">
        <f>IF('Control Sample Data'!F4="","",IF(SUM('Control Sample Data'!F$3:F$98)&gt;10,IF(AND(ISNUMBER('Control Sample Data'!F4),'Control Sample Data'!F4&lt;$C$109, 'Control Sample Data'!F4&gt;0),'Control Sample Data'!F4,$C$109),""))</f>
        <v/>
      </c>
      <c r="U5" s="41" t="str">
        <f>IF('Control Sample Data'!G4="","",IF(SUM('Control Sample Data'!G$3:G$98)&gt;10,IF(AND(ISNUMBER('Control Sample Data'!G4),'Control Sample Data'!G4&lt;$C$109, 'Control Sample Data'!G4&gt;0),'Control Sample Data'!G4,$C$109),""))</f>
        <v/>
      </c>
      <c r="V5" s="41" t="str">
        <f>IF('Control Sample Data'!H4="","",IF(SUM('Control Sample Data'!H$3:H$98)&gt;10,IF(AND(ISNUMBER('Control Sample Data'!H4),'Control Sample Data'!H4&lt;$C$109, 'Control Sample Data'!H4&gt;0),'Control Sample Data'!H4,$C$109),""))</f>
        <v/>
      </c>
      <c r="W5" s="41" t="str">
        <f>IF('Control Sample Data'!I4="","",IF(SUM('Control Sample Data'!I$3:I$98)&gt;10,IF(AND(ISNUMBER('Control Sample Data'!I4),'Control Sample Data'!I4&lt;$C$109, 'Control Sample Data'!I4&gt;0),'Control Sample Data'!I4,$C$109),""))</f>
        <v/>
      </c>
      <c r="X5" s="41" t="str">
        <f>IF('Control Sample Data'!J4="","",IF(SUM('Control Sample Data'!J$3:J$98)&gt;10,IF(AND(ISNUMBER('Control Sample Data'!J4),'Control Sample Data'!J4&lt;$C$109, 'Control Sample Data'!J4&gt;0),'Control Sample Data'!J4,$C$109),""))</f>
        <v/>
      </c>
      <c r="Y5" s="41" t="str">
        <f>IF('Control Sample Data'!K4="","",IF(SUM('Control Sample Data'!K$3:K$98)&gt;10,IF(AND(ISNUMBER('Control Sample Data'!K4),'Control Sample Data'!K4&lt;$C$109, 'Control Sample Data'!K4&gt;0),'Control Sample Data'!K4,$C$109),""))</f>
        <v/>
      </c>
      <c r="Z5" s="41" t="str">
        <f>IF('Control Sample Data'!L4="","",IF(SUM('Control Sample Data'!L$3:L$98)&gt;10,IF(AND(ISNUMBER('Control Sample Data'!L4),'Control Sample Data'!L4&lt;$C$109, 'Control Sample Data'!L4&gt;0),'Control Sample Data'!L4,$C$109),""))</f>
        <v/>
      </c>
      <c r="AA5" s="41" t="str">
        <f>IF('Control Sample Data'!M4="","",IF(SUM('Control Sample Data'!M$3:M$98)&gt;10,IF(AND(ISNUMBER('Control Sample Data'!M4),'Control Sample Data'!M4&lt;$C$109, 'Control Sample Data'!M4&gt;0),'Control Sample Data'!M4,$C$109),""))</f>
        <v/>
      </c>
      <c r="AB5" s="127" t="str">
        <f>IF('Control Sample Data'!N4="","",IF(SUM('Control Sample Data'!N$3:N$98)&gt;10,IF(AND(ISNUMBER('Control Sample Data'!N4),'Control Sample Data'!N4&lt;$C$109, 'Control Sample Data'!N4&gt;0),'Control Sample Data'!N4,$C$109),""))</f>
        <v/>
      </c>
      <c r="AC5" s="119">
        <f>IF(ISERROR(VLOOKUP('Choose Reference Genes'!$A4,$A$4:$N$99,3,0)),"",VLOOKUP('Choose Reference Genes'!$A4,$A$4:$N$99,3,0))</f>
        <v>25.01</v>
      </c>
      <c r="AD5" s="93">
        <f>IF(ISERROR(VLOOKUP('Choose Reference Genes'!$A4,$A$4:$N$99,4,0)),"",VLOOKUP('Choose Reference Genes'!$A4,$A$4:$N$99,4,0))</f>
        <v>24.19</v>
      </c>
      <c r="AE5" s="93">
        <f>IF(ISERROR(VLOOKUP('Choose Reference Genes'!$A4,$A$4:$N$99,5,0)),"",VLOOKUP('Choose Reference Genes'!$A4,$A$4:$N$99,5,0))</f>
        <v>24.09</v>
      </c>
      <c r="AF5" s="93" t="str">
        <f>IF(ISERROR(VLOOKUP('Choose Reference Genes'!$A4,$A$4:$N$99,6,0)),"",VLOOKUP('Choose Reference Genes'!$A4,$A$4:$N$99,6,0))</f>
        <v/>
      </c>
      <c r="AG5" s="93" t="str">
        <f>IF(ISERROR(VLOOKUP('Choose Reference Genes'!$A4,$A$4:$N$99,7,0)),"",VLOOKUP('Choose Reference Genes'!$A4,$A$4:$N$99,7,0))</f>
        <v/>
      </c>
      <c r="AH5" s="93" t="str">
        <f>IF(ISERROR(VLOOKUP('Choose Reference Genes'!$A4,$A$4:$N$99,8,0)),"",VLOOKUP('Choose Reference Genes'!$A4,$A$4:$N$99,8,0))</f>
        <v/>
      </c>
      <c r="AI5" s="93" t="str">
        <f>IF(ISERROR(VLOOKUP('Choose Reference Genes'!$A4,$A$4:$N$99,9,0)),"",VLOOKUP('Choose Reference Genes'!$A4,$A$4:$N$99,9,0))</f>
        <v/>
      </c>
      <c r="AJ5" s="93" t="str">
        <f>IF(ISERROR(VLOOKUP('Choose Reference Genes'!$A4,$A$4:$N$99,10,0)),"",VLOOKUP('Choose Reference Genes'!$A4,$A$4:$N$99,10,0))</f>
        <v/>
      </c>
      <c r="AK5" s="93" t="str">
        <f>IF(ISERROR(VLOOKUP('Choose Reference Genes'!$A4,$A$4:$N$99,11,0)),"",VLOOKUP('Choose Reference Genes'!$A4,$A$4:$N$99,11,0))</f>
        <v/>
      </c>
      <c r="AL5" s="93" t="str">
        <f>IF(ISERROR(VLOOKUP('Choose Reference Genes'!$A4,$A$4:$N$99,12,0)),"",VLOOKUP('Choose Reference Genes'!$A4,$A$4:$N$99,12,0))</f>
        <v/>
      </c>
      <c r="AM5" s="93" t="str">
        <f>IF(ISERROR(VLOOKUP('Choose Reference Genes'!$A4,$A$4:$N$99,13,0)),"",VLOOKUP('Choose Reference Genes'!$A4,$A$4:$N$99,13,0))</f>
        <v/>
      </c>
      <c r="AN5" s="94" t="str">
        <f>IF(ISERROR(VLOOKUP('Choose Reference Genes'!$A4,$A$4:$N$99,14,0)),"",VLOOKUP('Choose Reference Genes'!$A4,$A$4:$N$99,14,0))</f>
        <v/>
      </c>
      <c r="AO5" s="92">
        <f>IF(ISERROR(VLOOKUP('Choose Reference Genes'!$A4,$A$4:$AB$99,17,0)),"",VLOOKUP('Choose Reference Genes'!$A4,$A$4:$AB$99,17,0))</f>
        <v>24.52</v>
      </c>
      <c r="AP5" s="93">
        <f>IF(ISERROR(VLOOKUP('Choose Reference Genes'!$A4,$A$4:$AB$99,18,0)),"",VLOOKUP('Choose Reference Genes'!$A4,$A$4:$AB$99,18,0))</f>
        <v>24.44</v>
      </c>
      <c r="AQ5" s="93">
        <f>IF(ISERROR(VLOOKUP('Choose Reference Genes'!$A4,$A$4:$AB$99,19,0)),"",VLOOKUP('Choose Reference Genes'!$A4,$A$4:$AB$99,19,0))</f>
        <v>24.52</v>
      </c>
      <c r="AR5" s="93" t="str">
        <f>IF(ISERROR(VLOOKUP('Choose Reference Genes'!$A4,$A$4:$AB$99,20,0)),"",VLOOKUP('Choose Reference Genes'!$A4,$A$4:$AB$99,20,0))</f>
        <v/>
      </c>
      <c r="AS5" s="93" t="str">
        <f>IF(ISERROR(VLOOKUP('Choose Reference Genes'!$A4,$A$4:$AB$99,21,0)),"",VLOOKUP('Choose Reference Genes'!$A4,$A$4:$AB$99,21,0))</f>
        <v/>
      </c>
      <c r="AT5" s="93" t="str">
        <f>IF(ISERROR(VLOOKUP('Choose Reference Genes'!$A4,$A$4:$AB$99,22,0)),"",VLOOKUP('Choose Reference Genes'!$A4,$A$4:$AB$99,22,0))</f>
        <v/>
      </c>
      <c r="AU5" s="93" t="str">
        <f>IF(ISERROR(VLOOKUP('Choose Reference Genes'!$A4,$A$4:$AB$99,23,0)),"",VLOOKUP('Choose Reference Genes'!$A4,$A$4:$AB$99,23,0))</f>
        <v/>
      </c>
      <c r="AV5" s="93" t="str">
        <f>IF(ISERROR(VLOOKUP('Choose Reference Genes'!$A4,$A$4:$AB$99,24,0)),"",VLOOKUP('Choose Reference Genes'!$A4,$A$4:$AB$99,24,0))</f>
        <v/>
      </c>
      <c r="AW5" s="93" t="str">
        <f>IF(ISERROR(VLOOKUP('Choose Reference Genes'!$A4,$A$4:$AB$99,25,0)),"",VLOOKUP('Choose Reference Genes'!$A4,$A$4:$AB$99,25,0))</f>
        <v/>
      </c>
      <c r="AX5" s="93" t="str">
        <f>IF(ISERROR(VLOOKUP('Choose Reference Genes'!$A4,$A$4:$AB$99,26,0)),"",VLOOKUP('Choose Reference Genes'!$A4,$A$4:$AB$99,26,0))</f>
        <v/>
      </c>
      <c r="AY5" s="93" t="str">
        <f>IF(ISERROR(VLOOKUP('Choose Reference Genes'!$A4,$A$4:$AB$99,27,0)),"",VLOOKUP('Choose Reference Genes'!$A4,$A$4:$AB$99,27,0))</f>
        <v/>
      </c>
      <c r="AZ5" s="94" t="str">
        <f>IF(ISERROR(VLOOKUP('Choose Reference Genes'!$A4,$A$4:$AB$99,28,0)),"",VLOOKUP('Choose Reference Genes'!$A4,$A$4:$AB$99,28,0))</f>
        <v/>
      </c>
      <c r="BA5" s="90" t="str">
        <f t="shared" ref="BA5:BA68" si="36">A5</f>
        <v>BMP1</v>
      </c>
      <c r="BB5" s="107">
        <v>2</v>
      </c>
      <c r="BC5" s="86">
        <f t="shared" si="0"/>
        <v>12.441999999999997</v>
      </c>
      <c r="BD5" s="86">
        <f t="shared" si="1"/>
        <v>12.586000000000002</v>
      </c>
      <c r="BE5" s="86">
        <f t="shared" si="2"/>
        <v>12.167999999999999</v>
      </c>
      <c r="BF5" s="86" t="str">
        <f t="shared" si="3"/>
        <v/>
      </c>
      <c r="BG5" s="86" t="str">
        <f t="shared" si="4"/>
        <v/>
      </c>
      <c r="BH5" s="86" t="str">
        <f t="shared" si="5"/>
        <v/>
      </c>
      <c r="BI5" s="86" t="str">
        <f t="shared" si="6"/>
        <v/>
      </c>
      <c r="BJ5" s="86" t="str">
        <f t="shared" si="7"/>
        <v/>
      </c>
      <c r="BK5" s="86" t="str">
        <f t="shared" si="8"/>
        <v/>
      </c>
      <c r="BL5" s="86" t="str">
        <f t="shared" si="9"/>
        <v/>
      </c>
      <c r="BM5" s="86" t="str">
        <f t="shared" ref="BM5:BM68" si="37">IF(ISERROR(M5-AM$26),"",M5-AM$26)</f>
        <v/>
      </c>
      <c r="BN5" s="86" t="str">
        <f t="shared" ref="BN5:BN68" si="38">IF(ISERROR(N5-AN$26),"",N5-AN$26)</f>
        <v/>
      </c>
      <c r="BO5" s="86">
        <f t="shared" si="11"/>
        <v>13.550000000000004</v>
      </c>
      <c r="BP5" s="86">
        <f t="shared" si="12"/>
        <v>13.788000000000004</v>
      </c>
      <c r="BQ5" s="86">
        <f t="shared" si="13"/>
        <v>13.384</v>
      </c>
      <c r="BR5" s="86" t="str">
        <f t="shared" si="14"/>
        <v/>
      </c>
      <c r="BS5" s="86" t="str">
        <f t="shared" si="15"/>
        <v/>
      </c>
      <c r="BT5" s="86" t="str">
        <f t="shared" si="16"/>
        <v/>
      </c>
      <c r="BU5" s="86" t="str">
        <f t="shared" si="17"/>
        <v/>
      </c>
      <c r="BV5" s="86" t="str">
        <f t="shared" si="18"/>
        <v/>
      </c>
      <c r="BW5" s="86" t="str">
        <f t="shared" si="19"/>
        <v/>
      </c>
      <c r="BX5" s="86" t="str">
        <f t="shared" si="20"/>
        <v/>
      </c>
      <c r="BY5" s="86" t="str">
        <f t="shared" ref="BY5:BY68" si="39">IF(ISERROR(AA5-AY$26),"",AA5-AY$26)</f>
        <v/>
      </c>
      <c r="BZ5" s="86" t="str">
        <f t="shared" ref="BZ5:BZ68" si="40">IF(ISERROR(AB5-AZ$26),"",AB5-AZ$26)</f>
        <v/>
      </c>
      <c r="CA5" s="41">
        <f t="shared" ref="CA5:CA68" si="41">IF(ISERROR(AVERAGE(BC5:BN5)),"N/A",AVERAGE(BC5:BN5))</f>
        <v>12.398666666666665</v>
      </c>
      <c r="CB5" s="41">
        <f t="shared" ref="CB5:CB68" si="42">IF(ISERROR(AVERAGE(BO5:BZ5)),"N/A",AVERAGE(BO5:BZ5))</f>
        <v>13.574000000000003</v>
      </c>
      <c r="CC5" s="90" t="str">
        <f t="shared" ref="CC5:CC68" si="43">A5</f>
        <v>BMP1</v>
      </c>
      <c r="CD5" s="107">
        <v>2</v>
      </c>
      <c r="CE5" s="91">
        <f t="shared" si="22"/>
        <v>1.797151931357644E-4</v>
      </c>
      <c r="CF5" s="91">
        <f t="shared" si="23"/>
        <v>1.6264341126611583E-4</v>
      </c>
      <c r="CG5" s="91">
        <f t="shared" si="24"/>
        <v>2.1730364581359801E-4</v>
      </c>
      <c r="CH5" s="91" t="str">
        <f t="shared" si="25"/>
        <v/>
      </c>
      <c r="CI5" s="91" t="str">
        <f t="shared" si="26"/>
        <v/>
      </c>
      <c r="CJ5" s="91" t="str">
        <f t="shared" si="27"/>
        <v/>
      </c>
      <c r="CK5" s="91" t="str">
        <f t="shared" si="28"/>
        <v/>
      </c>
      <c r="CL5" s="91" t="str">
        <f t="shared" si="29"/>
        <v/>
      </c>
      <c r="CM5" s="91" t="str">
        <f t="shared" si="30"/>
        <v/>
      </c>
      <c r="CN5" s="91" t="str">
        <f t="shared" si="31"/>
        <v/>
      </c>
      <c r="CO5" s="91" t="str">
        <f t="shared" ref="CO5:CO68" si="44">IF(BM5="","",POWER(2, -BM5))</f>
        <v/>
      </c>
      <c r="CP5" s="91" t="str">
        <f t="shared" ref="CP5:CP68" si="45">IF(BN5="","",POWER(2, -BN5))</f>
        <v/>
      </c>
      <c r="CQ5" s="91">
        <f t="shared" si="33"/>
        <v>8.3376480514794427E-5</v>
      </c>
      <c r="CR5" s="91">
        <f t="shared" si="33"/>
        <v>7.0696582409340795E-5</v>
      </c>
      <c r="CS5" s="91">
        <f t="shared" si="33"/>
        <v>9.3543698743150819E-5</v>
      </c>
      <c r="CT5" s="91" t="str">
        <f t="shared" si="33"/>
        <v/>
      </c>
      <c r="CU5" s="91" t="str">
        <f t="shared" si="33"/>
        <v/>
      </c>
      <c r="CV5" s="91" t="str">
        <f t="shared" si="33"/>
        <v/>
      </c>
      <c r="CW5" s="91" t="str">
        <f t="shared" si="33"/>
        <v/>
      </c>
      <c r="CX5" s="91" t="str">
        <f t="shared" si="33"/>
        <v/>
      </c>
      <c r="CY5" s="91" t="str">
        <f t="shared" si="33"/>
        <v/>
      </c>
      <c r="CZ5" s="91" t="str">
        <f t="shared" si="33"/>
        <v/>
      </c>
      <c r="DA5" s="91" t="str">
        <f t="shared" ref="DA5:DA68" si="46">IF(BY5="","",POWER(2, -BY5))</f>
        <v/>
      </c>
      <c r="DB5" s="91" t="str">
        <f t="shared" ref="DB5:DB68" si="47">IF(BZ5="","",POWER(2, -BZ5))</f>
        <v/>
      </c>
      <c r="DD5" s="42">
        <v>4</v>
      </c>
      <c r="DE5" s="73">
        <f>Results!G6</f>
        <v>2.5823179895279722</v>
      </c>
      <c r="DF5" s="73">
        <f>Results!G18</f>
        <v>1.1449886785973036</v>
      </c>
      <c r="DG5" s="73">
        <f>Results!G30</f>
        <v>0.62503115129260456</v>
      </c>
      <c r="DH5" s="73">
        <f>Results!G42</f>
        <v>1.1449886785973036</v>
      </c>
      <c r="DI5" s="73">
        <f>Results!G54</f>
        <v>2.0027745114226669</v>
      </c>
      <c r="DJ5" s="73">
        <f>Results!G66</f>
        <v>3.4152708575649822</v>
      </c>
      <c r="DK5" s="73">
        <f>Results!G78</f>
        <v>5.2024439728855613E-2</v>
      </c>
      <c r="DL5" s="73">
        <f>Results!G90</f>
        <v>0.90041791509921498</v>
      </c>
    </row>
    <row r="6" spans="1:116" ht="15" customHeight="1" x14ac:dyDescent="0.3">
      <c r="A6" s="126" t="str">
        <f>'Gene Table'!B5</f>
        <v>BMP2</v>
      </c>
      <c r="B6" s="102">
        <v>3</v>
      </c>
      <c r="C6" s="41">
        <f>IF('Test Sample Data'!C5="","",IF(SUM('Test Sample Data'!C$3:C$98)&gt;10,IF(AND(ISNUMBER('Test Sample Data'!C5),'Test Sample Data'!C5&lt;$C$109, 'Test Sample Data'!C5&gt;0),'Test Sample Data'!C5,$C$109),""))</f>
        <v>31.57</v>
      </c>
      <c r="D6" s="41">
        <f>IF('Test Sample Data'!D5="","",IF(SUM('Test Sample Data'!D$3:D$98)&gt;10,IF(AND(ISNUMBER('Test Sample Data'!D5),'Test Sample Data'!D5&lt;$C$109, 'Test Sample Data'!D5&gt;0),'Test Sample Data'!D5,$C$109),""))</f>
        <v>31.24</v>
      </c>
      <c r="E6" s="41">
        <f>IF('Test Sample Data'!E5="","",IF(SUM('Test Sample Data'!E$3:E$98)&gt;10,IF(AND(ISNUMBER('Test Sample Data'!E5),'Test Sample Data'!E5&lt;$C$109, 'Test Sample Data'!E5&gt;0),'Test Sample Data'!E5,$C$109),""))</f>
        <v>31.54</v>
      </c>
      <c r="F6" s="41" t="str">
        <f>IF('Test Sample Data'!F5="","",IF(SUM('Test Sample Data'!F$3:F$98)&gt;10,IF(AND(ISNUMBER('Test Sample Data'!F5),'Test Sample Data'!F5&lt;$C$109, 'Test Sample Data'!F5&gt;0),'Test Sample Data'!F5,$C$109),""))</f>
        <v/>
      </c>
      <c r="G6" s="41" t="str">
        <f>IF('Test Sample Data'!G5="","",IF(SUM('Test Sample Data'!G$3:G$98)&gt;10,IF(AND(ISNUMBER('Test Sample Data'!G5),'Test Sample Data'!G5&lt;$C$109, 'Test Sample Data'!G5&gt;0),'Test Sample Data'!G5,$C$109),""))</f>
        <v/>
      </c>
      <c r="H6" s="41" t="str">
        <f>IF('Test Sample Data'!H5="","",IF(SUM('Test Sample Data'!H$3:H$98)&gt;10,IF(AND(ISNUMBER('Test Sample Data'!H5),'Test Sample Data'!H5&lt;$C$109, 'Test Sample Data'!H5&gt;0),'Test Sample Data'!H5,$C$109),""))</f>
        <v/>
      </c>
      <c r="I6" s="41" t="str">
        <f>IF('Test Sample Data'!I5="","",IF(SUM('Test Sample Data'!I$3:I$98)&gt;10,IF(AND(ISNUMBER('Test Sample Data'!I5),'Test Sample Data'!I5&lt;$C$109, 'Test Sample Data'!I5&gt;0),'Test Sample Data'!I5,$C$109),""))</f>
        <v/>
      </c>
      <c r="J6" s="41" t="str">
        <f>IF('Test Sample Data'!J5="","",IF(SUM('Test Sample Data'!J$3:J$98)&gt;10,IF(AND(ISNUMBER('Test Sample Data'!J5),'Test Sample Data'!J5&lt;$C$109, 'Test Sample Data'!J5&gt;0),'Test Sample Data'!J5,$C$109),""))</f>
        <v/>
      </c>
      <c r="K6" s="41" t="str">
        <f>IF('Test Sample Data'!K5="","",IF(SUM('Test Sample Data'!K$3:K$98)&gt;10,IF(AND(ISNUMBER('Test Sample Data'!K5),'Test Sample Data'!K5&lt;$C$109, 'Test Sample Data'!K5&gt;0),'Test Sample Data'!K5,$C$109),""))</f>
        <v/>
      </c>
      <c r="L6" s="41" t="str">
        <f>IF('Test Sample Data'!L5="","",IF(SUM('Test Sample Data'!L$3:L$98)&gt;10,IF(AND(ISNUMBER('Test Sample Data'!L5),'Test Sample Data'!L5&lt;$C$109, 'Test Sample Data'!L5&gt;0),'Test Sample Data'!L5,$C$109),""))</f>
        <v/>
      </c>
      <c r="M6" s="41" t="str">
        <f>IF('Test Sample Data'!M5="","",IF(SUM('Test Sample Data'!M$3:M$98)&gt;10,IF(AND(ISNUMBER('Test Sample Data'!M5),'Test Sample Data'!M5&lt;$C$109, 'Test Sample Data'!M5&gt;0),'Test Sample Data'!M5,$C$109),""))</f>
        <v/>
      </c>
      <c r="N6" s="41" t="str">
        <f>IF('Test Sample Data'!N5="","",IF(SUM('Test Sample Data'!N$3:N$98)&gt;10,IF(AND(ISNUMBER('Test Sample Data'!N5),'Test Sample Data'!N5&lt;$C$109, 'Test Sample Data'!N5&gt;0),'Test Sample Data'!N5,$C$109),""))</f>
        <v/>
      </c>
      <c r="O6" s="41" t="str">
        <f>'Gene Table'!B5</f>
        <v>BMP2</v>
      </c>
      <c r="P6" s="102">
        <v>3</v>
      </c>
      <c r="Q6" s="41">
        <f>IF('Control Sample Data'!C5="","",IF(SUM('Control Sample Data'!C$3:C$98)&gt;10,IF(AND(ISNUMBER('Control Sample Data'!C5),'Control Sample Data'!C5&lt;$C$109, 'Control Sample Data'!C5&gt;0),'Control Sample Data'!C5,$C$109),""))</f>
        <v>33.83</v>
      </c>
      <c r="R6" s="41">
        <f>IF('Control Sample Data'!D5="","",IF(SUM('Control Sample Data'!D$3:D$98)&gt;10,IF(AND(ISNUMBER('Control Sample Data'!D5),'Control Sample Data'!D5&lt;$C$109, 'Control Sample Data'!D5&gt;0),'Control Sample Data'!D5,$C$109),""))</f>
        <v>34.22</v>
      </c>
      <c r="S6" s="41">
        <f>IF('Control Sample Data'!E5="","",IF(SUM('Control Sample Data'!E$3:E$98)&gt;10,IF(AND(ISNUMBER('Control Sample Data'!E5),'Control Sample Data'!E5&lt;$C$109, 'Control Sample Data'!E5&gt;0),'Control Sample Data'!E5,$C$109),""))</f>
        <v>33.090000000000003</v>
      </c>
      <c r="T6" s="41" t="str">
        <f>IF('Control Sample Data'!F5="","",IF(SUM('Control Sample Data'!F$3:F$98)&gt;10,IF(AND(ISNUMBER('Control Sample Data'!F5),'Control Sample Data'!F5&lt;$C$109, 'Control Sample Data'!F5&gt;0),'Control Sample Data'!F5,$C$109),""))</f>
        <v/>
      </c>
      <c r="U6" s="41" t="str">
        <f>IF('Control Sample Data'!G5="","",IF(SUM('Control Sample Data'!G$3:G$98)&gt;10,IF(AND(ISNUMBER('Control Sample Data'!G5),'Control Sample Data'!G5&lt;$C$109, 'Control Sample Data'!G5&gt;0),'Control Sample Data'!G5,$C$109),""))</f>
        <v/>
      </c>
      <c r="V6" s="41" t="str">
        <f>IF('Control Sample Data'!H5="","",IF(SUM('Control Sample Data'!H$3:H$98)&gt;10,IF(AND(ISNUMBER('Control Sample Data'!H5),'Control Sample Data'!H5&lt;$C$109, 'Control Sample Data'!H5&gt;0),'Control Sample Data'!H5,$C$109),""))</f>
        <v/>
      </c>
      <c r="W6" s="41" t="str">
        <f>IF('Control Sample Data'!I5="","",IF(SUM('Control Sample Data'!I$3:I$98)&gt;10,IF(AND(ISNUMBER('Control Sample Data'!I5),'Control Sample Data'!I5&lt;$C$109, 'Control Sample Data'!I5&gt;0),'Control Sample Data'!I5,$C$109),""))</f>
        <v/>
      </c>
      <c r="X6" s="41" t="str">
        <f>IF('Control Sample Data'!J5="","",IF(SUM('Control Sample Data'!J$3:J$98)&gt;10,IF(AND(ISNUMBER('Control Sample Data'!J5),'Control Sample Data'!J5&lt;$C$109, 'Control Sample Data'!J5&gt;0),'Control Sample Data'!J5,$C$109),""))</f>
        <v/>
      </c>
      <c r="Y6" s="41" t="str">
        <f>IF('Control Sample Data'!K5="","",IF(SUM('Control Sample Data'!K$3:K$98)&gt;10,IF(AND(ISNUMBER('Control Sample Data'!K5),'Control Sample Data'!K5&lt;$C$109, 'Control Sample Data'!K5&gt;0),'Control Sample Data'!K5,$C$109),""))</f>
        <v/>
      </c>
      <c r="Z6" s="41" t="str">
        <f>IF('Control Sample Data'!L5="","",IF(SUM('Control Sample Data'!L$3:L$98)&gt;10,IF(AND(ISNUMBER('Control Sample Data'!L5),'Control Sample Data'!L5&lt;$C$109, 'Control Sample Data'!L5&gt;0),'Control Sample Data'!L5,$C$109),""))</f>
        <v/>
      </c>
      <c r="AA6" s="41" t="str">
        <f>IF('Control Sample Data'!M5="","",IF(SUM('Control Sample Data'!M$3:M$98)&gt;10,IF(AND(ISNUMBER('Control Sample Data'!M5),'Control Sample Data'!M5&lt;$C$109, 'Control Sample Data'!M5&gt;0),'Control Sample Data'!M5,$C$109),""))</f>
        <v/>
      </c>
      <c r="AB6" s="127" t="str">
        <f>IF('Control Sample Data'!N5="","",IF(SUM('Control Sample Data'!N$3:N$98)&gt;10,IF(AND(ISNUMBER('Control Sample Data'!N5),'Control Sample Data'!N5&lt;$C$109, 'Control Sample Data'!N5&gt;0),'Control Sample Data'!N5,$C$109),""))</f>
        <v/>
      </c>
      <c r="AC6" s="119">
        <f>IF(ISERROR(VLOOKUP('Choose Reference Genes'!$A5,$A$4:$N$99,3,0)),"",VLOOKUP('Choose Reference Genes'!$A5,$A$4:$N$99,3,0))</f>
        <v>18.920000000000002</v>
      </c>
      <c r="AD6" s="93">
        <f>IF(ISERROR(VLOOKUP('Choose Reference Genes'!$A5,$A$4:$N$99,4,0)),"",VLOOKUP('Choose Reference Genes'!$A5,$A$4:$N$99,4,0))</f>
        <v>18.96</v>
      </c>
      <c r="AE6" s="93">
        <f>IF(ISERROR(VLOOKUP('Choose Reference Genes'!$A5,$A$4:$N$99,5,0)),"",VLOOKUP('Choose Reference Genes'!$A5,$A$4:$N$99,5,0))</f>
        <v>18.850000000000001</v>
      </c>
      <c r="AF6" s="93" t="str">
        <f>IF(ISERROR(VLOOKUP('Choose Reference Genes'!$A5,$A$4:$N$99,6,0)),"",VLOOKUP('Choose Reference Genes'!$A5,$A$4:$N$99,6,0))</f>
        <v/>
      </c>
      <c r="AG6" s="93" t="str">
        <f>IF(ISERROR(VLOOKUP('Choose Reference Genes'!$A5,$A$4:$N$99,7,0)),"",VLOOKUP('Choose Reference Genes'!$A5,$A$4:$N$99,7,0))</f>
        <v/>
      </c>
      <c r="AH6" s="93" t="str">
        <f>IF(ISERROR(VLOOKUP('Choose Reference Genes'!$A5,$A$4:$N$99,8,0)),"",VLOOKUP('Choose Reference Genes'!$A5,$A$4:$N$99,8,0))</f>
        <v/>
      </c>
      <c r="AI6" s="93" t="str">
        <f>IF(ISERROR(VLOOKUP('Choose Reference Genes'!$A5,$A$4:$N$99,9,0)),"",VLOOKUP('Choose Reference Genes'!$A5,$A$4:$N$99,9,0))</f>
        <v/>
      </c>
      <c r="AJ6" s="93" t="str">
        <f>IF(ISERROR(VLOOKUP('Choose Reference Genes'!$A5,$A$4:$N$99,10,0)),"",VLOOKUP('Choose Reference Genes'!$A5,$A$4:$N$99,10,0))</f>
        <v/>
      </c>
      <c r="AK6" s="93" t="str">
        <f>IF(ISERROR(VLOOKUP('Choose Reference Genes'!$A5,$A$4:$N$99,11,0)),"",VLOOKUP('Choose Reference Genes'!$A5,$A$4:$N$99,11,0))</f>
        <v/>
      </c>
      <c r="AL6" s="93" t="str">
        <f>IF(ISERROR(VLOOKUP('Choose Reference Genes'!$A5,$A$4:$N$99,12,0)),"",VLOOKUP('Choose Reference Genes'!$A5,$A$4:$N$99,12,0))</f>
        <v/>
      </c>
      <c r="AM6" s="93" t="str">
        <f>IF(ISERROR(VLOOKUP('Choose Reference Genes'!$A5,$A$4:$N$99,13,0)),"",VLOOKUP('Choose Reference Genes'!$A5,$A$4:$N$99,13,0))</f>
        <v/>
      </c>
      <c r="AN6" s="94" t="str">
        <f>IF(ISERROR(VLOOKUP('Choose Reference Genes'!$A5,$A$4:$N$99,14,0)),"",VLOOKUP('Choose Reference Genes'!$A5,$A$4:$N$99,14,0))</f>
        <v/>
      </c>
      <c r="AO6" s="92">
        <f>IF(ISERROR(VLOOKUP('Choose Reference Genes'!$A5,$A$4:$AB$99,17,0)),"",VLOOKUP('Choose Reference Genes'!$A5,$A$4:$AB$99,17,0))</f>
        <v>18.559999999999999</v>
      </c>
      <c r="AP6" s="93">
        <f>IF(ISERROR(VLOOKUP('Choose Reference Genes'!$A5,$A$4:$AB$99,18,0)),"",VLOOKUP('Choose Reference Genes'!$A5,$A$4:$AB$99,18,0))</f>
        <v>18.350000000000001</v>
      </c>
      <c r="AQ6" s="93">
        <f>IF(ISERROR(VLOOKUP('Choose Reference Genes'!$A5,$A$4:$AB$99,19,0)),"",VLOOKUP('Choose Reference Genes'!$A5,$A$4:$AB$99,19,0))</f>
        <v>18.739999999999998</v>
      </c>
      <c r="AR6" s="93" t="str">
        <f>IF(ISERROR(VLOOKUP('Choose Reference Genes'!$A5,$A$4:$AB$99,20,0)),"",VLOOKUP('Choose Reference Genes'!$A5,$A$4:$AB$99,20,0))</f>
        <v/>
      </c>
      <c r="AS6" s="93" t="str">
        <f>IF(ISERROR(VLOOKUP('Choose Reference Genes'!$A5,$A$4:$AB$99,21,0)),"",VLOOKUP('Choose Reference Genes'!$A5,$A$4:$AB$99,21,0))</f>
        <v/>
      </c>
      <c r="AT6" s="93" t="str">
        <f>IF(ISERROR(VLOOKUP('Choose Reference Genes'!$A5,$A$4:$AB$99,22,0)),"",VLOOKUP('Choose Reference Genes'!$A5,$A$4:$AB$99,22,0))</f>
        <v/>
      </c>
      <c r="AU6" s="93" t="str">
        <f>IF(ISERROR(VLOOKUP('Choose Reference Genes'!$A5,$A$4:$AB$99,23,0)),"",VLOOKUP('Choose Reference Genes'!$A5,$A$4:$AB$99,23,0))</f>
        <v/>
      </c>
      <c r="AV6" s="93" t="str">
        <f>IF(ISERROR(VLOOKUP('Choose Reference Genes'!$A5,$A$4:$AB$99,24,0)),"",VLOOKUP('Choose Reference Genes'!$A5,$A$4:$AB$99,24,0))</f>
        <v/>
      </c>
      <c r="AW6" s="93" t="str">
        <f>IF(ISERROR(VLOOKUP('Choose Reference Genes'!$A5,$A$4:$AB$99,25,0)),"",VLOOKUP('Choose Reference Genes'!$A5,$A$4:$AB$99,25,0))</f>
        <v/>
      </c>
      <c r="AX6" s="93" t="str">
        <f>IF(ISERROR(VLOOKUP('Choose Reference Genes'!$A5,$A$4:$AB$99,26,0)),"",VLOOKUP('Choose Reference Genes'!$A5,$A$4:$AB$99,26,0))</f>
        <v/>
      </c>
      <c r="AY6" s="93" t="str">
        <f>IF(ISERROR(VLOOKUP('Choose Reference Genes'!$A5,$A$4:$AB$99,27,0)),"",VLOOKUP('Choose Reference Genes'!$A5,$A$4:$AB$99,27,0))</f>
        <v/>
      </c>
      <c r="AZ6" s="94" t="str">
        <f>IF(ISERROR(VLOOKUP('Choose Reference Genes'!$A5,$A$4:$AB$99,28,0)),"",VLOOKUP('Choose Reference Genes'!$A5,$A$4:$AB$99,28,0))</f>
        <v/>
      </c>
      <c r="BA6" s="90" t="str">
        <f t="shared" si="36"/>
        <v>BMP2</v>
      </c>
      <c r="BB6" s="107">
        <v>3</v>
      </c>
      <c r="BC6" s="86">
        <f t="shared" si="0"/>
        <v>12.861999999999998</v>
      </c>
      <c r="BD6" s="86">
        <f t="shared" si="1"/>
        <v>12.556000000000001</v>
      </c>
      <c r="BE6" s="86">
        <f t="shared" si="2"/>
        <v>12.957999999999998</v>
      </c>
      <c r="BF6" s="86" t="str">
        <f t="shared" si="3"/>
        <v/>
      </c>
      <c r="BG6" s="86" t="str">
        <f t="shared" si="4"/>
        <v/>
      </c>
      <c r="BH6" s="86" t="str">
        <f t="shared" si="5"/>
        <v/>
      </c>
      <c r="BI6" s="86" t="str">
        <f t="shared" si="6"/>
        <v/>
      </c>
      <c r="BJ6" s="86" t="str">
        <f t="shared" si="7"/>
        <v/>
      </c>
      <c r="BK6" s="86" t="str">
        <f t="shared" si="8"/>
        <v/>
      </c>
      <c r="BL6" s="86" t="str">
        <f t="shared" si="9"/>
        <v/>
      </c>
      <c r="BM6" s="86" t="str">
        <f t="shared" si="37"/>
        <v/>
      </c>
      <c r="BN6" s="86" t="str">
        <f t="shared" si="38"/>
        <v/>
      </c>
      <c r="BO6" s="86">
        <f t="shared" si="11"/>
        <v>15.36</v>
      </c>
      <c r="BP6" s="86">
        <f t="shared" si="12"/>
        <v>15.878</v>
      </c>
      <c r="BQ6" s="86">
        <f t="shared" si="13"/>
        <v>14.514000000000003</v>
      </c>
      <c r="BR6" s="86" t="str">
        <f t="shared" si="14"/>
        <v/>
      </c>
      <c r="BS6" s="86" t="str">
        <f t="shared" si="15"/>
        <v/>
      </c>
      <c r="BT6" s="86" t="str">
        <f t="shared" si="16"/>
        <v/>
      </c>
      <c r="BU6" s="86" t="str">
        <f t="shared" si="17"/>
        <v/>
      </c>
      <c r="BV6" s="86" t="str">
        <f t="shared" si="18"/>
        <v/>
      </c>
      <c r="BW6" s="86" t="str">
        <f t="shared" si="19"/>
        <v/>
      </c>
      <c r="BX6" s="86" t="str">
        <f t="shared" si="20"/>
        <v/>
      </c>
      <c r="BY6" s="86" t="str">
        <f t="shared" si="39"/>
        <v/>
      </c>
      <c r="BZ6" s="86" t="str">
        <f t="shared" si="40"/>
        <v/>
      </c>
      <c r="CA6" s="41">
        <f t="shared" si="41"/>
        <v>12.792</v>
      </c>
      <c r="CB6" s="41">
        <f t="shared" si="42"/>
        <v>15.250666666666667</v>
      </c>
      <c r="CC6" s="90" t="str">
        <f t="shared" si="43"/>
        <v>BMP2</v>
      </c>
      <c r="CD6" s="107">
        <v>3</v>
      </c>
      <c r="CE6" s="91">
        <f t="shared" si="22"/>
        <v>1.3432356071364006E-4</v>
      </c>
      <c r="CF6" s="91">
        <f t="shared" si="23"/>
        <v>1.660608950690862E-4</v>
      </c>
      <c r="CG6" s="91">
        <f t="shared" si="24"/>
        <v>1.2567627971606441E-4</v>
      </c>
      <c r="CH6" s="91" t="str">
        <f t="shared" si="25"/>
        <v/>
      </c>
      <c r="CI6" s="91" t="str">
        <f t="shared" si="26"/>
        <v/>
      </c>
      <c r="CJ6" s="91" t="str">
        <f t="shared" si="27"/>
        <v/>
      </c>
      <c r="CK6" s="91" t="str">
        <f t="shared" si="28"/>
        <v/>
      </c>
      <c r="CL6" s="91" t="str">
        <f t="shared" si="29"/>
        <v/>
      </c>
      <c r="CM6" s="91" t="str">
        <f t="shared" si="30"/>
        <v/>
      </c>
      <c r="CN6" s="91" t="str">
        <f t="shared" si="31"/>
        <v/>
      </c>
      <c r="CO6" s="91" t="str">
        <f t="shared" si="44"/>
        <v/>
      </c>
      <c r="CP6" s="91" t="str">
        <f t="shared" si="45"/>
        <v/>
      </c>
      <c r="CQ6" s="91">
        <f t="shared" si="33"/>
        <v>2.3778215932022126E-5</v>
      </c>
      <c r="CR6" s="91">
        <f t="shared" si="33"/>
        <v>1.6605261866314763E-5</v>
      </c>
      <c r="CS6" s="91">
        <f t="shared" si="33"/>
        <v>4.2741586941137799E-5</v>
      </c>
      <c r="CT6" s="91" t="str">
        <f t="shared" si="33"/>
        <v/>
      </c>
      <c r="CU6" s="91" t="str">
        <f t="shared" si="33"/>
        <v/>
      </c>
      <c r="CV6" s="91" t="str">
        <f t="shared" si="33"/>
        <v/>
      </c>
      <c r="CW6" s="91" t="str">
        <f t="shared" si="33"/>
        <v/>
      </c>
      <c r="CX6" s="91" t="str">
        <f t="shared" si="33"/>
        <v/>
      </c>
      <c r="CY6" s="91" t="str">
        <f t="shared" si="33"/>
        <v/>
      </c>
      <c r="CZ6" s="91" t="str">
        <f t="shared" si="33"/>
        <v/>
      </c>
      <c r="DA6" s="91" t="str">
        <f t="shared" si="46"/>
        <v/>
      </c>
      <c r="DB6" s="91" t="str">
        <f t="shared" si="47"/>
        <v/>
      </c>
      <c r="DD6" s="42">
        <v>5</v>
      </c>
      <c r="DE6" s="73">
        <f>Results!G7</f>
        <v>1.1449886785973036</v>
      </c>
      <c r="DF6" s="73">
        <f>Results!G19</f>
        <v>1.1449886785973036</v>
      </c>
      <c r="DG6" s="73">
        <f>Results!G31</f>
        <v>62.769856255267221</v>
      </c>
      <c r="DH6" s="73">
        <f>Results!G43</f>
        <v>0.7519281233362316</v>
      </c>
      <c r="DI6" s="73">
        <f>Results!G55</f>
        <v>1522.2609760573582</v>
      </c>
      <c r="DJ6" s="73">
        <f>Results!G67</f>
        <v>1.1449886785973036</v>
      </c>
      <c r="DK6" s="73">
        <f>Results!G79</f>
        <v>6.4026389906175831</v>
      </c>
      <c r="DL6" s="73">
        <f>Results!G91</f>
        <v>1.2271684806250891</v>
      </c>
    </row>
    <row r="7" spans="1:116" ht="15" customHeight="1" x14ac:dyDescent="0.3">
      <c r="A7" s="126" t="str">
        <f>'Gene Table'!B6</f>
        <v>BMP3</v>
      </c>
      <c r="B7" s="102">
        <v>4</v>
      </c>
      <c r="C7" s="41">
        <f>IF('Test Sample Data'!C6="","",IF(SUM('Test Sample Data'!C$3:C$98)&gt;10,IF(AND(ISNUMBER('Test Sample Data'!C6),'Test Sample Data'!C6&lt;$C$109, 'Test Sample Data'!C6&gt;0),'Test Sample Data'!C6,$C$109),""))</f>
        <v>31.3</v>
      </c>
      <c r="D7" s="41">
        <f>IF('Test Sample Data'!D6="","",IF(SUM('Test Sample Data'!D$3:D$98)&gt;10,IF(AND(ISNUMBER('Test Sample Data'!D6),'Test Sample Data'!D6&lt;$C$109, 'Test Sample Data'!D6&gt;0),'Test Sample Data'!D6,$C$109),""))</f>
        <v>32.24</v>
      </c>
      <c r="E7" s="41">
        <f>IF('Test Sample Data'!E6="","",IF(SUM('Test Sample Data'!E$3:E$98)&gt;10,IF(AND(ISNUMBER('Test Sample Data'!E6),'Test Sample Data'!E6&lt;$C$109, 'Test Sample Data'!E6&gt;0),'Test Sample Data'!E6,$C$109),""))</f>
        <v>32.799999999999997</v>
      </c>
      <c r="F7" s="41" t="str">
        <f>IF('Test Sample Data'!F6="","",IF(SUM('Test Sample Data'!F$3:F$98)&gt;10,IF(AND(ISNUMBER('Test Sample Data'!F6),'Test Sample Data'!F6&lt;$C$109, 'Test Sample Data'!F6&gt;0),'Test Sample Data'!F6,$C$109),""))</f>
        <v/>
      </c>
      <c r="G7" s="41" t="str">
        <f>IF('Test Sample Data'!G6="","",IF(SUM('Test Sample Data'!G$3:G$98)&gt;10,IF(AND(ISNUMBER('Test Sample Data'!G6),'Test Sample Data'!G6&lt;$C$109, 'Test Sample Data'!G6&gt;0),'Test Sample Data'!G6,$C$109),""))</f>
        <v/>
      </c>
      <c r="H7" s="41" t="str">
        <f>IF('Test Sample Data'!H6="","",IF(SUM('Test Sample Data'!H$3:H$98)&gt;10,IF(AND(ISNUMBER('Test Sample Data'!H6),'Test Sample Data'!H6&lt;$C$109, 'Test Sample Data'!H6&gt;0),'Test Sample Data'!H6,$C$109),""))</f>
        <v/>
      </c>
      <c r="I7" s="41" t="str">
        <f>IF('Test Sample Data'!I6="","",IF(SUM('Test Sample Data'!I$3:I$98)&gt;10,IF(AND(ISNUMBER('Test Sample Data'!I6),'Test Sample Data'!I6&lt;$C$109, 'Test Sample Data'!I6&gt;0),'Test Sample Data'!I6,$C$109),""))</f>
        <v/>
      </c>
      <c r="J7" s="41" t="str">
        <f>IF('Test Sample Data'!J6="","",IF(SUM('Test Sample Data'!J$3:J$98)&gt;10,IF(AND(ISNUMBER('Test Sample Data'!J6),'Test Sample Data'!J6&lt;$C$109, 'Test Sample Data'!J6&gt;0),'Test Sample Data'!J6,$C$109),""))</f>
        <v/>
      </c>
      <c r="K7" s="41" t="str">
        <f>IF('Test Sample Data'!K6="","",IF(SUM('Test Sample Data'!K$3:K$98)&gt;10,IF(AND(ISNUMBER('Test Sample Data'!K6),'Test Sample Data'!K6&lt;$C$109, 'Test Sample Data'!K6&gt;0),'Test Sample Data'!K6,$C$109),""))</f>
        <v/>
      </c>
      <c r="L7" s="41" t="str">
        <f>IF('Test Sample Data'!L6="","",IF(SUM('Test Sample Data'!L$3:L$98)&gt;10,IF(AND(ISNUMBER('Test Sample Data'!L6),'Test Sample Data'!L6&lt;$C$109, 'Test Sample Data'!L6&gt;0),'Test Sample Data'!L6,$C$109),""))</f>
        <v/>
      </c>
      <c r="M7" s="41" t="str">
        <f>IF('Test Sample Data'!M6="","",IF(SUM('Test Sample Data'!M$3:M$98)&gt;10,IF(AND(ISNUMBER('Test Sample Data'!M6),'Test Sample Data'!M6&lt;$C$109, 'Test Sample Data'!M6&gt;0),'Test Sample Data'!M6,$C$109),""))</f>
        <v/>
      </c>
      <c r="N7" s="41" t="str">
        <f>IF('Test Sample Data'!N6="","",IF(SUM('Test Sample Data'!N$3:N$98)&gt;10,IF(AND(ISNUMBER('Test Sample Data'!N6),'Test Sample Data'!N6&lt;$C$109, 'Test Sample Data'!N6&gt;0),'Test Sample Data'!N6,$C$109),""))</f>
        <v/>
      </c>
      <c r="O7" s="41" t="str">
        <f>'Gene Table'!B6</f>
        <v>BMP3</v>
      </c>
      <c r="P7" s="102">
        <v>4</v>
      </c>
      <c r="Q7" s="41">
        <f>IF('Control Sample Data'!C6="","",IF(SUM('Control Sample Data'!C$3:C$98)&gt;10,IF(AND(ISNUMBER('Control Sample Data'!C6),'Control Sample Data'!C6&lt;$C$109, 'Control Sample Data'!C6&gt;0),'Control Sample Data'!C6,$C$109),""))</f>
        <v>33.950000000000003</v>
      </c>
      <c r="R7" s="41">
        <f>IF('Control Sample Data'!D6="","",IF(SUM('Control Sample Data'!D$3:D$98)&gt;10,IF(AND(ISNUMBER('Control Sample Data'!D6),'Control Sample Data'!D6&lt;$C$109, 'Control Sample Data'!D6&gt;0),'Control Sample Data'!D6,$C$109),""))</f>
        <v>33.26</v>
      </c>
      <c r="S7" s="41">
        <f>IF('Control Sample Data'!E6="","",IF(SUM('Control Sample Data'!E$3:E$98)&gt;10,IF(AND(ISNUMBER('Control Sample Data'!E6),'Control Sample Data'!E6&lt;$C$109, 'Control Sample Data'!E6&gt;0),'Control Sample Data'!E6,$C$109),""))</f>
        <v>32.65</v>
      </c>
      <c r="T7" s="41" t="str">
        <f>IF('Control Sample Data'!F6="","",IF(SUM('Control Sample Data'!F$3:F$98)&gt;10,IF(AND(ISNUMBER('Control Sample Data'!F6),'Control Sample Data'!F6&lt;$C$109, 'Control Sample Data'!F6&gt;0),'Control Sample Data'!F6,$C$109),""))</f>
        <v/>
      </c>
      <c r="U7" s="41" t="str">
        <f>IF('Control Sample Data'!G6="","",IF(SUM('Control Sample Data'!G$3:G$98)&gt;10,IF(AND(ISNUMBER('Control Sample Data'!G6),'Control Sample Data'!G6&lt;$C$109, 'Control Sample Data'!G6&gt;0),'Control Sample Data'!G6,$C$109),""))</f>
        <v/>
      </c>
      <c r="V7" s="41" t="str">
        <f>IF('Control Sample Data'!H6="","",IF(SUM('Control Sample Data'!H$3:H$98)&gt;10,IF(AND(ISNUMBER('Control Sample Data'!H6),'Control Sample Data'!H6&lt;$C$109, 'Control Sample Data'!H6&gt;0),'Control Sample Data'!H6,$C$109),""))</f>
        <v/>
      </c>
      <c r="W7" s="41" t="str">
        <f>IF('Control Sample Data'!I6="","",IF(SUM('Control Sample Data'!I$3:I$98)&gt;10,IF(AND(ISNUMBER('Control Sample Data'!I6),'Control Sample Data'!I6&lt;$C$109, 'Control Sample Data'!I6&gt;0),'Control Sample Data'!I6,$C$109),""))</f>
        <v/>
      </c>
      <c r="X7" s="41" t="str">
        <f>IF('Control Sample Data'!J6="","",IF(SUM('Control Sample Data'!J$3:J$98)&gt;10,IF(AND(ISNUMBER('Control Sample Data'!J6),'Control Sample Data'!J6&lt;$C$109, 'Control Sample Data'!J6&gt;0),'Control Sample Data'!J6,$C$109),""))</f>
        <v/>
      </c>
      <c r="Y7" s="41" t="str">
        <f>IF('Control Sample Data'!K6="","",IF(SUM('Control Sample Data'!K$3:K$98)&gt;10,IF(AND(ISNUMBER('Control Sample Data'!K6),'Control Sample Data'!K6&lt;$C$109, 'Control Sample Data'!K6&gt;0),'Control Sample Data'!K6,$C$109),""))</f>
        <v/>
      </c>
      <c r="Z7" s="41" t="str">
        <f>IF('Control Sample Data'!L6="","",IF(SUM('Control Sample Data'!L$3:L$98)&gt;10,IF(AND(ISNUMBER('Control Sample Data'!L6),'Control Sample Data'!L6&lt;$C$109, 'Control Sample Data'!L6&gt;0),'Control Sample Data'!L6,$C$109),""))</f>
        <v/>
      </c>
      <c r="AA7" s="41" t="str">
        <f>IF('Control Sample Data'!M6="","",IF(SUM('Control Sample Data'!M$3:M$98)&gt;10,IF(AND(ISNUMBER('Control Sample Data'!M6),'Control Sample Data'!M6&lt;$C$109, 'Control Sample Data'!M6&gt;0),'Control Sample Data'!M6,$C$109),""))</f>
        <v/>
      </c>
      <c r="AB7" s="127" t="str">
        <f>IF('Control Sample Data'!N6="","",IF(SUM('Control Sample Data'!N$3:N$98)&gt;10,IF(AND(ISNUMBER('Control Sample Data'!N6),'Control Sample Data'!N6&lt;$C$109, 'Control Sample Data'!N6&gt;0),'Control Sample Data'!N6,$C$109),""))</f>
        <v/>
      </c>
      <c r="AC7" s="119">
        <f>IF(ISERROR(VLOOKUP('Choose Reference Genes'!$A6,$A$4:$N$99,3,0)),"",VLOOKUP('Choose Reference Genes'!$A6,$A$4:$N$99,3,0))</f>
        <v>18.2</v>
      </c>
      <c r="AD7" s="93">
        <f>IF(ISERROR(VLOOKUP('Choose Reference Genes'!$A6,$A$4:$N$99,4,0)),"",VLOOKUP('Choose Reference Genes'!$A6,$A$4:$N$99,4,0))</f>
        <v>18.309999999999999</v>
      </c>
      <c r="AE7" s="93">
        <f>IF(ISERROR(VLOOKUP('Choose Reference Genes'!$A6,$A$4:$N$99,5,0)),"",VLOOKUP('Choose Reference Genes'!$A6,$A$4:$N$99,5,0))</f>
        <v>18.2</v>
      </c>
      <c r="AF7" s="93" t="str">
        <f>IF(ISERROR(VLOOKUP('Choose Reference Genes'!$A6,$A$4:$N$99,6,0)),"",VLOOKUP('Choose Reference Genes'!$A6,$A$4:$N$99,6,0))</f>
        <v/>
      </c>
      <c r="AG7" s="93" t="str">
        <f>IF(ISERROR(VLOOKUP('Choose Reference Genes'!$A6,$A$4:$N$99,7,0)),"",VLOOKUP('Choose Reference Genes'!$A6,$A$4:$N$99,7,0))</f>
        <v/>
      </c>
      <c r="AH7" s="93" t="str">
        <f>IF(ISERROR(VLOOKUP('Choose Reference Genes'!$A6,$A$4:$N$99,8,0)),"",VLOOKUP('Choose Reference Genes'!$A6,$A$4:$N$99,8,0))</f>
        <v/>
      </c>
      <c r="AI7" s="93" t="str">
        <f>IF(ISERROR(VLOOKUP('Choose Reference Genes'!$A6,$A$4:$N$99,9,0)),"",VLOOKUP('Choose Reference Genes'!$A6,$A$4:$N$99,9,0))</f>
        <v/>
      </c>
      <c r="AJ7" s="93" t="str">
        <f>IF(ISERROR(VLOOKUP('Choose Reference Genes'!$A6,$A$4:$N$99,10,0)),"",VLOOKUP('Choose Reference Genes'!$A6,$A$4:$N$99,10,0))</f>
        <v/>
      </c>
      <c r="AK7" s="93" t="str">
        <f>IF(ISERROR(VLOOKUP('Choose Reference Genes'!$A6,$A$4:$N$99,11,0)),"",VLOOKUP('Choose Reference Genes'!$A6,$A$4:$N$99,11,0))</f>
        <v/>
      </c>
      <c r="AL7" s="93" t="str">
        <f>IF(ISERROR(VLOOKUP('Choose Reference Genes'!$A6,$A$4:$N$99,12,0)),"",VLOOKUP('Choose Reference Genes'!$A6,$A$4:$N$99,12,0))</f>
        <v/>
      </c>
      <c r="AM7" s="93" t="str">
        <f>IF(ISERROR(VLOOKUP('Choose Reference Genes'!$A6,$A$4:$N$99,13,0)),"",VLOOKUP('Choose Reference Genes'!$A6,$A$4:$N$99,13,0))</f>
        <v/>
      </c>
      <c r="AN7" s="94" t="str">
        <f>IF(ISERROR(VLOOKUP('Choose Reference Genes'!$A6,$A$4:$N$99,14,0)),"",VLOOKUP('Choose Reference Genes'!$A6,$A$4:$N$99,14,0))</f>
        <v/>
      </c>
      <c r="AO7" s="92">
        <f>IF(ISERROR(VLOOKUP('Choose Reference Genes'!$A6,$A$4:$AB$99,17,0)),"",VLOOKUP('Choose Reference Genes'!$A6,$A$4:$AB$99,17,0))</f>
        <v>17.89</v>
      </c>
      <c r="AP7" s="93">
        <f>IF(ISERROR(VLOOKUP('Choose Reference Genes'!$A6,$A$4:$AB$99,18,0)),"",VLOOKUP('Choose Reference Genes'!$A6,$A$4:$AB$99,18,0))</f>
        <v>17.77</v>
      </c>
      <c r="AQ7" s="93">
        <f>IF(ISERROR(VLOOKUP('Choose Reference Genes'!$A6,$A$4:$AB$99,19,0)),"",VLOOKUP('Choose Reference Genes'!$A6,$A$4:$AB$99,19,0))</f>
        <v>18.010000000000002</v>
      </c>
      <c r="AR7" s="93" t="str">
        <f>IF(ISERROR(VLOOKUP('Choose Reference Genes'!$A6,$A$4:$AB$99,20,0)),"",VLOOKUP('Choose Reference Genes'!$A6,$A$4:$AB$99,20,0))</f>
        <v/>
      </c>
      <c r="AS7" s="93" t="str">
        <f>IF(ISERROR(VLOOKUP('Choose Reference Genes'!$A6,$A$4:$AB$99,21,0)),"",VLOOKUP('Choose Reference Genes'!$A6,$A$4:$AB$99,21,0))</f>
        <v/>
      </c>
      <c r="AT7" s="93" t="str">
        <f>IF(ISERROR(VLOOKUP('Choose Reference Genes'!$A6,$A$4:$AB$99,22,0)),"",VLOOKUP('Choose Reference Genes'!$A6,$A$4:$AB$99,22,0))</f>
        <v/>
      </c>
      <c r="AU7" s="93" t="str">
        <f>IF(ISERROR(VLOOKUP('Choose Reference Genes'!$A6,$A$4:$AB$99,23,0)),"",VLOOKUP('Choose Reference Genes'!$A6,$A$4:$AB$99,23,0))</f>
        <v/>
      </c>
      <c r="AV7" s="93" t="str">
        <f>IF(ISERROR(VLOOKUP('Choose Reference Genes'!$A6,$A$4:$AB$99,24,0)),"",VLOOKUP('Choose Reference Genes'!$A6,$A$4:$AB$99,24,0))</f>
        <v/>
      </c>
      <c r="AW7" s="93" t="str">
        <f>IF(ISERROR(VLOOKUP('Choose Reference Genes'!$A6,$A$4:$AB$99,25,0)),"",VLOOKUP('Choose Reference Genes'!$A6,$A$4:$AB$99,25,0))</f>
        <v/>
      </c>
      <c r="AX7" s="93" t="str">
        <f>IF(ISERROR(VLOOKUP('Choose Reference Genes'!$A6,$A$4:$AB$99,26,0)),"",VLOOKUP('Choose Reference Genes'!$A6,$A$4:$AB$99,26,0))</f>
        <v/>
      </c>
      <c r="AY7" s="93" t="str">
        <f>IF(ISERROR(VLOOKUP('Choose Reference Genes'!$A6,$A$4:$AB$99,27,0)),"",VLOOKUP('Choose Reference Genes'!$A6,$A$4:$AB$99,27,0))</f>
        <v/>
      </c>
      <c r="AZ7" s="94" t="str">
        <f>IF(ISERROR(VLOOKUP('Choose Reference Genes'!$A6,$A$4:$AB$99,28,0)),"",VLOOKUP('Choose Reference Genes'!$A6,$A$4:$AB$99,28,0))</f>
        <v/>
      </c>
      <c r="BA7" s="90" t="str">
        <f t="shared" si="36"/>
        <v>BMP3</v>
      </c>
      <c r="BB7" s="107">
        <v>4</v>
      </c>
      <c r="BC7" s="86">
        <f t="shared" si="0"/>
        <v>12.591999999999999</v>
      </c>
      <c r="BD7" s="86">
        <f t="shared" si="1"/>
        <v>13.556000000000004</v>
      </c>
      <c r="BE7" s="86">
        <f t="shared" si="2"/>
        <v>14.217999999999996</v>
      </c>
      <c r="BF7" s="86" t="str">
        <f t="shared" si="3"/>
        <v/>
      </c>
      <c r="BG7" s="86" t="str">
        <f t="shared" si="4"/>
        <v/>
      </c>
      <c r="BH7" s="86" t="str">
        <f t="shared" si="5"/>
        <v/>
      </c>
      <c r="BI7" s="86" t="str">
        <f t="shared" si="6"/>
        <v/>
      </c>
      <c r="BJ7" s="86" t="str">
        <f t="shared" si="7"/>
        <v/>
      </c>
      <c r="BK7" s="86" t="str">
        <f t="shared" si="8"/>
        <v/>
      </c>
      <c r="BL7" s="86" t="str">
        <f t="shared" si="9"/>
        <v/>
      </c>
      <c r="BM7" s="86" t="str">
        <f t="shared" si="37"/>
        <v/>
      </c>
      <c r="BN7" s="86" t="str">
        <f t="shared" si="38"/>
        <v/>
      </c>
      <c r="BO7" s="86">
        <f t="shared" si="11"/>
        <v>15.480000000000004</v>
      </c>
      <c r="BP7" s="86">
        <f t="shared" si="12"/>
        <v>14.917999999999999</v>
      </c>
      <c r="BQ7" s="86">
        <f t="shared" si="13"/>
        <v>14.073999999999998</v>
      </c>
      <c r="BR7" s="86" t="str">
        <f t="shared" si="14"/>
        <v/>
      </c>
      <c r="BS7" s="86" t="str">
        <f t="shared" si="15"/>
        <v/>
      </c>
      <c r="BT7" s="86" t="str">
        <f t="shared" si="16"/>
        <v/>
      </c>
      <c r="BU7" s="86" t="str">
        <f t="shared" si="17"/>
        <v/>
      </c>
      <c r="BV7" s="86" t="str">
        <f t="shared" si="18"/>
        <v/>
      </c>
      <c r="BW7" s="86" t="str">
        <f t="shared" si="19"/>
        <v/>
      </c>
      <c r="BX7" s="86" t="str">
        <f t="shared" si="20"/>
        <v/>
      </c>
      <c r="BY7" s="86" t="str">
        <f t="shared" si="39"/>
        <v/>
      </c>
      <c r="BZ7" s="86" t="str">
        <f t="shared" si="40"/>
        <v/>
      </c>
      <c r="CA7" s="41">
        <f t="shared" si="41"/>
        <v>13.455333333333334</v>
      </c>
      <c r="CB7" s="41">
        <f t="shared" si="42"/>
        <v>14.824</v>
      </c>
      <c r="CC7" s="90" t="str">
        <f t="shared" si="43"/>
        <v>BMP3</v>
      </c>
      <c r="CD7" s="107">
        <v>4</v>
      </c>
      <c r="CE7" s="91">
        <f t="shared" si="22"/>
        <v>1.6196840095180219E-4</v>
      </c>
      <c r="CF7" s="91">
        <f t="shared" si="23"/>
        <v>8.3030447534542949E-5</v>
      </c>
      <c r="CG7" s="91">
        <f t="shared" si="24"/>
        <v>5.2475371474792999E-5</v>
      </c>
      <c r="CH7" s="91" t="str">
        <f t="shared" si="25"/>
        <v/>
      </c>
      <c r="CI7" s="91" t="str">
        <f t="shared" si="26"/>
        <v/>
      </c>
      <c r="CJ7" s="91" t="str">
        <f t="shared" si="27"/>
        <v/>
      </c>
      <c r="CK7" s="91" t="str">
        <f t="shared" si="28"/>
        <v/>
      </c>
      <c r="CL7" s="91" t="str">
        <f t="shared" si="29"/>
        <v/>
      </c>
      <c r="CM7" s="91" t="str">
        <f t="shared" si="30"/>
        <v/>
      </c>
      <c r="CN7" s="91" t="str">
        <f t="shared" si="31"/>
        <v/>
      </c>
      <c r="CO7" s="91" t="str">
        <f t="shared" si="44"/>
        <v/>
      </c>
      <c r="CP7" s="91" t="str">
        <f t="shared" si="45"/>
        <v/>
      </c>
      <c r="CQ7" s="91">
        <f t="shared" si="33"/>
        <v>2.1880420654538343E-5</v>
      </c>
      <c r="CR7" s="91">
        <f t="shared" si="33"/>
        <v>3.2302380214695255E-5</v>
      </c>
      <c r="CS7" s="91">
        <f t="shared" si="33"/>
        <v>5.7983421806328605E-5</v>
      </c>
      <c r="CT7" s="91" t="str">
        <f t="shared" si="33"/>
        <v/>
      </c>
      <c r="CU7" s="91" t="str">
        <f t="shared" si="33"/>
        <v/>
      </c>
      <c r="CV7" s="91" t="str">
        <f t="shared" si="33"/>
        <v/>
      </c>
      <c r="CW7" s="91" t="str">
        <f t="shared" si="33"/>
        <v/>
      </c>
      <c r="CX7" s="91" t="str">
        <f t="shared" si="33"/>
        <v/>
      </c>
      <c r="CY7" s="91" t="str">
        <f t="shared" si="33"/>
        <v/>
      </c>
      <c r="CZ7" s="91" t="str">
        <f t="shared" si="33"/>
        <v/>
      </c>
      <c r="DA7" s="91" t="str">
        <f t="shared" si="46"/>
        <v/>
      </c>
      <c r="DB7" s="91" t="str">
        <f t="shared" si="47"/>
        <v/>
      </c>
      <c r="DD7" s="42">
        <v>6</v>
      </c>
      <c r="DE7" s="73">
        <f>Results!G8</f>
        <v>6.1418218526923765</v>
      </c>
      <c r="DF7" s="73">
        <f>Results!G20</f>
        <v>1.1449886785973036</v>
      </c>
      <c r="DG7" s="73">
        <f>Results!G32</f>
        <v>136.74396314462959</v>
      </c>
      <c r="DH7" s="73">
        <f>Results!G44</f>
        <v>0.22406667489235116</v>
      </c>
      <c r="DI7" s="73">
        <f>Results!G56</f>
        <v>9823.3541737767919</v>
      </c>
      <c r="DJ7" s="73">
        <f>Results!G68</f>
        <v>8.3899759005916597</v>
      </c>
      <c r="DK7" s="73">
        <f>Results!G80</f>
        <v>1.3152466115949528</v>
      </c>
      <c r="DL7" s="73">
        <f>Results!G92</f>
        <v>1.1449886785973036</v>
      </c>
    </row>
    <row r="8" spans="1:116" ht="15" customHeight="1" x14ac:dyDescent="0.3">
      <c r="A8" s="126" t="str">
        <f>'Gene Table'!B7</f>
        <v>BMP4</v>
      </c>
      <c r="B8" s="102">
        <v>5</v>
      </c>
      <c r="C8" s="41">
        <f>IF('Test Sample Data'!C7="","",IF(SUM('Test Sample Data'!C$3:C$98)&gt;10,IF(AND(ISNUMBER('Test Sample Data'!C7),'Test Sample Data'!C7&lt;$C$109, 'Test Sample Data'!C7&gt;0),'Test Sample Data'!C7,$C$109),""))</f>
        <v>35</v>
      </c>
      <c r="D8" s="41">
        <f>IF('Test Sample Data'!D7="","",IF(SUM('Test Sample Data'!D$3:D$98)&gt;10,IF(AND(ISNUMBER('Test Sample Data'!D7),'Test Sample Data'!D7&lt;$C$109, 'Test Sample Data'!D7&gt;0),'Test Sample Data'!D7,$C$109),""))</f>
        <v>35</v>
      </c>
      <c r="E8" s="41">
        <f>IF('Test Sample Data'!E7="","",IF(SUM('Test Sample Data'!E$3:E$98)&gt;10,IF(AND(ISNUMBER('Test Sample Data'!E7),'Test Sample Data'!E7&lt;$C$109, 'Test Sample Data'!E7&gt;0),'Test Sample Data'!E7,$C$109),""))</f>
        <v>35</v>
      </c>
      <c r="F8" s="41" t="str">
        <f>IF('Test Sample Data'!F7="","",IF(SUM('Test Sample Data'!F$3:F$98)&gt;10,IF(AND(ISNUMBER('Test Sample Data'!F7),'Test Sample Data'!F7&lt;$C$109, 'Test Sample Data'!F7&gt;0),'Test Sample Data'!F7,$C$109),""))</f>
        <v/>
      </c>
      <c r="G8" s="41" t="str">
        <f>IF('Test Sample Data'!G7="","",IF(SUM('Test Sample Data'!G$3:G$98)&gt;10,IF(AND(ISNUMBER('Test Sample Data'!G7),'Test Sample Data'!G7&lt;$C$109, 'Test Sample Data'!G7&gt;0),'Test Sample Data'!G7,$C$109),""))</f>
        <v/>
      </c>
      <c r="H8" s="41" t="str">
        <f>IF('Test Sample Data'!H7="","",IF(SUM('Test Sample Data'!H$3:H$98)&gt;10,IF(AND(ISNUMBER('Test Sample Data'!H7),'Test Sample Data'!H7&lt;$C$109, 'Test Sample Data'!H7&gt;0),'Test Sample Data'!H7,$C$109),""))</f>
        <v/>
      </c>
      <c r="I8" s="41" t="str">
        <f>IF('Test Sample Data'!I7="","",IF(SUM('Test Sample Data'!I$3:I$98)&gt;10,IF(AND(ISNUMBER('Test Sample Data'!I7),'Test Sample Data'!I7&lt;$C$109, 'Test Sample Data'!I7&gt;0),'Test Sample Data'!I7,$C$109),""))</f>
        <v/>
      </c>
      <c r="J8" s="41" t="str">
        <f>IF('Test Sample Data'!J7="","",IF(SUM('Test Sample Data'!J$3:J$98)&gt;10,IF(AND(ISNUMBER('Test Sample Data'!J7),'Test Sample Data'!J7&lt;$C$109, 'Test Sample Data'!J7&gt;0),'Test Sample Data'!J7,$C$109),""))</f>
        <v/>
      </c>
      <c r="K8" s="41" t="str">
        <f>IF('Test Sample Data'!K7="","",IF(SUM('Test Sample Data'!K$3:K$98)&gt;10,IF(AND(ISNUMBER('Test Sample Data'!K7),'Test Sample Data'!K7&lt;$C$109, 'Test Sample Data'!K7&gt;0),'Test Sample Data'!K7,$C$109),""))</f>
        <v/>
      </c>
      <c r="L8" s="41" t="str">
        <f>IF('Test Sample Data'!L7="","",IF(SUM('Test Sample Data'!L$3:L$98)&gt;10,IF(AND(ISNUMBER('Test Sample Data'!L7),'Test Sample Data'!L7&lt;$C$109, 'Test Sample Data'!L7&gt;0),'Test Sample Data'!L7,$C$109),""))</f>
        <v/>
      </c>
      <c r="M8" s="41" t="str">
        <f>IF('Test Sample Data'!M7="","",IF(SUM('Test Sample Data'!M$3:M$98)&gt;10,IF(AND(ISNUMBER('Test Sample Data'!M7),'Test Sample Data'!M7&lt;$C$109, 'Test Sample Data'!M7&gt;0),'Test Sample Data'!M7,$C$109),""))</f>
        <v/>
      </c>
      <c r="N8" s="41" t="str">
        <f>IF('Test Sample Data'!N7="","",IF(SUM('Test Sample Data'!N$3:N$98)&gt;10,IF(AND(ISNUMBER('Test Sample Data'!N7),'Test Sample Data'!N7&lt;$C$109, 'Test Sample Data'!N7&gt;0),'Test Sample Data'!N7,$C$109),""))</f>
        <v/>
      </c>
      <c r="O8" s="41" t="str">
        <f>'Gene Table'!B7</f>
        <v>BMP4</v>
      </c>
      <c r="P8" s="102">
        <v>5</v>
      </c>
      <c r="Q8" s="41">
        <f>IF('Control Sample Data'!C7="","",IF(SUM('Control Sample Data'!C$3:C$98)&gt;10,IF(AND(ISNUMBER('Control Sample Data'!C7),'Control Sample Data'!C7&lt;$C$109, 'Control Sample Data'!C7&gt;0),'Control Sample Data'!C7,$C$109),""))</f>
        <v>35</v>
      </c>
      <c r="R8" s="41">
        <f>IF('Control Sample Data'!D7="","",IF(SUM('Control Sample Data'!D$3:D$98)&gt;10,IF(AND(ISNUMBER('Control Sample Data'!D7),'Control Sample Data'!D7&lt;$C$109, 'Control Sample Data'!D7&gt;0),'Control Sample Data'!D7,$C$109),""))</f>
        <v>35</v>
      </c>
      <c r="S8" s="41">
        <f>IF('Control Sample Data'!E7="","",IF(SUM('Control Sample Data'!E$3:E$98)&gt;10,IF(AND(ISNUMBER('Control Sample Data'!E7),'Control Sample Data'!E7&lt;$C$109, 'Control Sample Data'!E7&gt;0),'Control Sample Data'!E7,$C$109),""))</f>
        <v>35</v>
      </c>
      <c r="T8" s="41" t="str">
        <f>IF('Control Sample Data'!F7="","",IF(SUM('Control Sample Data'!F$3:F$98)&gt;10,IF(AND(ISNUMBER('Control Sample Data'!F7),'Control Sample Data'!F7&lt;$C$109, 'Control Sample Data'!F7&gt;0),'Control Sample Data'!F7,$C$109),""))</f>
        <v/>
      </c>
      <c r="U8" s="41" t="str">
        <f>IF('Control Sample Data'!G7="","",IF(SUM('Control Sample Data'!G$3:G$98)&gt;10,IF(AND(ISNUMBER('Control Sample Data'!G7),'Control Sample Data'!G7&lt;$C$109, 'Control Sample Data'!G7&gt;0),'Control Sample Data'!G7,$C$109),""))</f>
        <v/>
      </c>
      <c r="V8" s="41" t="str">
        <f>IF('Control Sample Data'!H7="","",IF(SUM('Control Sample Data'!H$3:H$98)&gt;10,IF(AND(ISNUMBER('Control Sample Data'!H7),'Control Sample Data'!H7&lt;$C$109, 'Control Sample Data'!H7&gt;0),'Control Sample Data'!H7,$C$109),""))</f>
        <v/>
      </c>
      <c r="W8" s="41" t="str">
        <f>IF('Control Sample Data'!I7="","",IF(SUM('Control Sample Data'!I$3:I$98)&gt;10,IF(AND(ISNUMBER('Control Sample Data'!I7),'Control Sample Data'!I7&lt;$C$109, 'Control Sample Data'!I7&gt;0),'Control Sample Data'!I7,$C$109),""))</f>
        <v/>
      </c>
      <c r="X8" s="41" t="str">
        <f>IF('Control Sample Data'!J7="","",IF(SUM('Control Sample Data'!J$3:J$98)&gt;10,IF(AND(ISNUMBER('Control Sample Data'!J7),'Control Sample Data'!J7&lt;$C$109, 'Control Sample Data'!J7&gt;0),'Control Sample Data'!J7,$C$109),""))</f>
        <v/>
      </c>
      <c r="Y8" s="41" t="str">
        <f>IF('Control Sample Data'!K7="","",IF(SUM('Control Sample Data'!K$3:K$98)&gt;10,IF(AND(ISNUMBER('Control Sample Data'!K7),'Control Sample Data'!K7&lt;$C$109, 'Control Sample Data'!K7&gt;0),'Control Sample Data'!K7,$C$109),""))</f>
        <v/>
      </c>
      <c r="Z8" s="41" t="str">
        <f>IF('Control Sample Data'!L7="","",IF(SUM('Control Sample Data'!L$3:L$98)&gt;10,IF(AND(ISNUMBER('Control Sample Data'!L7),'Control Sample Data'!L7&lt;$C$109, 'Control Sample Data'!L7&gt;0),'Control Sample Data'!L7,$C$109),""))</f>
        <v/>
      </c>
      <c r="AA8" s="41" t="str">
        <f>IF('Control Sample Data'!M7="","",IF(SUM('Control Sample Data'!M$3:M$98)&gt;10,IF(AND(ISNUMBER('Control Sample Data'!M7),'Control Sample Data'!M7&lt;$C$109, 'Control Sample Data'!M7&gt;0),'Control Sample Data'!M7,$C$109),""))</f>
        <v/>
      </c>
      <c r="AB8" s="127" t="str">
        <f>IF('Control Sample Data'!N7="","",IF(SUM('Control Sample Data'!N$3:N$98)&gt;10,IF(AND(ISNUMBER('Control Sample Data'!N7),'Control Sample Data'!N7&lt;$C$109, 'Control Sample Data'!N7&gt;0),'Control Sample Data'!N7,$C$109),""))</f>
        <v/>
      </c>
      <c r="AC8" s="119">
        <f>IF(ISERROR(VLOOKUP('Choose Reference Genes'!$A7,$A$4:$N$99,3,0)),"",VLOOKUP('Choose Reference Genes'!$A7,$A$4:$N$99,3,0))</f>
        <v>17.2</v>
      </c>
      <c r="AD8" s="93">
        <f>IF(ISERROR(VLOOKUP('Choose Reference Genes'!$A7,$A$4:$N$99,4,0)),"",VLOOKUP('Choose Reference Genes'!$A7,$A$4:$N$99,4,0))</f>
        <v>17.29</v>
      </c>
      <c r="AE8" s="93">
        <f>IF(ISERROR(VLOOKUP('Choose Reference Genes'!$A7,$A$4:$N$99,5,0)),"",VLOOKUP('Choose Reference Genes'!$A7,$A$4:$N$99,5,0))</f>
        <v>17.12</v>
      </c>
      <c r="AF8" s="93" t="str">
        <f>IF(ISERROR(VLOOKUP('Choose Reference Genes'!$A7,$A$4:$N$99,6,0)),"",VLOOKUP('Choose Reference Genes'!$A7,$A$4:$N$99,6,0))</f>
        <v/>
      </c>
      <c r="AG8" s="93" t="str">
        <f>IF(ISERROR(VLOOKUP('Choose Reference Genes'!$A7,$A$4:$N$99,7,0)),"",VLOOKUP('Choose Reference Genes'!$A7,$A$4:$N$99,7,0))</f>
        <v/>
      </c>
      <c r="AH8" s="93" t="str">
        <f>IF(ISERROR(VLOOKUP('Choose Reference Genes'!$A7,$A$4:$N$99,8,0)),"",VLOOKUP('Choose Reference Genes'!$A7,$A$4:$N$99,8,0))</f>
        <v/>
      </c>
      <c r="AI8" s="93" t="str">
        <f>IF(ISERROR(VLOOKUP('Choose Reference Genes'!$A7,$A$4:$N$99,9,0)),"",VLOOKUP('Choose Reference Genes'!$A7,$A$4:$N$99,9,0))</f>
        <v/>
      </c>
      <c r="AJ8" s="93" t="str">
        <f>IF(ISERROR(VLOOKUP('Choose Reference Genes'!$A7,$A$4:$N$99,10,0)),"",VLOOKUP('Choose Reference Genes'!$A7,$A$4:$N$99,10,0))</f>
        <v/>
      </c>
      <c r="AK8" s="93" t="str">
        <f>IF(ISERROR(VLOOKUP('Choose Reference Genes'!$A7,$A$4:$N$99,11,0)),"",VLOOKUP('Choose Reference Genes'!$A7,$A$4:$N$99,11,0))</f>
        <v/>
      </c>
      <c r="AL8" s="93" t="str">
        <f>IF(ISERROR(VLOOKUP('Choose Reference Genes'!$A7,$A$4:$N$99,12,0)),"",VLOOKUP('Choose Reference Genes'!$A7,$A$4:$N$99,12,0))</f>
        <v/>
      </c>
      <c r="AM8" s="93" t="str">
        <f>IF(ISERROR(VLOOKUP('Choose Reference Genes'!$A7,$A$4:$N$99,13,0)),"",VLOOKUP('Choose Reference Genes'!$A7,$A$4:$N$99,13,0))</f>
        <v/>
      </c>
      <c r="AN8" s="94" t="str">
        <f>IF(ISERROR(VLOOKUP('Choose Reference Genes'!$A7,$A$4:$N$99,14,0)),"",VLOOKUP('Choose Reference Genes'!$A7,$A$4:$N$99,14,0))</f>
        <v/>
      </c>
      <c r="AO8" s="92">
        <f>IF(ISERROR(VLOOKUP('Choose Reference Genes'!$A7,$A$4:$AB$99,17,0)),"",VLOOKUP('Choose Reference Genes'!$A7,$A$4:$AB$99,17,0))</f>
        <v>17.3</v>
      </c>
      <c r="AP8" s="93">
        <f>IF(ISERROR(VLOOKUP('Choose Reference Genes'!$A7,$A$4:$AB$99,18,0)),"",VLOOKUP('Choose Reference Genes'!$A7,$A$4:$AB$99,18,0))</f>
        <v>17.13</v>
      </c>
      <c r="AQ8" s="93">
        <f>IF(ISERROR(VLOOKUP('Choose Reference Genes'!$A7,$A$4:$AB$99,19,0)),"",VLOOKUP('Choose Reference Genes'!$A7,$A$4:$AB$99,19,0))</f>
        <v>17.48</v>
      </c>
      <c r="AR8" s="93" t="str">
        <f>IF(ISERROR(VLOOKUP('Choose Reference Genes'!$A7,$A$4:$AB$99,20,0)),"",VLOOKUP('Choose Reference Genes'!$A7,$A$4:$AB$99,20,0))</f>
        <v/>
      </c>
      <c r="AS8" s="93" t="str">
        <f>IF(ISERROR(VLOOKUP('Choose Reference Genes'!$A7,$A$4:$AB$99,21,0)),"",VLOOKUP('Choose Reference Genes'!$A7,$A$4:$AB$99,21,0))</f>
        <v/>
      </c>
      <c r="AT8" s="93" t="str">
        <f>IF(ISERROR(VLOOKUP('Choose Reference Genes'!$A7,$A$4:$AB$99,22,0)),"",VLOOKUP('Choose Reference Genes'!$A7,$A$4:$AB$99,22,0))</f>
        <v/>
      </c>
      <c r="AU8" s="93" t="str">
        <f>IF(ISERROR(VLOOKUP('Choose Reference Genes'!$A7,$A$4:$AB$99,23,0)),"",VLOOKUP('Choose Reference Genes'!$A7,$A$4:$AB$99,23,0))</f>
        <v/>
      </c>
      <c r="AV8" s="93" t="str">
        <f>IF(ISERROR(VLOOKUP('Choose Reference Genes'!$A7,$A$4:$AB$99,24,0)),"",VLOOKUP('Choose Reference Genes'!$A7,$A$4:$AB$99,24,0))</f>
        <v/>
      </c>
      <c r="AW8" s="93" t="str">
        <f>IF(ISERROR(VLOOKUP('Choose Reference Genes'!$A7,$A$4:$AB$99,25,0)),"",VLOOKUP('Choose Reference Genes'!$A7,$A$4:$AB$99,25,0))</f>
        <v/>
      </c>
      <c r="AX8" s="93" t="str">
        <f>IF(ISERROR(VLOOKUP('Choose Reference Genes'!$A7,$A$4:$AB$99,26,0)),"",VLOOKUP('Choose Reference Genes'!$A7,$A$4:$AB$99,26,0))</f>
        <v/>
      </c>
      <c r="AY8" s="93" t="str">
        <f>IF(ISERROR(VLOOKUP('Choose Reference Genes'!$A7,$A$4:$AB$99,27,0)),"",VLOOKUP('Choose Reference Genes'!$A7,$A$4:$AB$99,27,0))</f>
        <v/>
      </c>
      <c r="AZ8" s="94" t="str">
        <f>IF(ISERROR(VLOOKUP('Choose Reference Genes'!$A7,$A$4:$AB$99,28,0)),"",VLOOKUP('Choose Reference Genes'!$A7,$A$4:$AB$99,28,0))</f>
        <v/>
      </c>
      <c r="BA8" s="90" t="str">
        <f t="shared" si="36"/>
        <v>BMP4</v>
      </c>
      <c r="BB8" s="107">
        <v>5</v>
      </c>
      <c r="BC8" s="86">
        <f t="shared" si="0"/>
        <v>16.291999999999998</v>
      </c>
      <c r="BD8" s="86">
        <f t="shared" si="1"/>
        <v>16.316000000000003</v>
      </c>
      <c r="BE8" s="86">
        <f t="shared" si="2"/>
        <v>16.417999999999999</v>
      </c>
      <c r="BF8" s="86" t="str">
        <f t="shared" si="3"/>
        <v/>
      </c>
      <c r="BG8" s="86" t="str">
        <f t="shared" si="4"/>
        <v/>
      </c>
      <c r="BH8" s="86" t="str">
        <f t="shared" si="5"/>
        <v/>
      </c>
      <c r="BI8" s="86" t="str">
        <f t="shared" si="6"/>
        <v/>
      </c>
      <c r="BJ8" s="86" t="str">
        <f t="shared" si="7"/>
        <v/>
      </c>
      <c r="BK8" s="86" t="str">
        <f t="shared" si="8"/>
        <v/>
      </c>
      <c r="BL8" s="86" t="str">
        <f t="shared" si="9"/>
        <v/>
      </c>
      <c r="BM8" s="86" t="str">
        <f t="shared" si="37"/>
        <v/>
      </c>
      <c r="BN8" s="86" t="str">
        <f t="shared" si="38"/>
        <v/>
      </c>
      <c r="BO8" s="86">
        <f t="shared" si="11"/>
        <v>16.53</v>
      </c>
      <c r="BP8" s="86">
        <f t="shared" si="12"/>
        <v>16.658000000000001</v>
      </c>
      <c r="BQ8" s="86">
        <f t="shared" si="13"/>
        <v>16.423999999999999</v>
      </c>
      <c r="BR8" s="86" t="str">
        <f t="shared" si="14"/>
        <v/>
      </c>
      <c r="BS8" s="86" t="str">
        <f t="shared" si="15"/>
        <v/>
      </c>
      <c r="BT8" s="86" t="str">
        <f t="shared" si="16"/>
        <v/>
      </c>
      <c r="BU8" s="86" t="str">
        <f t="shared" si="17"/>
        <v/>
      </c>
      <c r="BV8" s="86" t="str">
        <f t="shared" si="18"/>
        <v/>
      </c>
      <c r="BW8" s="86" t="str">
        <f t="shared" si="19"/>
        <v/>
      </c>
      <c r="BX8" s="86" t="str">
        <f t="shared" si="20"/>
        <v/>
      </c>
      <c r="BY8" s="86" t="str">
        <f t="shared" si="39"/>
        <v/>
      </c>
      <c r="BZ8" s="86" t="str">
        <f t="shared" si="40"/>
        <v/>
      </c>
      <c r="CA8" s="41">
        <f t="shared" si="41"/>
        <v>16.342000000000002</v>
      </c>
      <c r="CB8" s="41">
        <f t="shared" si="42"/>
        <v>16.537333333333333</v>
      </c>
      <c r="CC8" s="90" t="str">
        <f t="shared" si="43"/>
        <v>BMP4</v>
      </c>
      <c r="CD8" s="107">
        <v>5</v>
      </c>
      <c r="CE8" s="91">
        <f t="shared" si="22"/>
        <v>1.2462905748138799E-5</v>
      </c>
      <c r="CF8" s="91">
        <f t="shared" si="23"/>
        <v>1.2257293651688118E-5</v>
      </c>
      <c r="CG8" s="91">
        <f t="shared" si="24"/>
        <v>1.1420616049138579E-5</v>
      </c>
      <c r="CH8" s="91" t="str">
        <f t="shared" si="25"/>
        <v/>
      </c>
      <c r="CI8" s="91" t="str">
        <f t="shared" si="26"/>
        <v/>
      </c>
      <c r="CJ8" s="91" t="str">
        <f t="shared" si="27"/>
        <v/>
      </c>
      <c r="CK8" s="91" t="str">
        <f t="shared" si="28"/>
        <v/>
      </c>
      <c r="CL8" s="91" t="str">
        <f t="shared" si="29"/>
        <v/>
      </c>
      <c r="CM8" s="91" t="str">
        <f t="shared" si="30"/>
        <v/>
      </c>
      <c r="CN8" s="91" t="str">
        <f t="shared" si="31"/>
        <v/>
      </c>
      <c r="CO8" s="91" t="str">
        <f t="shared" si="44"/>
        <v/>
      </c>
      <c r="CP8" s="91" t="str">
        <f t="shared" si="45"/>
        <v/>
      </c>
      <c r="CQ8" s="91">
        <f t="shared" si="33"/>
        <v>1.0567546601188079E-5</v>
      </c>
      <c r="CR8" s="91">
        <f t="shared" si="33"/>
        <v>9.670353103900327E-6</v>
      </c>
      <c r="CS8" s="91">
        <f t="shared" si="33"/>
        <v>1.1373217672721261E-5</v>
      </c>
      <c r="CT8" s="91" t="str">
        <f t="shared" si="33"/>
        <v/>
      </c>
      <c r="CU8" s="91" t="str">
        <f t="shared" si="33"/>
        <v/>
      </c>
      <c r="CV8" s="91" t="str">
        <f t="shared" si="33"/>
        <v/>
      </c>
      <c r="CW8" s="91" t="str">
        <f t="shared" si="33"/>
        <v/>
      </c>
      <c r="CX8" s="91" t="str">
        <f t="shared" si="33"/>
        <v/>
      </c>
      <c r="CY8" s="91" t="str">
        <f t="shared" si="33"/>
        <v/>
      </c>
      <c r="CZ8" s="91" t="str">
        <f t="shared" si="33"/>
        <v/>
      </c>
      <c r="DA8" s="91" t="str">
        <f t="shared" si="46"/>
        <v/>
      </c>
      <c r="DB8" s="91" t="str">
        <f t="shared" si="47"/>
        <v/>
      </c>
      <c r="DD8" s="42">
        <v>7</v>
      </c>
      <c r="DE8" s="73">
        <f>Results!G9</f>
        <v>1.1449886785973036</v>
      </c>
      <c r="DF8" s="73">
        <f>Results!G21</f>
        <v>0.74157610666250795</v>
      </c>
      <c r="DG8" s="73">
        <f>Results!G33</f>
        <v>1.1423462468485446</v>
      </c>
      <c r="DH8" s="73">
        <f>Results!G45</f>
        <v>6.0176054708660089E-2</v>
      </c>
      <c r="DI8" s="73">
        <f>Results!G57</f>
        <v>1.2158792831830971</v>
      </c>
      <c r="DJ8" s="73">
        <f>Results!G69</f>
        <v>0.6776755690068732</v>
      </c>
      <c r="DK8" s="73">
        <f>Results!G81</f>
        <v>2.6002794315665025</v>
      </c>
      <c r="DL8" s="73">
        <f>Results!G93</f>
        <v>2.3707332342945566</v>
      </c>
    </row>
    <row r="9" spans="1:116" ht="15" customHeight="1" x14ac:dyDescent="0.3">
      <c r="A9" s="126" t="str">
        <f>'Gene Table'!B8</f>
        <v>BMP5</v>
      </c>
      <c r="B9" s="102">
        <v>6</v>
      </c>
      <c r="C9" s="41">
        <f>IF('Test Sample Data'!C8="","",IF(SUM('Test Sample Data'!C$3:C$98)&gt;10,IF(AND(ISNUMBER('Test Sample Data'!C8),'Test Sample Data'!C8&lt;$C$109, 'Test Sample Data'!C8&gt;0),'Test Sample Data'!C8,$C$109),""))</f>
        <v>26.67</v>
      </c>
      <c r="D9" s="41">
        <f>IF('Test Sample Data'!D8="","",IF(SUM('Test Sample Data'!D$3:D$98)&gt;10,IF(AND(ISNUMBER('Test Sample Data'!D8),'Test Sample Data'!D8&lt;$C$109, 'Test Sample Data'!D8&gt;0),'Test Sample Data'!D8,$C$109),""))</f>
        <v>26.27</v>
      </c>
      <c r="E9" s="41">
        <f>IF('Test Sample Data'!E8="","",IF(SUM('Test Sample Data'!E$3:E$98)&gt;10,IF(AND(ISNUMBER('Test Sample Data'!E8),'Test Sample Data'!E8&lt;$C$109, 'Test Sample Data'!E8&gt;0),'Test Sample Data'!E8,$C$109),""))</f>
        <v>26.16</v>
      </c>
      <c r="F9" s="41" t="str">
        <f>IF('Test Sample Data'!F8="","",IF(SUM('Test Sample Data'!F$3:F$98)&gt;10,IF(AND(ISNUMBER('Test Sample Data'!F8),'Test Sample Data'!F8&lt;$C$109, 'Test Sample Data'!F8&gt;0),'Test Sample Data'!F8,$C$109),""))</f>
        <v/>
      </c>
      <c r="G9" s="41" t="str">
        <f>IF('Test Sample Data'!G8="","",IF(SUM('Test Sample Data'!G$3:G$98)&gt;10,IF(AND(ISNUMBER('Test Sample Data'!G8),'Test Sample Data'!G8&lt;$C$109, 'Test Sample Data'!G8&gt;0),'Test Sample Data'!G8,$C$109),""))</f>
        <v/>
      </c>
      <c r="H9" s="41" t="str">
        <f>IF('Test Sample Data'!H8="","",IF(SUM('Test Sample Data'!H$3:H$98)&gt;10,IF(AND(ISNUMBER('Test Sample Data'!H8),'Test Sample Data'!H8&lt;$C$109, 'Test Sample Data'!H8&gt;0),'Test Sample Data'!H8,$C$109),""))</f>
        <v/>
      </c>
      <c r="I9" s="41" t="str">
        <f>IF('Test Sample Data'!I8="","",IF(SUM('Test Sample Data'!I$3:I$98)&gt;10,IF(AND(ISNUMBER('Test Sample Data'!I8),'Test Sample Data'!I8&lt;$C$109, 'Test Sample Data'!I8&gt;0),'Test Sample Data'!I8,$C$109),""))</f>
        <v/>
      </c>
      <c r="J9" s="41" t="str">
        <f>IF('Test Sample Data'!J8="","",IF(SUM('Test Sample Data'!J$3:J$98)&gt;10,IF(AND(ISNUMBER('Test Sample Data'!J8),'Test Sample Data'!J8&lt;$C$109, 'Test Sample Data'!J8&gt;0),'Test Sample Data'!J8,$C$109),""))</f>
        <v/>
      </c>
      <c r="K9" s="41" t="str">
        <f>IF('Test Sample Data'!K8="","",IF(SUM('Test Sample Data'!K$3:K$98)&gt;10,IF(AND(ISNUMBER('Test Sample Data'!K8),'Test Sample Data'!K8&lt;$C$109, 'Test Sample Data'!K8&gt;0),'Test Sample Data'!K8,$C$109),""))</f>
        <v/>
      </c>
      <c r="L9" s="41" t="str">
        <f>IF('Test Sample Data'!L8="","",IF(SUM('Test Sample Data'!L$3:L$98)&gt;10,IF(AND(ISNUMBER('Test Sample Data'!L8),'Test Sample Data'!L8&lt;$C$109, 'Test Sample Data'!L8&gt;0),'Test Sample Data'!L8,$C$109),""))</f>
        <v/>
      </c>
      <c r="M9" s="41" t="str">
        <f>IF('Test Sample Data'!M8="","",IF(SUM('Test Sample Data'!M$3:M$98)&gt;10,IF(AND(ISNUMBER('Test Sample Data'!M8),'Test Sample Data'!M8&lt;$C$109, 'Test Sample Data'!M8&gt;0),'Test Sample Data'!M8,$C$109),""))</f>
        <v/>
      </c>
      <c r="N9" s="41" t="str">
        <f>IF('Test Sample Data'!N8="","",IF(SUM('Test Sample Data'!N$3:N$98)&gt;10,IF(AND(ISNUMBER('Test Sample Data'!N8),'Test Sample Data'!N8&lt;$C$109, 'Test Sample Data'!N8&gt;0),'Test Sample Data'!N8,$C$109),""))</f>
        <v/>
      </c>
      <c r="O9" s="41" t="str">
        <f>'Gene Table'!B8</f>
        <v>BMP5</v>
      </c>
      <c r="P9" s="102">
        <v>6</v>
      </c>
      <c r="Q9" s="41">
        <f>IF('Control Sample Data'!C8="","",IF(SUM('Control Sample Data'!C$3:C$98)&gt;10,IF(AND(ISNUMBER('Control Sample Data'!C8),'Control Sample Data'!C8&lt;$C$109, 'Control Sample Data'!C8&gt;0),'Control Sample Data'!C8,$C$109),""))</f>
        <v>29</v>
      </c>
      <c r="R9" s="41">
        <f>IF('Control Sample Data'!D8="","",IF(SUM('Control Sample Data'!D$3:D$98)&gt;10,IF(AND(ISNUMBER('Control Sample Data'!D8),'Control Sample Data'!D8&lt;$C$109, 'Control Sample Data'!D8&gt;0),'Control Sample Data'!D8,$C$109),""))</f>
        <v>28.84</v>
      </c>
      <c r="S9" s="41">
        <f>IF('Control Sample Data'!E8="","",IF(SUM('Control Sample Data'!E$3:E$98)&gt;10,IF(AND(ISNUMBER('Control Sample Data'!E8),'Control Sample Data'!E8&lt;$C$109, 'Control Sample Data'!E8&gt;0),'Control Sample Data'!E8,$C$109),""))</f>
        <v>28.53</v>
      </c>
      <c r="T9" s="41" t="str">
        <f>IF('Control Sample Data'!F8="","",IF(SUM('Control Sample Data'!F$3:F$98)&gt;10,IF(AND(ISNUMBER('Control Sample Data'!F8),'Control Sample Data'!F8&lt;$C$109, 'Control Sample Data'!F8&gt;0),'Control Sample Data'!F8,$C$109),""))</f>
        <v/>
      </c>
      <c r="U9" s="41" t="str">
        <f>IF('Control Sample Data'!G8="","",IF(SUM('Control Sample Data'!G$3:G$98)&gt;10,IF(AND(ISNUMBER('Control Sample Data'!G8),'Control Sample Data'!G8&lt;$C$109, 'Control Sample Data'!G8&gt;0),'Control Sample Data'!G8,$C$109),""))</f>
        <v/>
      </c>
      <c r="V9" s="41" t="str">
        <f>IF('Control Sample Data'!H8="","",IF(SUM('Control Sample Data'!H$3:H$98)&gt;10,IF(AND(ISNUMBER('Control Sample Data'!H8),'Control Sample Data'!H8&lt;$C$109, 'Control Sample Data'!H8&gt;0),'Control Sample Data'!H8,$C$109),""))</f>
        <v/>
      </c>
      <c r="W9" s="41" t="str">
        <f>IF('Control Sample Data'!I8="","",IF(SUM('Control Sample Data'!I$3:I$98)&gt;10,IF(AND(ISNUMBER('Control Sample Data'!I8),'Control Sample Data'!I8&lt;$C$109, 'Control Sample Data'!I8&gt;0),'Control Sample Data'!I8,$C$109),""))</f>
        <v/>
      </c>
      <c r="X9" s="41" t="str">
        <f>IF('Control Sample Data'!J8="","",IF(SUM('Control Sample Data'!J$3:J$98)&gt;10,IF(AND(ISNUMBER('Control Sample Data'!J8),'Control Sample Data'!J8&lt;$C$109, 'Control Sample Data'!J8&gt;0),'Control Sample Data'!J8,$C$109),""))</f>
        <v/>
      </c>
      <c r="Y9" s="41" t="str">
        <f>IF('Control Sample Data'!K8="","",IF(SUM('Control Sample Data'!K$3:K$98)&gt;10,IF(AND(ISNUMBER('Control Sample Data'!K8),'Control Sample Data'!K8&lt;$C$109, 'Control Sample Data'!K8&gt;0),'Control Sample Data'!K8,$C$109),""))</f>
        <v/>
      </c>
      <c r="Z9" s="41" t="str">
        <f>IF('Control Sample Data'!L8="","",IF(SUM('Control Sample Data'!L$3:L$98)&gt;10,IF(AND(ISNUMBER('Control Sample Data'!L8),'Control Sample Data'!L8&lt;$C$109, 'Control Sample Data'!L8&gt;0),'Control Sample Data'!L8,$C$109),""))</f>
        <v/>
      </c>
      <c r="AA9" s="41" t="str">
        <f>IF('Control Sample Data'!M8="","",IF(SUM('Control Sample Data'!M$3:M$98)&gt;10,IF(AND(ISNUMBER('Control Sample Data'!M8),'Control Sample Data'!M8&lt;$C$109, 'Control Sample Data'!M8&gt;0),'Control Sample Data'!M8,$C$109),""))</f>
        <v/>
      </c>
      <c r="AB9" s="127" t="str">
        <f>IF('Control Sample Data'!N8="","",IF(SUM('Control Sample Data'!N$3:N$98)&gt;10,IF(AND(ISNUMBER('Control Sample Data'!N8),'Control Sample Data'!N8&lt;$C$109, 'Control Sample Data'!N8&gt;0),'Control Sample Data'!N8,$C$109),""))</f>
        <v/>
      </c>
      <c r="AC9" s="119" t="str">
        <f>IF(ISERROR(VLOOKUP('Choose Reference Genes'!$A8,$A$4:$N$99,3,0)),"",VLOOKUP('Choose Reference Genes'!$A8,$A$4:$N$99,3,0))</f>
        <v/>
      </c>
      <c r="AD9" s="93" t="str">
        <f>IF(ISERROR(VLOOKUP('Choose Reference Genes'!$A8,$A$4:$N$99,4,0)),"",VLOOKUP('Choose Reference Genes'!$A8,$A$4:$N$99,4,0))</f>
        <v/>
      </c>
      <c r="AE9" s="93" t="str">
        <f>IF(ISERROR(VLOOKUP('Choose Reference Genes'!$A8,$A$4:$N$99,5,0)),"",VLOOKUP('Choose Reference Genes'!$A8,$A$4:$N$99,5,0))</f>
        <v/>
      </c>
      <c r="AF9" s="93" t="str">
        <f>IF(ISERROR(VLOOKUP('Choose Reference Genes'!$A8,$A$4:$N$99,6,0)),"",VLOOKUP('Choose Reference Genes'!$A8,$A$4:$N$99,6,0))</f>
        <v/>
      </c>
      <c r="AG9" s="93" t="str">
        <f>IF(ISERROR(VLOOKUP('Choose Reference Genes'!$A8,$A$4:$N$99,7,0)),"",VLOOKUP('Choose Reference Genes'!$A8,$A$4:$N$99,7,0))</f>
        <v/>
      </c>
      <c r="AH9" s="93" t="str">
        <f>IF(ISERROR(VLOOKUP('Choose Reference Genes'!$A8,$A$4:$N$99,8,0)),"",VLOOKUP('Choose Reference Genes'!$A8,$A$4:$N$99,8,0))</f>
        <v/>
      </c>
      <c r="AI9" s="93" t="str">
        <f>IF(ISERROR(VLOOKUP('Choose Reference Genes'!$A8,$A$4:$N$99,9,0)),"",VLOOKUP('Choose Reference Genes'!$A8,$A$4:$N$99,9,0))</f>
        <v/>
      </c>
      <c r="AJ9" s="93" t="str">
        <f>IF(ISERROR(VLOOKUP('Choose Reference Genes'!$A8,$A$4:$N$99,10,0)),"",VLOOKUP('Choose Reference Genes'!$A8,$A$4:$N$99,10,0))</f>
        <v/>
      </c>
      <c r="AK9" s="93" t="str">
        <f>IF(ISERROR(VLOOKUP('Choose Reference Genes'!$A8,$A$4:$N$99,11,0)),"",VLOOKUP('Choose Reference Genes'!$A8,$A$4:$N$99,11,0))</f>
        <v/>
      </c>
      <c r="AL9" s="93" t="str">
        <f>IF(ISERROR(VLOOKUP('Choose Reference Genes'!$A8,$A$4:$N$99,12,0)),"",VLOOKUP('Choose Reference Genes'!$A8,$A$4:$N$99,12,0))</f>
        <v/>
      </c>
      <c r="AM9" s="93" t="str">
        <f>IF(ISERROR(VLOOKUP('Choose Reference Genes'!$A8,$A$4:$N$99,13,0)),"",VLOOKUP('Choose Reference Genes'!$A8,$A$4:$N$99,13,0))</f>
        <v/>
      </c>
      <c r="AN9" s="94" t="str">
        <f>IF(ISERROR(VLOOKUP('Choose Reference Genes'!$A8,$A$4:$N$99,14,0)),"",VLOOKUP('Choose Reference Genes'!$A8,$A$4:$N$99,14,0))</f>
        <v/>
      </c>
      <c r="AO9" s="92" t="str">
        <f>IF(ISERROR(VLOOKUP('Choose Reference Genes'!$A8,$A$4:$AB$99,17,0)),"",VLOOKUP('Choose Reference Genes'!$A8,$A$4:$AB$99,17,0))</f>
        <v/>
      </c>
      <c r="AP9" s="93" t="str">
        <f>IF(ISERROR(VLOOKUP('Choose Reference Genes'!$A8,$A$4:$AB$99,18,0)),"",VLOOKUP('Choose Reference Genes'!$A8,$A$4:$AB$99,18,0))</f>
        <v/>
      </c>
      <c r="AQ9" s="93" t="str">
        <f>IF(ISERROR(VLOOKUP('Choose Reference Genes'!$A8,$A$4:$AB$99,19,0)),"",VLOOKUP('Choose Reference Genes'!$A8,$A$4:$AB$99,19,0))</f>
        <v/>
      </c>
      <c r="AR9" s="93" t="str">
        <f>IF(ISERROR(VLOOKUP('Choose Reference Genes'!$A8,$A$4:$AB$99,20,0)),"",VLOOKUP('Choose Reference Genes'!$A8,$A$4:$AB$99,20,0))</f>
        <v/>
      </c>
      <c r="AS9" s="93" t="str">
        <f>IF(ISERROR(VLOOKUP('Choose Reference Genes'!$A8,$A$4:$AB$99,21,0)),"",VLOOKUP('Choose Reference Genes'!$A8,$A$4:$AB$99,21,0))</f>
        <v/>
      </c>
      <c r="AT9" s="93" t="str">
        <f>IF(ISERROR(VLOOKUP('Choose Reference Genes'!$A8,$A$4:$AB$99,22,0)),"",VLOOKUP('Choose Reference Genes'!$A8,$A$4:$AB$99,22,0))</f>
        <v/>
      </c>
      <c r="AU9" s="93" t="str">
        <f>IF(ISERROR(VLOOKUP('Choose Reference Genes'!$A8,$A$4:$AB$99,23,0)),"",VLOOKUP('Choose Reference Genes'!$A8,$A$4:$AB$99,23,0))</f>
        <v/>
      </c>
      <c r="AV9" s="93" t="str">
        <f>IF(ISERROR(VLOOKUP('Choose Reference Genes'!$A8,$A$4:$AB$99,24,0)),"",VLOOKUP('Choose Reference Genes'!$A8,$A$4:$AB$99,24,0))</f>
        <v/>
      </c>
      <c r="AW9" s="93" t="str">
        <f>IF(ISERROR(VLOOKUP('Choose Reference Genes'!$A8,$A$4:$AB$99,25,0)),"",VLOOKUP('Choose Reference Genes'!$A8,$A$4:$AB$99,25,0))</f>
        <v/>
      </c>
      <c r="AX9" s="93" t="str">
        <f>IF(ISERROR(VLOOKUP('Choose Reference Genes'!$A8,$A$4:$AB$99,26,0)),"",VLOOKUP('Choose Reference Genes'!$A8,$A$4:$AB$99,26,0))</f>
        <v/>
      </c>
      <c r="AY9" s="93" t="str">
        <f>IF(ISERROR(VLOOKUP('Choose Reference Genes'!$A8,$A$4:$AB$99,27,0)),"",VLOOKUP('Choose Reference Genes'!$A8,$A$4:$AB$99,27,0))</f>
        <v/>
      </c>
      <c r="AZ9" s="94" t="str">
        <f>IF(ISERROR(VLOOKUP('Choose Reference Genes'!$A8,$A$4:$AB$99,28,0)),"",VLOOKUP('Choose Reference Genes'!$A8,$A$4:$AB$99,28,0))</f>
        <v/>
      </c>
      <c r="BA9" s="90" t="str">
        <f t="shared" si="36"/>
        <v>BMP5</v>
      </c>
      <c r="BB9" s="107">
        <v>6</v>
      </c>
      <c r="BC9" s="86">
        <f t="shared" si="0"/>
        <v>7.9619999999999997</v>
      </c>
      <c r="BD9" s="86">
        <f t="shared" si="1"/>
        <v>7.5860000000000021</v>
      </c>
      <c r="BE9" s="86">
        <f t="shared" si="2"/>
        <v>7.5779999999999994</v>
      </c>
      <c r="BF9" s="86" t="str">
        <f t="shared" si="3"/>
        <v/>
      </c>
      <c r="BG9" s="86" t="str">
        <f t="shared" si="4"/>
        <v/>
      </c>
      <c r="BH9" s="86" t="str">
        <f t="shared" si="5"/>
        <v/>
      </c>
      <c r="BI9" s="86" t="str">
        <f t="shared" si="6"/>
        <v/>
      </c>
      <c r="BJ9" s="86" t="str">
        <f t="shared" si="7"/>
        <v/>
      </c>
      <c r="BK9" s="86" t="str">
        <f t="shared" si="8"/>
        <v/>
      </c>
      <c r="BL9" s="86" t="str">
        <f t="shared" si="9"/>
        <v/>
      </c>
      <c r="BM9" s="86" t="str">
        <f t="shared" si="37"/>
        <v/>
      </c>
      <c r="BN9" s="86" t="str">
        <f t="shared" si="38"/>
        <v/>
      </c>
      <c r="BO9" s="86">
        <f t="shared" si="11"/>
        <v>10.530000000000001</v>
      </c>
      <c r="BP9" s="86">
        <f t="shared" si="12"/>
        <v>10.498000000000001</v>
      </c>
      <c r="BQ9" s="86">
        <f t="shared" si="13"/>
        <v>9.9540000000000006</v>
      </c>
      <c r="BR9" s="86" t="str">
        <f t="shared" si="14"/>
        <v/>
      </c>
      <c r="BS9" s="86" t="str">
        <f t="shared" si="15"/>
        <v/>
      </c>
      <c r="BT9" s="86" t="str">
        <f t="shared" si="16"/>
        <v/>
      </c>
      <c r="BU9" s="86" t="str">
        <f t="shared" si="17"/>
        <v/>
      </c>
      <c r="BV9" s="86" t="str">
        <f t="shared" si="18"/>
        <v/>
      </c>
      <c r="BW9" s="86" t="str">
        <f t="shared" si="19"/>
        <v/>
      </c>
      <c r="BX9" s="86" t="str">
        <f t="shared" si="20"/>
        <v/>
      </c>
      <c r="BY9" s="86" t="str">
        <f t="shared" si="39"/>
        <v/>
      </c>
      <c r="BZ9" s="86" t="str">
        <f t="shared" si="40"/>
        <v/>
      </c>
      <c r="CA9" s="41">
        <f t="shared" si="41"/>
        <v>7.7086666666666668</v>
      </c>
      <c r="CB9" s="41">
        <f t="shared" si="42"/>
        <v>10.327333333333334</v>
      </c>
      <c r="CC9" s="90" t="str">
        <f t="shared" si="43"/>
        <v>BMP5</v>
      </c>
      <c r="CD9" s="107">
        <v>6</v>
      </c>
      <c r="CE9" s="91">
        <f t="shared" si="22"/>
        <v>4.0105060379687493E-3</v>
      </c>
      <c r="CF9" s="91">
        <f t="shared" si="23"/>
        <v>5.2045891605157048E-3</v>
      </c>
      <c r="CG9" s="91">
        <f t="shared" si="24"/>
        <v>5.2335296969837561E-3</v>
      </c>
      <c r="CH9" s="91" t="str">
        <f t="shared" si="25"/>
        <v/>
      </c>
      <c r="CI9" s="91" t="str">
        <f t="shared" si="26"/>
        <v/>
      </c>
      <c r="CJ9" s="91" t="str">
        <f t="shared" si="27"/>
        <v/>
      </c>
      <c r="CK9" s="91" t="str">
        <f t="shared" si="28"/>
        <v/>
      </c>
      <c r="CL9" s="91" t="str">
        <f t="shared" si="29"/>
        <v/>
      </c>
      <c r="CM9" s="91" t="str">
        <f t="shared" si="30"/>
        <v/>
      </c>
      <c r="CN9" s="91" t="str">
        <f t="shared" si="31"/>
        <v/>
      </c>
      <c r="CO9" s="91" t="str">
        <f t="shared" si="44"/>
        <v/>
      </c>
      <c r="CP9" s="91" t="str">
        <f t="shared" si="45"/>
        <v/>
      </c>
      <c r="CQ9" s="91">
        <f t="shared" si="33"/>
        <v>6.7632298247603687E-4</v>
      </c>
      <c r="CR9" s="91">
        <f t="shared" si="33"/>
        <v>6.9149191319069507E-4</v>
      </c>
      <c r="CS9" s="91">
        <f t="shared" si="33"/>
        <v>1.0082016948078536E-3</v>
      </c>
      <c r="CT9" s="91" t="str">
        <f t="shared" si="33"/>
        <v/>
      </c>
      <c r="CU9" s="91" t="str">
        <f t="shared" si="33"/>
        <v/>
      </c>
      <c r="CV9" s="91" t="str">
        <f t="shared" si="33"/>
        <v/>
      </c>
      <c r="CW9" s="91" t="str">
        <f t="shared" si="33"/>
        <v/>
      </c>
      <c r="CX9" s="91" t="str">
        <f t="shared" si="33"/>
        <v/>
      </c>
      <c r="CY9" s="91" t="str">
        <f t="shared" si="33"/>
        <v/>
      </c>
      <c r="CZ9" s="91" t="str">
        <f t="shared" si="33"/>
        <v/>
      </c>
      <c r="DA9" s="91" t="str">
        <f t="shared" si="46"/>
        <v/>
      </c>
      <c r="DB9" s="91" t="str">
        <f t="shared" si="47"/>
        <v/>
      </c>
      <c r="DD9" s="42">
        <v>8</v>
      </c>
      <c r="DE9" s="73">
        <f>Results!G10</f>
        <v>0.26584673748796245</v>
      </c>
      <c r="DF9" s="73">
        <f>Results!G22</f>
        <v>2.1614508040787048</v>
      </c>
      <c r="DG9" s="73">
        <f>Results!G34</f>
        <v>0.23520652687844659</v>
      </c>
      <c r="DH9" s="73">
        <f>Results!G46</f>
        <v>0.14050239877458093</v>
      </c>
      <c r="DI9" s="73">
        <f>Results!G58</f>
        <v>38218.936149228488</v>
      </c>
      <c r="DJ9" s="73">
        <f>Results!G70</f>
        <v>1.1449886785973036</v>
      </c>
      <c r="DK9" s="73">
        <f>Results!G82</f>
        <v>3.755980370259758E-2</v>
      </c>
      <c r="DL9" s="73">
        <f>Results!G94</f>
        <v>2.5526575376579062</v>
      </c>
    </row>
    <row r="10" spans="1:116" ht="15" customHeight="1" x14ac:dyDescent="0.3">
      <c r="A10" s="126" t="str">
        <f>'Gene Table'!B9</f>
        <v>BMP6</v>
      </c>
      <c r="B10" s="102">
        <v>7</v>
      </c>
      <c r="C10" s="41">
        <f>IF('Test Sample Data'!C9="","",IF(SUM('Test Sample Data'!C$3:C$98)&gt;10,IF(AND(ISNUMBER('Test Sample Data'!C9),'Test Sample Data'!C9&lt;$C$109, 'Test Sample Data'!C9&gt;0),'Test Sample Data'!C9,$C$109),""))</f>
        <v>35</v>
      </c>
      <c r="D10" s="41">
        <f>IF('Test Sample Data'!D9="","",IF(SUM('Test Sample Data'!D$3:D$98)&gt;10,IF(AND(ISNUMBER('Test Sample Data'!D9),'Test Sample Data'!D9&lt;$C$109, 'Test Sample Data'!D9&gt;0),'Test Sample Data'!D9,$C$109),""))</f>
        <v>35</v>
      </c>
      <c r="E10" s="41">
        <f>IF('Test Sample Data'!E9="","",IF(SUM('Test Sample Data'!E$3:E$98)&gt;10,IF(AND(ISNUMBER('Test Sample Data'!E9),'Test Sample Data'!E9&lt;$C$109, 'Test Sample Data'!E9&gt;0),'Test Sample Data'!E9,$C$109),""))</f>
        <v>35</v>
      </c>
      <c r="F10" s="41" t="str">
        <f>IF('Test Sample Data'!F9="","",IF(SUM('Test Sample Data'!F$3:F$98)&gt;10,IF(AND(ISNUMBER('Test Sample Data'!F9),'Test Sample Data'!F9&lt;$C$109, 'Test Sample Data'!F9&gt;0),'Test Sample Data'!F9,$C$109),""))</f>
        <v/>
      </c>
      <c r="G10" s="41" t="str">
        <f>IF('Test Sample Data'!G9="","",IF(SUM('Test Sample Data'!G$3:G$98)&gt;10,IF(AND(ISNUMBER('Test Sample Data'!G9),'Test Sample Data'!G9&lt;$C$109, 'Test Sample Data'!G9&gt;0),'Test Sample Data'!G9,$C$109),""))</f>
        <v/>
      </c>
      <c r="H10" s="41" t="str">
        <f>IF('Test Sample Data'!H9="","",IF(SUM('Test Sample Data'!H$3:H$98)&gt;10,IF(AND(ISNUMBER('Test Sample Data'!H9),'Test Sample Data'!H9&lt;$C$109, 'Test Sample Data'!H9&gt;0),'Test Sample Data'!H9,$C$109),""))</f>
        <v/>
      </c>
      <c r="I10" s="41" t="str">
        <f>IF('Test Sample Data'!I9="","",IF(SUM('Test Sample Data'!I$3:I$98)&gt;10,IF(AND(ISNUMBER('Test Sample Data'!I9),'Test Sample Data'!I9&lt;$C$109, 'Test Sample Data'!I9&gt;0),'Test Sample Data'!I9,$C$109),""))</f>
        <v/>
      </c>
      <c r="J10" s="41" t="str">
        <f>IF('Test Sample Data'!J9="","",IF(SUM('Test Sample Data'!J$3:J$98)&gt;10,IF(AND(ISNUMBER('Test Sample Data'!J9),'Test Sample Data'!J9&lt;$C$109, 'Test Sample Data'!J9&gt;0),'Test Sample Data'!J9,$C$109),""))</f>
        <v/>
      </c>
      <c r="K10" s="41" t="str">
        <f>IF('Test Sample Data'!K9="","",IF(SUM('Test Sample Data'!K$3:K$98)&gt;10,IF(AND(ISNUMBER('Test Sample Data'!K9),'Test Sample Data'!K9&lt;$C$109, 'Test Sample Data'!K9&gt;0),'Test Sample Data'!K9,$C$109),""))</f>
        <v/>
      </c>
      <c r="L10" s="41" t="str">
        <f>IF('Test Sample Data'!L9="","",IF(SUM('Test Sample Data'!L$3:L$98)&gt;10,IF(AND(ISNUMBER('Test Sample Data'!L9),'Test Sample Data'!L9&lt;$C$109, 'Test Sample Data'!L9&gt;0),'Test Sample Data'!L9,$C$109),""))</f>
        <v/>
      </c>
      <c r="M10" s="41" t="str">
        <f>IF('Test Sample Data'!M9="","",IF(SUM('Test Sample Data'!M$3:M$98)&gt;10,IF(AND(ISNUMBER('Test Sample Data'!M9),'Test Sample Data'!M9&lt;$C$109, 'Test Sample Data'!M9&gt;0),'Test Sample Data'!M9,$C$109),""))</f>
        <v/>
      </c>
      <c r="N10" s="41" t="str">
        <f>IF('Test Sample Data'!N9="","",IF(SUM('Test Sample Data'!N$3:N$98)&gt;10,IF(AND(ISNUMBER('Test Sample Data'!N9),'Test Sample Data'!N9&lt;$C$109, 'Test Sample Data'!N9&gt;0),'Test Sample Data'!N9,$C$109),""))</f>
        <v/>
      </c>
      <c r="O10" s="41" t="str">
        <f>'Gene Table'!B9</f>
        <v>BMP6</v>
      </c>
      <c r="P10" s="102">
        <v>7</v>
      </c>
      <c r="Q10" s="41">
        <f>IF('Control Sample Data'!C9="","",IF(SUM('Control Sample Data'!C$3:C$98)&gt;10,IF(AND(ISNUMBER('Control Sample Data'!C9),'Control Sample Data'!C9&lt;$C$109, 'Control Sample Data'!C9&gt;0),'Control Sample Data'!C9,$C$109),""))</f>
        <v>35</v>
      </c>
      <c r="R10" s="41">
        <f>IF('Control Sample Data'!D9="","",IF(SUM('Control Sample Data'!D$3:D$98)&gt;10,IF(AND(ISNUMBER('Control Sample Data'!D9),'Control Sample Data'!D9&lt;$C$109, 'Control Sample Data'!D9&gt;0),'Control Sample Data'!D9,$C$109),""))</f>
        <v>35</v>
      </c>
      <c r="S10" s="41">
        <f>IF('Control Sample Data'!E9="","",IF(SUM('Control Sample Data'!E$3:E$98)&gt;10,IF(AND(ISNUMBER('Control Sample Data'!E9),'Control Sample Data'!E9&lt;$C$109, 'Control Sample Data'!E9&gt;0),'Control Sample Data'!E9,$C$109),""))</f>
        <v>35</v>
      </c>
      <c r="T10" s="41" t="str">
        <f>IF('Control Sample Data'!F9="","",IF(SUM('Control Sample Data'!F$3:F$98)&gt;10,IF(AND(ISNUMBER('Control Sample Data'!F9),'Control Sample Data'!F9&lt;$C$109, 'Control Sample Data'!F9&gt;0),'Control Sample Data'!F9,$C$109),""))</f>
        <v/>
      </c>
      <c r="U10" s="41" t="str">
        <f>IF('Control Sample Data'!G9="","",IF(SUM('Control Sample Data'!G$3:G$98)&gt;10,IF(AND(ISNUMBER('Control Sample Data'!G9),'Control Sample Data'!G9&lt;$C$109, 'Control Sample Data'!G9&gt;0),'Control Sample Data'!G9,$C$109),""))</f>
        <v/>
      </c>
      <c r="V10" s="41" t="str">
        <f>IF('Control Sample Data'!H9="","",IF(SUM('Control Sample Data'!H$3:H$98)&gt;10,IF(AND(ISNUMBER('Control Sample Data'!H9),'Control Sample Data'!H9&lt;$C$109, 'Control Sample Data'!H9&gt;0),'Control Sample Data'!H9,$C$109),""))</f>
        <v/>
      </c>
      <c r="W10" s="41" t="str">
        <f>IF('Control Sample Data'!I9="","",IF(SUM('Control Sample Data'!I$3:I$98)&gt;10,IF(AND(ISNUMBER('Control Sample Data'!I9),'Control Sample Data'!I9&lt;$C$109, 'Control Sample Data'!I9&gt;0),'Control Sample Data'!I9,$C$109),""))</f>
        <v/>
      </c>
      <c r="X10" s="41" t="str">
        <f>IF('Control Sample Data'!J9="","",IF(SUM('Control Sample Data'!J$3:J$98)&gt;10,IF(AND(ISNUMBER('Control Sample Data'!J9),'Control Sample Data'!J9&lt;$C$109, 'Control Sample Data'!J9&gt;0),'Control Sample Data'!J9,$C$109),""))</f>
        <v/>
      </c>
      <c r="Y10" s="41" t="str">
        <f>IF('Control Sample Data'!K9="","",IF(SUM('Control Sample Data'!K$3:K$98)&gt;10,IF(AND(ISNUMBER('Control Sample Data'!K9),'Control Sample Data'!K9&lt;$C$109, 'Control Sample Data'!K9&gt;0),'Control Sample Data'!K9,$C$109),""))</f>
        <v/>
      </c>
      <c r="Z10" s="41" t="str">
        <f>IF('Control Sample Data'!L9="","",IF(SUM('Control Sample Data'!L$3:L$98)&gt;10,IF(AND(ISNUMBER('Control Sample Data'!L9),'Control Sample Data'!L9&lt;$C$109, 'Control Sample Data'!L9&gt;0),'Control Sample Data'!L9,$C$109),""))</f>
        <v/>
      </c>
      <c r="AA10" s="41" t="str">
        <f>IF('Control Sample Data'!M9="","",IF(SUM('Control Sample Data'!M$3:M$98)&gt;10,IF(AND(ISNUMBER('Control Sample Data'!M9),'Control Sample Data'!M9&lt;$C$109, 'Control Sample Data'!M9&gt;0),'Control Sample Data'!M9,$C$109),""))</f>
        <v/>
      </c>
      <c r="AB10" s="127" t="str">
        <f>IF('Control Sample Data'!N9="","",IF(SUM('Control Sample Data'!N$3:N$98)&gt;10,IF(AND(ISNUMBER('Control Sample Data'!N9),'Control Sample Data'!N9&lt;$C$109, 'Control Sample Data'!N9&gt;0),'Control Sample Data'!N9,$C$109),""))</f>
        <v/>
      </c>
      <c r="AC10" s="119" t="str">
        <f>IF(ISERROR(VLOOKUP('Choose Reference Genes'!$A9,$A$4:$N$99,3,0)),"",VLOOKUP('Choose Reference Genes'!$A9,$A$4:$N$99,3,0))</f>
        <v/>
      </c>
      <c r="AD10" s="93" t="str">
        <f>IF(ISERROR(VLOOKUP('Choose Reference Genes'!$A9,$A$4:$N$99,4,0)),"",VLOOKUP('Choose Reference Genes'!$A9,$A$4:$N$99,4,0))</f>
        <v/>
      </c>
      <c r="AE10" s="93" t="str">
        <f>IF(ISERROR(VLOOKUP('Choose Reference Genes'!$A9,$A$4:$N$99,5,0)),"",VLOOKUP('Choose Reference Genes'!$A9,$A$4:$N$99,5,0))</f>
        <v/>
      </c>
      <c r="AF10" s="93" t="str">
        <f>IF(ISERROR(VLOOKUP('Choose Reference Genes'!$A9,$A$4:$N$99,6,0)),"",VLOOKUP('Choose Reference Genes'!$A9,$A$4:$N$99,6,0))</f>
        <v/>
      </c>
      <c r="AG10" s="93" t="str">
        <f>IF(ISERROR(VLOOKUP('Choose Reference Genes'!$A9,$A$4:$N$99,7,0)),"",VLOOKUP('Choose Reference Genes'!$A9,$A$4:$N$99,7,0))</f>
        <v/>
      </c>
      <c r="AH10" s="93" t="str">
        <f>IF(ISERROR(VLOOKUP('Choose Reference Genes'!$A9,$A$4:$N$99,8,0)),"",VLOOKUP('Choose Reference Genes'!$A9,$A$4:$N$99,8,0))</f>
        <v/>
      </c>
      <c r="AI10" s="93" t="str">
        <f>IF(ISERROR(VLOOKUP('Choose Reference Genes'!$A9,$A$4:$N$99,9,0)),"",VLOOKUP('Choose Reference Genes'!$A9,$A$4:$N$99,9,0))</f>
        <v/>
      </c>
      <c r="AJ10" s="93" t="str">
        <f>IF(ISERROR(VLOOKUP('Choose Reference Genes'!$A9,$A$4:$N$99,10,0)),"",VLOOKUP('Choose Reference Genes'!$A9,$A$4:$N$99,10,0))</f>
        <v/>
      </c>
      <c r="AK10" s="93" t="str">
        <f>IF(ISERROR(VLOOKUP('Choose Reference Genes'!$A9,$A$4:$N$99,11,0)),"",VLOOKUP('Choose Reference Genes'!$A9,$A$4:$N$99,11,0))</f>
        <v/>
      </c>
      <c r="AL10" s="93" t="str">
        <f>IF(ISERROR(VLOOKUP('Choose Reference Genes'!$A9,$A$4:$N$99,12,0)),"",VLOOKUP('Choose Reference Genes'!$A9,$A$4:$N$99,12,0))</f>
        <v/>
      </c>
      <c r="AM10" s="93" t="str">
        <f>IF(ISERROR(VLOOKUP('Choose Reference Genes'!$A9,$A$4:$N$99,13,0)),"",VLOOKUP('Choose Reference Genes'!$A9,$A$4:$N$99,13,0))</f>
        <v/>
      </c>
      <c r="AN10" s="94" t="str">
        <f>IF(ISERROR(VLOOKUP('Choose Reference Genes'!$A9,$A$4:$N$99,14,0)),"",VLOOKUP('Choose Reference Genes'!$A9,$A$4:$N$99,14,0))</f>
        <v/>
      </c>
      <c r="AO10" s="92" t="str">
        <f>IF(ISERROR(VLOOKUP('Choose Reference Genes'!$A9,$A$4:$AB$99,17,0)),"",VLOOKUP('Choose Reference Genes'!$A9,$A$4:$AB$99,17,0))</f>
        <v/>
      </c>
      <c r="AP10" s="93" t="str">
        <f>IF(ISERROR(VLOOKUP('Choose Reference Genes'!$A9,$A$4:$AB$99,18,0)),"",VLOOKUP('Choose Reference Genes'!$A9,$A$4:$AB$99,18,0))</f>
        <v/>
      </c>
      <c r="AQ10" s="93" t="str">
        <f>IF(ISERROR(VLOOKUP('Choose Reference Genes'!$A9,$A$4:$AB$99,19,0)),"",VLOOKUP('Choose Reference Genes'!$A9,$A$4:$AB$99,19,0))</f>
        <v/>
      </c>
      <c r="AR10" s="93" t="str">
        <f>IF(ISERROR(VLOOKUP('Choose Reference Genes'!$A9,$A$4:$AB$99,20,0)),"",VLOOKUP('Choose Reference Genes'!$A9,$A$4:$AB$99,20,0))</f>
        <v/>
      </c>
      <c r="AS10" s="93" t="str">
        <f>IF(ISERROR(VLOOKUP('Choose Reference Genes'!$A9,$A$4:$AB$99,21,0)),"",VLOOKUP('Choose Reference Genes'!$A9,$A$4:$AB$99,21,0))</f>
        <v/>
      </c>
      <c r="AT10" s="93" t="str">
        <f>IF(ISERROR(VLOOKUP('Choose Reference Genes'!$A9,$A$4:$AB$99,22,0)),"",VLOOKUP('Choose Reference Genes'!$A9,$A$4:$AB$99,22,0))</f>
        <v/>
      </c>
      <c r="AU10" s="93" t="str">
        <f>IF(ISERROR(VLOOKUP('Choose Reference Genes'!$A9,$A$4:$AB$99,23,0)),"",VLOOKUP('Choose Reference Genes'!$A9,$A$4:$AB$99,23,0))</f>
        <v/>
      </c>
      <c r="AV10" s="93" t="str">
        <f>IF(ISERROR(VLOOKUP('Choose Reference Genes'!$A9,$A$4:$AB$99,24,0)),"",VLOOKUP('Choose Reference Genes'!$A9,$A$4:$AB$99,24,0))</f>
        <v/>
      </c>
      <c r="AW10" s="93" t="str">
        <f>IF(ISERROR(VLOOKUP('Choose Reference Genes'!$A9,$A$4:$AB$99,25,0)),"",VLOOKUP('Choose Reference Genes'!$A9,$A$4:$AB$99,25,0))</f>
        <v/>
      </c>
      <c r="AX10" s="93" t="str">
        <f>IF(ISERROR(VLOOKUP('Choose Reference Genes'!$A9,$A$4:$AB$99,26,0)),"",VLOOKUP('Choose Reference Genes'!$A9,$A$4:$AB$99,26,0))</f>
        <v/>
      </c>
      <c r="AY10" s="93" t="str">
        <f>IF(ISERROR(VLOOKUP('Choose Reference Genes'!$A9,$A$4:$AB$99,27,0)),"",VLOOKUP('Choose Reference Genes'!$A9,$A$4:$AB$99,27,0))</f>
        <v/>
      </c>
      <c r="AZ10" s="94" t="str">
        <f>IF(ISERROR(VLOOKUP('Choose Reference Genes'!$A9,$A$4:$AB$99,28,0)),"",VLOOKUP('Choose Reference Genes'!$A9,$A$4:$AB$99,28,0))</f>
        <v/>
      </c>
      <c r="BA10" s="90" t="str">
        <f t="shared" si="36"/>
        <v>BMP6</v>
      </c>
      <c r="BB10" s="107">
        <v>7</v>
      </c>
      <c r="BC10" s="86">
        <f t="shared" si="0"/>
        <v>16.291999999999998</v>
      </c>
      <c r="BD10" s="86">
        <f t="shared" si="1"/>
        <v>16.316000000000003</v>
      </c>
      <c r="BE10" s="86">
        <f t="shared" si="2"/>
        <v>16.417999999999999</v>
      </c>
      <c r="BF10" s="86" t="str">
        <f t="shared" si="3"/>
        <v/>
      </c>
      <c r="BG10" s="86" t="str">
        <f t="shared" si="4"/>
        <v/>
      </c>
      <c r="BH10" s="86" t="str">
        <f t="shared" si="5"/>
        <v/>
      </c>
      <c r="BI10" s="86" t="str">
        <f t="shared" si="6"/>
        <v/>
      </c>
      <c r="BJ10" s="86" t="str">
        <f t="shared" si="7"/>
        <v/>
      </c>
      <c r="BK10" s="86" t="str">
        <f t="shared" si="8"/>
        <v/>
      </c>
      <c r="BL10" s="86" t="str">
        <f t="shared" si="9"/>
        <v/>
      </c>
      <c r="BM10" s="86" t="str">
        <f t="shared" si="37"/>
        <v/>
      </c>
      <c r="BN10" s="86" t="str">
        <f t="shared" si="38"/>
        <v/>
      </c>
      <c r="BO10" s="86">
        <f t="shared" si="11"/>
        <v>16.53</v>
      </c>
      <c r="BP10" s="86">
        <f t="shared" si="12"/>
        <v>16.658000000000001</v>
      </c>
      <c r="BQ10" s="86">
        <f t="shared" si="13"/>
        <v>16.423999999999999</v>
      </c>
      <c r="BR10" s="86" t="str">
        <f t="shared" si="14"/>
        <v/>
      </c>
      <c r="BS10" s="86" t="str">
        <f t="shared" si="15"/>
        <v/>
      </c>
      <c r="BT10" s="86" t="str">
        <f t="shared" si="16"/>
        <v/>
      </c>
      <c r="BU10" s="86" t="str">
        <f t="shared" si="17"/>
        <v/>
      </c>
      <c r="BV10" s="86" t="str">
        <f t="shared" si="18"/>
        <v/>
      </c>
      <c r="BW10" s="86" t="str">
        <f t="shared" si="19"/>
        <v/>
      </c>
      <c r="BX10" s="86" t="str">
        <f t="shared" si="20"/>
        <v/>
      </c>
      <c r="BY10" s="86" t="str">
        <f t="shared" si="39"/>
        <v/>
      </c>
      <c r="BZ10" s="86" t="str">
        <f t="shared" si="40"/>
        <v/>
      </c>
      <c r="CA10" s="41">
        <f t="shared" si="41"/>
        <v>16.342000000000002</v>
      </c>
      <c r="CB10" s="41">
        <f t="shared" si="42"/>
        <v>16.537333333333333</v>
      </c>
      <c r="CC10" s="90" t="str">
        <f t="shared" si="43"/>
        <v>BMP6</v>
      </c>
      <c r="CD10" s="107">
        <v>7</v>
      </c>
      <c r="CE10" s="91">
        <f t="shared" si="22"/>
        <v>1.2462905748138799E-5</v>
      </c>
      <c r="CF10" s="91">
        <f t="shared" si="23"/>
        <v>1.2257293651688118E-5</v>
      </c>
      <c r="CG10" s="91">
        <f t="shared" si="24"/>
        <v>1.1420616049138579E-5</v>
      </c>
      <c r="CH10" s="91" t="str">
        <f t="shared" si="25"/>
        <v/>
      </c>
      <c r="CI10" s="91" t="str">
        <f t="shared" si="26"/>
        <v/>
      </c>
      <c r="CJ10" s="91" t="str">
        <f t="shared" si="27"/>
        <v/>
      </c>
      <c r="CK10" s="91" t="str">
        <f t="shared" si="28"/>
        <v/>
      </c>
      <c r="CL10" s="91" t="str">
        <f t="shared" si="29"/>
        <v/>
      </c>
      <c r="CM10" s="91" t="str">
        <f t="shared" si="30"/>
        <v/>
      </c>
      <c r="CN10" s="91" t="str">
        <f t="shared" si="31"/>
        <v/>
      </c>
      <c r="CO10" s="91" t="str">
        <f t="shared" si="44"/>
        <v/>
      </c>
      <c r="CP10" s="91" t="str">
        <f t="shared" si="45"/>
        <v/>
      </c>
      <c r="CQ10" s="91">
        <f t="shared" si="33"/>
        <v>1.0567546601188079E-5</v>
      </c>
      <c r="CR10" s="91">
        <f t="shared" si="33"/>
        <v>9.670353103900327E-6</v>
      </c>
      <c r="CS10" s="91">
        <f t="shared" si="33"/>
        <v>1.1373217672721261E-5</v>
      </c>
      <c r="CT10" s="91" t="str">
        <f t="shared" si="33"/>
        <v/>
      </c>
      <c r="CU10" s="91" t="str">
        <f t="shared" si="33"/>
        <v/>
      </c>
      <c r="CV10" s="91" t="str">
        <f t="shared" si="33"/>
        <v/>
      </c>
      <c r="CW10" s="91" t="str">
        <f t="shared" si="33"/>
        <v/>
      </c>
      <c r="CX10" s="91" t="str">
        <f t="shared" si="33"/>
        <v/>
      </c>
      <c r="CY10" s="91" t="str">
        <f t="shared" si="33"/>
        <v/>
      </c>
      <c r="CZ10" s="91" t="str">
        <f t="shared" si="33"/>
        <v/>
      </c>
      <c r="DA10" s="91" t="str">
        <f t="shared" si="46"/>
        <v/>
      </c>
      <c r="DB10" s="91" t="str">
        <f t="shared" si="47"/>
        <v/>
      </c>
      <c r="DD10" s="42">
        <v>9</v>
      </c>
      <c r="DE10" s="73">
        <f>Results!G11</f>
        <v>23.730435413200283</v>
      </c>
      <c r="DF10" s="73">
        <f>Results!G23</f>
        <v>1.4227347017405361</v>
      </c>
      <c r="DG10" s="73">
        <f>Results!G35</f>
        <v>3961.9638460986621</v>
      </c>
      <c r="DH10" s="73">
        <f>Results!G47</f>
        <v>1.1449886785973036</v>
      </c>
      <c r="DI10" s="73">
        <f>Results!G59</f>
        <v>1.4194512812000435</v>
      </c>
      <c r="DJ10" s="73">
        <f>Results!G71</f>
        <v>29.215592985203891</v>
      </c>
      <c r="DK10" s="73">
        <f>Results!G83</f>
        <v>5.3715309549349799</v>
      </c>
      <c r="DL10" s="73">
        <f>Results!G95</f>
        <v>2.6982050686793966</v>
      </c>
    </row>
    <row r="11" spans="1:116" ht="15" customHeight="1" x14ac:dyDescent="0.3">
      <c r="A11" s="126" t="str">
        <f>'Gene Table'!B10</f>
        <v>BMP7</v>
      </c>
      <c r="B11" s="102">
        <v>8</v>
      </c>
      <c r="C11" s="41">
        <f>IF('Test Sample Data'!C10="","",IF(SUM('Test Sample Data'!C$3:C$98)&gt;10,IF(AND(ISNUMBER('Test Sample Data'!C10),'Test Sample Data'!C10&lt;$C$109, 'Test Sample Data'!C10&gt;0),'Test Sample Data'!C10,$C$109),""))</f>
        <v>29.54</v>
      </c>
      <c r="D11" s="41">
        <f>IF('Test Sample Data'!D10="","",IF(SUM('Test Sample Data'!D$3:D$98)&gt;10,IF(AND(ISNUMBER('Test Sample Data'!D10),'Test Sample Data'!D10&lt;$C$109, 'Test Sample Data'!D10&gt;0),'Test Sample Data'!D10,$C$109),""))</f>
        <v>29.45</v>
      </c>
      <c r="E11" s="41">
        <f>IF('Test Sample Data'!E10="","",IF(SUM('Test Sample Data'!E$3:E$98)&gt;10,IF(AND(ISNUMBER('Test Sample Data'!E10),'Test Sample Data'!E10&lt;$C$109, 'Test Sample Data'!E10&gt;0),'Test Sample Data'!E10,$C$109),""))</f>
        <v>29.08</v>
      </c>
      <c r="F11" s="41" t="str">
        <f>IF('Test Sample Data'!F10="","",IF(SUM('Test Sample Data'!F$3:F$98)&gt;10,IF(AND(ISNUMBER('Test Sample Data'!F10),'Test Sample Data'!F10&lt;$C$109, 'Test Sample Data'!F10&gt;0),'Test Sample Data'!F10,$C$109),""))</f>
        <v/>
      </c>
      <c r="G11" s="41" t="str">
        <f>IF('Test Sample Data'!G10="","",IF(SUM('Test Sample Data'!G$3:G$98)&gt;10,IF(AND(ISNUMBER('Test Sample Data'!G10),'Test Sample Data'!G10&lt;$C$109, 'Test Sample Data'!G10&gt;0),'Test Sample Data'!G10,$C$109),""))</f>
        <v/>
      </c>
      <c r="H11" s="41" t="str">
        <f>IF('Test Sample Data'!H10="","",IF(SUM('Test Sample Data'!H$3:H$98)&gt;10,IF(AND(ISNUMBER('Test Sample Data'!H10),'Test Sample Data'!H10&lt;$C$109, 'Test Sample Data'!H10&gt;0),'Test Sample Data'!H10,$C$109),""))</f>
        <v/>
      </c>
      <c r="I11" s="41" t="str">
        <f>IF('Test Sample Data'!I10="","",IF(SUM('Test Sample Data'!I$3:I$98)&gt;10,IF(AND(ISNUMBER('Test Sample Data'!I10),'Test Sample Data'!I10&lt;$C$109, 'Test Sample Data'!I10&gt;0),'Test Sample Data'!I10,$C$109),""))</f>
        <v/>
      </c>
      <c r="J11" s="41" t="str">
        <f>IF('Test Sample Data'!J10="","",IF(SUM('Test Sample Data'!J$3:J$98)&gt;10,IF(AND(ISNUMBER('Test Sample Data'!J10),'Test Sample Data'!J10&lt;$C$109, 'Test Sample Data'!J10&gt;0),'Test Sample Data'!J10,$C$109),""))</f>
        <v/>
      </c>
      <c r="K11" s="41" t="str">
        <f>IF('Test Sample Data'!K10="","",IF(SUM('Test Sample Data'!K$3:K$98)&gt;10,IF(AND(ISNUMBER('Test Sample Data'!K10),'Test Sample Data'!K10&lt;$C$109, 'Test Sample Data'!K10&gt;0),'Test Sample Data'!K10,$C$109),""))</f>
        <v/>
      </c>
      <c r="L11" s="41" t="str">
        <f>IF('Test Sample Data'!L10="","",IF(SUM('Test Sample Data'!L$3:L$98)&gt;10,IF(AND(ISNUMBER('Test Sample Data'!L10),'Test Sample Data'!L10&lt;$C$109, 'Test Sample Data'!L10&gt;0),'Test Sample Data'!L10,$C$109),""))</f>
        <v/>
      </c>
      <c r="M11" s="41" t="str">
        <f>IF('Test Sample Data'!M10="","",IF(SUM('Test Sample Data'!M$3:M$98)&gt;10,IF(AND(ISNUMBER('Test Sample Data'!M10),'Test Sample Data'!M10&lt;$C$109, 'Test Sample Data'!M10&gt;0),'Test Sample Data'!M10,$C$109),""))</f>
        <v/>
      </c>
      <c r="N11" s="41" t="str">
        <f>IF('Test Sample Data'!N10="","",IF(SUM('Test Sample Data'!N$3:N$98)&gt;10,IF(AND(ISNUMBER('Test Sample Data'!N10),'Test Sample Data'!N10&lt;$C$109, 'Test Sample Data'!N10&gt;0),'Test Sample Data'!N10,$C$109),""))</f>
        <v/>
      </c>
      <c r="O11" s="41" t="str">
        <f>'Gene Table'!B10</f>
        <v>BMP7</v>
      </c>
      <c r="P11" s="102">
        <v>8</v>
      </c>
      <c r="Q11" s="41">
        <f>IF('Control Sample Data'!C10="","",IF(SUM('Control Sample Data'!C$3:C$98)&gt;10,IF(AND(ISNUMBER('Control Sample Data'!C10),'Control Sample Data'!C10&lt;$C$109, 'Control Sample Data'!C10&gt;0),'Control Sample Data'!C10,$C$109),""))</f>
        <v>27.33</v>
      </c>
      <c r="R11" s="41">
        <f>IF('Control Sample Data'!D10="","",IF(SUM('Control Sample Data'!D$3:D$98)&gt;10,IF(AND(ISNUMBER('Control Sample Data'!D10),'Control Sample Data'!D10&lt;$C$109, 'Control Sample Data'!D10&gt;0),'Control Sample Data'!D10,$C$109),""))</f>
        <v>27.11</v>
      </c>
      <c r="S11" s="41">
        <f>IF('Control Sample Data'!E10="","",IF(SUM('Control Sample Data'!E$3:E$98)&gt;10,IF(AND(ISNUMBER('Control Sample Data'!E10),'Control Sample Data'!E10&lt;$C$109, 'Control Sample Data'!E10&gt;0),'Control Sample Data'!E10,$C$109),""))</f>
        <v>27.31</v>
      </c>
      <c r="T11" s="41" t="str">
        <f>IF('Control Sample Data'!F10="","",IF(SUM('Control Sample Data'!F$3:F$98)&gt;10,IF(AND(ISNUMBER('Control Sample Data'!F10),'Control Sample Data'!F10&lt;$C$109, 'Control Sample Data'!F10&gt;0),'Control Sample Data'!F10,$C$109),""))</f>
        <v/>
      </c>
      <c r="U11" s="41" t="str">
        <f>IF('Control Sample Data'!G10="","",IF(SUM('Control Sample Data'!G$3:G$98)&gt;10,IF(AND(ISNUMBER('Control Sample Data'!G10),'Control Sample Data'!G10&lt;$C$109, 'Control Sample Data'!G10&gt;0),'Control Sample Data'!G10,$C$109),""))</f>
        <v/>
      </c>
      <c r="V11" s="41" t="str">
        <f>IF('Control Sample Data'!H10="","",IF(SUM('Control Sample Data'!H$3:H$98)&gt;10,IF(AND(ISNUMBER('Control Sample Data'!H10),'Control Sample Data'!H10&lt;$C$109, 'Control Sample Data'!H10&gt;0),'Control Sample Data'!H10,$C$109),""))</f>
        <v/>
      </c>
      <c r="W11" s="41" t="str">
        <f>IF('Control Sample Data'!I10="","",IF(SUM('Control Sample Data'!I$3:I$98)&gt;10,IF(AND(ISNUMBER('Control Sample Data'!I10),'Control Sample Data'!I10&lt;$C$109, 'Control Sample Data'!I10&gt;0),'Control Sample Data'!I10,$C$109),""))</f>
        <v/>
      </c>
      <c r="X11" s="41" t="str">
        <f>IF('Control Sample Data'!J10="","",IF(SUM('Control Sample Data'!J$3:J$98)&gt;10,IF(AND(ISNUMBER('Control Sample Data'!J10),'Control Sample Data'!J10&lt;$C$109, 'Control Sample Data'!J10&gt;0),'Control Sample Data'!J10,$C$109),""))</f>
        <v/>
      </c>
      <c r="Y11" s="41" t="str">
        <f>IF('Control Sample Data'!K10="","",IF(SUM('Control Sample Data'!K$3:K$98)&gt;10,IF(AND(ISNUMBER('Control Sample Data'!K10),'Control Sample Data'!K10&lt;$C$109, 'Control Sample Data'!K10&gt;0),'Control Sample Data'!K10,$C$109),""))</f>
        <v/>
      </c>
      <c r="Z11" s="41" t="str">
        <f>IF('Control Sample Data'!L10="","",IF(SUM('Control Sample Data'!L$3:L$98)&gt;10,IF(AND(ISNUMBER('Control Sample Data'!L10),'Control Sample Data'!L10&lt;$C$109, 'Control Sample Data'!L10&gt;0),'Control Sample Data'!L10,$C$109),""))</f>
        <v/>
      </c>
      <c r="AA11" s="41" t="str">
        <f>IF('Control Sample Data'!M10="","",IF(SUM('Control Sample Data'!M$3:M$98)&gt;10,IF(AND(ISNUMBER('Control Sample Data'!M10),'Control Sample Data'!M10&lt;$C$109, 'Control Sample Data'!M10&gt;0),'Control Sample Data'!M10,$C$109),""))</f>
        <v/>
      </c>
      <c r="AB11" s="127" t="str">
        <f>IF('Control Sample Data'!N10="","",IF(SUM('Control Sample Data'!N$3:N$98)&gt;10,IF(AND(ISNUMBER('Control Sample Data'!N10),'Control Sample Data'!N10&lt;$C$109, 'Control Sample Data'!N10&gt;0),'Control Sample Data'!N10,$C$109),""))</f>
        <v/>
      </c>
      <c r="AC11" s="119" t="str">
        <f>IF(ISERROR(VLOOKUP('Choose Reference Genes'!$A10,$A$4:$N$99,3,0)),"",VLOOKUP('Choose Reference Genes'!$A10,$A$4:$N$99,3,0))</f>
        <v/>
      </c>
      <c r="AD11" s="93" t="str">
        <f>IF(ISERROR(VLOOKUP('Choose Reference Genes'!$A10,$A$4:$N$99,4,0)),"",VLOOKUP('Choose Reference Genes'!$A10,$A$4:$N$99,4,0))</f>
        <v/>
      </c>
      <c r="AE11" s="93" t="str">
        <f>IF(ISERROR(VLOOKUP('Choose Reference Genes'!$A10,$A$4:$N$99,5,0)),"",VLOOKUP('Choose Reference Genes'!$A10,$A$4:$N$99,5,0))</f>
        <v/>
      </c>
      <c r="AF11" s="93" t="str">
        <f>IF(ISERROR(VLOOKUP('Choose Reference Genes'!$A10,$A$4:$N$99,6,0)),"",VLOOKUP('Choose Reference Genes'!$A10,$A$4:$N$99,6,0))</f>
        <v/>
      </c>
      <c r="AG11" s="93" t="str">
        <f>IF(ISERROR(VLOOKUP('Choose Reference Genes'!$A10,$A$4:$N$99,7,0)),"",VLOOKUP('Choose Reference Genes'!$A10,$A$4:$N$99,7,0))</f>
        <v/>
      </c>
      <c r="AH11" s="93" t="str">
        <f>IF(ISERROR(VLOOKUP('Choose Reference Genes'!$A10,$A$4:$N$99,8,0)),"",VLOOKUP('Choose Reference Genes'!$A10,$A$4:$N$99,8,0))</f>
        <v/>
      </c>
      <c r="AI11" s="93" t="str">
        <f>IF(ISERROR(VLOOKUP('Choose Reference Genes'!$A10,$A$4:$N$99,9,0)),"",VLOOKUP('Choose Reference Genes'!$A10,$A$4:$N$99,9,0))</f>
        <v/>
      </c>
      <c r="AJ11" s="93" t="str">
        <f>IF(ISERROR(VLOOKUP('Choose Reference Genes'!$A10,$A$4:$N$99,10,0)),"",VLOOKUP('Choose Reference Genes'!$A10,$A$4:$N$99,10,0))</f>
        <v/>
      </c>
      <c r="AK11" s="93" t="str">
        <f>IF(ISERROR(VLOOKUP('Choose Reference Genes'!$A10,$A$4:$N$99,11,0)),"",VLOOKUP('Choose Reference Genes'!$A10,$A$4:$N$99,11,0))</f>
        <v/>
      </c>
      <c r="AL11" s="93" t="str">
        <f>IF(ISERROR(VLOOKUP('Choose Reference Genes'!$A10,$A$4:$N$99,12,0)),"",VLOOKUP('Choose Reference Genes'!$A10,$A$4:$N$99,12,0))</f>
        <v/>
      </c>
      <c r="AM11" s="93" t="str">
        <f>IF(ISERROR(VLOOKUP('Choose Reference Genes'!$A10,$A$4:$N$99,13,0)),"",VLOOKUP('Choose Reference Genes'!$A10,$A$4:$N$99,13,0))</f>
        <v/>
      </c>
      <c r="AN11" s="94" t="str">
        <f>IF(ISERROR(VLOOKUP('Choose Reference Genes'!$A10,$A$4:$N$99,14,0)),"",VLOOKUP('Choose Reference Genes'!$A10,$A$4:$N$99,14,0))</f>
        <v/>
      </c>
      <c r="AO11" s="92" t="str">
        <f>IF(ISERROR(VLOOKUP('Choose Reference Genes'!$A10,$A$4:$AB$99,17,0)),"",VLOOKUP('Choose Reference Genes'!$A10,$A$4:$AB$99,17,0))</f>
        <v/>
      </c>
      <c r="AP11" s="93" t="str">
        <f>IF(ISERROR(VLOOKUP('Choose Reference Genes'!$A10,$A$4:$AB$99,18,0)),"",VLOOKUP('Choose Reference Genes'!$A10,$A$4:$AB$99,18,0))</f>
        <v/>
      </c>
      <c r="AQ11" s="93" t="str">
        <f>IF(ISERROR(VLOOKUP('Choose Reference Genes'!$A10,$A$4:$AB$99,19,0)),"",VLOOKUP('Choose Reference Genes'!$A10,$A$4:$AB$99,19,0))</f>
        <v/>
      </c>
      <c r="AR11" s="93" t="str">
        <f>IF(ISERROR(VLOOKUP('Choose Reference Genes'!$A10,$A$4:$AB$99,20,0)),"",VLOOKUP('Choose Reference Genes'!$A10,$A$4:$AB$99,20,0))</f>
        <v/>
      </c>
      <c r="AS11" s="93" t="str">
        <f>IF(ISERROR(VLOOKUP('Choose Reference Genes'!$A10,$A$4:$AB$99,21,0)),"",VLOOKUP('Choose Reference Genes'!$A10,$A$4:$AB$99,21,0))</f>
        <v/>
      </c>
      <c r="AT11" s="93" t="str">
        <f>IF(ISERROR(VLOOKUP('Choose Reference Genes'!$A10,$A$4:$AB$99,22,0)),"",VLOOKUP('Choose Reference Genes'!$A10,$A$4:$AB$99,22,0))</f>
        <v/>
      </c>
      <c r="AU11" s="93" t="str">
        <f>IF(ISERROR(VLOOKUP('Choose Reference Genes'!$A10,$A$4:$AB$99,23,0)),"",VLOOKUP('Choose Reference Genes'!$A10,$A$4:$AB$99,23,0))</f>
        <v/>
      </c>
      <c r="AV11" s="93" t="str">
        <f>IF(ISERROR(VLOOKUP('Choose Reference Genes'!$A10,$A$4:$AB$99,24,0)),"",VLOOKUP('Choose Reference Genes'!$A10,$A$4:$AB$99,24,0))</f>
        <v/>
      </c>
      <c r="AW11" s="93" t="str">
        <f>IF(ISERROR(VLOOKUP('Choose Reference Genes'!$A10,$A$4:$AB$99,25,0)),"",VLOOKUP('Choose Reference Genes'!$A10,$A$4:$AB$99,25,0))</f>
        <v/>
      </c>
      <c r="AX11" s="93" t="str">
        <f>IF(ISERROR(VLOOKUP('Choose Reference Genes'!$A10,$A$4:$AB$99,26,0)),"",VLOOKUP('Choose Reference Genes'!$A10,$A$4:$AB$99,26,0))</f>
        <v/>
      </c>
      <c r="AY11" s="93" t="str">
        <f>IF(ISERROR(VLOOKUP('Choose Reference Genes'!$A10,$A$4:$AB$99,27,0)),"",VLOOKUP('Choose Reference Genes'!$A10,$A$4:$AB$99,27,0))</f>
        <v/>
      </c>
      <c r="AZ11" s="94" t="str">
        <f>IF(ISERROR(VLOOKUP('Choose Reference Genes'!$A10,$A$4:$AB$99,28,0)),"",VLOOKUP('Choose Reference Genes'!$A10,$A$4:$AB$99,28,0))</f>
        <v/>
      </c>
      <c r="BA11" s="90" t="str">
        <f t="shared" si="36"/>
        <v>BMP7</v>
      </c>
      <c r="BB11" s="107">
        <v>8</v>
      </c>
      <c r="BC11" s="86">
        <f t="shared" si="0"/>
        <v>10.831999999999997</v>
      </c>
      <c r="BD11" s="86">
        <f t="shared" si="1"/>
        <v>10.766000000000002</v>
      </c>
      <c r="BE11" s="86">
        <f t="shared" si="2"/>
        <v>10.497999999999998</v>
      </c>
      <c r="BF11" s="86" t="str">
        <f t="shared" si="3"/>
        <v/>
      </c>
      <c r="BG11" s="86" t="str">
        <f t="shared" si="4"/>
        <v/>
      </c>
      <c r="BH11" s="86" t="str">
        <f t="shared" si="5"/>
        <v/>
      </c>
      <c r="BI11" s="86" t="str">
        <f t="shared" si="6"/>
        <v/>
      </c>
      <c r="BJ11" s="86" t="str">
        <f t="shared" si="7"/>
        <v/>
      </c>
      <c r="BK11" s="86" t="str">
        <f t="shared" si="8"/>
        <v/>
      </c>
      <c r="BL11" s="86" t="str">
        <f t="shared" si="9"/>
        <v/>
      </c>
      <c r="BM11" s="86" t="str">
        <f t="shared" si="37"/>
        <v/>
      </c>
      <c r="BN11" s="86" t="str">
        <f t="shared" si="38"/>
        <v/>
      </c>
      <c r="BO11" s="86">
        <f t="shared" si="11"/>
        <v>8.86</v>
      </c>
      <c r="BP11" s="86">
        <f t="shared" si="12"/>
        <v>8.7680000000000007</v>
      </c>
      <c r="BQ11" s="86">
        <f t="shared" si="13"/>
        <v>8.7339999999999982</v>
      </c>
      <c r="BR11" s="86" t="str">
        <f t="shared" si="14"/>
        <v/>
      </c>
      <c r="BS11" s="86" t="str">
        <f t="shared" si="15"/>
        <v/>
      </c>
      <c r="BT11" s="86" t="str">
        <f t="shared" si="16"/>
        <v/>
      </c>
      <c r="BU11" s="86" t="str">
        <f t="shared" si="17"/>
        <v/>
      </c>
      <c r="BV11" s="86" t="str">
        <f t="shared" si="18"/>
        <v/>
      </c>
      <c r="BW11" s="86" t="str">
        <f t="shared" si="19"/>
        <v/>
      </c>
      <c r="BX11" s="86" t="str">
        <f t="shared" si="20"/>
        <v/>
      </c>
      <c r="BY11" s="86" t="str">
        <f t="shared" si="39"/>
        <v/>
      </c>
      <c r="BZ11" s="86" t="str">
        <f t="shared" si="40"/>
        <v/>
      </c>
      <c r="CA11" s="41">
        <f t="shared" si="41"/>
        <v>10.698666666666666</v>
      </c>
      <c r="CB11" s="41">
        <f t="shared" si="42"/>
        <v>8.7873333333333328</v>
      </c>
      <c r="CC11" s="90" t="str">
        <f t="shared" si="43"/>
        <v>BMP7</v>
      </c>
      <c r="CD11" s="107">
        <v>8</v>
      </c>
      <c r="CE11" s="91">
        <f t="shared" si="22"/>
        <v>5.4858393702717151E-4</v>
      </c>
      <c r="CF11" s="91">
        <f t="shared" si="23"/>
        <v>5.7426330580613474E-4</v>
      </c>
      <c r="CG11" s="91">
        <f t="shared" si="24"/>
        <v>6.9149191319069691E-4</v>
      </c>
      <c r="CH11" s="91" t="str">
        <f t="shared" si="25"/>
        <v/>
      </c>
      <c r="CI11" s="91" t="str">
        <f t="shared" si="26"/>
        <v/>
      </c>
      <c r="CJ11" s="91" t="str">
        <f t="shared" si="27"/>
        <v/>
      </c>
      <c r="CK11" s="91" t="str">
        <f t="shared" si="28"/>
        <v/>
      </c>
      <c r="CL11" s="91" t="str">
        <f t="shared" si="29"/>
        <v/>
      </c>
      <c r="CM11" s="91" t="str">
        <f t="shared" si="30"/>
        <v/>
      </c>
      <c r="CN11" s="91" t="str">
        <f t="shared" si="31"/>
        <v/>
      </c>
      <c r="CO11" s="91" t="str">
        <f t="shared" si="44"/>
        <v/>
      </c>
      <c r="CP11" s="91" t="str">
        <f t="shared" si="45"/>
        <v/>
      </c>
      <c r="CQ11" s="91">
        <f t="shared" si="33"/>
        <v>2.1521584294465061E-3</v>
      </c>
      <c r="CR11" s="91">
        <f t="shared" si="33"/>
        <v>2.2938710375266665E-3</v>
      </c>
      <c r="CS11" s="91">
        <f t="shared" si="33"/>
        <v>2.3485727517542571E-3</v>
      </c>
      <c r="CT11" s="91" t="str">
        <f t="shared" si="33"/>
        <v/>
      </c>
      <c r="CU11" s="91" t="str">
        <f t="shared" si="33"/>
        <v/>
      </c>
      <c r="CV11" s="91" t="str">
        <f t="shared" si="33"/>
        <v/>
      </c>
      <c r="CW11" s="91" t="str">
        <f t="shared" si="33"/>
        <v/>
      </c>
      <c r="CX11" s="91" t="str">
        <f t="shared" si="33"/>
        <v/>
      </c>
      <c r="CY11" s="91" t="str">
        <f t="shared" si="33"/>
        <v/>
      </c>
      <c r="CZ11" s="91" t="str">
        <f t="shared" si="33"/>
        <v/>
      </c>
      <c r="DA11" s="91" t="str">
        <f t="shared" si="46"/>
        <v/>
      </c>
      <c r="DB11" s="91" t="str">
        <f t="shared" si="47"/>
        <v/>
      </c>
      <c r="DD11" s="42">
        <v>10</v>
      </c>
      <c r="DE11" s="73">
        <f>Results!G12</f>
        <v>1494.3820681896307</v>
      </c>
      <c r="DF11" s="73">
        <f>Results!G24</f>
        <v>1.6006597476543984</v>
      </c>
      <c r="DG11" s="73">
        <f>Results!G36</f>
        <v>1.0224285306099221</v>
      </c>
      <c r="DH11" s="73">
        <f>Results!G48</f>
        <v>2.3380946492906109</v>
      </c>
      <c r="DI11" s="73">
        <f>Results!G60</f>
        <v>208.70673301925464</v>
      </c>
      <c r="DJ11" s="73">
        <f>Results!G72</f>
        <v>0.22251893331312439</v>
      </c>
      <c r="DK11" s="73">
        <f>Results!G84</f>
        <v>0.39374495217679006</v>
      </c>
      <c r="DL11" s="73">
        <f>Results!G96</f>
        <v>0.73645366632195275</v>
      </c>
    </row>
    <row r="12" spans="1:116" ht="15" customHeight="1" x14ac:dyDescent="0.3">
      <c r="A12" s="126" t="str">
        <f>'Gene Table'!B11</f>
        <v>CD40LG</v>
      </c>
      <c r="B12" s="102">
        <v>9</v>
      </c>
      <c r="C12" s="41">
        <f>IF('Test Sample Data'!C11="","",IF(SUM('Test Sample Data'!C$3:C$98)&gt;10,IF(AND(ISNUMBER('Test Sample Data'!C11),'Test Sample Data'!C11&lt;$C$109, 'Test Sample Data'!C11&gt;0),'Test Sample Data'!C11,$C$109),""))</f>
        <v>21.26</v>
      </c>
      <c r="D12" s="41">
        <f>IF('Test Sample Data'!D11="","",IF(SUM('Test Sample Data'!D$3:D$98)&gt;10,IF(AND(ISNUMBER('Test Sample Data'!D11),'Test Sample Data'!D11&lt;$C$109, 'Test Sample Data'!D11&gt;0),'Test Sample Data'!D11,$C$109),""))</f>
        <v>21.29</v>
      </c>
      <c r="E12" s="41">
        <f>IF('Test Sample Data'!E11="","",IF(SUM('Test Sample Data'!E$3:E$98)&gt;10,IF(AND(ISNUMBER('Test Sample Data'!E11),'Test Sample Data'!E11&lt;$C$109, 'Test Sample Data'!E11&gt;0),'Test Sample Data'!E11,$C$109),""))</f>
        <v>21.26</v>
      </c>
      <c r="F12" s="41" t="str">
        <f>IF('Test Sample Data'!F11="","",IF(SUM('Test Sample Data'!F$3:F$98)&gt;10,IF(AND(ISNUMBER('Test Sample Data'!F11),'Test Sample Data'!F11&lt;$C$109, 'Test Sample Data'!F11&gt;0),'Test Sample Data'!F11,$C$109),""))</f>
        <v/>
      </c>
      <c r="G12" s="41" t="str">
        <f>IF('Test Sample Data'!G11="","",IF(SUM('Test Sample Data'!G$3:G$98)&gt;10,IF(AND(ISNUMBER('Test Sample Data'!G11),'Test Sample Data'!G11&lt;$C$109, 'Test Sample Data'!G11&gt;0),'Test Sample Data'!G11,$C$109),""))</f>
        <v/>
      </c>
      <c r="H12" s="41" t="str">
        <f>IF('Test Sample Data'!H11="","",IF(SUM('Test Sample Data'!H$3:H$98)&gt;10,IF(AND(ISNUMBER('Test Sample Data'!H11),'Test Sample Data'!H11&lt;$C$109, 'Test Sample Data'!H11&gt;0),'Test Sample Data'!H11,$C$109),""))</f>
        <v/>
      </c>
      <c r="I12" s="41" t="str">
        <f>IF('Test Sample Data'!I11="","",IF(SUM('Test Sample Data'!I$3:I$98)&gt;10,IF(AND(ISNUMBER('Test Sample Data'!I11),'Test Sample Data'!I11&lt;$C$109, 'Test Sample Data'!I11&gt;0),'Test Sample Data'!I11,$C$109),""))</f>
        <v/>
      </c>
      <c r="J12" s="41" t="str">
        <f>IF('Test Sample Data'!J11="","",IF(SUM('Test Sample Data'!J$3:J$98)&gt;10,IF(AND(ISNUMBER('Test Sample Data'!J11),'Test Sample Data'!J11&lt;$C$109, 'Test Sample Data'!J11&gt;0),'Test Sample Data'!J11,$C$109),""))</f>
        <v/>
      </c>
      <c r="K12" s="41" t="str">
        <f>IF('Test Sample Data'!K11="","",IF(SUM('Test Sample Data'!K$3:K$98)&gt;10,IF(AND(ISNUMBER('Test Sample Data'!K11),'Test Sample Data'!K11&lt;$C$109, 'Test Sample Data'!K11&gt;0),'Test Sample Data'!K11,$C$109),""))</f>
        <v/>
      </c>
      <c r="L12" s="41" t="str">
        <f>IF('Test Sample Data'!L11="","",IF(SUM('Test Sample Data'!L$3:L$98)&gt;10,IF(AND(ISNUMBER('Test Sample Data'!L11),'Test Sample Data'!L11&lt;$C$109, 'Test Sample Data'!L11&gt;0),'Test Sample Data'!L11,$C$109),""))</f>
        <v/>
      </c>
      <c r="M12" s="41" t="str">
        <f>IF('Test Sample Data'!M11="","",IF(SUM('Test Sample Data'!M$3:M$98)&gt;10,IF(AND(ISNUMBER('Test Sample Data'!M11),'Test Sample Data'!M11&lt;$C$109, 'Test Sample Data'!M11&gt;0),'Test Sample Data'!M11,$C$109),""))</f>
        <v/>
      </c>
      <c r="N12" s="41" t="str">
        <f>IF('Test Sample Data'!N11="","",IF(SUM('Test Sample Data'!N$3:N$98)&gt;10,IF(AND(ISNUMBER('Test Sample Data'!N11),'Test Sample Data'!N11&lt;$C$109, 'Test Sample Data'!N11&gt;0),'Test Sample Data'!N11,$C$109),""))</f>
        <v/>
      </c>
      <c r="O12" s="41" t="str">
        <f>'Gene Table'!B11</f>
        <v>CD40LG</v>
      </c>
      <c r="P12" s="102">
        <v>9</v>
      </c>
      <c r="Q12" s="41">
        <f>IF('Control Sample Data'!C11="","",IF(SUM('Control Sample Data'!C$3:C$98)&gt;10,IF(AND(ISNUMBER('Control Sample Data'!C11),'Control Sample Data'!C11&lt;$C$109, 'Control Sample Data'!C11&gt;0),'Control Sample Data'!C11,$C$109),""))</f>
        <v>25.52</v>
      </c>
      <c r="R12" s="41">
        <f>IF('Control Sample Data'!D11="","",IF(SUM('Control Sample Data'!D$3:D$98)&gt;10,IF(AND(ISNUMBER('Control Sample Data'!D11),'Control Sample Data'!D11&lt;$C$109, 'Control Sample Data'!D11&gt;0),'Control Sample Data'!D11,$C$109),""))</f>
        <v>25.6</v>
      </c>
      <c r="S12" s="41">
        <f>IF('Control Sample Data'!E11="","",IF(SUM('Control Sample Data'!E$3:E$98)&gt;10,IF(AND(ISNUMBER('Control Sample Data'!E11),'Control Sample Data'!E11&lt;$C$109, 'Control Sample Data'!E11&gt;0),'Control Sample Data'!E11,$C$109),""))</f>
        <v>25.81</v>
      </c>
      <c r="T12" s="41" t="str">
        <f>IF('Control Sample Data'!F11="","",IF(SUM('Control Sample Data'!F$3:F$98)&gt;10,IF(AND(ISNUMBER('Control Sample Data'!F11),'Control Sample Data'!F11&lt;$C$109, 'Control Sample Data'!F11&gt;0),'Control Sample Data'!F11,$C$109),""))</f>
        <v/>
      </c>
      <c r="U12" s="41" t="str">
        <f>IF('Control Sample Data'!G11="","",IF(SUM('Control Sample Data'!G$3:G$98)&gt;10,IF(AND(ISNUMBER('Control Sample Data'!G11),'Control Sample Data'!G11&lt;$C$109, 'Control Sample Data'!G11&gt;0),'Control Sample Data'!G11,$C$109),""))</f>
        <v/>
      </c>
      <c r="V12" s="41" t="str">
        <f>IF('Control Sample Data'!H11="","",IF(SUM('Control Sample Data'!H$3:H$98)&gt;10,IF(AND(ISNUMBER('Control Sample Data'!H11),'Control Sample Data'!H11&lt;$C$109, 'Control Sample Data'!H11&gt;0),'Control Sample Data'!H11,$C$109),""))</f>
        <v/>
      </c>
      <c r="W12" s="41" t="str">
        <f>IF('Control Sample Data'!I11="","",IF(SUM('Control Sample Data'!I$3:I$98)&gt;10,IF(AND(ISNUMBER('Control Sample Data'!I11),'Control Sample Data'!I11&lt;$C$109, 'Control Sample Data'!I11&gt;0),'Control Sample Data'!I11,$C$109),""))</f>
        <v/>
      </c>
      <c r="X12" s="41" t="str">
        <f>IF('Control Sample Data'!J11="","",IF(SUM('Control Sample Data'!J$3:J$98)&gt;10,IF(AND(ISNUMBER('Control Sample Data'!J11),'Control Sample Data'!J11&lt;$C$109, 'Control Sample Data'!J11&gt;0),'Control Sample Data'!J11,$C$109),""))</f>
        <v/>
      </c>
      <c r="Y12" s="41" t="str">
        <f>IF('Control Sample Data'!K11="","",IF(SUM('Control Sample Data'!K$3:K$98)&gt;10,IF(AND(ISNUMBER('Control Sample Data'!K11),'Control Sample Data'!K11&lt;$C$109, 'Control Sample Data'!K11&gt;0),'Control Sample Data'!K11,$C$109),""))</f>
        <v/>
      </c>
      <c r="Z12" s="41" t="str">
        <f>IF('Control Sample Data'!L11="","",IF(SUM('Control Sample Data'!L$3:L$98)&gt;10,IF(AND(ISNUMBER('Control Sample Data'!L11),'Control Sample Data'!L11&lt;$C$109, 'Control Sample Data'!L11&gt;0),'Control Sample Data'!L11,$C$109),""))</f>
        <v/>
      </c>
      <c r="AA12" s="41" t="str">
        <f>IF('Control Sample Data'!M11="","",IF(SUM('Control Sample Data'!M$3:M$98)&gt;10,IF(AND(ISNUMBER('Control Sample Data'!M11),'Control Sample Data'!M11&lt;$C$109, 'Control Sample Data'!M11&gt;0),'Control Sample Data'!M11,$C$109),""))</f>
        <v/>
      </c>
      <c r="AB12" s="127" t="str">
        <f>IF('Control Sample Data'!N11="","",IF(SUM('Control Sample Data'!N$3:N$98)&gt;10,IF(AND(ISNUMBER('Control Sample Data'!N11),'Control Sample Data'!N11&lt;$C$109, 'Control Sample Data'!N11&gt;0),'Control Sample Data'!N11,$C$109),""))</f>
        <v/>
      </c>
      <c r="AC12" s="119" t="str">
        <f>IF(ISERROR(VLOOKUP('Choose Reference Genes'!$A11,$A$4:$N$99,3,0)),"",VLOOKUP('Choose Reference Genes'!$A11,$A$4:$N$99,3,0))</f>
        <v/>
      </c>
      <c r="AD12" s="93" t="str">
        <f>IF(ISERROR(VLOOKUP('Choose Reference Genes'!$A11,$A$4:$N$99,4,0)),"",VLOOKUP('Choose Reference Genes'!$A11,$A$4:$N$99,4,0))</f>
        <v/>
      </c>
      <c r="AE12" s="93" t="str">
        <f>IF(ISERROR(VLOOKUP('Choose Reference Genes'!$A11,$A$4:$N$99,5,0)),"",VLOOKUP('Choose Reference Genes'!$A11,$A$4:$N$99,5,0))</f>
        <v/>
      </c>
      <c r="AF12" s="93" t="str">
        <f>IF(ISERROR(VLOOKUP('Choose Reference Genes'!$A11,$A$4:$N$99,6,0)),"",VLOOKUP('Choose Reference Genes'!$A11,$A$4:$N$99,6,0))</f>
        <v/>
      </c>
      <c r="AG12" s="93" t="str">
        <f>IF(ISERROR(VLOOKUP('Choose Reference Genes'!$A11,$A$4:$N$99,7,0)),"",VLOOKUP('Choose Reference Genes'!$A11,$A$4:$N$99,7,0))</f>
        <v/>
      </c>
      <c r="AH12" s="93" t="str">
        <f>IF(ISERROR(VLOOKUP('Choose Reference Genes'!$A11,$A$4:$N$99,8,0)),"",VLOOKUP('Choose Reference Genes'!$A11,$A$4:$N$99,8,0))</f>
        <v/>
      </c>
      <c r="AI12" s="93" t="str">
        <f>IF(ISERROR(VLOOKUP('Choose Reference Genes'!$A11,$A$4:$N$99,9,0)),"",VLOOKUP('Choose Reference Genes'!$A11,$A$4:$N$99,9,0))</f>
        <v/>
      </c>
      <c r="AJ12" s="93" t="str">
        <f>IF(ISERROR(VLOOKUP('Choose Reference Genes'!$A11,$A$4:$N$99,10,0)),"",VLOOKUP('Choose Reference Genes'!$A11,$A$4:$N$99,10,0))</f>
        <v/>
      </c>
      <c r="AK12" s="93" t="str">
        <f>IF(ISERROR(VLOOKUP('Choose Reference Genes'!$A11,$A$4:$N$99,11,0)),"",VLOOKUP('Choose Reference Genes'!$A11,$A$4:$N$99,11,0))</f>
        <v/>
      </c>
      <c r="AL12" s="93" t="str">
        <f>IF(ISERROR(VLOOKUP('Choose Reference Genes'!$A11,$A$4:$N$99,12,0)),"",VLOOKUP('Choose Reference Genes'!$A11,$A$4:$N$99,12,0))</f>
        <v/>
      </c>
      <c r="AM12" s="93" t="str">
        <f>IF(ISERROR(VLOOKUP('Choose Reference Genes'!$A11,$A$4:$N$99,13,0)),"",VLOOKUP('Choose Reference Genes'!$A11,$A$4:$N$99,13,0))</f>
        <v/>
      </c>
      <c r="AN12" s="94" t="str">
        <f>IF(ISERROR(VLOOKUP('Choose Reference Genes'!$A11,$A$4:$N$99,14,0)),"",VLOOKUP('Choose Reference Genes'!$A11,$A$4:$N$99,14,0))</f>
        <v/>
      </c>
      <c r="AO12" s="92" t="str">
        <f>IF(ISERROR(VLOOKUP('Choose Reference Genes'!$A11,$A$4:$AB$99,17,0)),"",VLOOKUP('Choose Reference Genes'!$A11,$A$4:$AB$99,17,0))</f>
        <v/>
      </c>
      <c r="AP12" s="93" t="str">
        <f>IF(ISERROR(VLOOKUP('Choose Reference Genes'!$A11,$A$4:$AB$99,18,0)),"",VLOOKUP('Choose Reference Genes'!$A11,$A$4:$AB$99,18,0))</f>
        <v/>
      </c>
      <c r="AQ12" s="93" t="str">
        <f>IF(ISERROR(VLOOKUP('Choose Reference Genes'!$A11,$A$4:$AB$99,19,0)),"",VLOOKUP('Choose Reference Genes'!$A11,$A$4:$AB$99,19,0))</f>
        <v/>
      </c>
      <c r="AR12" s="93" t="str">
        <f>IF(ISERROR(VLOOKUP('Choose Reference Genes'!$A11,$A$4:$AB$99,20,0)),"",VLOOKUP('Choose Reference Genes'!$A11,$A$4:$AB$99,20,0))</f>
        <v/>
      </c>
      <c r="AS12" s="93" t="str">
        <f>IF(ISERROR(VLOOKUP('Choose Reference Genes'!$A11,$A$4:$AB$99,21,0)),"",VLOOKUP('Choose Reference Genes'!$A11,$A$4:$AB$99,21,0))</f>
        <v/>
      </c>
      <c r="AT12" s="93" t="str">
        <f>IF(ISERROR(VLOOKUP('Choose Reference Genes'!$A11,$A$4:$AB$99,22,0)),"",VLOOKUP('Choose Reference Genes'!$A11,$A$4:$AB$99,22,0))</f>
        <v/>
      </c>
      <c r="AU12" s="93" t="str">
        <f>IF(ISERROR(VLOOKUP('Choose Reference Genes'!$A11,$A$4:$AB$99,23,0)),"",VLOOKUP('Choose Reference Genes'!$A11,$A$4:$AB$99,23,0))</f>
        <v/>
      </c>
      <c r="AV12" s="93" t="str">
        <f>IF(ISERROR(VLOOKUP('Choose Reference Genes'!$A11,$A$4:$AB$99,24,0)),"",VLOOKUP('Choose Reference Genes'!$A11,$A$4:$AB$99,24,0))</f>
        <v/>
      </c>
      <c r="AW12" s="93" t="str">
        <f>IF(ISERROR(VLOOKUP('Choose Reference Genes'!$A11,$A$4:$AB$99,25,0)),"",VLOOKUP('Choose Reference Genes'!$A11,$A$4:$AB$99,25,0))</f>
        <v/>
      </c>
      <c r="AX12" s="93" t="str">
        <f>IF(ISERROR(VLOOKUP('Choose Reference Genes'!$A11,$A$4:$AB$99,26,0)),"",VLOOKUP('Choose Reference Genes'!$A11,$A$4:$AB$99,26,0))</f>
        <v/>
      </c>
      <c r="AY12" s="93" t="str">
        <f>IF(ISERROR(VLOOKUP('Choose Reference Genes'!$A11,$A$4:$AB$99,27,0)),"",VLOOKUP('Choose Reference Genes'!$A11,$A$4:$AB$99,27,0))</f>
        <v/>
      </c>
      <c r="AZ12" s="94" t="str">
        <f>IF(ISERROR(VLOOKUP('Choose Reference Genes'!$A11,$A$4:$AB$99,28,0)),"",VLOOKUP('Choose Reference Genes'!$A11,$A$4:$AB$99,28,0))</f>
        <v/>
      </c>
      <c r="BA12" s="90" t="str">
        <f t="shared" si="36"/>
        <v>CD40LG</v>
      </c>
      <c r="BB12" s="107">
        <v>9</v>
      </c>
      <c r="BC12" s="86">
        <f t="shared" si="0"/>
        <v>2.5519999999999996</v>
      </c>
      <c r="BD12" s="86">
        <f t="shared" si="1"/>
        <v>2.6060000000000016</v>
      </c>
      <c r="BE12" s="86">
        <f t="shared" si="2"/>
        <v>2.6780000000000008</v>
      </c>
      <c r="BF12" s="86" t="str">
        <f t="shared" si="3"/>
        <v/>
      </c>
      <c r="BG12" s="86" t="str">
        <f t="shared" si="4"/>
        <v/>
      </c>
      <c r="BH12" s="86" t="str">
        <f t="shared" si="5"/>
        <v/>
      </c>
      <c r="BI12" s="86" t="str">
        <f t="shared" si="6"/>
        <v/>
      </c>
      <c r="BJ12" s="86" t="str">
        <f t="shared" si="7"/>
        <v/>
      </c>
      <c r="BK12" s="86" t="str">
        <f t="shared" si="8"/>
        <v/>
      </c>
      <c r="BL12" s="86" t="str">
        <f t="shared" si="9"/>
        <v/>
      </c>
      <c r="BM12" s="86" t="str">
        <f t="shared" si="37"/>
        <v/>
      </c>
      <c r="BN12" s="86" t="str">
        <f t="shared" si="38"/>
        <v/>
      </c>
      <c r="BO12" s="86">
        <f t="shared" si="11"/>
        <v>7.0500000000000007</v>
      </c>
      <c r="BP12" s="86">
        <f t="shared" si="12"/>
        <v>7.2580000000000027</v>
      </c>
      <c r="BQ12" s="86">
        <f t="shared" si="13"/>
        <v>7.2339999999999982</v>
      </c>
      <c r="BR12" s="86" t="str">
        <f t="shared" si="14"/>
        <v/>
      </c>
      <c r="BS12" s="86" t="str">
        <f t="shared" si="15"/>
        <v/>
      </c>
      <c r="BT12" s="86" t="str">
        <f t="shared" si="16"/>
        <v/>
      </c>
      <c r="BU12" s="86" t="str">
        <f t="shared" si="17"/>
        <v/>
      </c>
      <c r="BV12" s="86" t="str">
        <f t="shared" si="18"/>
        <v/>
      </c>
      <c r="BW12" s="86" t="str">
        <f t="shared" si="19"/>
        <v/>
      </c>
      <c r="BX12" s="86" t="str">
        <f t="shared" si="20"/>
        <v/>
      </c>
      <c r="BY12" s="86" t="str">
        <f t="shared" si="39"/>
        <v/>
      </c>
      <c r="BZ12" s="86" t="str">
        <f t="shared" si="40"/>
        <v/>
      </c>
      <c r="CA12" s="41">
        <f t="shared" si="41"/>
        <v>2.6120000000000005</v>
      </c>
      <c r="CB12" s="41">
        <f t="shared" si="42"/>
        <v>7.1806666666666672</v>
      </c>
      <c r="CC12" s="90" t="str">
        <f t="shared" si="43"/>
        <v>CD40LG</v>
      </c>
      <c r="CD12" s="107">
        <v>9</v>
      </c>
      <c r="CE12" s="91">
        <f t="shared" si="22"/>
        <v>0.17051847935991937</v>
      </c>
      <c r="CF12" s="91">
        <f t="shared" si="23"/>
        <v>0.16425395339367119</v>
      </c>
      <c r="CG12" s="91">
        <f t="shared" si="24"/>
        <v>0.15625778782315108</v>
      </c>
      <c r="CH12" s="91" t="str">
        <f t="shared" si="25"/>
        <v/>
      </c>
      <c r="CI12" s="91" t="str">
        <f t="shared" si="26"/>
        <v/>
      </c>
      <c r="CJ12" s="91" t="str">
        <f t="shared" si="27"/>
        <v/>
      </c>
      <c r="CK12" s="91" t="str">
        <f t="shared" si="28"/>
        <v/>
      </c>
      <c r="CL12" s="91" t="str">
        <f t="shared" si="29"/>
        <v/>
      </c>
      <c r="CM12" s="91" t="str">
        <f t="shared" si="30"/>
        <v/>
      </c>
      <c r="CN12" s="91" t="str">
        <f t="shared" si="31"/>
        <v/>
      </c>
      <c r="CO12" s="91" t="str">
        <f t="shared" si="44"/>
        <v/>
      </c>
      <c r="CP12" s="91" t="str">
        <f t="shared" si="45"/>
        <v/>
      </c>
      <c r="CQ12" s="91">
        <f t="shared" si="33"/>
        <v>7.5463775697253554E-3</v>
      </c>
      <c r="CR12" s="91">
        <f t="shared" si="33"/>
        <v>6.5331749993286043E-3</v>
      </c>
      <c r="CS12" s="91">
        <f t="shared" si="33"/>
        <v>6.6427668755015424E-3</v>
      </c>
      <c r="CT12" s="91" t="str">
        <f t="shared" si="33"/>
        <v/>
      </c>
      <c r="CU12" s="91" t="str">
        <f t="shared" si="33"/>
        <v/>
      </c>
      <c r="CV12" s="91" t="str">
        <f t="shared" si="33"/>
        <v/>
      </c>
      <c r="CW12" s="91" t="str">
        <f t="shared" si="33"/>
        <v/>
      </c>
      <c r="CX12" s="91" t="str">
        <f t="shared" si="33"/>
        <v/>
      </c>
      <c r="CY12" s="91" t="str">
        <f t="shared" si="33"/>
        <v/>
      </c>
      <c r="CZ12" s="91" t="str">
        <f t="shared" si="33"/>
        <v/>
      </c>
      <c r="DA12" s="91" t="str">
        <f t="shared" si="46"/>
        <v/>
      </c>
      <c r="DB12" s="91" t="str">
        <f t="shared" si="47"/>
        <v/>
      </c>
      <c r="DD12" s="42">
        <v>11</v>
      </c>
      <c r="DE12" s="73">
        <f>Results!G13</f>
        <v>2.2846924936970896</v>
      </c>
      <c r="DF12" s="73">
        <f>Results!G25</f>
        <v>1.2645873268837828</v>
      </c>
      <c r="DG12" s="73">
        <f>Results!G37</f>
        <v>0.30467295218641111</v>
      </c>
      <c r="DH12" s="73">
        <f>Results!G49</f>
        <v>0.77664829813184633</v>
      </c>
      <c r="DI12" s="73">
        <f>Results!G61</f>
        <v>2.4657046509276141</v>
      </c>
      <c r="DJ12" s="73">
        <f>Results!G73</f>
        <v>1.4459322945457473</v>
      </c>
      <c r="DK12" s="73">
        <f>Results!G85</f>
        <v>0.8657365655196595</v>
      </c>
      <c r="DL12" s="73">
        <f>Results!G97</f>
        <v>0.7536674547791905</v>
      </c>
    </row>
    <row r="13" spans="1:116" ht="15" customHeight="1" x14ac:dyDescent="0.3">
      <c r="A13" s="126" t="str">
        <f>'Gene Table'!B12</f>
        <v>CD70</v>
      </c>
      <c r="B13" s="102">
        <v>10</v>
      </c>
      <c r="C13" s="41">
        <f>IF('Test Sample Data'!C12="","",IF(SUM('Test Sample Data'!C$3:C$98)&gt;10,IF(AND(ISNUMBER('Test Sample Data'!C12),'Test Sample Data'!C12&lt;$C$109, 'Test Sample Data'!C12&gt;0),'Test Sample Data'!C12,$C$109),""))</f>
        <v>16.77</v>
      </c>
      <c r="D13" s="41">
        <f>IF('Test Sample Data'!D12="","",IF(SUM('Test Sample Data'!D$3:D$98)&gt;10,IF(AND(ISNUMBER('Test Sample Data'!D12),'Test Sample Data'!D12&lt;$C$109, 'Test Sample Data'!D12&gt;0),'Test Sample Data'!D12,$C$109),""))</f>
        <v>16.86</v>
      </c>
      <c r="E13" s="41">
        <f>IF('Test Sample Data'!E12="","",IF(SUM('Test Sample Data'!E$3:E$98)&gt;10,IF(AND(ISNUMBER('Test Sample Data'!E12),'Test Sample Data'!E12&lt;$C$109, 'Test Sample Data'!E12&gt;0),'Test Sample Data'!E12,$C$109),""))</f>
        <v>16.77</v>
      </c>
      <c r="F13" s="41" t="str">
        <f>IF('Test Sample Data'!F12="","",IF(SUM('Test Sample Data'!F$3:F$98)&gt;10,IF(AND(ISNUMBER('Test Sample Data'!F12),'Test Sample Data'!F12&lt;$C$109, 'Test Sample Data'!F12&gt;0),'Test Sample Data'!F12,$C$109),""))</f>
        <v/>
      </c>
      <c r="G13" s="41" t="str">
        <f>IF('Test Sample Data'!G12="","",IF(SUM('Test Sample Data'!G$3:G$98)&gt;10,IF(AND(ISNUMBER('Test Sample Data'!G12),'Test Sample Data'!G12&lt;$C$109, 'Test Sample Data'!G12&gt;0),'Test Sample Data'!G12,$C$109),""))</f>
        <v/>
      </c>
      <c r="H13" s="41" t="str">
        <f>IF('Test Sample Data'!H12="","",IF(SUM('Test Sample Data'!H$3:H$98)&gt;10,IF(AND(ISNUMBER('Test Sample Data'!H12),'Test Sample Data'!H12&lt;$C$109, 'Test Sample Data'!H12&gt;0),'Test Sample Data'!H12,$C$109),""))</f>
        <v/>
      </c>
      <c r="I13" s="41" t="str">
        <f>IF('Test Sample Data'!I12="","",IF(SUM('Test Sample Data'!I$3:I$98)&gt;10,IF(AND(ISNUMBER('Test Sample Data'!I12),'Test Sample Data'!I12&lt;$C$109, 'Test Sample Data'!I12&gt;0),'Test Sample Data'!I12,$C$109),""))</f>
        <v/>
      </c>
      <c r="J13" s="41" t="str">
        <f>IF('Test Sample Data'!J12="","",IF(SUM('Test Sample Data'!J$3:J$98)&gt;10,IF(AND(ISNUMBER('Test Sample Data'!J12),'Test Sample Data'!J12&lt;$C$109, 'Test Sample Data'!J12&gt;0),'Test Sample Data'!J12,$C$109),""))</f>
        <v/>
      </c>
      <c r="K13" s="41" t="str">
        <f>IF('Test Sample Data'!K12="","",IF(SUM('Test Sample Data'!K$3:K$98)&gt;10,IF(AND(ISNUMBER('Test Sample Data'!K12),'Test Sample Data'!K12&lt;$C$109, 'Test Sample Data'!K12&gt;0),'Test Sample Data'!K12,$C$109),""))</f>
        <v/>
      </c>
      <c r="L13" s="41" t="str">
        <f>IF('Test Sample Data'!L12="","",IF(SUM('Test Sample Data'!L$3:L$98)&gt;10,IF(AND(ISNUMBER('Test Sample Data'!L12),'Test Sample Data'!L12&lt;$C$109, 'Test Sample Data'!L12&gt;0),'Test Sample Data'!L12,$C$109),""))</f>
        <v/>
      </c>
      <c r="M13" s="41" t="str">
        <f>IF('Test Sample Data'!M12="","",IF(SUM('Test Sample Data'!M$3:M$98)&gt;10,IF(AND(ISNUMBER('Test Sample Data'!M12),'Test Sample Data'!M12&lt;$C$109, 'Test Sample Data'!M12&gt;0),'Test Sample Data'!M12,$C$109),""))</f>
        <v/>
      </c>
      <c r="N13" s="41" t="str">
        <f>IF('Test Sample Data'!N12="","",IF(SUM('Test Sample Data'!N$3:N$98)&gt;10,IF(AND(ISNUMBER('Test Sample Data'!N12),'Test Sample Data'!N12&lt;$C$109, 'Test Sample Data'!N12&gt;0),'Test Sample Data'!N12,$C$109),""))</f>
        <v/>
      </c>
      <c r="O13" s="41" t="str">
        <f>'Gene Table'!B12</f>
        <v>CD70</v>
      </c>
      <c r="P13" s="102">
        <v>10</v>
      </c>
      <c r="Q13" s="41">
        <f>IF('Control Sample Data'!C12="","",IF(SUM('Control Sample Data'!C$3:C$98)&gt;10,IF(AND(ISNUMBER('Control Sample Data'!C12),'Control Sample Data'!C12&lt;$C$109, 'Control Sample Data'!C12&gt;0),'Control Sample Data'!C12,$C$109),""))</f>
        <v>27.12</v>
      </c>
      <c r="R13" s="41">
        <f>IF('Control Sample Data'!D12="","",IF(SUM('Control Sample Data'!D$3:D$98)&gt;10,IF(AND(ISNUMBER('Control Sample Data'!D12),'Control Sample Data'!D12&lt;$C$109, 'Control Sample Data'!D12&gt;0),'Control Sample Data'!D12,$C$109),""))</f>
        <v>27.21</v>
      </c>
      <c r="S13" s="41">
        <f>IF('Control Sample Data'!E12="","",IF(SUM('Control Sample Data'!E$3:E$98)&gt;10,IF(AND(ISNUMBER('Control Sample Data'!E12),'Control Sample Data'!E12&lt;$C$109, 'Control Sample Data'!E12&gt;0),'Control Sample Data'!E12,$C$109),""))</f>
        <v>27.12</v>
      </c>
      <c r="T13" s="41" t="str">
        <f>IF('Control Sample Data'!F12="","",IF(SUM('Control Sample Data'!F$3:F$98)&gt;10,IF(AND(ISNUMBER('Control Sample Data'!F12),'Control Sample Data'!F12&lt;$C$109, 'Control Sample Data'!F12&gt;0),'Control Sample Data'!F12,$C$109),""))</f>
        <v/>
      </c>
      <c r="U13" s="41" t="str">
        <f>IF('Control Sample Data'!G12="","",IF(SUM('Control Sample Data'!G$3:G$98)&gt;10,IF(AND(ISNUMBER('Control Sample Data'!G12),'Control Sample Data'!G12&lt;$C$109, 'Control Sample Data'!G12&gt;0),'Control Sample Data'!G12,$C$109),""))</f>
        <v/>
      </c>
      <c r="V13" s="41" t="str">
        <f>IF('Control Sample Data'!H12="","",IF(SUM('Control Sample Data'!H$3:H$98)&gt;10,IF(AND(ISNUMBER('Control Sample Data'!H12),'Control Sample Data'!H12&lt;$C$109, 'Control Sample Data'!H12&gt;0),'Control Sample Data'!H12,$C$109),""))</f>
        <v/>
      </c>
      <c r="W13" s="41" t="str">
        <f>IF('Control Sample Data'!I12="","",IF(SUM('Control Sample Data'!I$3:I$98)&gt;10,IF(AND(ISNUMBER('Control Sample Data'!I12),'Control Sample Data'!I12&lt;$C$109, 'Control Sample Data'!I12&gt;0),'Control Sample Data'!I12,$C$109),""))</f>
        <v/>
      </c>
      <c r="X13" s="41" t="str">
        <f>IF('Control Sample Data'!J12="","",IF(SUM('Control Sample Data'!J$3:J$98)&gt;10,IF(AND(ISNUMBER('Control Sample Data'!J12),'Control Sample Data'!J12&lt;$C$109, 'Control Sample Data'!J12&gt;0),'Control Sample Data'!J12,$C$109),""))</f>
        <v/>
      </c>
      <c r="Y13" s="41" t="str">
        <f>IF('Control Sample Data'!K12="","",IF(SUM('Control Sample Data'!K$3:K$98)&gt;10,IF(AND(ISNUMBER('Control Sample Data'!K12),'Control Sample Data'!K12&lt;$C$109, 'Control Sample Data'!K12&gt;0),'Control Sample Data'!K12,$C$109),""))</f>
        <v/>
      </c>
      <c r="Z13" s="41" t="str">
        <f>IF('Control Sample Data'!L12="","",IF(SUM('Control Sample Data'!L$3:L$98)&gt;10,IF(AND(ISNUMBER('Control Sample Data'!L12),'Control Sample Data'!L12&lt;$C$109, 'Control Sample Data'!L12&gt;0),'Control Sample Data'!L12,$C$109),""))</f>
        <v/>
      </c>
      <c r="AA13" s="41" t="str">
        <f>IF('Control Sample Data'!M12="","",IF(SUM('Control Sample Data'!M$3:M$98)&gt;10,IF(AND(ISNUMBER('Control Sample Data'!M12),'Control Sample Data'!M12&lt;$C$109, 'Control Sample Data'!M12&gt;0),'Control Sample Data'!M12,$C$109),""))</f>
        <v/>
      </c>
      <c r="AB13" s="127" t="str">
        <f>IF('Control Sample Data'!N12="","",IF(SUM('Control Sample Data'!N$3:N$98)&gt;10,IF(AND(ISNUMBER('Control Sample Data'!N12),'Control Sample Data'!N12&lt;$C$109, 'Control Sample Data'!N12&gt;0),'Control Sample Data'!N12,$C$109),""))</f>
        <v/>
      </c>
      <c r="AC13" s="119" t="str">
        <f>IF(ISERROR(VLOOKUP('Choose Reference Genes'!$A12,$A$4:$N$99,3,0)),"",VLOOKUP('Choose Reference Genes'!$A12,$A$4:$N$99,3,0))</f>
        <v/>
      </c>
      <c r="AD13" s="93" t="str">
        <f>IF(ISERROR(VLOOKUP('Choose Reference Genes'!$A12,$A$4:$N$99,4,0)),"",VLOOKUP('Choose Reference Genes'!$A12,$A$4:$N$99,4,0))</f>
        <v/>
      </c>
      <c r="AE13" s="93" t="str">
        <f>IF(ISERROR(VLOOKUP('Choose Reference Genes'!$A12,$A$4:$N$99,5,0)),"",VLOOKUP('Choose Reference Genes'!$A12,$A$4:$N$99,5,0))</f>
        <v/>
      </c>
      <c r="AF13" s="93" t="str">
        <f>IF(ISERROR(VLOOKUP('Choose Reference Genes'!$A12,$A$4:$N$99,6,0)),"",VLOOKUP('Choose Reference Genes'!$A12,$A$4:$N$99,6,0))</f>
        <v/>
      </c>
      <c r="AG13" s="93" t="str">
        <f>IF(ISERROR(VLOOKUP('Choose Reference Genes'!$A12,$A$4:$N$99,7,0)),"",VLOOKUP('Choose Reference Genes'!$A12,$A$4:$N$99,7,0))</f>
        <v/>
      </c>
      <c r="AH13" s="93" t="str">
        <f>IF(ISERROR(VLOOKUP('Choose Reference Genes'!$A12,$A$4:$N$99,8,0)),"",VLOOKUP('Choose Reference Genes'!$A12,$A$4:$N$99,8,0))</f>
        <v/>
      </c>
      <c r="AI13" s="93" t="str">
        <f>IF(ISERROR(VLOOKUP('Choose Reference Genes'!$A12,$A$4:$N$99,9,0)),"",VLOOKUP('Choose Reference Genes'!$A12,$A$4:$N$99,9,0))</f>
        <v/>
      </c>
      <c r="AJ13" s="93" t="str">
        <f>IF(ISERROR(VLOOKUP('Choose Reference Genes'!$A12,$A$4:$N$99,10,0)),"",VLOOKUP('Choose Reference Genes'!$A12,$A$4:$N$99,10,0))</f>
        <v/>
      </c>
      <c r="AK13" s="93" t="str">
        <f>IF(ISERROR(VLOOKUP('Choose Reference Genes'!$A12,$A$4:$N$99,11,0)),"",VLOOKUP('Choose Reference Genes'!$A12,$A$4:$N$99,11,0))</f>
        <v/>
      </c>
      <c r="AL13" s="93" t="str">
        <f>IF(ISERROR(VLOOKUP('Choose Reference Genes'!$A12,$A$4:$N$99,12,0)),"",VLOOKUP('Choose Reference Genes'!$A12,$A$4:$N$99,12,0))</f>
        <v/>
      </c>
      <c r="AM13" s="93" t="str">
        <f>IF(ISERROR(VLOOKUP('Choose Reference Genes'!$A12,$A$4:$N$99,13,0)),"",VLOOKUP('Choose Reference Genes'!$A12,$A$4:$N$99,13,0))</f>
        <v/>
      </c>
      <c r="AN13" s="94" t="str">
        <f>IF(ISERROR(VLOOKUP('Choose Reference Genes'!$A12,$A$4:$N$99,14,0)),"",VLOOKUP('Choose Reference Genes'!$A12,$A$4:$N$99,14,0))</f>
        <v/>
      </c>
      <c r="AO13" s="92" t="str">
        <f>IF(ISERROR(VLOOKUP('Choose Reference Genes'!$A12,$A$4:$AB$99,17,0)),"",VLOOKUP('Choose Reference Genes'!$A12,$A$4:$AB$99,17,0))</f>
        <v/>
      </c>
      <c r="AP13" s="93" t="str">
        <f>IF(ISERROR(VLOOKUP('Choose Reference Genes'!$A12,$A$4:$AB$99,18,0)),"",VLOOKUP('Choose Reference Genes'!$A12,$A$4:$AB$99,18,0))</f>
        <v/>
      </c>
      <c r="AQ13" s="93" t="str">
        <f>IF(ISERROR(VLOOKUP('Choose Reference Genes'!$A12,$A$4:$AB$99,19,0)),"",VLOOKUP('Choose Reference Genes'!$A12,$A$4:$AB$99,19,0))</f>
        <v/>
      </c>
      <c r="AR13" s="93" t="str">
        <f>IF(ISERROR(VLOOKUP('Choose Reference Genes'!$A12,$A$4:$AB$99,20,0)),"",VLOOKUP('Choose Reference Genes'!$A12,$A$4:$AB$99,20,0))</f>
        <v/>
      </c>
      <c r="AS13" s="93" t="str">
        <f>IF(ISERROR(VLOOKUP('Choose Reference Genes'!$A12,$A$4:$AB$99,21,0)),"",VLOOKUP('Choose Reference Genes'!$A12,$A$4:$AB$99,21,0))</f>
        <v/>
      </c>
      <c r="AT13" s="93" t="str">
        <f>IF(ISERROR(VLOOKUP('Choose Reference Genes'!$A12,$A$4:$AB$99,22,0)),"",VLOOKUP('Choose Reference Genes'!$A12,$A$4:$AB$99,22,0))</f>
        <v/>
      </c>
      <c r="AU13" s="93" t="str">
        <f>IF(ISERROR(VLOOKUP('Choose Reference Genes'!$A12,$A$4:$AB$99,23,0)),"",VLOOKUP('Choose Reference Genes'!$A12,$A$4:$AB$99,23,0))</f>
        <v/>
      </c>
      <c r="AV13" s="93" t="str">
        <f>IF(ISERROR(VLOOKUP('Choose Reference Genes'!$A12,$A$4:$AB$99,24,0)),"",VLOOKUP('Choose Reference Genes'!$A12,$A$4:$AB$99,24,0))</f>
        <v/>
      </c>
      <c r="AW13" s="93" t="str">
        <f>IF(ISERROR(VLOOKUP('Choose Reference Genes'!$A12,$A$4:$AB$99,25,0)),"",VLOOKUP('Choose Reference Genes'!$A12,$A$4:$AB$99,25,0))</f>
        <v/>
      </c>
      <c r="AX13" s="93" t="str">
        <f>IF(ISERROR(VLOOKUP('Choose Reference Genes'!$A12,$A$4:$AB$99,26,0)),"",VLOOKUP('Choose Reference Genes'!$A12,$A$4:$AB$99,26,0))</f>
        <v/>
      </c>
      <c r="AY13" s="93" t="str">
        <f>IF(ISERROR(VLOOKUP('Choose Reference Genes'!$A12,$A$4:$AB$99,27,0)),"",VLOOKUP('Choose Reference Genes'!$A12,$A$4:$AB$99,27,0))</f>
        <v/>
      </c>
      <c r="AZ13" s="94" t="str">
        <f>IF(ISERROR(VLOOKUP('Choose Reference Genes'!$A12,$A$4:$AB$99,28,0)),"",VLOOKUP('Choose Reference Genes'!$A12,$A$4:$AB$99,28,0))</f>
        <v/>
      </c>
      <c r="BA13" s="90" t="str">
        <f t="shared" si="36"/>
        <v>CD70</v>
      </c>
      <c r="BB13" s="107">
        <v>10</v>
      </c>
      <c r="BC13" s="86">
        <f t="shared" si="0"/>
        <v>-1.9380000000000024</v>
      </c>
      <c r="BD13" s="86">
        <f t="shared" si="1"/>
        <v>-1.8239999999999981</v>
      </c>
      <c r="BE13" s="86">
        <f t="shared" si="2"/>
        <v>-1.8120000000000012</v>
      </c>
      <c r="BF13" s="86" t="str">
        <f t="shared" si="3"/>
        <v/>
      </c>
      <c r="BG13" s="86" t="str">
        <f t="shared" si="4"/>
        <v/>
      </c>
      <c r="BH13" s="86" t="str">
        <f t="shared" si="5"/>
        <v/>
      </c>
      <c r="BI13" s="86" t="str">
        <f t="shared" si="6"/>
        <v/>
      </c>
      <c r="BJ13" s="86" t="str">
        <f t="shared" si="7"/>
        <v/>
      </c>
      <c r="BK13" s="86" t="str">
        <f t="shared" si="8"/>
        <v/>
      </c>
      <c r="BL13" s="86" t="str">
        <f t="shared" si="9"/>
        <v/>
      </c>
      <c r="BM13" s="86" t="str">
        <f t="shared" si="37"/>
        <v/>
      </c>
      <c r="BN13" s="86" t="str">
        <f t="shared" si="38"/>
        <v/>
      </c>
      <c r="BO13" s="86">
        <f t="shared" si="11"/>
        <v>8.6500000000000021</v>
      </c>
      <c r="BP13" s="86">
        <f t="shared" si="12"/>
        <v>8.8680000000000021</v>
      </c>
      <c r="BQ13" s="86">
        <f t="shared" si="13"/>
        <v>8.5440000000000005</v>
      </c>
      <c r="BR13" s="86" t="str">
        <f t="shared" si="14"/>
        <v/>
      </c>
      <c r="BS13" s="86" t="str">
        <f t="shared" si="15"/>
        <v/>
      </c>
      <c r="BT13" s="86" t="str">
        <f t="shared" si="16"/>
        <v/>
      </c>
      <c r="BU13" s="86" t="str">
        <f t="shared" si="17"/>
        <v/>
      </c>
      <c r="BV13" s="86" t="str">
        <f t="shared" si="18"/>
        <v/>
      </c>
      <c r="BW13" s="86" t="str">
        <f t="shared" si="19"/>
        <v/>
      </c>
      <c r="BX13" s="86" t="str">
        <f t="shared" si="20"/>
        <v/>
      </c>
      <c r="BY13" s="86" t="str">
        <f t="shared" si="39"/>
        <v/>
      </c>
      <c r="BZ13" s="86" t="str">
        <f t="shared" si="40"/>
        <v/>
      </c>
      <c r="CA13" s="41">
        <f t="shared" si="41"/>
        <v>-1.8580000000000005</v>
      </c>
      <c r="CB13" s="41">
        <f t="shared" si="42"/>
        <v>8.6873333333333349</v>
      </c>
      <c r="CC13" s="90" t="str">
        <f t="shared" si="43"/>
        <v>CD70</v>
      </c>
      <c r="CD13" s="107">
        <v>10</v>
      </c>
      <c r="CE13" s="91">
        <f t="shared" si="22"/>
        <v>3.8317408728907916</v>
      </c>
      <c r="CF13" s="91">
        <f t="shared" si="23"/>
        <v>3.540615058318175</v>
      </c>
      <c r="CG13" s="91">
        <f t="shared" si="24"/>
        <v>3.5112871904380798</v>
      </c>
      <c r="CH13" s="91" t="str">
        <f t="shared" si="25"/>
        <v/>
      </c>
      <c r="CI13" s="91" t="str">
        <f t="shared" si="26"/>
        <v/>
      </c>
      <c r="CJ13" s="91" t="str">
        <f t="shared" si="27"/>
        <v/>
      </c>
      <c r="CK13" s="91" t="str">
        <f t="shared" si="28"/>
        <v/>
      </c>
      <c r="CL13" s="91" t="str">
        <f t="shared" si="29"/>
        <v/>
      </c>
      <c r="CM13" s="91" t="str">
        <f t="shared" si="30"/>
        <v/>
      </c>
      <c r="CN13" s="91" t="str">
        <f t="shared" si="31"/>
        <v/>
      </c>
      <c r="CO13" s="91" t="str">
        <f t="shared" si="44"/>
        <v/>
      </c>
      <c r="CP13" s="91" t="str">
        <f t="shared" si="45"/>
        <v/>
      </c>
      <c r="CQ13" s="91">
        <f t="shared" si="33"/>
        <v>2.489376225232931E-3</v>
      </c>
      <c r="CR13" s="91">
        <f t="shared" si="33"/>
        <v>2.1402573563431438E-3</v>
      </c>
      <c r="CS13" s="91">
        <f t="shared" si="33"/>
        <v>2.6791665792785099E-3</v>
      </c>
      <c r="CT13" s="91" t="str">
        <f t="shared" si="33"/>
        <v/>
      </c>
      <c r="CU13" s="91" t="str">
        <f t="shared" si="33"/>
        <v/>
      </c>
      <c r="CV13" s="91" t="str">
        <f t="shared" si="33"/>
        <v/>
      </c>
      <c r="CW13" s="91" t="str">
        <f t="shared" si="33"/>
        <v/>
      </c>
      <c r="CX13" s="91" t="str">
        <f t="shared" si="33"/>
        <v/>
      </c>
      <c r="CY13" s="91" t="str">
        <f t="shared" si="33"/>
        <v/>
      </c>
      <c r="CZ13" s="91" t="str">
        <f t="shared" si="33"/>
        <v/>
      </c>
      <c r="DA13" s="91" t="str">
        <f t="shared" si="46"/>
        <v/>
      </c>
      <c r="DB13" s="91" t="str">
        <f t="shared" si="47"/>
        <v/>
      </c>
      <c r="DD13" s="42">
        <v>12</v>
      </c>
      <c r="DE13" s="73">
        <f>Results!G14</f>
        <v>5.4591134027945287</v>
      </c>
      <c r="DF13" s="73">
        <f>Results!G26</f>
        <v>7.7589218220381992E-2</v>
      </c>
      <c r="DG13" s="73">
        <f>Results!G38</f>
        <v>0.47368503529963413</v>
      </c>
      <c r="DH13" s="73">
        <f>Results!G50</f>
        <v>8.933277160246908E-2</v>
      </c>
      <c r="DI13" s="73">
        <f>Results!G62</f>
        <v>1.5354554631730952</v>
      </c>
      <c r="DJ13" s="73">
        <f>Results!G74</f>
        <v>5.4339451381957895</v>
      </c>
      <c r="DK13" s="73">
        <f>Results!G86</f>
        <v>4.9200284797135536</v>
      </c>
      <c r="DL13" s="73">
        <f>Results!G98</f>
        <v>0.80032987382719922</v>
      </c>
    </row>
    <row r="14" spans="1:116" ht="15" customHeight="1" x14ac:dyDescent="0.3">
      <c r="A14" s="126" t="str">
        <f>'Gene Table'!B13</f>
        <v>CNTF</v>
      </c>
      <c r="B14" s="102">
        <v>11</v>
      </c>
      <c r="C14" s="41">
        <f>IF('Test Sample Data'!C13="","",IF(SUM('Test Sample Data'!C$3:C$98)&gt;10,IF(AND(ISNUMBER('Test Sample Data'!C13),'Test Sample Data'!C13&lt;$C$109, 'Test Sample Data'!C13&gt;0),'Test Sample Data'!C13,$C$109),""))</f>
        <v>33.49</v>
      </c>
      <c r="D14" s="41">
        <f>IF('Test Sample Data'!D13="","",IF(SUM('Test Sample Data'!D$3:D$98)&gt;10,IF(AND(ISNUMBER('Test Sample Data'!D13),'Test Sample Data'!D13&lt;$C$109, 'Test Sample Data'!D13&gt;0),'Test Sample Data'!D13,$C$109),""))</f>
        <v>35</v>
      </c>
      <c r="E14" s="41">
        <f>IF('Test Sample Data'!E13="","",IF(SUM('Test Sample Data'!E$3:E$98)&gt;10,IF(AND(ISNUMBER('Test Sample Data'!E13),'Test Sample Data'!E13&lt;$C$109, 'Test Sample Data'!E13&gt;0),'Test Sample Data'!E13,$C$109),""))</f>
        <v>33.520000000000003</v>
      </c>
      <c r="F14" s="41" t="str">
        <f>IF('Test Sample Data'!F13="","",IF(SUM('Test Sample Data'!F$3:F$98)&gt;10,IF(AND(ISNUMBER('Test Sample Data'!F13),'Test Sample Data'!F13&lt;$C$109, 'Test Sample Data'!F13&gt;0),'Test Sample Data'!F13,$C$109),""))</f>
        <v/>
      </c>
      <c r="G14" s="41" t="str">
        <f>IF('Test Sample Data'!G13="","",IF(SUM('Test Sample Data'!G$3:G$98)&gt;10,IF(AND(ISNUMBER('Test Sample Data'!G13),'Test Sample Data'!G13&lt;$C$109, 'Test Sample Data'!G13&gt;0),'Test Sample Data'!G13,$C$109),""))</f>
        <v/>
      </c>
      <c r="H14" s="41" t="str">
        <f>IF('Test Sample Data'!H13="","",IF(SUM('Test Sample Data'!H$3:H$98)&gt;10,IF(AND(ISNUMBER('Test Sample Data'!H13),'Test Sample Data'!H13&lt;$C$109, 'Test Sample Data'!H13&gt;0),'Test Sample Data'!H13,$C$109),""))</f>
        <v/>
      </c>
      <c r="I14" s="41" t="str">
        <f>IF('Test Sample Data'!I13="","",IF(SUM('Test Sample Data'!I$3:I$98)&gt;10,IF(AND(ISNUMBER('Test Sample Data'!I13),'Test Sample Data'!I13&lt;$C$109, 'Test Sample Data'!I13&gt;0),'Test Sample Data'!I13,$C$109),""))</f>
        <v/>
      </c>
      <c r="J14" s="41" t="str">
        <f>IF('Test Sample Data'!J13="","",IF(SUM('Test Sample Data'!J$3:J$98)&gt;10,IF(AND(ISNUMBER('Test Sample Data'!J13),'Test Sample Data'!J13&lt;$C$109, 'Test Sample Data'!J13&gt;0),'Test Sample Data'!J13,$C$109),""))</f>
        <v/>
      </c>
      <c r="K14" s="41" t="str">
        <f>IF('Test Sample Data'!K13="","",IF(SUM('Test Sample Data'!K$3:K$98)&gt;10,IF(AND(ISNUMBER('Test Sample Data'!K13),'Test Sample Data'!K13&lt;$C$109, 'Test Sample Data'!K13&gt;0),'Test Sample Data'!K13,$C$109),""))</f>
        <v/>
      </c>
      <c r="L14" s="41" t="str">
        <f>IF('Test Sample Data'!L13="","",IF(SUM('Test Sample Data'!L$3:L$98)&gt;10,IF(AND(ISNUMBER('Test Sample Data'!L13),'Test Sample Data'!L13&lt;$C$109, 'Test Sample Data'!L13&gt;0),'Test Sample Data'!L13,$C$109),""))</f>
        <v/>
      </c>
      <c r="M14" s="41" t="str">
        <f>IF('Test Sample Data'!M13="","",IF(SUM('Test Sample Data'!M$3:M$98)&gt;10,IF(AND(ISNUMBER('Test Sample Data'!M13),'Test Sample Data'!M13&lt;$C$109, 'Test Sample Data'!M13&gt;0),'Test Sample Data'!M13,$C$109),""))</f>
        <v/>
      </c>
      <c r="N14" s="41" t="str">
        <f>IF('Test Sample Data'!N13="","",IF(SUM('Test Sample Data'!N$3:N$98)&gt;10,IF(AND(ISNUMBER('Test Sample Data'!N13),'Test Sample Data'!N13&lt;$C$109, 'Test Sample Data'!N13&gt;0),'Test Sample Data'!N13,$C$109),""))</f>
        <v/>
      </c>
      <c r="O14" s="41" t="str">
        <f>'Gene Table'!B13</f>
        <v>CNTF</v>
      </c>
      <c r="P14" s="102">
        <v>11</v>
      </c>
      <c r="Q14" s="41">
        <f>IF('Control Sample Data'!C13="","",IF(SUM('Control Sample Data'!C$3:C$98)&gt;10,IF(AND(ISNUMBER('Control Sample Data'!C13),'Control Sample Data'!C13&lt;$C$109, 'Control Sample Data'!C13&gt;0),'Control Sample Data'!C13,$C$109),""))</f>
        <v>35</v>
      </c>
      <c r="R14" s="41">
        <f>IF('Control Sample Data'!D13="","",IF(SUM('Control Sample Data'!D$3:D$98)&gt;10,IF(AND(ISNUMBER('Control Sample Data'!D13),'Control Sample Data'!D13&lt;$C$109, 'Control Sample Data'!D13&gt;0),'Control Sample Data'!D13,$C$109),""))</f>
        <v>35</v>
      </c>
      <c r="S14" s="41">
        <f>IF('Control Sample Data'!E13="","",IF(SUM('Control Sample Data'!E$3:E$98)&gt;10,IF(AND(ISNUMBER('Control Sample Data'!E13),'Control Sample Data'!E13&lt;$C$109, 'Control Sample Data'!E13&gt;0),'Control Sample Data'!E13,$C$109),""))</f>
        <v>35</v>
      </c>
      <c r="T14" s="41" t="str">
        <f>IF('Control Sample Data'!F13="","",IF(SUM('Control Sample Data'!F$3:F$98)&gt;10,IF(AND(ISNUMBER('Control Sample Data'!F13),'Control Sample Data'!F13&lt;$C$109, 'Control Sample Data'!F13&gt;0),'Control Sample Data'!F13,$C$109),""))</f>
        <v/>
      </c>
      <c r="U14" s="41" t="str">
        <f>IF('Control Sample Data'!G13="","",IF(SUM('Control Sample Data'!G$3:G$98)&gt;10,IF(AND(ISNUMBER('Control Sample Data'!G13),'Control Sample Data'!G13&lt;$C$109, 'Control Sample Data'!G13&gt;0),'Control Sample Data'!G13,$C$109),""))</f>
        <v/>
      </c>
      <c r="V14" s="41" t="str">
        <f>IF('Control Sample Data'!H13="","",IF(SUM('Control Sample Data'!H$3:H$98)&gt;10,IF(AND(ISNUMBER('Control Sample Data'!H13),'Control Sample Data'!H13&lt;$C$109, 'Control Sample Data'!H13&gt;0),'Control Sample Data'!H13,$C$109),""))</f>
        <v/>
      </c>
      <c r="W14" s="41" t="str">
        <f>IF('Control Sample Data'!I13="","",IF(SUM('Control Sample Data'!I$3:I$98)&gt;10,IF(AND(ISNUMBER('Control Sample Data'!I13),'Control Sample Data'!I13&lt;$C$109, 'Control Sample Data'!I13&gt;0),'Control Sample Data'!I13,$C$109),""))</f>
        <v/>
      </c>
      <c r="X14" s="41" t="str">
        <f>IF('Control Sample Data'!J13="","",IF(SUM('Control Sample Data'!J$3:J$98)&gt;10,IF(AND(ISNUMBER('Control Sample Data'!J13),'Control Sample Data'!J13&lt;$C$109, 'Control Sample Data'!J13&gt;0),'Control Sample Data'!J13,$C$109),""))</f>
        <v/>
      </c>
      <c r="Y14" s="41" t="str">
        <f>IF('Control Sample Data'!K13="","",IF(SUM('Control Sample Data'!K$3:K$98)&gt;10,IF(AND(ISNUMBER('Control Sample Data'!K13),'Control Sample Data'!K13&lt;$C$109, 'Control Sample Data'!K13&gt;0),'Control Sample Data'!K13,$C$109),""))</f>
        <v/>
      </c>
      <c r="Z14" s="41" t="str">
        <f>IF('Control Sample Data'!L13="","",IF(SUM('Control Sample Data'!L$3:L$98)&gt;10,IF(AND(ISNUMBER('Control Sample Data'!L13),'Control Sample Data'!L13&lt;$C$109, 'Control Sample Data'!L13&gt;0),'Control Sample Data'!L13,$C$109),""))</f>
        <v/>
      </c>
      <c r="AA14" s="41" t="str">
        <f>IF('Control Sample Data'!M13="","",IF(SUM('Control Sample Data'!M$3:M$98)&gt;10,IF(AND(ISNUMBER('Control Sample Data'!M13),'Control Sample Data'!M13&lt;$C$109, 'Control Sample Data'!M13&gt;0),'Control Sample Data'!M13,$C$109),""))</f>
        <v/>
      </c>
      <c r="AB14" s="127" t="str">
        <f>IF('Control Sample Data'!N13="","",IF(SUM('Control Sample Data'!N$3:N$98)&gt;10,IF(AND(ISNUMBER('Control Sample Data'!N13),'Control Sample Data'!N13&lt;$C$109, 'Control Sample Data'!N13&gt;0),'Control Sample Data'!N13,$C$109),""))</f>
        <v/>
      </c>
      <c r="AC14" s="119" t="str">
        <f>IF(ISERROR(VLOOKUP('Choose Reference Genes'!$A13,$A$4:$N$99,3,0)),"",VLOOKUP('Choose Reference Genes'!$A13,$A$4:$N$99,3,0))</f>
        <v/>
      </c>
      <c r="AD14" s="93" t="str">
        <f>IF(ISERROR(VLOOKUP('Choose Reference Genes'!$A13,$A$4:$N$99,4,0)),"",VLOOKUP('Choose Reference Genes'!$A13,$A$4:$N$99,4,0))</f>
        <v/>
      </c>
      <c r="AE14" s="93" t="str">
        <f>IF(ISERROR(VLOOKUP('Choose Reference Genes'!$A13,$A$4:$N$99,5,0)),"",VLOOKUP('Choose Reference Genes'!$A13,$A$4:$N$99,5,0))</f>
        <v/>
      </c>
      <c r="AF14" s="93" t="str">
        <f>IF(ISERROR(VLOOKUP('Choose Reference Genes'!$A13,$A$4:$N$99,6,0)),"",VLOOKUP('Choose Reference Genes'!$A13,$A$4:$N$99,6,0))</f>
        <v/>
      </c>
      <c r="AG14" s="93" t="str">
        <f>IF(ISERROR(VLOOKUP('Choose Reference Genes'!$A13,$A$4:$N$99,7,0)),"",VLOOKUP('Choose Reference Genes'!$A13,$A$4:$N$99,7,0))</f>
        <v/>
      </c>
      <c r="AH14" s="93" t="str">
        <f>IF(ISERROR(VLOOKUP('Choose Reference Genes'!$A13,$A$4:$N$99,8,0)),"",VLOOKUP('Choose Reference Genes'!$A13,$A$4:$N$99,8,0))</f>
        <v/>
      </c>
      <c r="AI14" s="93" t="str">
        <f>IF(ISERROR(VLOOKUP('Choose Reference Genes'!$A13,$A$4:$N$99,9,0)),"",VLOOKUP('Choose Reference Genes'!$A13,$A$4:$N$99,9,0))</f>
        <v/>
      </c>
      <c r="AJ14" s="93" t="str">
        <f>IF(ISERROR(VLOOKUP('Choose Reference Genes'!$A13,$A$4:$N$99,10,0)),"",VLOOKUP('Choose Reference Genes'!$A13,$A$4:$N$99,10,0))</f>
        <v/>
      </c>
      <c r="AK14" s="93" t="str">
        <f>IF(ISERROR(VLOOKUP('Choose Reference Genes'!$A13,$A$4:$N$99,11,0)),"",VLOOKUP('Choose Reference Genes'!$A13,$A$4:$N$99,11,0))</f>
        <v/>
      </c>
      <c r="AL14" s="93" t="str">
        <f>IF(ISERROR(VLOOKUP('Choose Reference Genes'!$A13,$A$4:$N$99,12,0)),"",VLOOKUP('Choose Reference Genes'!$A13,$A$4:$N$99,12,0))</f>
        <v/>
      </c>
      <c r="AM14" s="93" t="str">
        <f>IF(ISERROR(VLOOKUP('Choose Reference Genes'!$A13,$A$4:$N$99,13,0)),"",VLOOKUP('Choose Reference Genes'!$A13,$A$4:$N$99,13,0))</f>
        <v/>
      </c>
      <c r="AN14" s="94" t="str">
        <f>IF(ISERROR(VLOOKUP('Choose Reference Genes'!$A13,$A$4:$N$99,14,0)),"",VLOOKUP('Choose Reference Genes'!$A13,$A$4:$N$99,14,0))</f>
        <v/>
      </c>
      <c r="AO14" s="92" t="str">
        <f>IF(ISERROR(VLOOKUP('Choose Reference Genes'!$A13,$A$4:$AB$99,17,0)),"",VLOOKUP('Choose Reference Genes'!$A13,$A$4:$AB$99,17,0))</f>
        <v/>
      </c>
      <c r="AP14" s="93" t="str">
        <f>IF(ISERROR(VLOOKUP('Choose Reference Genes'!$A13,$A$4:$AB$99,18,0)),"",VLOOKUP('Choose Reference Genes'!$A13,$A$4:$AB$99,18,0))</f>
        <v/>
      </c>
      <c r="AQ14" s="93" t="str">
        <f>IF(ISERROR(VLOOKUP('Choose Reference Genes'!$A13,$A$4:$AB$99,19,0)),"",VLOOKUP('Choose Reference Genes'!$A13,$A$4:$AB$99,19,0))</f>
        <v/>
      </c>
      <c r="AR14" s="93" t="str">
        <f>IF(ISERROR(VLOOKUP('Choose Reference Genes'!$A13,$A$4:$AB$99,20,0)),"",VLOOKUP('Choose Reference Genes'!$A13,$A$4:$AB$99,20,0))</f>
        <v/>
      </c>
      <c r="AS14" s="93" t="str">
        <f>IF(ISERROR(VLOOKUP('Choose Reference Genes'!$A13,$A$4:$AB$99,21,0)),"",VLOOKUP('Choose Reference Genes'!$A13,$A$4:$AB$99,21,0))</f>
        <v/>
      </c>
      <c r="AT14" s="93" t="str">
        <f>IF(ISERROR(VLOOKUP('Choose Reference Genes'!$A13,$A$4:$AB$99,22,0)),"",VLOOKUP('Choose Reference Genes'!$A13,$A$4:$AB$99,22,0))</f>
        <v/>
      </c>
      <c r="AU14" s="93" t="str">
        <f>IF(ISERROR(VLOOKUP('Choose Reference Genes'!$A13,$A$4:$AB$99,23,0)),"",VLOOKUP('Choose Reference Genes'!$A13,$A$4:$AB$99,23,0))</f>
        <v/>
      </c>
      <c r="AV14" s="93" t="str">
        <f>IF(ISERROR(VLOOKUP('Choose Reference Genes'!$A13,$A$4:$AB$99,24,0)),"",VLOOKUP('Choose Reference Genes'!$A13,$A$4:$AB$99,24,0))</f>
        <v/>
      </c>
      <c r="AW14" s="93" t="str">
        <f>IF(ISERROR(VLOOKUP('Choose Reference Genes'!$A13,$A$4:$AB$99,25,0)),"",VLOOKUP('Choose Reference Genes'!$A13,$A$4:$AB$99,25,0))</f>
        <v/>
      </c>
      <c r="AX14" s="93" t="str">
        <f>IF(ISERROR(VLOOKUP('Choose Reference Genes'!$A13,$A$4:$AB$99,26,0)),"",VLOOKUP('Choose Reference Genes'!$A13,$A$4:$AB$99,26,0))</f>
        <v/>
      </c>
      <c r="AY14" s="93" t="str">
        <f>IF(ISERROR(VLOOKUP('Choose Reference Genes'!$A13,$A$4:$AB$99,27,0)),"",VLOOKUP('Choose Reference Genes'!$A13,$A$4:$AB$99,27,0))</f>
        <v/>
      </c>
      <c r="AZ14" s="94" t="str">
        <f>IF(ISERROR(VLOOKUP('Choose Reference Genes'!$A13,$A$4:$AB$99,28,0)),"",VLOOKUP('Choose Reference Genes'!$A13,$A$4:$AB$99,28,0))</f>
        <v/>
      </c>
      <c r="BA14" s="90" t="str">
        <f t="shared" si="36"/>
        <v>CNTF</v>
      </c>
      <c r="BB14" s="107">
        <v>11</v>
      </c>
      <c r="BC14" s="86">
        <f t="shared" si="0"/>
        <v>14.782</v>
      </c>
      <c r="BD14" s="86">
        <f t="shared" si="1"/>
        <v>16.316000000000003</v>
      </c>
      <c r="BE14" s="86">
        <f t="shared" si="2"/>
        <v>14.938000000000002</v>
      </c>
      <c r="BF14" s="86" t="str">
        <f t="shared" si="3"/>
        <v/>
      </c>
      <c r="BG14" s="86" t="str">
        <f t="shared" si="4"/>
        <v/>
      </c>
      <c r="BH14" s="86" t="str">
        <f t="shared" si="5"/>
        <v/>
      </c>
      <c r="BI14" s="86" t="str">
        <f t="shared" si="6"/>
        <v/>
      </c>
      <c r="BJ14" s="86" t="str">
        <f t="shared" si="7"/>
        <v/>
      </c>
      <c r="BK14" s="86" t="str">
        <f t="shared" si="8"/>
        <v/>
      </c>
      <c r="BL14" s="86" t="str">
        <f t="shared" si="9"/>
        <v/>
      </c>
      <c r="BM14" s="86" t="str">
        <f t="shared" si="37"/>
        <v/>
      </c>
      <c r="BN14" s="86" t="str">
        <f t="shared" si="38"/>
        <v/>
      </c>
      <c r="BO14" s="86">
        <f t="shared" si="11"/>
        <v>16.53</v>
      </c>
      <c r="BP14" s="86">
        <f t="shared" si="12"/>
        <v>16.658000000000001</v>
      </c>
      <c r="BQ14" s="86">
        <f t="shared" si="13"/>
        <v>16.423999999999999</v>
      </c>
      <c r="BR14" s="86" t="str">
        <f t="shared" si="14"/>
        <v/>
      </c>
      <c r="BS14" s="86" t="str">
        <f t="shared" si="15"/>
        <v/>
      </c>
      <c r="BT14" s="86" t="str">
        <f t="shared" si="16"/>
        <v/>
      </c>
      <c r="BU14" s="86" t="str">
        <f t="shared" si="17"/>
        <v/>
      </c>
      <c r="BV14" s="86" t="str">
        <f t="shared" si="18"/>
        <v/>
      </c>
      <c r="BW14" s="86" t="str">
        <f t="shared" si="19"/>
        <v/>
      </c>
      <c r="BX14" s="86" t="str">
        <f t="shared" si="20"/>
        <v/>
      </c>
      <c r="BY14" s="86" t="str">
        <f t="shared" si="39"/>
        <v/>
      </c>
      <c r="BZ14" s="86" t="str">
        <f t="shared" si="40"/>
        <v/>
      </c>
      <c r="CA14" s="41">
        <f t="shared" si="41"/>
        <v>15.345333333333334</v>
      </c>
      <c r="CB14" s="41">
        <f t="shared" si="42"/>
        <v>16.537333333333333</v>
      </c>
      <c r="CC14" s="90" t="str">
        <f t="shared" si="43"/>
        <v>CNTF</v>
      </c>
      <c r="CD14" s="107">
        <v>11</v>
      </c>
      <c r="CE14" s="91">
        <f t="shared" si="22"/>
        <v>3.5495606736689805E-5</v>
      </c>
      <c r="CF14" s="91">
        <f t="shared" si="23"/>
        <v>1.2257293651688118E-5</v>
      </c>
      <c r="CG14" s="91">
        <f t="shared" si="24"/>
        <v>3.1857663800711606E-5</v>
      </c>
      <c r="CH14" s="91" t="str">
        <f t="shared" si="25"/>
        <v/>
      </c>
      <c r="CI14" s="91" t="str">
        <f t="shared" si="26"/>
        <v/>
      </c>
      <c r="CJ14" s="91" t="str">
        <f t="shared" si="27"/>
        <v/>
      </c>
      <c r="CK14" s="91" t="str">
        <f t="shared" si="28"/>
        <v/>
      </c>
      <c r="CL14" s="91" t="str">
        <f t="shared" si="29"/>
        <v/>
      </c>
      <c r="CM14" s="91" t="str">
        <f t="shared" si="30"/>
        <v/>
      </c>
      <c r="CN14" s="91" t="str">
        <f t="shared" si="31"/>
        <v/>
      </c>
      <c r="CO14" s="91" t="str">
        <f t="shared" si="44"/>
        <v/>
      </c>
      <c r="CP14" s="91" t="str">
        <f t="shared" si="45"/>
        <v/>
      </c>
      <c r="CQ14" s="91">
        <f t="shared" si="33"/>
        <v>1.0567546601188079E-5</v>
      </c>
      <c r="CR14" s="91">
        <f t="shared" si="33"/>
        <v>9.670353103900327E-6</v>
      </c>
      <c r="CS14" s="91">
        <f t="shared" si="33"/>
        <v>1.1373217672721261E-5</v>
      </c>
      <c r="CT14" s="91" t="str">
        <f t="shared" si="33"/>
        <v/>
      </c>
      <c r="CU14" s="91" t="str">
        <f t="shared" si="33"/>
        <v/>
      </c>
      <c r="CV14" s="91" t="str">
        <f t="shared" si="33"/>
        <v/>
      </c>
      <c r="CW14" s="91" t="str">
        <f t="shared" si="33"/>
        <v/>
      </c>
      <c r="CX14" s="91" t="str">
        <f t="shared" si="33"/>
        <v/>
      </c>
      <c r="CY14" s="91" t="str">
        <f t="shared" si="33"/>
        <v/>
      </c>
      <c r="CZ14" s="91" t="str">
        <f t="shared" si="33"/>
        <v/>
      </c>
      <c r="DA14" s="91" t="str">
        <f t="shared" si="46"/>
        <v/>
      </c>
      <c r="DB14" s="91" t="str">
        <f t="shared" si="47"/>
        <v/>
      </c>
    </row>
    <row r="15" spans="1:116" ht="15" customHeight="1" x14ac:dyDescent="0.3">
      <c r="A15" s="126" t="str">
        <f>'Gene Table'!B14</f>
        <v>CSF1</v>
      </c>
      <c r="B15" s="102">
        <v>12</v>
      </c>
      <c r="C15" s="41">
        <f>IF('Test Sample Data'!C14="","",IF(SUM('Test Sample Data'!C$3:C$98)&gt;10,IF(AND(ISNUMBER('Test Sample Data'!C14),'Test Sample Data'!C14&lt;$C$109, 'Test Sample Data'!C14&gt;0),'Test Sample Data'!C14,$C$109),""))</f>
        <v>21</v>
      </c>
      <c r="D15" s="41">
        <f>IF('Test Sample Data'!D14="","",IF(SUM('Test Sample Data'!D$3:D$98)&gt;10,IF(AND(ISNUMBER('Test Sample Data'!D14),'Test Sample Data'!D14&lt;$C$109, 'Test Sample Data'!D14&gt;0),'Test Sample Data'!D14,$C$109),""))</f>
        <v>20.94</v>
      </c>
      <c r="E15" s="41">
        <f>IF('Test Sample Data'!E14="","",IF(SUM('Test Sample Data'!E$3:E$98)&gt;10,IF(AND(ISNUMBER('Test Sample Data'!E14),'Test Sample Data'!E14&lt;$C$109, 'Test Sample Data'!E14&gt;0),'Test Sample Data'!E14,$C$109),""))</f>
        <v>20.77</v>
      </c>
      <c r="F15" s="41" t="str">
        <f>IF('Test Sample Data'!F14="","",IF(SUM('Test Sample Data'!F$3:F$98)&gt;10,IF(AND(ISNUMBER('Test Sample Data'!F14),'Test Sample Data'!F14&lt;$C$109, 'Test Sample Data'!F14&gt;0),'Test Sample Data'!F14,$C$109),""))</f>
        <v/>
      </c>
      <c r="G15" s="41" t="str">
        <f>IF('Test Sample Data'!G14="","",IF(SUM('Test Sample Data'!G$3:G$98)&gt;10,IF(AND(ISNUMBER('Test Sample Data'!G14),'Test Sample Data'!G14&lt;$C$109, 'Test Sample Data'!G14&gt;0),'Test Sample Data'!G14,$C$109),""))</f>
        <v/>
      </c>
      <c r="H15" s="41" t="str">
        <f>IF('Test Sample Data'!H14="","",IF(SUM('Test Sample Data'!H$3:H$98)&gt;10,IF(AND(ISNUMBER('Test Sample Data'!H14),'Test Sample Data'!H14&lt;$C$109, 'Test Sample Data'!H14&gt;0),'Test Sample Data'!H14,$C$109),""))</f>
        <v/>
      </c>
      <c r="I15" s="41" t="str">
        <f>IF('Test Sample Data'!I14="","",IF(SUM('Test Sample Data'!I$3:I$98)&gt;10,IF(AND(ISNUMBER('Test Sample Data'!I14),'Test Sample Data'!I14&lt;$C$109, 'Test Sample Data'!I14&gt;0),'Test Sample Data'!I14,$C$109),""))</f>
        <v/>
      </c>
      <c r="J15" s="41" t="str">
        <f>IF('Test Sample Data'!J14="","",IF(SUM('Test Sample Data'!J$3:J$98)&gt;10,IF(AND(ISNUMBER('Test Sample Data'!J14),'Test Sample Data'!J14&lt;$C$109, 'Test Sample Data'!J14&gt;0),'Test Sample Data'!J14,$C$109),""))</f>
        <v/>
      </c>
      <c r="K15" s="41" t="str">
        <f>IF('Test Sample Data'!K14="","",IF(SUM('Test Sample Data'!K$3:K$98)&gt;10,IF(AND(ISNUMBER('Test Sample Data'!K14),'Test Sample Data'!K14&lt;$C$109, 'Test Sample Data'!K14&gt;0),'Test Sample Data'!K14,$C$109),""))</f>
        <v/>
      </c>
      <c r="L15" s="41" t="str">
        <f>IF('Test Sample Data'!L14="","",IF(SUM('Test Sample Data'!L$3:L$98)&gt;10,IF(AND(ISNUMBER('Test Sample Data'!L14),'Test Sample Data'!L14&lt;$C$109, 'Test Sample Data'!L14&gt;0),'Test Sample Data'!L14,$C$109),""))</f>
        <v/>
      </c>
      <c r="M15" s="41" t="str">
        <f>IF('Test Sample Data'!M14="","",IF(SUM('Test Sample Data'!M$3:M$98)&gt;10,IF(AND(ISNUMBER('Test Sample Data'!M14),'Test Sample Data'!M14&lt;$C$109, 'Test Sample Data'!M14&gt;0),'Test Sample Data'!M14,$C$109),""))</f>
        <v/>
      </c>
      <c r="N15" s="41" t="str">
        <f>IF('Test Sample Data'!N14="","",IF(SUM('Test Sample Data'!N$3:N$98)&gt;10,IF(AND(ISNUMBER('Test Sample Data'!N14),'Test Sample Data'!N14&lt;$C$109, 'Test Sample Data'!N14&gt;0),'Test Sample Data'!N14,$C$109),""))</f>
        <v/>
      </c>
      <c r="O15" s="41" t="str">
        <f>'Gene Table'!B14</f>
        <v>CSF1</v>
      </c>
      <c r="P15" s="102">
        <v>12</v>
      </c>
      <c r="Q15" s="41">
        <f>IF('Control Sample Data'!C14="","",IF(SUM('Control Sample Data'!C$3:C$98)&gt;10,IF(AND(ISNUMBER('Control Sample Data'!C14),'Control Sample Data'!C14&lt;$C$109, 'Control Sample Data'!C14&gt;0),'Control Sample Data'!C14,$C$109),""))</f>
        <v>23.03</v>
      </c>
      <c r="R15" s="41">
        <f>IF('Control Sample Data'!D14="","",IF(SUM('Control Sample Data'!D$3:D$98)&gt;10,IF(AND(ISNUMBER('Control Sample Data'!D14),'Control Sample Data'!D14&lt;$C$109, 'Control Sample Data'!D14&gt;0),'Control Sample Data'!D14,$C$109),""))</f>
        <v>23.28</v>
      </c>
      <c r="S15" s="41">
        <f>IF('Control Sample Data'!E14="","",IF(SUM('Control Sample Data'!E$3:E$98)&gt;10,IF(AND(ISNUMBER('Control Sample Data'!E14),'Control Sample Data'!E14&lt;$C$109, 'Control Sample Data'!E14&gt;0),'Control Sample Data'!E14,$C$109),""))</f>
        <v>23.16</v>
      </c>
      <c r="T15" s="41" t="str">
        <f>IF('Control Sample Data'!F14="","",IF(SUM('Control Sample Data'!F$3:F$98)&gt;10,IF(AND(ISNUMBER('Control Sample Data'!F14),'Control Sample Data'!F14&lt;$C$109, 'Control Sample Data'!F14&gt;0),'Control Sample Data'!F14,$C$109),""))</f>
        <v/>
      </c>
      <c r="U15" s="41" t="str">
        <f>IF('Control Sample Data'!G14="","",IF(SUM('Control Sample Data'!G$3:G$98)&gt;10,IF(AND(ISNUMBER('Control Sample Data'!G14),'Control Sample Data'!G14&lt;$C$109, 'Control Sample Data'!G14&gt;0),'Control Sample Data'!G14,$C$109),""))</f>
        <v/>
      </c>
      <c r="V15" s="41" t="str">
        <f>IF('Control Sample Data'!H14="","",IF(SUM('Control Sample Data'!H$3:H$98)&gt;10,IF(AND(ISNUMBER('Control Sample Data'!H14),'Control Sample Data'!H14&lt;$C$109, 'Control Sample Data'!H14&gt;0),'Control Sample Data'!H14,$C$109),""))</f>
        <v/>
      </c>
      <c r="W15" s="41" t="str">
        <f>IF('Control Sample Data'!I14="","",IF(SUM('Control Sample Data'!I$3:I$98)&gt;10,IF(AND(ISNUMBER('Control Sample Data'!I14),'Control Sample Data'!I14&lt;$C$109, 'Control Sample Data'!I14&gt;0),'Control Sample Data'!I14,$C$109),""))</f>
        <v/>
      </c>
      <c r="X15" s="41" t="str">
        <f>IF('Control Sample Data'!J14="","",IF(SUM('Control Sample Data'!J$3:J$98)&gt;10,IF(AND(ISNUMBER('Control Sample Data'!J14),'Control Sample Data'!J14&lt;$C$109, 'Control Sample Data'!J14&gt;0),'Control Sample Data'!J14,$C$109),""))</f>
        <v/>
      </c>
      <c r="Y15" s="41" t="str">
        <f>IF('Control Sample Data'!K14="","",IF(SUM('Control Sample Data'!K$3:K$98)&gt;10,IF(AND(ISNUMBER('Control Sample Data'!K14),'Control Sample Data'!K14&lt;$C$109, 'Control Sample Data'!K14&gt;0),'Control Sample Data'!K14,$C$109),""))</f>
        <v/>
      </c>
      <c r="Z15" s="41" t="str">
        <f>IF('Control Sample Data'!L14="","",IF(SUM('Control Sample Data'!L$3:L$98)&gt;10,IF(AND(ISNUMBER('Control Sample Data'!L14),'Control Sample Data'!L14&lt;$C$109, 'Control Sample Data'!L14&gt;0),'Control Sample Data'!L14,$C$109),""))</f>
        <v/>
      </c>
      <c r="AA15" s="41" t="str">
        <f>IF('Control Sample Data'!M14="","",IF(SUM('Control Sample Data'!M$3:M$98)&gt;10,IF(AND(ISNUMBER('Control Sample Data'!M14),'Control Sample Data'!M14&lt;$C$109, 'Control Sample Data'!M14&gt;0),'Control Sample Data'!M14,$C$109),""))</f>
        <v/>
      </c>
      <c r="AB15" s="127" t="str">
        <f>IF('Control Sample Data'!N14="","",IF(SUM('Control Sample Data'!N$3:N$98)&gt;10,IF(AND(ISNUMBER('Control Sample Data'!N14),'Control Sample Data'!N14&lt;$C$109, 'Control Sample Data'!N14&gt;0),'Control Sample Data'!N14,$C$109),""))</f>
        <v/>
      </c>
      <c r="AC15" s="119" t="str">
        <f>IF(ISERROR(VLOOKUP('Choose Reference Genes'!$A14,$A$4:$N$99,3,0)),"",VLOOKUP('Choose Reference Genes'!$A14,$A$4:$N$99,3,0))</f>
        <v/>
      </c>
      <c r="AD15" s="93" t="str">
        <f>IF(ISERROR(VLOOKUP('Choose Reference Genes'!$A14,$A$4:$N$99,4,0)),"",VLOOKUP('Choose Reference Genes'!$A14,$A$4:$N$99,4,0))</f>
        <v/>
      </c>
      <c r="AE15" s="93" t="str">
        <f>IF(ISERROR(VLOOKUP('Choose Reference Genes'!$A14,$A$4:$N$99,5,0)),"",VLOOKUP('Choose Reference Genes'!$A14,$A$4:$N$99,5,0))</f>
        <v/>
      </c>
      <c r="AF15" s="93" t="str">
        <f>IF(ISERROR(VLOOKUP('Choose Reference Genes'!$A14,$A$4:$N$99,6,0)),"",VLOOKUP('Choose Reference Genes'!$A14,$A$4:$N$99,6,0))</f>
        <v/>
      </c>
      <c r="AG15" s="93" t="str">
        <f>IF(ISERROR(VLOOKUP('Choose Reference Genes'!$A14,$A$4:$N$99,7,0)),"",VLOOKUP('Choose Reference Genes'!$A14,$A$4:$N$99,7,0))</f>
        <v/>
      </c>
      <c r="AH15" s="93" t="str">
        <f>IF(ISERROR(VLOOKUP('Choose Reference Genes'!$A14,$A$4:$N$99,8,0)),"",VLOOKUP('Choose Reference Genes'!$A14,$A$4:$N$99,8,0))</f>
        <v/>
      </c>
      <c r="AI15" s="93" t="str">
        <f>IF(ISERROR(VLOOKUP('Choose Reference Genes'!$A14,$A$4:$N$99,9,0)),"",VLOOKUP('Choose Reference Genes'!$A14,$A$4:$N$99,9,0))</f>
        <v/>
      </c>
      <c r="AJ15" s="93" t="str">
        <f>IF(ISERROR(VLOOKUP('Choose Reference Genes'!$A14,$A$4:$N$99,10,0)),"",VLOOKUP('Choose Reference Genes'!$A14,$A$4:$N$99,10,0))</f>
        <v/>
      </c>
      <c r="AK15" s="93" t="str">
        <f>IF(ISERROR(VLOOKUP('Choose Reference Genes'!$A14,$A$4:$N$99,11,0)),"",VLOOKUP('Choose Reference Genes'!$A14,$A$4:$N$99,11,0))</f>
        <v/>
      </c>
      <c r="AL15" s="93" t="str">
        <f>IF(ISERROR(VLOOKUP('Choose Reference Genes'!$A14,$A$4:$N$99,12,0)),"",VLOOKUP('Choose Reference Genes'!$A14,$A$4:$N$99,12,0))</f>
        <v/>
      </c>
      <c r="AM15" s="93" t="str">
        <f>IF(ISERROR(VLOOKUP('Choose Reference Genes'!$A14,$A$4:$N$99,13,0)),"",VLOOKUP('Choose Reference Genes'!$A14,$A$4:$N$99,13,0))</f>
        <v/>
      </c>
      <c r="AN15" s="94" t="str">
        <f>IF(ISERROR(VLOOKUP('Choose Reference Genes'!$A14,$A$4:$N$99,14,0)),"",VLOOKUP('Choose Reference Genes'!$A14,$A$4:$N$99,14,0))</f>
        <v/>
      </c>
      <c r="AO15" s="92" t="str">
        <f>IF(ISERROR(VLOOKUP('Choose Reference Genes'!$A14,$A$4:$AB$99,17,0)),"",VLOOKUP('Choose Reference Genes'!$A14,$A$4:$AB$99,17,0))</f>
        <v/>
      </c>
      <c r="AP15" s="93" t="str">
        <f>IF(ISERROR(VLOOKUP('Choose Reference Genes'!$A14,$A$4:$AB$99,18,0)),"",VLOOKUP('Choose Reference Genes'!$A14,$A$4:$AB$99,18,0))</f>
        <v/>
      </c>
      <c r="AQ15" s="93" t="str">
        <f>IF(ISERROR(VLOOKUP('Choose Reference Genes'!$A14,$A$4:$AB$99,19,0)),"",VLOOKUP('Choose Reference Genes'!$A14,$A$4:$AB$99,19,0))</f>
        <v/>
      </c>
      <c r="AR15" s="93" t="str">
        <f>IF(ISERROR(VLOOKUP('Choose Reference Genes'!$A14,$A$4:$AB$99,20,0)),"",VLOOKUP('Choose Reference Genes'!$A14,$A$4:$AB$99,20,0))</f>
        <v/>
      </c>
      <c r="AS15" s="93" t="str">
        <f>IF(ISERROR(VLOOKUP('Choose Reference Genes'!$A14,$A$4:$AB$99,21,0)),"",VLOOKUP('Choose Reference Genes'!$A14,$A$4:$AB$99,21,0))</f>
        <v/>
      </c>
      <c r="AT15" s="93" t="str">
        <f>IF(ISERROR(VLOOKUP('Choose Reference Genes'!$A14,$A$4:$AB$99,22,0)),"",VLOOKUP('Choose Reference Genes'!$A14,$A$4:$AB$99,22,0))</f>
        <v/>
      </c>
      <c r="AU15" s="93" t="str">
        <f>IF(ISERROR(VLOOKUP('Choose Reference Genes'!$A14,$A$4:$AB$99,23,0)),"",VLOOKUP('Choose Reference Genes'!$A14,$A$4:$AB$99,23,0))</f>
        <v/>
      </c>
      <c r="AV15" s="93" t="str">
        <f>IF(ISERROR(VLOOKUP('Choose Reference Genes'!$A14,$A$4:$AB$99,24,0)),"",VLOOKUP('Choose Reference Genes'!$A14,$A$4:$AB$99,24,0))</f>
        <v/>
      </c>
      <c r="AW15" s="93" t="str">
        <f>IF(ISERROR(VLOOKUP('Choose Reference Genes'!$A14,$A$4:$AB$99,25,0)),"",VLOOKUP('Choose Reference Genes'!$A14,$A$4:$AB$99,25,0))</f>
        <v/>
      </c>
      <c r="AX15" s="93" t="str">
        <f>IF(ISERROR(VLOOKUP('Choose Reference Genes'!$A14,$A$4:$AB$99,26,0)),"",VLOOKUP('Choose Reference Genes'!$A14,$A$4:$AB$99,26,0))</f>
        <v/>
      </c>
      <c r="AY15" s="93" t="str">
        <f>IF(ISERROR(VLOOKUP('Choose Reference Genes'!$A14,$A$4:$AB$99,27,0)),"",VLOOKUP('Choose Reference Genes'!$A14,$A$4:$AB$99,27,0))</f>
        <v/>
      </c>
      <c r="AZ15" s="94" t="str">
        <f>IF(ISERROR(VLOOKUP('Choose Reference Genes'!$A14,$A$4:$AB$99,28,0)),"",VLOOKUP('Choose Reference Genes'!$A14,$A$4:$AB$99,28,0))</f>
        <v/>
      </c>
      <c r="BA15" s="90" t="str">
        <f t="shared" si="36"/>
        <v>CSF1</v>
      </c>
      <c r="BB15" s="107">
        <v>12</v>
      </c>
      <c r="BC15" s="86">
        <f t="shared" si="0"/>
        <v>2.291999999999998</v>
      </c>
      <c r="BD15" s="86">
        <f t="shared" si="1"/>
        <v>2.2560000000000038</v>
      </c>
      <c r="BE15" s="86">
        <f t="shared" si="2"/>
        <v>2.1879999999999988</v>
      </c>
      <c r="BF15" s="86" t="str">
        <f t="shared" si="3"/>
        <v/>
      </c>
      <c r="BG15" s="86" t="str">
        <f t="shared" si="4"/>
        <v/>
      </c>
      <c r="BH15" s="86" t="str">
        <f t="shared" si="5"/>
        <v/>
      </c>
      <c r="BI15" s="86" t="str">
        <f t="shared" si="6"/>
        <v/>
      </c>
      <c r="BJ15" s="86" t="str">
        <f t="shared" si="7"/>
        <v/>
      </c>
      <c r="BK15" s="86" t="str">
        <f t="shared" si="8"/>
        <v/>
      </c>
      <c r="BL15" s="86" t="str">
        <f t="shared" si="9"/>
        <v/>
      </c>
      <c r="BM15" s="86" t="str">
        <f t="shared" si="37"/>
        <v/>
      </c>
      <c r="BN15" s="86" t="str">
        <f t="shared" si="38"/>
        <v/>
      </c>
      <c r="BO15" s="86">
        <f t="shared" si="11"/>
        <v>4.5600000000000023</v>
      </c>
      <c r="BP15" s="86">
        <f t="shared" si="12"/>
        <v>4.9380000000000024</v>
      </c>
      <c r="BQ15" s="86">
        <f t="shared" si="13"/>
        <v>4.5839999999999996</v>
      </c>
      <c r="BR15" s="86" t="str">
        <f t="shared" si="14"/>
        <v/>
      </c>
      <c r="BS15" s="86" t="str">
        <f t="shared" si="15"/>
        <v/>
      </c>
      <c r="BT15" s="86" t="str">
        <f t="shared" si="16"/>
        <v/>
      </c>
      <c r="BU15" s="86" t="str">
        <f t="shared" si="17"/>
        <v/>
      </c>
      <c r="BV15" s="86" t="str">
        <f t="shared" si="18"/>
        <v/>
      </c>
      <c r="BW15" s="86" t="str">
        <f t="shared" si="19"/>
        <v/>
      </c>
      <c r="BX15" s="86" t="str">
        <f t="shared" si="20"/>
        <v/>
      </c>
      <c r="BY15" s="86" t="str">
        <f t="shared" si="39"/>
        <v/>
      </c>
      <c r="BZ15" s="86" t="str">
        <f t="shared" si="40"/>
        <v/>
      </c>
      <c r="CA15" s="41">
        <f t="shared" si="41"/>
        <v>2.2453333333333334</v>
      </c>
      <c r="CB15" s="41">
        <f t="shared" si="42"/>
        <v>4.6940000000000017</v>
      </c>
      <c r="CC15" s="90" t="str">
        <f t="shared" si="43"/>
        <v>CSF1</v>
      </c>
      <c r="CD15" s="107">
        <v>12</v>
      </c>
      <c r="CE15" s="91">
        <f t="shared" si="22"/>
        <v>0.204192247777506</v>
      </c>
      <c r="CF15" s="91">
        <f t="shared" si="23"/>
        <v>0.2093516218771061</v>
      </c>
      <c r="CG15" s="91">
        <f t="shared" si="24"/>
        <v>0.21945544940238002</v>
      </c>
      <c r="CH15" s="91" t="str">
        <f t="shared" si="25"/>
        <v/>
      </c>
      <c r="CI15" s="91" t="str">
        <f t="shared" si="26"/>
        <v/>
      </c>
      <c r="CJ15" s="91" t="str">
        <f t="shared" si="27"/>
        <v/>
      </c>
      <c r="CK15" s="91" t="str">
        <f t="shared" si="28"/>
        <v/>
      </c>
      <c r="CL15" s="91" t="str">
        <f t="shared" si="29"/>
        <v/>
      </c>
      <c r="CM15" s="91" t="str">
        <f t="shared" si="30"/>
        <v/>
      </c>
      <c r="CN15" s="91" t="str">
        <f t="shared" si="31"/>
        <v/>
      </c>
      <c r="CO15" s="91" t="str">
        <f t="shared" si="44"/>
        <v/>
      </c>
      <c r="CP15" s="91" t="str">
        <f t="shared" si="45"/>
        <v/>
      </c>
      <c r="CQ15" s="91">
        <f t="shared" si="33"/>
        <v>4.2393885232739681E-2</v>
      </c>
      <c r="CR15" s="91">
        <f t="shared" si="33"/>
        <v>3.262224773192867E-2</v>
      </c>
      <c r="CS15" s="91">
        <f t="shared" si="33"/>
        <v>4.1694474052430291E-2</v>
      </c>
      <c r="CT15" s="91" t="str">
        <f t="shared" si="33"/>
        <v/>
      </c>
      <c r="CU15" s="91" t="str">
        <f t="shared" si="33"/>
        <v/>
      </c>
      <c r="CV15" s="91" t="str">
        <f t="shared" si="33"/>
        <v/>
      </c>
      <c r="CW15" s="91" t="str">
        <f t="shared" si="33"/>
        <v/>
      </c>
      <c r="CX15" s="91" t="str">
        <f t="shared" si="33"/>
        <v/>
      </c>
      <c r="CY15" s="91" t="str">
        <f t="shared" si="33"/>
        <v/>
      </c>
      <c r="CZ15" s="91" t="str">
        <f t="shared" si="33"/>
        <v/>
      </c>
      <c r="DA15" s="91" t="str">
        <f t="shared" si="46"/>
        <v/>
      </c>
      <c r="DB15" s="91" t="str">
        <f t="shared" si="47"/>
        <v/>
      </c>
    </row>
    <row r="16" spans="1:116" ht="15" customHeight="1" x14ac:dyDescent="0.3">
      <c r="A16" s="126" t="str">
        <f>'Gene Table'!B15</f>
        <v>CSF2</v>
      </c>
      <c r="B16" s="102">
        <v>13</v>
      </c>
      <c r="C16" s="41">
        <f>IF('Test Sample Data'!C15="","",IF(SUM('Test Sample Data'!C$3:C$98)&gt;10,IF(AND(ISNUMBER('Test Sample Data'!C15),'Test Sample Data'!C15&lt;$C$109, 'Test Sample Data'!C15&gt;0),'Test Sample Data'!C15,$C$109),""))</f>
        <v>35</v>
      </c>
      <c r="D16" s="41">
        <f>IF('Test Sample Data'!D15="","",IF(SUM('Test Sample Data'!D$3:D$98)&gt;10,IF(AND(ISNUMBER('Test Sample Data'!D15),'Test Sample Data'!D15&lt;$C$109, 'Test Sample Data'!D15&gt;0),'Test Sample Data'!D15,$C$109),""))</f>
        <v>35</v>
      </c>
      <c r="E16" s="41">
        <f>IF('Test Sample Data'!E15="","",IF(SUM('Test Sample Data'!E$3:E$98)&gt;10,IF(AND(ISNUMBER('Test Sample Data'!E15),'Test Sample Data'!E15&lt;$C$109, 'Test Sample Data'!E15&gt;0),'Test Sample Data'!E15,$C$109),""))</f>
        <v>34.44</v>
      </c>
      <c r="F16" s="41" t="str">
        <f>IF('Test Sample Data'!F15="","",IF(SUM('Test Sample Data'!F$3:F$98)&gt;10,IF(AND(ISNUMBER('Test Sample Data'!F15),'Test Sample Data'!F15&lt;$C$109, 'Test Sample Data'!F15&gt;0),'Test Sample Data'!F15,$C$109),""))</f>
        <v/>
      </c>
      <c r="G16" s="41" t="str">
        <f>IF('Test Sample Data'!G15="","",IF(SUM('Test Sample Data'!G$3:G$98)&gt;10,IF(AND(ISNUMBER('Test Sample Data'!G15),'Test Sample Data'!G15&lt;$C$109, 'Test Sample Data'!G15&gt;0),'Test Sample Data'!G15,$C$109),""))</f>
        <v/>
      </c>
      <c r="H16" s="41" t="str">
        <f>IF('Test Sample Data'!H15="","",IF(SUM('Test Sample Data'!H$3:H$98)&gt;10,IF(AND(ISNUMBER('Test Sample Data'!H15),'Test Sample Data'!H15&lt;$C$109, 'Test Sample Data'!H15&gt;0),'Test Sample Data'!H15,$C$109),""))</f>
        <v/>
      </c>
      <c r="I16" s="41" t="str">
        <f>IF('Test Sample Data'!I15="","",IF(SUM('Test Sample Data'!I$3:I$98)&gt;10,IF(AND(ISNUMBER('Test Sample Data'!I15),'Test Sample Data'!I15&lt;$C$109, 'Test Sample Data'!I15&gt;0),'Test Sample Data'!I15,$C$109),""))</f>
        <v/>
      </c>
      <c r="J16" s="41" t="str">
        <f>IF('Test Sample Data'!J15="","",IF(SUM('Test Sample Data'!J$3:J$98)&gt;10,IF(AND(ISNUMBER('Test Sample Data'!J15),'Test Sample Data'!J15&lt;$C$109, 'Test Sample Data'!J15&gt;0),'Test Sample Data'!J15,$C$109),""))</f>
        <v/>
      </c>
      <c r="K16" s="41" t="str">
        <f>IF('Test Sample Data'!K15="","",IF(SUM('Test Sample Data'!K$3:K$98)&gt;10,IF(AND(ISNUMBER('Test Sample Data'!K15),'Test Sample Data'!K15&lt;$C$109, 'Test Sample Data'!K15&gt;0),'Test Sample Data'!K15,$C$109),""))</f>
        <v/>
      </c>
      <c r="L16" s="41" t="str">
        <f>IF('Test Sample Data'!L15="","",IF(SUM('Test Sample Data'!L$3:L$98)&gt;10,IF(AND(ISNUMBER('Test Sample Data'!L15),'Test Sample Data'!L15&lt;$C$109, 'Test Sample Data'!L15&gt;0),'Test Sample Data'!L15,$C$109),""))</f>
        <v/>
      </c>
      <c r="M16" s="41" t="str">
        <f>IF('Test Sample Data'!M15="","",IF(SUM('Test Sample Data'!M$3:M$98)&gt;10,IF(AND(ISNUMBER('Test Sample Data'!M15),'Test Sample Data'!M15&lt;$C$109, 'Test Sample Data'!M15&gt;0),'Test Sample Data'!M15,$C$109),""))</f>
        <v/>
      </c>
      <c r="N16" s="41" t="str">
        <f>IF('Test Sample Data'!N15="","",IF(SUM('Test Sample Data'!N$3:N$98)&gt;10,IF(AND(ISNUMBER('Test Sample Data'!N15),'Test Sample Data'!N15&lt;$C$109, 'Test Sample Data'!N15&gt;0),'Test Sample Data'!N15,$C$109),""))</f>
        <v/>
      </c>
      <c r="O16" s="41" t="str">
        <f>'Gene Table'!B15</f>
        <v>CSF2</v>
      </c>
      <c r="P16" s="102">
        <v>13</v>
      </c>
      <c r="Q16" s="41">
        <f>IF('Control Sample Data'!C15="","",IF(SUM('Control Sample Data'!C$3:C$98)&gt;10,IF(AND(ISNUMBER('Control Sample Data'!C15),'Control Sample Data'!C15&lt;$C$109, 'Control Sample Data'!C15&gt;0),'Control Sample Data'!C15,$C$109),""))</f>
        <v>34.1</v>
      </c>
      <c r="R16" s="41">
        <f>IF('Control Sample Data'!D15="","",IF(SUM('Control Sample Data'!D$3:D$98)&gt;10,IF(AND(ISNUMBER('Control Sample Data'!D15),'Control Sample Data'!D15&lt;$C$109, 'Control Sample Data'!D15&gt;0),'Control Sample Data'!D15,$C$109),""))</f>
        <v>34.36</v>
      </c>
      <c r="S16" s="41">
        <f>IF('Control Sample Data'!E15="","",IF(SUM('Control Sample Data'!E$3:E$98)&gt;10,IF(AND(ISNUMBER('Control Sample Data'!E15),'Control Sample Data'!E15&lt;$C$109, 'Control Sample Data'!E15&gt;0),'Control Sample Data'!E15,$C$109),""))</f>
        <v>32.92</v>
      </c>
      <c r="T16" s="41" t="str">
        <f>IF('Control Sample Data'!F15="","",IF(SUM('Control Sample Data'!F$3:F$98)&gt;10,IF(AND(ISNUMBER('Control Sample Data'!F15),'Control Sample Data'!F15&lt;$C$109, 'Control Sample Data'!F15&gt;0),'Control Sample Data'!F15,$C$109),""))</f>
        <v/>
      </c>
      <c r="U16" s="41" t="str">
        <f>IF('Control Sample Data'!G15="","",IF(SUM('Control Sample Data'!G$3:G$98)&gt;10,IF(AND(ISNUMBER('Control Sample Data'!G15),'Control Sample Data'!G15&lt;$C$109, 'Control Sample Data'!G15&gt;0),'Control Sample Data'!G15,$C$109),""))</f>
        <v/>
      </c>
      <c r="V16" s="41" t="str">
        <f>IF('Control Sample Data'!H15="","",IF(SUM('Control Sample Data'!H$3:H$98)&gt;10,IF(AND(ISNUMBER('Control Sample Data'!H15),'Control Sample Data'!H15&lt;$C$109, 'Control Sample Data'!H15&gt;0),'Control Sample Data'!H15,$C$109),""))</f>
        <v/>
      </c>
      <c r="W16" s="41" t="str">
        <f>IF('Control Sample Data'!I15="","",IF(SUM('Control Sample Data'!I$3:I$98)&gt;10,IF(AND(ISNUMBER('Control Sample Data'!I15),'Control Sample Data'!I15&lt;$C$109, 'Control Sample Data'!I15&gt;0),'Control Sample Data'!I15,$C$109),""))</f>
        <v/>
      </c>
      <c r="X16" s="41" t="str">
        <f>IF('Control Sample Data'!J15="","",IF(SUM('Control Sample Data'!J$3:J$98)&gt;10,IF(AND(ISNUMBER('Control Sample Data'!J15),'Control Sample Data'!J15&lt;$C$109, 'Control Sample Data'!J15&gt;0),'Control Sample Data'!J15,$C$109),""))</f>
        <v/>
      </c>
      <c r="Y16" s="41" t="str">
        <f>IF('Control Sample Data'!K15="","",IF(SUM('Control Sample Data'!K$3:K$98)&gt;10,IF(AND(ISNUMBER('Control Sample Data'!K15),'Control Sample Data'!K15&lt;$C$109, 'Control Sample Data'!K15&gt;0),'Control Sample Data'!K15,$C$109),""))</f>
        <v/>
      </c>
      <c r="Z16" s="41" t="str">
        <f>IF('Control Sample Data'!L15="","",IF(SUM('Control Sample Data'!L$3:L$98)&gt;10,IF(AND(ISNUMBER('Control Sample Data'!L15),'Control Sample Data'!L15&lt;$C$109, 'Control Sample Data'!L15&gt;0),'Control Sample Data'!L15,$C$109),""))</f>
        <v/>
      </c>
      <c r="AA16" s="41" t="str">
        <f>IF('Control Sample Data'!M15="","",IF(SUM('Control Sample Data'!M$3:M$98)&gt;10,IF(AND(ISNUMBER('Control Sample Data'!M15),'Control Sample Data'!M15&lt;$C$109, 'Control Sample Data'!M15&gt;0),'Control Sample Data'!M15,$C$109),""))</f>
        <v/>
      </c>
      <c r="AB16" s="127" t="str">
        <f>IF('Control Sample Data'!N15="","",IF(SUM('Control Sample Data'!N$3:N$98)&gt;10,IF(AND(ISNUMBER('Control Sample Data'!N15),'Control Sample Data'!N15&lt;$C$109, 'Control Sample Data'!N15&gt;0),'Control Sample Data'!N15,$C$109),""))</f>
        <v/>
      </c>
      <c r="AC16" s="119" t="str">
        <f>IF(ISERROR(VLOOKUP('Choose Reference Genes'!$A15,$A$4:$N$99,3,0)),"",VLOOKUP('Choose Reference Genes'!$A15,$A$4:$N$99,3,0))</f>
        <v/>
      </c>
      <c r="AD16" s="93" t="str">
        <f>IF(ISERROR(VLOOKUP('Choose Reference Genes'!$A15,$A$4:$N$99,4,0)),"",VLOOKUP('Choose Reference Genes'!$A15,$A$4:$N$99,4,0))</f>
        <v/>
      </c>
      <c r="AE16" s="93" t="str">
        <f>IF(ISERROR(VLOOKUP('Choose Reference Genes'!$A15,$A$4:$N$99,5,0)),"",VLOOKUP('Choose Reference Genes'!$A15,$A$4:$N$99,5,0))</f>
        <v/>
      </c>
      <c r="AF16" s="93" t="str">
        <f>IF(ISERROR(VLOOKUP('Choose Reference Genes'!$A15,$A$4:$N$99,6,0)),"",VLOOKUP('Choose Reference Genes'!$A15,$A$4:$N$99,6,0))</f>
        <v/>
      </c>
      <c r="AG16" s="93" t="str">
        <f>IF(ISERROR(VLOOKUP('Choose Reference Genes'!$A15,$A$4:$N$99,7,0)),"",VLOOKUP('Choose Reference Genes'!$A15,$A$4:$N$99,7,0))</f>
        <v/>
      </c>
      <c r="AH16" s="93" t="str">
        <f>IF(ISERROR(VLOOKUP('Choose Reference Genes'!$A15,$A$4:$N$99,8,0)),"",VLOOKUP('Choose Reference Genes'!$A15,$A$4:$N$99,8,0))</f>
        <v/>
      </c>
      <c r="AI16" s="93" t="str">
        <f>IF(ISERROR(VLOOKUP('Choose Reference Genes'!$A15,$A$4:$N$99,9,0)),"",VLOOKUP('Choose Reference Genes'!$A15,$A$4:$N$99,9,0))</f>
        <v/>
      </c>
      <c r="AJ16" s="93" t="str">
        <f>IF(ISERROR(VLOOKUP('Choose Reference Genes'!$A15,$A$4:$N$99,10,0)),"",VLOOKUP('Choose Reference Genes'!$A15,$A$4:$N$99,10,0))</f>
        <v/>
      </c>
      <c r="AK16" s="93" t="str">
        <f>IF(ISERROR(VLOOKUP('Choose Reference Genes'!$A15,$A$4:$N$99,11,0)),"",VLOOKUP('Choose Reference Genes'!$A15,$A$4:$N$99,11,0))</f>
        <v/>
      </c>
      <c r="AL16" s="93" t="str">
        <f>IF(ISERROR(VLOOKUP('Choose Reference Genes'!$A15,$A$4:$N$99,12,0)),"",VLOOKUP('Choose Reference Genes'!$A15,$A$4:$N$99,12,0))</f>
        <v/>
      </c>
      <c r="AM16" s="93" t="str">
        <f>IF(ISERROR(VLOOKUP('Choose Reference Genes'!$A15,$A$4:$N$99,13,0)),"",VLOOKUP('Choose Reference Genes'!$A15,$A$4:$N$99,13,0))</f>
        <v/>
      </c>
      <c r="AN16" s="94" t="str">
        <f>IF(ISERROR(VLOOKUP('Choose Reference Genes'!$A15,$A$4:$N$99,14,0)),"",VLOOKUP('Choose Reference Genes'!$A15,$A$4:$N$99,14,0))</f>
        <v/>
      </c>
      <c r="AO16" s="92" t="str">
        <f>IF(ISERROR(VLOOKUP('Choose Reference Genes'!$A15,$A$4:$AB$99,17,0)),"",VLOOKUP('Choose Reference Genes'!$A15,$A$4:$AB$99,17,0))</f>
        <v/>
      </c>
      <c r="AP16" s="93" t="str">
        <f>IF(ISERROR(VLOOKUP('Choose Reference Genes'!$A15,$A$4:$AB$99,18,0)),"",VLOOKUP('Choose Reference Genes'!$A15,$A$4:$AB$99,18,0))</f>
        <v/>
      </c>
      <c r="AQ16" s="93" t="str">
        <f>IF(ISERROR(VLOOKUP('Choose Reference Genes'!$A15,$A$4:$AB$99,19,0)),"",VLOOKUP('Choose Reference Genes'!$A15,$A$4:$AB$99,19,0))</f>
        <v/>
      </c>
      <c r="AR16" s="93" t="str">
        <f>IF(ISERROR(VLOOKUP('Choose Reference Genes'!$A15,$A$4:$AB$99,20,0)),"",VLOOKUP('Choose Reference Genes'!$A15,$A$4:$AB$99,20,0))</f>
        <v/>
      </c>
      <c r="AS16" s="93" t="str">
        <f>IF(ISERROR(VLOOKUP('Choose Reference Genes'!$A15,$A$4:$AB$99,21,0)),"",VLOOKUP('Choose Reference Genes'!$A15,$A$4:$AB$99,21,0))</f>
        <v/>
      </c>
      <c r="AT16" s="93" t="str">
        <f>IF(ISERROR(VLOOKUP('Choose Reference Genes'!$A15,$A$4:$AB$99,22,0)),"",VLOOKUP('Choose Reference Genes'!$A15,$A$4:$AB$99,22,0))</f>
        <v/>
      </c>
      <c r="AU16" s="93" t="str">
        <f>IF(ISERROR(VLOOKUP('Choose Reference Genes'!$A15,$A$4:$AB$99,23,0)),"",VLOOKUP('Choose Reference Genes'!$A15,$A$4:$AB$99,23,0))</f>
        <v/>
      </c>
      <c r="AV16" s="93" t="str">
        <f>IF(ISERROR(VLOOKUP('Choose Reference Genes'!$A15,$A$4:$AB$99,24,0)),"",VLOOKUP('Choose Reference Genes'!$A15,$A$4:$AB$99,24,0))</f>
        <v/>
      </c>
      <c r="AW16" s="93" t="str">
        <f>IF(ISERROR(VLOOKUP('Choose Reference Genes'!$A15,$A$4:$AB$99,25,0)),"",VLOOKUP('Choose Reference Genes'!$A15,$A$4:$AB$99,25,0))</f>
        <v/>
      </c>
      <c r="AX16" s="93" t="str">
        <f>IF(ISERROR(VLOOKUP('Choose Reference Genes'!$A15,$A$4:$AB$99,26,0)),"",VLOOKUP('Choose Reference Genes'!$A15,$A$4:$AB$99,26,0))</f>
        <v/>
      </c>
      <c r="AY16" s="93" t="str">
        <f>IF(ISERROR(VLOOKUP('Choose Reference Genes'!$A15,$A$4:$AB$99,27,0)),"",VLOOKUP('Choose Reference Genes'!$A15,$A$4:$AB$99,27,0))</f>
        <v/>
      </c>
      <c r="AZ16" s="94" t="str">
        <f>IF(ISERROR(VLOOKUP('Choose Reference Genes'!$A15,$A$4:$AB$99,28,0)),"",VLOOKUP('Choose Reference Genes'!$A15,$A$4:$AB$99,28,0))</f>
        <v/>
      </c>
      <c r="BA16" s="90" t="str">
        <f t="shared" si="36"/>
        <v>CSF2</v>
      </c>
      <c r="BB16" s="107">
        <v>13</v>
      </c>
      <c r="BC16" s="86">
        <f t="shared" si="0"/>
        <v>16.291999999999998</v>
      </c>
      <c r="BD16" s="86">
        <f t="shared" si="1"/>
        <v>16.316000000000003</v>
      </c>
      <c r="BE16" s="86">
        <f t="shared" si="2"/>
        <v>15.857999999999997</v>
      </c>
      <c r="BF16" s="86" t="str">
        <f t="shared" si="3"/>
        <v/>
      </c>
      <c r="BG16" s="86" t="str">
        <f t="shared" si="4"/>
        <v/>
      </c>
      <c r="BH16" s="86" t="str">
        <f t="shared" si="5"/>
        <v/>
      </c>
      <c r="BI16" s="86" t="str">
        <f t="shared" si="6"/>
        <v/>
      </c>
      <c r="BJ16" s="86" t="str">
        <f t="shared" si="7"/>
        <v/>
      </c>
      <c r="BK16" s="86" t="str">
        <f t="shared" si="8"/>
        <v/>
      </c>
      <c r="BL16" s="86" t="str">
        <f t="shared" si="9"/>
        <v/>
      </c>
      <c r="BM16" s="86" t="str">
        <f t="shared" si="37"/>
        <v/>
      </c>
      <c r="BN16" s="86" t="str">
        <f t="shared" si="38"/>
        <v/>
      </c>
      <c r="BO16" s="86">
        <f t="shared" si="11"/>
        <v>15.630000000000003</v>
      </c>
      <c r="BP16" s="86">
        <f t="shared" si="12"/>
        <v>16.018000000000001</v>
      </c>
      <c r="BQ16" s="86">
        <f t="shared" si="13"/>
        <v>14.344000000000001</v>
      </c>
      <c r="BR16" s="86" t="str">
        <f t="shared" si="14"/>
        <v/>
      </c>
      <c r="BS16" s="86" t="str">
        <f t="shared" si="15"/>
        <v/>
      </c>
      <c r="BT16" s="86" t="str">
        <f t="shared" si="16"/>
        <v/>
      </c>
      <c r="BU16" s="86" t="str">
        <f t="shared" si="17"/>
        <v/>
      </c>
      <c r="BV16" s="86" t="str">
        <f t="shared" si="18"/>
        <v/>
      </c>
      <c r="BW16" s="86" t="str">
        <f t="shared" si="19"/>
        <v/>
      </c>
      <c r="BX16" s="86" t="str">
        <f t="shared" si="20"/>
        <v/>
      </c>
      <c r="BY16" s="86" t="str">
        <f t="shared" si="39"/>
        <v/>
      </c>
      <c r="BZ16" s="86" t="str">
        <f t="shared" si="40"/>
        <v/>
      </c>
      <c r="CA16" s="41">
        <f t="shared" si="41"/>
        <v>16.155333333333335</v>
      </c>
      <c r="CB16" s="41">
        <f t="shared" si="42"/>
        <v>15.330666666666668</v>
      </c>
      <c r="CC16" s="90" t="str">
        <f t="shared" si="43"/>
        <v>CSF2</v>
      </c>
      <c r="CD16" s="107">
        <v>13</v>
      </c>
      <c r="CE16" s="91">
        <f t="shared" si="22"/>
        <v>1.2462905748138799E-5</v>
      </c>
      <c r="CF16" s="91">
        <f t="shared" si="23"/>
        <v>1.2257293651688118E-5</v>
      </c>
      <c r="CG16" s="91">
        <f t="shared" si="24"/>
        <v>1.6837062683745765E-5</v>
      </c>
      <c r="CH16" s="91" t="str">
        <f t="shared" si="25"/>
        <v/>
      </c>
      <c r="CI16" s="91" t="str">
        <f t="shared" si="26"/>
        <v/>
      </c>
      <c r="CJ16" s="91" t="str">
        <f t="shared" si="27"/>
        <v/>
      </c>
      <c r="CK16" s="91" t="str">
        <f t="shared" si="28"/>
        <v/>
      </c>
      <c r="CL16" s="91" t="str">
        <f t="shared" si="29"/>
        <v/>
      </c>
      <c r="CM16" s="91" t="str">
        <f t="shared" si="30"/>
        <v/>
      </c>
      <c r="CN16" s="91" t="str">
        <f t="shared" si="31"/>
        <v/>
      </c>
      <c r="CO16" s="91" t="str">
        <f t="shared" si="44"/>
        <v/>
      </c>
      <c r="CP16" s="91" t="str">
        <f t="shared" si="45"/>
        <v/>
      </c>
      <c r="CQ16" s="91">
        <f t="shared" si="33"/>
        <v>1.9719739237022255E-5</v>
      </c>
      <c r="CR16" s="91">
        <f t="shared" si="33"/>
        <v>1.5069593222738235E-5</v>
      </c>
      <c r="CS16" s="91">
        <f t="shared" si="33"/>
        <v>4.8086785037191503E-5</v>
      </c>
      <c r="CT16" s="91" t="str">
        <f t="shared" si="33"/>
        <v/>
      </c>
      <c r="CU16" s="91" t="str">
        <f t="shared" si="33"/>
        <v/>
      </c>
      <c r="CV16" s="91" t="str">
        <f t="shared" si="33"/>
        <v/>
      </c>
      <c r="CW16" s="91" t="str">
        <f t="shared" si="33"/>
        <v/>
      </c>
      <c r="CX16" s="91" t="str">
        <f t="shared" si="33"/>
        <v/>
      </c>
      <c r="CY16" s="91" t="str">
        <f t="shared" si="33"/>
        <v/>
      </c>
      <c r="CZ16" s="91" t="str">
        <f t="shared" si="33"/>
        <v/>
      </c>
      <c r="DA16" s="91" t="str">
        <f t="shared" si="46"/>
        <v/>
      </c>
      <c r="DB16" s="91" t="str">
        <f t="shared" si="47"/>
        <v/>
      </c>
    </row>
    <row r="17" spans="1:106" ht="15" customHeight="1" x14ac:dyDescent="0.3">
      <c r="A17" s="126" t="str">
        <f>'Gene Table'!B16</f>
        <v>CSF3</v>
      </c>
      <c r="B17" s="102">
        <v>14</v>
      </c>
      <c r="C17" s="41">
        <f>IF('Test Sample Data'!C16="","",IF(SUM('Test Sample Data'!C$3:C$98)&gt;10,IF(AND(ISNUMBER('Test Sample Data'!C16),'Test Sample Data'!C16&lt;$C$109, 'Test Sample Data'!C16&gt;0),'Test Sample Data'!C16,$C$109),""))</f>
        <v>33.1</v>
      </c>
      <c r="D17" s="41">
        <f>IF('Test Sample Data'!D16="","",IF(SUM('Test Sample Data'!D$3:D$98)&gt;10,IF(AND(ISNUMBER('Test Sample Data'!D16),'Test Sample Data'!D16&lt;$C$109, 'Test Sample Data'!D16&gt;0),'Test Sample Data'!D16,$C$109),""))</f>
        <v>33.11</v>
      </c>
      <c r="E17" s="41">
        <f>IF('Test Sample Data'!E16="","",IF(SUM('Test Sample Data'!E$3:E$98)&gt;10,IF(AND(ISNUMBER('Test Sample Data'!E16),'Test Sample Data'!E16&lt;$C$109, 'Test Sample Data'!E16&gt;0),'Test Sample Data'!E16,$C$109),""))</f>
        <v>33.130000000000003</v>
      </c>
      <c r="F17" s="41" t="str">
        <f>IF('Test Sample Data'!F16="","",IF(SUM('Test Sample Data'!F$3:F$98)&gt;10,IF(AND(ISNUMBER('Test Sample Data'!F16),'Test Sample Data'!F16&lt;$C$109, 'Test Sample Data'!F16&gt;0),'Test Sample Data'!F16,$C$109),""))</f>
        <v/>
      </c>
      <c r="G17" s="41" t="str">
        <f>IF('Test Sample Data'!G16="","",IF(SUM('Test Sample Data'!G$3:G$98)&gt;10,IF(AND(ISNUMBER('Test Sample Data'!G16),'Test Sample Data'!G16&lt;$C$109, 'Test Sample Data'!G16&gt;0),'Test Sample Data'!G16,$C$109),""))</f>
        <v/>
      </c>
      <c r="H17" s="41" t="str">
        <f>IF('Test Sample Data'!H16="","",IF(SUM('Test Sample Data'!H$3:H$98)&gt;10,IF(AND(ISNUMBER('Test Sample Data'!H16),'Test Sample Data'!H16&lt;$C$109, 'Test Sample Data'!H16&gt;0),'Test Sample Data'!H16,$C$109),""))</f>
        <v/>
      </c>
      <c r="I17" s="41" t="str">
        <f>IF('Test Sample Data'!I16="","",IF(SUM('Test Sample Data'!I$3:I$98)&gt;10,IF(AND(ISNUMBER('Test Sample Data'!I16),'Test Sample Data'!I16&lt;$C$109, 'Test Sample Data'!I16&gt;0),'Test Sample Data'!I16,$C$109),""))</f>
        <v/>
      </c>
      <c r="J17" s="41" t="str">
        <f>IF('Test Sample Data'!J16="","",IF(SUM('Test Sample Data'!J$3:J$98)&gt;10,IF(AND(ISNUMBER('Test Sample Data'!J16),'Test Sample Data'!J16&lt;$C$109, 'Test Sample Data'!J16&gt;0),'Test Sample Data'!J16,$C$109),""))</f>
        <v/>
      </c>
      <c r="K17" s="41" t="str">
        <f>IF('Test Sample Data'!K16="","",IF(SUM('Test Sample Data'!K$3:K$98)&gt;10,IF(AND(ISNUMBER('Test Sample Data'!K16),'Test Sample Data'!K16&lt;$C$109, 'Test Sample Data'!K16&gt;0),'Test Sample Data'!K16,$C$109),""))</f>
        <v/>
      </c>
      <c r="L17" s="41" t="str">
        <f>IF('Test Sample Data'!L16="","",IF(SUM('Test Sample Data'!L$3:L$98)&gt;10,IF(AND(ISNUMBER('Test Sample Data'!L16),'Test Sample Data'!L16&lt;$C$109, 'Test Sample Data'!L16&gt;0),'Test Sample Data'!L16,$C$109),""))</f>
        <v/>
      </c>
      <c r="M17" s="41" t="str">
        <f>IF('Test Sample Data'!M16="","",IF(SUM('Test Sample Data'!M$3:M$98)&gt;10,IF(AND(ISNUMBER('Test Sample Data'!M16),'Test Sample Data'!M16&lt;$C$109, 'Test Sample Data'!M16&gt;0),'Test Sample Data'!M16,$C$109),""))</f>
        <v/>
      </c>
      <c r="N17" s="41" t="str">
        <f>IF('Test Sample Data'!N16="","",IF(SUM('Test Sample Data'!N$3:N$98)&gt;10,IF(AND(ISNUMBER('Test Sample Data'!N16),'Test Sample Data'!N16&lt;$C$109, 'Test Sample Data'!N16&gt;0),'Test Sample Data'!N16,$C$109),""))</f>
        <v/>
      </c>
      <c r="O17" s="41" t="str">
        <f>'Gene Table'!B16</f>
        <v>CSF3</v>
      </c>
      <c r="P17" s="102">
        <v>14</v>
      </c>
      <c r="Q17" s="41">
        <f>IF('Control Sample Data'!C16="","",IF(SUM('Control Sample Data'!C$3:C$98)&gt;10,IF(AND(ISNUMBER('Control Sample Data'!C16),'Control Sample Data'!C16&lt;$C$109, 'Control Sample Data'!C16&gt;0),'Control Sample Data'!C16,$C$109),""))</f>
        <v>33.130000000000003</v>
      </c>
      <c r="R17" s="41">
        <f>IF('Control Sample Data'!D16="","",IF(SUM('Control Sample Data'!D$3:D$98)&gt;10,IF(AND(ISNUMBER('Control Sample Data'!D16),'Control Sample Data'!D16&lt;$C$109, 'Control Sample Data'!D16&gt;0),'Control Sample Data'!D16,$C$109),""))</f>
        <v>35</v>
      </c>
      <c r="S17" s="41">
        <f>IF('Control Sample Data'!E16="","",IF(SUM('Control Sample Data'!E$3:E$98)&gt;10,IF(AND(ISNUMBER('Control Sample Data'!E16),'Control Sample Data'!E16&lt;$C$109, 'Control Sample Data'!E16&gt;0),'Control Sample Data'!E16,$C$109),""))</f>
        <v>34.1</v>
      </c>
      <c r="T17" s="41" t="str">
        <f>IF('Control Sample Data'!F16="","",IF(SUM('Control Sample Data'!F$3:F$98)&gt;10,IF(AND(ISNUMBER('Control Sample Data'!F16),'Control Sample Data'!F16&lt;$C$109, 'Control Sample Data'!F16&gt;0),'Control Sample Data'!F16,$C$109),""))</f>
        <v/>
      </c>
      <c r="U17" s="41" t="str">
        <f>IF('Control Sample Data'!G16="","",IF(SUM('Control Sample Data'!G$3:G$98)&gt;10,IF(AND(ISNUMBER('Control Sample Data'!G16),'Control Sample Data'!G16&lt;$C$109, 'Control Sample Data'!G16&gt;0),'Control Sample Data'!G16,$C$109),""))</f>
        <v/>
      </c>
      <c r="V17" s="41" t="str">
        <f>IF('Control Sample Data'!H16="","",IF(SUM('Control Sample Data'!H$3:H$98)&gt;10,IF(AND(ISNUMBER('Control Sample Data'!H16),'Control Sample Data'!H16&lt;$C$109, 'Control Sample Data'!H16&gt;0),'Control Sample Data'!H16,$C$109),""))</f>
        <v/>
      </c>
      <c r="W17" s="41" t="str">
        <f>IF('Control Sample Data'!I16="","",IF(SUM('Control Sample Data'!I$3:I$98)&gt;10,IF(AND(ISNUMBER('Control Sample Data'!I16),'Control Sample Data'!I16&lt;$C$109, 'Control Sample Data'!I16&gt;0),'Control Sample Data'!I16,$C$109),""))</f>
        <v/>
      </c>
      <c r="X17" s="41" t="str">
        <f>IF('Control Sample Data'!J16="","",IF(SUM('Control Sample Data'!J$3:J$98)&gt;10,IF(AND(ISNUMBER('Control Sample Data'!J16),'Control Sample Data'!J16&lt;$C$109, 'Control Sample Data'!J16&gt;0),'Control Sample Data'!J16,$C$109),""))</f>
        <v/>
      </c>
      <c r="Y17" s="41" t="str">
        <f>IF('Control Sample Data'!K16="","",IF(SUM('Control Sample Data'!K$3:K$98)&gt;10,IF(AND(ISNUMBER('Control Sample Data'!K16),'Control Sample Data'!K16&lt;$C$109, 'Control Sample Data'!K16&gt;0),'Control Sample Data'!K16,$C$109),""))</f>
        <v/>
      </c>
      <c r="Z17" s="41" t="str">
        <f>IF('Control Sample Data'!L16="","",IF(SUM('Control Sample Data'!L$3:L$98)&gt;10,IF(AND(ISNUMBER('Control Sample Data'!L16),'Control Sample Data'!L16&lt;$C$109, 'Control Sample Data'!L16&gt;0),'Control Sample Data'!L16,$C$109),""))</f>
        <v/>
      </c>
      <c r="AA17" s="41" t="str">
        <f>IF('Control Sample Data'!M16="","",IF(SUM('Control Sample Data'!M$3:M$98)&gt;10,IF(AND(ISNUMBER('Control Sample Data'!M16),'Control Sample Data'!M16&lt;$C$109, 'Control Sample Data'!M16&gt;0),'Control Sample Data'!M16,$C$109),""))</f>
        <v/>
      </c>
      <c r="AB17" s="127" t="str">
        <f>IF('Control Sample Data'!N16="","",IF(SUM('Control Sample Data'!N$3:N$98)&gt;10,IF(AND(ISNUMBER('Control Sample Data'!N16),'Control Sample Data'!N16&lt;$C$109, 'Control Sample Data'!N16&gt;0),'Control Sample Data'!N16,$C$109),""))</f>
        <v/>
      </c>
      <c r="AC17" s="119" t="str">
        <f>IF(ISERROR(VLOOKUP('Choose Reference Genes'!$A16,$A$4:$N$99,3,0)),"",VLOOKUP('Choose Reference Genes'!$A16,$A$4:$N$99,3,0))</f>
        <v/>
      </c>
      <c r="AD17" s="93" t="str">
        <f>IF(ISERROR(VLOOKUP('Choose Reference Genes'!$A16,$A$4:$N$99,4,0)),"",VLOOKUP('Choose Reference Genes'!$A16,$A$4:$N$99,4,0))</f>
        <v/>
      </c>
      <c r="AE17" s="93" t="str">
        <f>IF(ISERROR(VLOOKUP('Choose Reference Genes'!$A16,$A$4:$N$99,5,0)),"",VLOOKUP('Choose Reference Genes'!$A16,$A$4:$N$99,5,0))</f>
        <v/>
      </c>
      <c r="AF17" s="93" t="str">
        <f>IF(ISERROR(VLOOKUP('Choose Reference Genes'!$A16,$A$4:$N$99,6,0)),"",VLOOKUP('Choose Reference Genes'!$A16,$A$4:$N$99,6,0))</f>
        <v/>
      </c>
      <c r="AG17" s="93" t="str">
        <f>IF(ISERROR(VLOOKUP('Choose Reference Genes'!$A16,$A$4:$N$99,7,0)),"",VLOOKUP('Choose Reference Genes'!$A16,$A$4:$N$99,7,0))</f>
        <v/>
      </c>
      <c r="AH17" s="93" t="str">
        <f>IF(ISERROR(VLOOKUP('Choose Reference Genes'!$A16,$A$4:$N$99,8,0)),"",VLOOKUP('Choose Reference Genes'!$A16,$A$4:$N$99,8,0))</f>
        <v/>
      </c>
      <c r="AI17" s="93" t="str">
        <f>IF(ISERROR(VLOOKUP('Choose Reference Genes'!$A16,$A$4:$N$99,9,0)),"",VLOOKUP('Choose Reference Genes'!$A16,$A$4:$N$99,9,0))</f>
        <v/>
      </c>
      <c r="AJ17" s="93" t="str">
        <f>IF(ISERROR(VLOOKUP('Choose Reference Genes'!$A16,$A$4:$N$99,10,0)),"",VLOOKUP('Choose Reference Genes'!$A16,$A$4:$N$99,10,0))</f>
        <v/>
      </c>
      <c r="AK17" s="93" t="str">
        <f>IF(ISERROR(VLOOKUP('Choose Reference Genes'!$A16,$A$4:$N$99,11,0)),"",VLOOKUP('Choose Reference Genes'!$A16,$A$4:$N$99,11,0))</f>
        <v/>
      </c>
      <c r="AL17" s="93" t="str">
        <f>IF(ISERROR(VLOOKUP('Choose Reference Genes'!$A16,$A$4:$N$99,12,0)),"",VLOOKUP('Choose Reference Genes'!$A16,$A$4:$N$99,12,0))</f>
        <v/>
      </c>
      <c r="AM17" s="93" t="str">
        <f>IF(ISERROR(VLOOKUP('Choose Reference Genes'!$A16,$A$4:$N$99,13,0)),"",VLOOKUP('Choose Reference Genes'!$A16,$A$4:$N$99,13,0))</f>
        <v/>
      </c>
      <c r="AN17" s="94" t="str">
        <f>IF(ISERROR(VLOOKUP('Choose Reference Genes'!$A16,$A$4:$N$99,14,0)),"",VLOOKUP('Choose Reference Genes'!$A16,$A$4:$N$99,14,0))</f>
        <v/>
      </c>
      <c r="AO17" s="92" t="str">
        <f>IF(ISERROR(VLOOKUP('Choose Reference Genes'!$A16,$A$4:$AB$99,17,0)),"",VLOOKUP('Choose Reference Genes'!$A16,$A$4:$AB$99,17,0))</f>
        <v/>
      </c>
      <c r="AP17" s="93" t="str">
        <f>IF(ISERROR(VLOOKUP('Choose Reference Genes'!$A16,$A$4:$AB$99,18,0)),"",VLOOKUP('Choose Reference Genes'!$A16,$A$4:$AB$99,18,0))</f>
        <v/>
      </c>
      <c r="AQ17" s="93" t="str">
        <f>IF(ISERROR(VLOOKUP('Choose Reference Genes'!$A16,$A$4:$AB$99,19,0)),"",VLOOKUP('Choose Reference Genes'!$A16,$A$4:$AB$99,19,0))</f>
        <v/>
      </c>
      <c r="AR17" s="93" t="str">
        <f>IF(ISERROR(VLOOKUP('Choose Reference Genes'!$A16,$A$4:$AB$99,20,0)),"",VLOOKUP('Choose Reference Genes'!$A16,$A$4:$AB$99,20,0))</f>
        <v/>
      </c>
      <c r="AS17" s="93" t="str">
        <f>IF(ISERROR(VLOOKUP('Choose Reference Genes'!$A16,$A$4:$AB$99,21,0)),"",VLOOKUP('Choose Reference Genes'!$A16,$A$4:$AB$99,21,0))</f>
        <v/>
      </c>
      <c r="AT17" s="93" t="str">
        <f>IF(ISERROR(VLOOKUP('Choose Reference Genes'!$A16,$A$4:$AB$99,22,0)),"",VLOOKUP('Choose Reference Genes'!$A16,$A$4:$AB$99,22,0))</f>
        <v/>
      </c>
      <c r="AU17" s="93" t="str">
        <f>IF(ISERROR(VLOOKUP('Choose Reference Genes'!$A16,$A$4:$AB$99,23,0)),"",VLOOKUP('Choose Reference Genes'!$A16,$A$4:$AB$99,23,0))</f>
        <v/>
      </c>
      <c r="AV17" s="93" t="str">
        <f>IF(ISERROR(VLOOKUP('Choose Reference Genes'!$A16,$A$4:$AB$99,24,0)),"",VLOOKUP('Choose Reference Genes'!$A16,$A$4:$AB$99,24,0))</f>
        <v/>
      </c>
      <c r="AW17" s="93" t="str">
        <f>IF(ISERROR(VLOOKUP('Choose Reference Genes'!$A16,$A$4:$AB$99,25,0)),"",VLOOKUP('Choose Reference Genes'!$A16,$A$4:$AB$99,25,0))</f>
        <v/>
      </c>
      <c r="AX17" s="93" t="str">
        <f>IF(ISERROR(VLOOKUP('Choose Reference Genes'!$A16,$A$4:$AB$99,26,0)),"",VLOOKUP('Choose Reference Genes'!$A16,$A$4:$AB$99,26,0))</f>
        <v/>
      </c>
      <c r="AY17" s="93" t="str">
        <f>IF(ISERROR(VLOOKUP('Choose Reference Genes'!$A16,$A$4:$AB$99,27,0)),"",VLOOKUP('Choose Reference Genes'!$A16,$A$4:$AB$99,27,0))</f>
        <v/>
      </c>
      <c r="AZ17" s="94" t="str">
        <f>IF(ISERROR(VLOOKUP('Choose Reference Genes'!$A16,$A$4:$AB$99,28,0)),"",VLOOKUP('Choose Reference Genes'!$A16,$A$4:$AB$99,28,0))</f>
        <v/>
      </c>
      <c r="BA17" s="90" t="str">
        <f t="shared" si="36"/>
        <v>CSF3</v>
      </c>
      <c r="BB17" s="107">
        <v>14</v>
      </c>
      <c r="BC17" s="86">
        <f t="shared" si="0"/>
        <v>14.391999999999999</v>
      </c>
      <c r="BD17" s="86">
        <f t="shared" si="1"/>
        <v>14.426000000000002</v>
      </c>
      <c r="BE17" s="86">
        <f t="shared" si="2"/>
        <v>14.548000000000002</v>
      </c>
      <c r="BF17" s="86" t="str">
        <f t="shared" si="3"/>
        <v/>
      </c>
      <c r="BG17" s="86" t="str">
        <f t="shared" si="4"/>
        <v/>
      </c>
      <c r="BH17" s="86" t="str">
        <f t="shared" si="5"/>
        <v/>
      </c>
      <c r="BI17" s="86" t="str">
        <f t="shared" si="6"/>
        <v/>
      </c>
      <c r="BJ17" s="86" t="str">
        <f t="shared" si="7"/>
        <v/>
      </c>
      <c r="BK17" s="86" t="str">
        <f t="shared" si="8"/>
        <v/>
      </c>
      <c r="BL17" s="86" t="str">
        <f t="shared" si="9"/>
        <v/>
      </c>
      <c r="BM17" s="86" t="str">
        <f t="shared" si="37"/>
        <v/>
      </c>
      <c r="BN17" s="86" t="str">
        <f t="shared" si="38"/>
        <v/>
      </c>
      <c r="BO17" s="86">
        <f t="shared" si="11"/>
        <v>14.660000000000004</v>
      </c>
      <c r="BP17" s="86">
        <f t="shared" si="12"/>
        <v>16.658000000000001</v>
      </c>
      <c r="BQ17" s="86">
        <f t="shared" si="13"/>
        <v>15.524000000000001</v>
      </c>
      <c r="BR17" s="86" t="str">
        <f t="shared" si="14"/>
        <v/>
      </c>
      <c r="BS17" s="86" t="str">
        <f t="shared" si="15"/>
        <v/>
      </c>
      <c r="BT17" s="86" t="str">
        <f t="shared" si="16"/>
        <v/>
      </c>
      <c r="BU17" s="86" t="str">
        <f t="shared" si="17"/>
        <v/>
      </c>
      <c r="BV17" s="86" t="str">
        <f t="shared" si="18"/>
        <v/>
      </c>
      <c r="BW17" s="86" t="str">
        <f t="shared" si="19"/>
        <v/>
      </c>
      <c r="BX17" s="86" t="str">
        <f t="shared" si="20"/>
        <v/>
      </c>
      <c r="BY17" s="86" t="str">
        <f t="shared" si="39"/>
        <v/>
      </c>
      <c r="BZ17" s="86" t="str">
        <f t="shared" si="40"/>
        <v/>
      </c>
      <c r="CA17" s="41">
        <f t="shared" si="41"/>
        <v>14.455333333333334</v>
      </c>
      <c r="CB17" s="41">
        <f t="shared" si="42"/>
        <v>15.614000000000003</v>
      </c>
      <c r="CC17" s="90" t="str">
        <f t="shared" si="43"/>
        <v>CSF3</v>
      </c>
      <c r="CD17" s="107">
        <v>14</v>
      </c>
      <c r="CE17" s="91">
        <f t="shared" si="22"/>
        <v>4.6513208933708828E-5</v>
      </c>
      <c r="CF17" s="91">
        <f t="shared" si="23"/>
        <v>4.5429847874955353E-5</v>
      </c>
      <c r="CG17" s="91">
        <f t="shared" si="24"/>
        <v>4.1746072506789875E-5</v>
      </c>
      <c r="CH17" s="91" t="str">
        <f t="shared" si="25"/>
        <v/>
      </c>
      <c r="CI17" s="91" t="str">
        <f t="shared" si="26"/>
        <v/>
      </c>
      <c r="CJ17" s="91" t="str">
        <f t="shared" si="27"/>
        <v/>
      </c>
      <c r="CK17" s="91" t="str">
        <f t="shared" si="28"/>
        <v/>
      </c>
      <c r="CL17" s="91" t="str">
        <f t="shared" si="29"/>
        <v/>
      </c>
      <c r="CM17" s="91" t="str">
        <f t="shared" si="30"/>
        <v/>
      </c>
      <c r="CN17" s="91" t="str">
        <f t="shared" si="31"/>
        <v/>
      </c>
      <c r="CO17" s="91" t="str">
        <f t="shared" si="44"/>
        <v/>
      </c>
      <c r="CP17" s="91" t="str">
        <f t="shared" si="45"/>
        <v/>
      </c>
      <c r="CQ17" s="91">
        <f t="shared" si="33"/>
        <v>3.8627825743721807E-5</v>
      </c>
      <c r="CR17" s="91">
        <f t="shared" si="33"/>
        <v>9.670353103900327E-6</v>
      </c>
      <c r="CS17" s="91">
        <f t="shared" si="33"/>
        <v>2.1223174617156794E-5</v>
      </c>
      <c r="CT17" s="91" t="str">
        <f t="shared" si="33"/>
        <v/>
      </c>
      <c r="CU17" s="91" t="str">
        <f t="shared" si="33"/>
        <v/>
      </c>
      <c r="CV17" s="91" t="str">
        <f t="shared" si="33"/>
        <v/>
      </c>
      <c r="CW17" s="91" t="str">
        <f t="shared" si="33"/>
        <v/>
      </c>
      <c r="CX17" s="91" t="str">
        <f t="shared" si="33"/>
        <v/>
      </c>
      <c r="CY17" s="91" t="str">
        <f t="shared" si="33"/>
        <v/>
      </c>
      <c r="CZ17" s="91" t="str">
        <f t="shared" si="33"/>
        <v/>
      </c>
      <c r="DA17" s="91" t="str">
        <f t="shared" si="46"/>
        <v/>
      </c>
      <c r="DB17" s="91" t="str">
        <f t="shared" si="47"/>
        <v/>
      </c>
    </row>
    <row r="18" spans="1:106" ht="15" customHeight="1" x14ac:dyDescent="0.3">
      <c r="A18" s="126" t="str">
        <f>'Gene Table'!B17</f>
        <v>FAM3B</v>
      </c>
      <c r="B18" s="102">
        <v>15</v>
      </c>
      <c r="C18" s="41">
        <f>IF('Test Sample Data'!C17="","",IF(SUM('Test Sample Data'!C$3:C$98)&gt;10,IF(AND(ISNUMBER('Test Sample Data'!C17),'Test Sample Data'!C17&lt;$C$109, 'Test Sample Data'!C17&gt;0),'Test Sample Data'!C17,$C$109),""))</f>
        <v>25.02</v>
      </c>
      <c r="D18" s="41">
        <f>IF('Test Sample Data'!D17="","",IF(SUM('Test Sample Data'!D$3:D$98)&gt;10,IF(AND(ISNUMBER('Test Sample Data'!D17),'Test Sample Data'!D17&lt;$C$109, 'Test Sample Data'!D17&gt;0),'Test Sample Data'!D17,$C$109),""))</f>
        <v>25</v>
      </c>
      <c r="E18" s="41">
        <f>IF('Test Sample Data'!E17="","",IF(SUM('Test Sample Data'!E$3:E$98)&gt;10,IF(AND(ISNUMBER('Test Sample Data'!E17),'Test Sample Data'!E17&lt;$C$109, 'Test Sample Data'!E17&gt;0),'Test Sample Data'!E17,$C$109),""))</f>
        <v>24.89</v>
      </c>
      <c r="F18" s="41" t="str">
        <f>IF('Test Sample Data'!F17="","",IF(SUM('Test Sample Data'!F$3:F$98)&gt;10,IF(AND(ISNUMBER('Test Sample Data'!F17),'Test Sample Data'!F17&lt;$C$109, 'Test Sample Data'!F17&gt;0),'Test Sample Data'!F17,$C$109),""))</f>
        <v/>
      </c>
      <c r="G18" s="41" t="str">
        <f>IF('Test Sample Data'!G17="","",IF(SUM('Test Sample Data'!G$3:G$98)&gt;10,IF(AND(ISNUMBER('Test Sample Data'!G17),'Test Sample Data'!G17&lt;$C$109, 'Test Sample Data'!G17&gt;0),'Test Sample Data'!G17,$C$109),""))</f>
        <v/>
      </c>
      <c r="H18" s="41" t="str">
        <f>IF('Test Sample Data'!H17="","",IF(SUM('Test Sample Data'!H$3:H$98)&gt;10,IF(AND(ISNUMBER('Test Sample Data'!H17),'Test Sample Data'!H17&lt;$C$109, 'Test Sample Data'!H17&gt;0),'Test Sample Data'!H17,$C$109),""))</f>
        <v/>
      </c>
      <c r="I18" s="41" t="str">
        <f>IF('Test Sample Data'!I17="","",IF(SUM('Test Sample Data'!I$3:I$98)&gt;10,IF(AND(ISNUMBER('Test Sample Data'!I17),'Test Sample Data'!I17&lt;$C$109, 'Test Sample Data'!I17&gt;0),'Test Sample Data'!I17,$C$109),""))</f>
        <v/>
      </c>
      <c r="J18" s="41" t="str">
        <f>IF('Test Sample Data'!J17="","",IF(SUM('Test Sample Data'!J$3:J$98)&gt;10,IF(AND(ISNUMBER('Test Sample Data'!J17),'Test Sample Data'!J17&lt;$C$109, 'Test Sample Data'!J17&gt;0),'Test Sample Data'!J17,$C$109),""))</f>
        <v/>
      </c>
      <c r="K18" s="41" t="str">
        <f>IF('Test Sample Data'!K17="","",IF(SUM('Test Sample Data'!K$3:K$98)&gt;10,IF(AND(ISNUMBER('Test Sample Data'!K17),'Test Sample Data'!K17&lt;$C$109, 'Test Sample Data'!K17&gt;0),'Test Sample Data'!K17,$C$109),""))</f>
        <v/>
      </c>
      <c r="L18" s="41" t="str">
        <f>IF('Test Sample Data'!L17="","",IF(SUM('Test Sample Data'!L$3:L$98)&gt;10,IF(AND(ISNUMBER('Test Sample Data'!L17),'Test Sample Data'!L17&lt;$C$109, 'Test Sample Data'!L17&gt;0),'Test Sample Data'!L17,$C$109),""))</f>
        <v/>
      </c>
      <c r="M18" s="41" t="str">
        <f>IF('Test Sample Data'!M17="","",IF(SUM('Test Sample Data'!M$3:M$98)&gt;10,IF(AND(ISNUMBER('Test Sample Data'!M17),'Test Sample Data'!M17&lt;$C$109, 'Test Sample Data'!M17&gt;0),'Test Sample Data'!M17,$C$109),""))</f>
        <v/>
      </c>
      <c r="N18" s="41" t="str">
        <f>IF('Test Sample Data'!N17="","",IF(SUM('Test Sample Data'!N$3:N$98)&gt;10,IF(AND(ISNUMBER('Test Sample Data'!N17),'Test Sample Data'!N17&lt;$C$109, 'Test Sample Data'!N17&gt;0),'Test Sample Data'!N17,$C$109),""))</f>
        <v/>
      </c>
      <c r="O18" s="41" t="str">
        <f>'Gene Table'!B17</f>
        <v>FAM3B</v>
      </c>
      <c r="P18" s="102">
        <v>15</v>
      </c>
      <c r="Q18" s="41">
        <f>IF('Control Sample Data'!C17="","",IF(SUM('Control Sample Data'!C$3:C$98)&gt;10,IF(AND(ISNUMBER('Control Sample Data'!C17),'Control Sample Data'!C17&lt;$C$109, 'Control Sample Data'!C17&gt;0),'Control Sample Data'!C17,$C$109),""))</f>
        <v>25.3</v>
      </c>
      <c r="R18" s="41">
        <f>IF('Control Sample Data'!D17="","",IF(SUM('Control Sample Data'!D$3:D$98)&gt;10,IF(AND(ISNUMBER('Control Sample Data'!D17),'Control Sample Data'!D17&lt;$C$109, 'Control Sample Data'!D17&gt;0),'Control Sample Data'!D17,$C$109),""))</f>
        <v>25.36</v>
      </c>
      <c r="S18" s="41">
        <f>IF('Control Sample Data'!E17="","",IF(SUM('Control Sample Data'!E$3:E$98)&gt;10,IF(AND(ISNUMBER('Control Sample Data'!E17),'Control Sample Data'!E17&lt;$C$109, 'Control Sample Data'!E17&gt;0),'Control Sample Data'!E17,$C$109),""))</f>
        <v>25.3</v>
      </c>
      <c r="T18" s="41" t="str">
        <f>IF('Control Sample Data'!F17="","",IF(SUM('Control Sample Data'!F$3:F$98)&gt;10,IF(AND(ISNUMBER('Control Sample Data'!F17),'Control Sample Data'!F17&lt;$C$109, 'Control Sample Data'!F17&gt;0),'Control Sample Data'!F17,$C$109),""))</f>
        <v/>
      </c>
      <c r="U18" s="41" t="str">
        <f>IF('Control Sample Data'!G17="","",IF(SUM('Control Sample Data'!G$3:G$98)&gt;10,IF(AND(ISNUMBER('Control Sample Data'!G17),'Control Sample Data'!G17&lt;$C$109, 'Control Sample Data'!G17&gt;0),'Control Sample Data'!G17,$C$109),""))</f>
        <v/>
      </c>
      <c r="V18" s="41" t="str">
        <f>IF('Control Sample Data'!H17="","",IF(SUM('Control Sample Data'!H$3:H$98)&gt;10,IF(AND(ISNUMBER('Control Sample Data'!H17),'Control Sample Data'!H17&lt;$C$109, 'Control Sample Data'!H17&gt;0),'Control Sample Data'!H17,$C$109),""))</f>
        <v/>
      </c>
      <c r="W18" s="41" t="str">
        <f>IF('Control Sample Data'!I17="","",IF(SUM('Control Sample Data'!I$3:I$98)&gt;10,IF(AND(ISNUMBER('Control Sample Data'!I17),'Control Sample Data'!I17&lt;$C$109, 'Control Sample Data'!I17&gt;0),'Control Sample Data'!I17,$C$109),""))</f>
        <v/>
      </c>
      <c r="X18" s="41" t="str">
        <f>IF('Control Sample Data'!J17="","",IF(SUM('Control Sample Data'!J$3:J$98)&gt;10,IF(AND(ISNUMBER('Control Sample Data'!J17),'Control Sample Data'!J17&lt;$C$109, 'Control Sample Data'!J17&gt;0),'Control Sample Data'!J17,$C$109),""))</f>
        <v/>
      </c>
      <c r="Y18" s="41" t="str">
        <f>IF('Control Sample Data'!K17="","",IF(SUM('Control Sample Data'!K$3:K$98)&gt;10,IF(AND(ISNUMBER('Control Sample Data'!K17),'Control Sample Data'!K17&lt;$C$109, 'Control Sample Data'!K17&gt;0),'Control Sample Data'!K17,$C$109),""))</f>
        <v/>
      </c>
      <c r="Z18" s="41" t="str">
        <f>IF('Control Sample Data'!L17="","",IF(SUM('Control Sample Data'!L$3:L$98)&gt;10,IF(AND(ISNUMBER('Control Sample Data'!L17),'Control Sample Data'!L17&lt;$C$109, 'Control Sample Data'!L17&gt;0),'Control Sample Data'!L17,$C$109),""))</f>
        <v/>
      </c>
      <c r="AA18" s="41" t="str">
        <f>IF('Control Sample Data'!M17="","",IF(SUM('Control Sample Data'!M$3:M$98)&gt;10,IF(AND(ISNUMBER('Control Sample Data'!M17),'Control Sample Data'!M17&lt;$C$109, 'Control Sample Data'!M17&gt;0),'Control Sample Data'!M17,$C$109),""))</f>
        <v/>
      </c>
      <c r="AB18" s="127" t="str">
        <f>IF('Control Sample Data'!N17="","",IF(SUM('Control Sample Data'!N$3:N$98)&gt;10,IF(AND(ISNUMBER('Control Sample Data'!N17),'Control Sample Data'!N17&lt;$C$109, 'Control Sample Data'!N17&gt;0),'Control Sample Data'!N17,$C$109),""))</f>
        <v/>
      </c>
      <c r="AC18" s="119" t="str">
        <f>IF(ISERROR(VLOOKUP('Choose Reference Genes'!$A17,$A$4:$N$99,3,0)),"",VLOOKUP('Choose Reference Genes'!$A17,$A$4:$N$99,3,0))</f>
        <v/>
      </c>
      <c r="AD18" s="93" t="str">
        <f>IF(ISERROR(VLOOKUP('Choose Reference Genes'!$A17,$A$4:$N$99,4,0)),"",VLOOKUP('Choose Reference Genes'!$A17,$A$4:$N$99,4,0))</f>
        <v/>
      </c>
      <c r="AE18" s="93" t="str">
        <f>IF(ISERROR(VLOOKUP('Choose Reference Genes'!$A17,$A$4:$N$99,5,0)),"",VLOOKUP('Choose Reference Genes'!$A17,$A$4:$N$99,5,0))</f>
        <v/>
      </c>
      <c r="AF18" s="93" t="str">
        <f>IF(ISERROR(VLOOKUP('Choose Reference Genes'!$A17,$A$4:$N$99,6,0)),"",VLOOKUP('Choose Reference Genes'!$A17,$A$4:$N$99,6,0))</f>
        <v/>
      </c>
      <c r="AG18" s="93" t="str">
        <f>IF(ISERROR(VLOOKUP('Choose Reference Genes'!$A17,$A$4:$N$99,7,0)),"",VLOOKUP('Choose Reference Genes'!$A17,$A$4:$N$99,7,0))</f>
        <v/>
      </c>
      <c r="AH18" s="93" t="str">
        <f>IF(ISERROR(VLOOKUP('Choose Reference Genes'!$A17,$A$4:$N$99,8,0)),"",VLOOKUP('Choose Reference Genes'!$A17,$A$4:$N$99,8,0))</f>
        <v/>
      </c>
      <c r="AI18" s="93" t="str">
        <f>IF(ISERROR(VLOOKUP('Choose Reference Genes'!$A17,$A$4:$N$99,9,0)),"",VLOOKUP('Choose Reference Genes'!$A17,$A$4:$N$99,9,0))</f>
        <v/>
      </c>
      <c r="AJ18" s="93" t="str">
        <f>IF(ISERROR(VLOOKUP('Choose Reference Genes'!$A17,$A$4:$N$99,10,0)),"",VLOOKUP('Choose Reference Genes'!$A17,$A$4:$N$99,10,0))</f>
        <v/>
      </c>
      <c r="AK18" s="93" t="str">
        <f>IF(ISERROR(VLOOKUP('Choose Reference Genes'!$A17,$A$4:$N$99,11,0)),"",VLOOKUP('Choose Reference Genes'!$A17,$A$4:$N$99,11,0))</f>
        <v/>
      </c>
      <c r="AL18" s="93" t="str">
        <f>IF(ISERROR(VLOOKUP('Choose Reference Genes'!$A17,$A$4:$N$99,12,0)),"",VLOOKUP('Choose Reference Genes'!$A17,$A$4:$N$99,12,0))</f>
        <v/>
      </c>
      <c r="AM18" s="93" t="str">
        <f>IF(ISERROR(VLOOKUP('Choose Reference Genes'!$A17,$A$4:$N$99,13,0)),"",VLOOKUP('Choose Reference Genes'!$A17,$A$4:$N$99,13,0))</f>
        <v/>
      </c>
      <c r="AN18" s="94" t="str">
        <f>IF(ISERROR(VLOOKUP('Choose Reference Genes'!$A17,$A$4:$N$99,14,0)),"",VLOOKUP('Choose Reference Genes'!$A17,$A$4:$N$99,14,0))</f>
        <v/>
      </c>
      <c r="AO18" s="92" t="str">
        <f>IF(ISERROR(VLOOKUP('Choose Reference Genes'!$A17,$A$4:$AB$99,17,0)),"",VLOOKUP('Choose Reference Genes'!$A17,$A$4:$AB$99,17,0))</f>
        <v/>
      </c>
      <c r="AP18" s="93" t="str">
        <f>IF(ISERROR(VLOOKUP('Choose Reference Genes'!$A17,$A$4:$AB$99,18,0)),"",VLOOKUP('Choose Reference Genes'!$A17,$A$4:$AB$99,18,0))</f>
        <v/>
      </c>
      <c r="AQ18" s="93" t="str">
        <f>IF(ISERROR(VLOOKUP('Choose Reference Genes'!$A17,$A$4:$AB$99,19,0)),"",VLOOKUP('Choose Reference Genes'!$A17,$A$4:$AB$99,19,0))</f>
        <v/>
      </c>
      <c r="AR18" s="93" t="str">
        <f>IF(ISERROR(VLOOKUP('Choose Reference Genes'!$A17,$A$4:$AB$99,20,0)),"",VLOOKUP('Choose Reference Genes'!$A17,$A$4:$AB$99,20,0))</f>
        <v/>
      </c>
      <c r="AS18" s="93" t="str">
        <f>IF(ISERROR(VLOOKUP('Choose Reference Genes'!$A17,$A$4:$AB$99,21,0)),"",VLOOKUP('Choose Reference Genes'!$A17,$A$4:$AB$99,21,0))</f>
        <v/>
      </c>
      <c r="AT18" s="93" t="str">
        <f>IF(ISERROR(VLOOKUP('Choose Reference Genes'!$A17,$A$4:$AB$99,22,0)),"",VLOOKUP('Choose Reference Genes'!$A17,$A$4:$AB$99,22,0))</f>
        <v/>
      </c>
      <c r="AU18" s="93" t="str">
        <f>IF(ISERROR(VLOOKUP('Choose Reference Genes'!$A17,$A$4:$AB$99,23,0)),"",VLOOKUP('Choose Reference Genes'!$A17,$A$4:$AB$99,23,0))</f>
        <v/>
      </c>
      <c r="AV18" s="93" t="str">
        <f>IF(ISERROR(VLOOKUP('Choose Reference Genes'!$A17,$A$4:$AB$99,24,0)),"",VLOOKUP('Choose Reference Genes'!$A17,$A$4:$AB$99,24,0))</f>
        <v/>
      </c>
      <c r="AW18" s="93" t="str">
        <f>IF(ISERROR(VLOOKUP('Choose Reference Genes'!$A17,$A$4:$AB$99,25,0)),"",VLOOKUP('Choose Reference Genes'!$A17,$A$4:$AB$99,25,0))</f>
        <v/>
      </c>
      <c r="AX18" s="93" t="str">
        <f>IF(ISERROR(VLOOKUP('Choose Reference Genes'!$A17,$A$4:$AB$99,26,0)),"",VLOOKUP('Choose Reference Genes'!$A17,$A$4:$AB$99,26,0))</f>
        <v/>
      </c>
      <c r="AY18" s="93" t="str">
        <f>IF(ISERROR(VLOOKUP('Choose Reference Genes'!$A17,$A$4:$AB$99,27,0)),"",VLOOKUP('Choose Reference Genes'!$A17,$A$4:$AB$99,27,0))</f>
        <v/>
      </c>
      <c r="AZ18" s="94" t="str">
        <f>IF(ISERROR(VLOOKUP('Choose Reference Genes'!$A17,$A$4:$AB$99,28,0)),"",VLOOKUP('Choose Reference Genes'!$A17,$A$4:$AB$99,28,0))</f>
        <v/>
      </c>
      <c r="BA18" s="90" t="str">
        <f t="shared" si="36"/>
        <v>FAM3B</v>
      </c>
      <c r="BB18" s="107">
        <v>15</v>
      </c>
      <c r="BC18" s="86">
        <f t="shared" si="0"/>
        <v>6.3119999999999976</v>
      </c>
      <c r="BD18" s="86">
        <f t="shared" si="1"/>
        <v>6.3160000000000025</v>
      </c>
      <c r="BE18" s="86">
        <f t="shared" si="2"/>
        <v>6.3079999999999998</v>
      </c>
      <c r="BF18" s="86" t="str">
        <f t="shared" si="3"/>
        <v/>
      </c>
      <c r="BG18" s="86" t="str">
        <f t="shared" si="4"/>
        <v/>
      </c>
      <c r="BH18" s="86" t="str">
        <f t="shared" si="5"/>
        <v/>
      </c>
      <c r="BI18" s="86" t="str">
        <f t="shared" si="6"/>
        <v/>
      </c>
      <c r="BJ18" s="86" t="str">
        <f t="shared" si="7"/>
        <v/>
      </c>
      <c r="BK18" s="86" t="str">
        <f t="shared" si="8"/>
        <v/>
      </c>
      <c r="BL18" s="86" t="str">
        <f t="shared" si="9"/>
        <v/>
      </c>
      <c r="BM18" s="86" t="str">
        <f t="shared" si="37"/>
        <v/>
      </c>
      <c r="BN18" s="86" t="str">
        <f t="shared" si="38"/>
        <v/>
      </c>
      <c r="BO18" s="86">
        <f t="shared" si="11"/>
        <v>6.8300000000000018</v>
      </c>
      <c r="BP18" s="86">
        <f t="shared" si="12"/>
        <v>7.0180000000000007</v>
      </c>
      <c r="BQ18" s="86">
        <f t="shared" si="13"/>
        <v>6.7240000000000002</v>
      </c>
      <c r="BR18" s="86" t="str">
        <f t="shared" si="14"/>
        <v/>
      </c>
      <c r="BS18" s="86" t="str">
        <f t="shared" si="15"/>
        <v/>
      </c>
      <c r="BT18" s="86" t="str">
        <f t="shared" si="16"/>
        <v/>
      </c>
      <c r="BU18" s="86" t="str">
        <f t="shared" si="17"/>
        <v/>
      </c>
      <c r="BV18" s="86" t="str">
        <f t="shared" si="18"/>
        <v/>
      </c>
      <c r="BW18" s="86" t="str">
        <f t="shared" si="19"/>
        <v/>
      </c>
      <c r="BX18" s="86" t="str">
        <f t="shared" si="20"/>
        <v/>
      </c>
      <c r="BY18" s="86" t="str">
        <f t="shared" si="39"/>
        <v/>
      </c>
      <c r="BZ18" s="86" t="str">
        <f t="shared" si="40"/>
        <v/>
      </c>
      <c r="CA18" s="41">
        <f t="shared" si="41"/>
        <v>6.3120000000000003</v>
      </c>
      <c r="CB18" s="41">
        <f t="shared" si="42"/>
        <v>6.8573333333333339</v>
      </c>
      <c r="CC18" s="90" t="str">
        <f t="shared" si="43"/>
        <v>FAM3B</v>
      </c>
      <c r="CD18" s="107">
        <v>15</v>
      </c>
      <c r="CE18" s="91">
        <f t="shared" si="22"/>
        <v>1.258631704763675E-2</v>
      </c>
      <c r="CF18" s="91">
        <f t="shared" si="23"/>
        <v>1.2551468699328633E-2</v>
      </c>
      <c r="CG18" s="91">
        <f t="shared" si="24"/>
        <v>1.2621262150150137E-2</v>
      </c>
      <c r="CH18" s="91" t="str">
        <f t="shared" si="25"/>
        <v/>
      </c>
      <c r="CI18" s="91" t="str">
        <f t="shared" si="26"/>
        <v/>
      </c>
      <c r="CJ18" s="91" t="str">
        <f t="shared" si="27"/>
        <v/>
      </c>
      <c r="CK18" s="91" t="str">
        <f t="shared" si="28"/>
        <v/>
      </c>
      <c r="CL18" s="91" t="str">
        <f t="shared" si="29"/>
        <v/>
      </c>
      <c r="CM18" s="91" t="str">
        <f t="shared" si="30"/>
        <v/>
      </c>
      <c r="CN18" s="91" t="str">
        <f t="shared" si="31"/>
        <v/>
      </c>
      <c r="CO18" s="91" t="str">
        <f t="shared" si="44"/>
        <v/>
      </c>
      <c r="CP18" s="91" t="str">
        <f t="shared" si="45"/>
        <v/>
      </c>
      <c r="CQ18" s="91">
        <f t="shared" si="33"/>
        <v>8.7895194116313115E-3</v>
      </c>
      <c r="CR18" s="91">
        <f t="shared" si="33"/>
        <v>7.7156317300419684E-3</v>
      </c>
      <c r="CS18" s="91">
        <f t="shared" si="33"/>
        <v>9.4596334683637057E-3</v>
      </c>
      <c r="CT18" s="91" t="str">
        <f t="shared" si="33"/>
        <v/>
      </c>
      <c r="CU18" s="91" t="str">
        <f t="shared" si="33"/>
        <v/>
      </c>
      <c r="CV18" s="91" t="str">
        <f t="shared" si="33"/>
        <v/>
      </c>
      <c r="CW18" s="91" t="str">
        <f t="shared" si="33"/>
        <v/>
      </c>
      <c r="CX18" s="91" t="str">
        <f t="shared" si="33"/>
        <v/>
      </c>
      <c r="CY18" s="91" t="str">
        <f t="shared" si="33"/>
        <v/>
      </c>
      <c r="CZ18" s="91" t="str">
        <f t="shared" si="33"/>
        <v/>
      </c>
      <c r="DA18" s="91" t="str">
        <f t="shared" si="46"/>
        <v/>
      </c>
      <c r="DB18" s="91" t="str">
        <f t="shared" si="47"/>
        <v/>
      </c>
    </row>
    <row r="19" spans="1:106" ht="15" customHeight="1" x14ac:dyDescent="0.3">
      <c r="A19" s="126" t="str">
        <f>'Gene Table'!B18</f>
        <v>FASLG</v>
      </c>
      <c r="B19" s="102">
        <v>16</v>
      </c>
      <c r="C19" s="41">
        <f>IF('Test Sample Data'!C18="","",IF(SUM('Test Sample Data'!C$3:C$98)&gt;10,IF(AND(ISNUMBER('Test Sample Data'!C18),'Test Sample Data'!C18&lt;$C$109, 'Test Sample Data'!C18&gt;0),'Test Sample Data'!C18,$C$109),""))</f>
        <v>35</v>
      </c>
      <c r="D19" s="41">
        <f>IF('Test Sample Data'!D18="","",IF(SUM('Test Sample Data'!D$3:D$98)&gt;10,IF(AND(ISNUMBER('Test Sample Data'!D18),'Test Sample Data'!D18&lt;$C$109, 'Test Sample Data'!D18&gt;0),'Test Sample Data'!D18,$C$109),""))</f>
        <v>35</v>
      </c>
      <c r="E19" s="41">
        <f>IF('Test Sample Data'!E18="","",IF(SUM('Test Sample Data'!E$3:E$98)&gt;10,IF(AND(ISNUMBER('Test Sample Data'!E18),'Test Sample Data'!E18&lt;$C$109, 'Test Sample Data'!E18&gt;0),'Test Sample Data'!E18,$C$109),""))</f>
        <v>35</v>
      </c>
      <c r="F19" s="41" t="str">
        <f>IF('Test Sample Data'!F18="","",IF(SUM('Test Sample Data'!F$3:F$98)&gt;10,IF(AND(ISNUMBER('Test Sample Data'!F18),'Test Sample Data'!F18&lt;$C$109, 'Test Sample Data'!F18&gt;0),'Test Sample Data'!F18,$C$109),""))</f>
        <v/>
      </c>
      <c r="G19" s="41" t="str">
        <f>IF('Test Sample Data'!G18="","",IF(SUM('Test Sample Data'!G$3:G$98)&gt;10,IF(AND(ISNUMBER('Test Sample Data'!G18),'Test Sample Data'!G18&lt;$C$109, 'Test Sample Data'!G18&gt;0),'Test Sample Data'!G18,$C$109),""))</f>
        <v/>
      </c>
      <c r="H19" s="41" t="str">
        <f>IF('Test Sample Data'!H18="","",IF(SUM('Test Sample Data'!H$3:H$98)&gt;10,IF(AND(ISNUMBER('Test Sample Data'!H18),'Test Sample Data'!H18&lt;$C$109, 'Test Sample Data'!H18&gt;0),'Test Sample Data'!H18,$C$109),""))</f>
        <v/>
      </c>
      <c r="I19" s="41" t="str">
        <f>IF('Test Sample Data'!I18="","",IF(SUM('Test Sample Data'!I$3:I$98)&gt;10,IF(AND(ISNUMBER('Test Sample Data'!I18),'Test Sample Data'!I18&lt;$C$109, 'Test Sample Data'!I18&gt;0),'Test Sample Data'!I18,$C$109),""))</f>
        <v/>
      </c>
      <c r="J19" s="41" t="str">
        <f>IF('Test Sample Data'!J18="","",IF(SUM('Test Sample Data'!J$3:J$98)&gt;10,IF(AND(ISNUMBER('Test Sample Data'!J18),'Test Sample Data'!J18&lt;$C$109, 'Test Sample Data'!J18&gt;0),'Test Sample Data'!J18,$C$109),""))</f>
        <v/>
      </c>
      <c r="K19" s="41" t="str">
        <f>IF('Test Sample Data'!K18="","",IF(SUM('Test Sample Data'!K$3:K$98)&gt;10,IF(AND(ISNUMBER('Test Sample Data'!K18),'Test Sample Data'!K18&lt;$C$109, 'Test Sample Data'!K18&gt;0),'Test Sample Data'!K18,$C$109),""))</f>
        <v/>
      </c>
      <c r="L19" s="41" t="str">
        <f>IF('Test Sample Data'!L18="","",IF(SUM('Test Sample Data'!L$3:L$98)&gt;10,IF(AND(ISNUMBER('Test Sample Data'!L18),'Test Sample Data'!L18&lt;$C$109, 'Test Sample Data'!L18&gt;0),'Test Sample Data'!L18,$C$109),""))</f>
        <v/>
      </c>
      <c r="M19" s="41" t="str">
        <f>IF('Test Sample Data'!M18="","",IF(SUM('Test Sample Data'!M$3:M$98)&gt;10,IF(AND(ISNUMBER('Test Sample Data'!M18),'Test Sample Data'!M18&lt;$C$109, 'Test Sample Data'!M18&gt;0),'Test Sample Data'!M18,$C$109),""))</f>
        <v/>
      </c>
      <c r="N19" s="41" t="str">
        <f>IF('Test Sample Data'!N18="","",IF(SUM('Test Sample Data'!N$3:N$98)&gt;10,IF(AND(ISNUMBER('Test Sample Data'!N18),'Test Sample Data'!N18&lt;$C$109, 'Test Sample Data'!N18&gt;0),'Test Sample Data'!N18,$C$109),""))</f>
        <v/>
      </c>
      <c r="O19" s="41" t="str">
        <f>'Gene Table'!B18</f>
        <v>FASLG</v>
      </c>
      <c r="P19" s="102">
        <v>16</v>
      </c>
      <c r="Q19" s="41">
        <f>IF('Control Sample Data'!C18="","",IF(SUM('Control Sample Data'!C$3:C$98)&gt;10,IF(AND(ISNUMBER('Control Sample Data'!C18),'Control Sample Data'!C18&lt;$C$109, 'Control Sample Data'!C18&gt;0),'Control Sample Data'!C18,$C$109),""))</f>
        <v>35</v>
      </c>
      <c r="R19" s="41">
        <f>IF('Control Sample Data'!D18="","",IF(SUM('Control Sample Data'!D$3:D$98)&gt;10,IF(AND(ISNUMBER('Control Sample Data'!D18),'Control Sample Data'!D18&lt;$C$109, 'Control Sample Data'!D18&gt;0),'Control Sample Data'!D18,$C$109),""))</f>
        <v>35</v>
      </c>
      <c r="S19" s="41">
        <f>IF('Control Sample Data'!E18="","",IF(SUM('Control Sample Data'!E$3:E$98)&gt;10,IF(AND(ISNUMBER('Control Sample Data'!E18),'Control Sample Data'!E18&lt;$C$109, 'Control Sample Data'!E18&gt;0),'Control Sample Data'!E18,$C$109),""))</f>
        <v>35</v>
      </c>
      <c r="T19" s="41" t="str">
        <f>IF('Control Sample Data'!F18="","",IF(SUM('Control Sample Data'!F$3:F$98)&gt;10,IF(AND(ISNUMBER('Control Sample Data'!F18),'Control Sample Data'!F18&lt;$C$109, 'Control Sample Data'!F18&gt;0),'Control Sample Data'!F18,$C$109),""))</f>
        <v/>
      </c>
      <c r="U19" s="41" t="str">
        <f>IF('Control Sample Data'!G18="","",IF(SUM('Control Sample Data'!G$3:G$98)&gt;10,IF(AND(ISNUMBER('Control Sample Data'!G18),'Control Sample Data'!G18&lt;$C$109, 'Control Sample Data'!G18&gt;0),'Control Sample Data'!G18,$C$109),""))</f>
        <v/>
      </c>
      <c r="V19" s="41" t="str">
        <f>IF('Control Sample Data'!H18="","",IF(SUM('Control Sample Data'!H$3:H$98)&gt;10,IF(AND(ISNUMBER('Control Sample Data'!H18),'Control Sample Data'!H18&lt;$C$109, 'Control Sample Data'!H18&gt;0),'Control Sample Data'!H18,$C$109),""))</f>
        <v/>
      </c>
      <c r="W19" s="41" t="str">
        <f>IF('Control Sample Data'!I18="","",IF(SUM('Control Sample Data'!I$3:I$98)&gt;10,IF(AND(ISNUMBER('Control Sample Data'!I18),'Control Sample Data'!I18&lt;$C$109, 'Control Sample Data'!I18&gt;0),'Control Sample Data'!I18,$C$109),""))</f>
        <v/>
      </c>
      <c r="X19" s="41" t="str">
        <f>IF('Control Sample Data'!J18="","",IF(SUM('Control Sample Data'!J$3:J$98)&gt;10,IF(AND(ISNUMBER('Control Sample Data'!J18),'Control Sample Data'!J18&lt;$C$109, 'Control Sample Data'!J18&gt;0),'Control Sample Data'!J18,$C$109),""))</f>
        <v/>
      </c>
      <c r="Y19" s="41" t="str">
        <f>IF('Control Sample Data'!K18="","",IF(SUM('Control Sample Data'!K$3:K$98)&gt;10,IF(AND(ISNUMBER('Control Sample Data'!K18),'Control Sample Data'!K18&lt;$C$109, 'Control Sample Data'!K18&gt;0),'Control Sample Data'!K18,$C$109),""))</f>
        <v/>
      </c>
      <c r="Z19" s="41" t="str">
        <f>IF('Control Sample Data'!L18="","",IF(SUM('Control Sample Data'!L$3:L$98)&gt;10,IF(AND(ISNUMBER('Control Sample Data'!L18),'Control Sample Data'!L18&lt;$C$109, 'Control Sample Data'!L18&gt;0),'Control Sample Data'!L18,$C$109),""))</f>
        <v/>
      </c>
      <c r="AA19" s="41" t="str">
        <f>IF('Control Sample Data'!M18="","",IF(SUM('Control Sample Data'!M$3:M$98)&gt;10,IF(AND(ISNUMBER('Control Sample Data'!M18),'Control Sample Data'!M18&lt;$C$109, 'Control Sample Data'!M18&gt;0),'Control Sample Data'!M18,$C$109),""))</f>
        <v/>
      </c>
      <c r="AB19" s="127" t="str">
        <f>IF('Control Sample Data'!N18="","",IF(SUM('Control Sample Data'!N$3:N$98)&gt;10,IF(AND(ISNUMBER('Control Sample Data'!N18),'Control Sample Data'!N18&lt;$C$109, 'Control Sample Data'!N18&gt;0),'Control Sample Data'!N18,$C$109),""))</f>
        <v/>
      </c>
      <c r="AC19" s="119" t="str">
        <f>IF(ISERROR(VLOOKUP('Choose Reference Genes'!$A18,$A$4:$N$99,3,0)),"",VLOOKUP('Choose Reference Genes'!$A18,$A$4:$N$99,3,0))</f>
        <v/>
      </c>
      <c r="AD19" s="93" t="str">
        <f>IF(ISERROR(VLOOKUP('Choose Reference Genes'!$A18,$A$4:$N$99,4,0)),"",VLOOKUP('Choose Reference Genes'!$A18,$A$4:$N$99,4,0))</f>
        <v/>
      </c>
      <c r="AE19" s="93" t="str">
        <f>IF(ISERROR(VLOOKUP('Choose Reference Genes'!$A18,$A$4:$N$99,5,0)),"",VLOOKUP('Choose Reference Genes'!$A18,$A$4:$N$99,5,0))</f>
        <v/>
      </c>
      <c r="AF19" s="93" t="str">
        <f>IF(ISERROR(VLOOKUP('Choose Reference Genes'!$A18,$A$4:$N$99,6,0)),"",VLOOKUP('Choose Reference Genes'!$A18,$A$4:$N$99,6,0))</f>
        <v/>
      </c>
      <c r="AG19" s="93" t="str">
        <f>IF(ISERROR(VLOOKUP('Choose Reference Genes'!$A18,$A$4:$N$99,7,0)),"",VLOOKUP('Choose Reference Genes'!$A18,$A$4:$N$99,7,0))</f>
        <v/>
      </c>
      <c r="AH19" s="93" t="str">
        <f>IF(ISERROR(VLOOKUP('Choose Reference Genes'!$A18,$A$4:$N$99,8,0)),"",VLOOKUP('Choose Reference Genes'!$A18,$A$4:$N$99,8,0))</f>
        <v/>
      </c>
      <c r="AI19" s="93" t="str">
        <f>IF(ISERROR(VLOOKUP('Choose Reference Genes'!$A18,$A$4:$N$99,9,0)),"",VLOOKUP('Choose Reference Genes'!$A18,$A$4:$N$99,9,0))</f>
        <v/>
      </c>
      <c r="AJ19" s="93" t="str">
        <f>IF(ISERROR(VLOOKUP('Choose Reference Genes'!$A18,$A$4:$N$99,10,0)),"",VLOOKUP('Choose Reference Genes'!$A18,$A$4:$N$99,10,0))</f>
        <v/>
      </c>
      <c r="AK19" s="93" t="str">
        <f>IF(ISERROR(VLOOKUP('Choose Reference Genes'!$A18,$A$4:$N$99,11,0)),"",VLOOKUP('Choose Reference Genes'!$A18,$A$4:$N$99,11,0))</f>
        <v/>
      </c>
      <c r="AL19" s="93" t="str">
        <f>IF(ISERROR(VLOOKUP('Choose Reference Genes'!$A18,$A$4:$N$99,12,0)),"",VLOOKUP('Choose Reference Genes'!$A18,$A$4:$N$99,12,0))</f>
        <v/>
      </c>
      <c r="AM19" s="93" t="str">
        <f>IF(ISERROR(VLOOKUP('Choose Reference Genes'!$A18,$A$4:$N$99,13,0)),"",VLOOKUP('Choose Reference Genes'!$A18,$A$4:$N$99,13,0))</f>
        <v/>
      </c>
      <c r="AN19" s="94" t="str">
        <f>IF(ISERROR(VLOOKUP('Choose Reference Genes'!$A18,$A$4:$N$99,14,0)),"",VLOOKUP('Choose Reference Genes'!$A18,$A$4:$N$99,14,0))</f>
        <v/>
      </c>
      <c r="AO19" s="92" t="str">
        <f>IF(ISERROR(VLOOKUP('Choose Reference Genes'!$A18,$A$4:$AB$99,17,0)),"",VLOOKUP('Choose Reference Genes'!$A18,$A$4:$AB$99,17,0))</f>
        <v/>
      </c>
      <c r="AP19" s="93" t="str">
        <f>IF(ISERROR(VLOOKUP('Choose Reference Genes'!$A18,$A$4:$AB$99,18,0)),"",VLOOKUP('Choose Reference Genes'!$A18,$A$4:$AB$99,18,0))</f>
        <v/>
      </c>
      <c r="AQ19" s="93" t="str">
        <f>IF(ISERROR(VLOOKUP('Choose Reference Genes'!$A18,$A$4:$AB$99,19,0)),"",VLOOKUP('Choose Reference Genes'!$A18,$A$4:$AB$99,19,0))</f>
        <v/>
      </c>
      <c r="AR19" s="93" t="str">
        <f>IF(ISERROR(VLOOKUP('Choose Reference Genes'!$A18,$A$4:$AB$99,20,0)),"",VLOOKUP('Choose Reference Genes'!$A18,$A$4:$AB$99,20,0))</f>
        <v/>
      </c>
      <c r="AS19" s="93" t="str">
        <f>IF(ISERROR(VLOOKUP('Choose Reference Genes'!$A18,$A$4:$AB$99,21,0)),"",VLOOKUP('Choose Reference Genes'!$A18,$A$4:$AB$99,21,0))</f>
        <v/>
      </c>
      <c r="AT19" s="93" t="str">
        <f>IF(ISERROR(VLOOKUP('Choose Reference Genes'!$A18,$A$4:$AB$99,22,0)),"",VLOOKUP('Choose Reference Genes'!$A18,$A$4:$AB$99,22,0))</f>
        <v/>
      </c>
      <c r="AU19" s="93" t="str">
        <f>IF(ISERROR(VLOOKUP('Choose Reference Genes'!$A18,$A$4:$AB$99,23,0)),"",VLOOKUP('Choose Reference Genes'!$A18,$A$4:$AB$99,23,0))</f>
        <v/>
      </c>
      <c r="AV19" s="93" t="str">
        <f>IF(ISERROR(VLOOKUP('Choose Reference Genes'!$A18,$A$4:$AB$99,24,0)),"",VLOOKUP('Choose Reference Genes'!$A18,$A$4:$AB$99,24,0))</f>
        <v/>
      </c>
      <c r="AW19" s="93" t="str">
        <f>IF(ISERROR(VLOOKUP('Choose Reference Genes'!$A18,$A$4:$AB$99,25,0)),"",VLOOKUP('Choose Reference Genes'!$A18,$A$4:$AB$99,25,0))</f>
        <v/>
      </c>
      <c r="AX19" s="93" t="str">
        <f>IF(ISERROR(VLOOKUP('Choose Reference Genes'!$A18,$A$4:$AB$99,26,0)),"",VLOOKUP('Choose Reference Genes'!$A18,$A$4:$AB$99,26,0))</f>
        <v/>
      </c>
      <c r="AY19" s="93" t="str">
        <f>IF(ISERROR(VLOOKUP('Choose Reference Genes'!$A18,$A$4:$AB$99,27,0)),"",VLOOKUP('Choose Reference Genes'!$A18,$A$4:$AB$99,27,0))</f>
        <v/>
      </c>
      <c r="AZ19" s="94" t="str">
        <f>IF(ISERROR(VLOOKUP('Choose Reference Genes'!$A18,$A$4:$AB$99,28,0)),"",VLOOKUP('Choose Reference Genes'!$A18,$A$4:$AB$99,28,0))</f>
        <v/>
      </c>
      <c r="BA19" s="90" t="str">
        <f t="shared" si="36"/>
        <v>FASLG</v>
      </c>
      <c r="BB19" s="107">
        <v>16</v>
      </c>
      <c r="BC19" s="86">
        <f t="shared" si="0"/>
        <v>16.291999999999998</v>
      </c>
      <c r="BD19" s="86">
        <f t="shared" si="1"/>
        <v>16.316000000000003</v>
      </c>
      <c r="BE19" s="86">
        <f t="shared" si="2"/>
        <v>16.417999999999999</v>
      </c>
      <c r="BF19" s="86" t="str">
        <f t="shared" si="3"/>
        <v/>
      </c>
      <c r="BG19" s="86" t="str">
        <f t="shared" si="4"/>
        <v/>
      </c>
      <c r="BH19" s="86" t="str">
        <f t="shared" si="5"/>
        <v/>
      </c>
      <c r="BI19" s="86" t="str">
        <f t="shared" si="6"/>
        <v/>
      </c>
      <c r="BJ19" s="86" t="str">
        <f t="shared" si="7"/>
        <v/>
      </c>
      <c r="BK19" s="86" t="str">
        <f t="shared" si="8"/>
        <v/>
      </c>
      <c r="BL19" s="86" t="str">
        <f t="shared" si="9"/>
        <v/>
      </c>
      <c r="BM19" s="86" t="str">
        <f t="shared" si="37"/>
        <v/>
      </c>
      <c r="BN19" s="86" t="str">
        <f t="shared" si="38"/>
        <v/>
      </c>
      <c r="BO19" s="86">
        <f t="shared" si="11"/>
        <v>16.53</v>
      </c>
      <c r="BP19" s="86">
        <f t="shared" si="12"/>
        <v>16.658000000000001</v>
      </c>
      <c r="BQ19" s="86">
        <f t="shared" si="13"/>
        <v>16.423999999999999</v>
      </c>
      <c r="BR19" s="86" t="str">
        <f t="shared" si="14"/>
        <v/>
      </c>
      <c r="BS19" s="86" t="str">
        <f t="shared" si="15"/>
        <v/>
      </c>
      <c r="BT19" s="86" t="str">
        <f t="shared" si="16"/>
        <v/>
      </c>
      <c r="BU19" s="86" t="str">
        <f t="shared" si="17"/>
        <v/>
      </c>
      <c r="BV19" s="86" t="str">
        <f t="shared" si="18"/>
        <v/>
      </c>
      <c r="BW19" s="86" t="str">
        <f t="shared" si="19"/>
        <v/>
      </c>
      <c r="BX19" s="86" t="str">
        <f t="shared" si="20"/>
        <v/>
      </c>
      <c r="BY19" s="86" t="str">
        <f t="shared" si="39"/>
        <v/>
      </c>
      <c r="BZ19" s="86" t="str">
        <f t="shared" si="40"/>
        <v/>
      </c>
      <c r="CA19" s="41">
        <f t="shared" si="41"/>
        <v>16.342000000000002</v>
      </c>
      <c r="CB19" s="41">
        <f t="shared" si="42"/>
        <v>16.537333333333333</v>
      </c>
      <c r="CC19" s="90" t="str">
        <f t="shared" si="43"/>
        <v>FASLG</v>
      </c>
      <c r="CD19" s="107">
        <v>16</v>
      </c>
      <c r="CE19" s="91">
        <f t="shared" si="22"/>
        <v>1.2462905748138799E-5</v>
      </c>
      <c r="CF19" s="91">
        <f t="shared" si="23"/>
        <v>1.2257293651688118E-5</v>
      </c>
      <c r="CG19" s="91">
        <f t="shared" si="24"/>
        <v>1.1420616049138579E-5</v>
      </c>
      <c r="CH19" s="91" t="str">
        <f t="shared" si="25"/>
        <v/>
      </c>
      <c r="CI19" s="91" t="str">
        <f t="shared" si="26"/>
        <v/>
      </c>
      <c r="CJ19" s="91" t="str">
        <f t="shared" si="27"/>
        <v/>
      </c>
      <c r="CK19" s="91" t="str">
        <f t="shared" si="28"/>
        <v/>
      </c>
      <c r="CL19" s="91" t="str">
        <f t="shared" si="29"/>
        <v/>
      </c>
      <c r="CM19" s="91" t="str">
        <f t="shared" si="30"/>
        <v/>
      </c>
      <c r="CN19" s="91" t="str">
        <f t="shared" si="31"/>
        <v/>
      </c>
      <c r="CO19" s="91" t="str">
        <f t="shared" si="44"/>
        <v/>
      </c>
      <c r="CP19" s="91" t="str">
        <f t="shared" si="45"/>
        <v/>
      </c>
      <c r="CQ19" s="91">
        <f t="shared" si="33"/>
        <v>1.0567546601188079E-5</v>
      </c>
      <c r="CR19" s="91">
        <f t="shared" si="33"/>
        <v>9.670353103900327E-6</v>
      </c>
      <c r="CS19" s="91">
        <f t="shared" si="33"/>
        <v>1.1373217672721261E-5</v>
      </c>
      <c r="CT19" s="91" t="str">
        <f t="shared" si="33"/>
        <v/>
      </c>
      <c r="CU19" s="91" t="str">
        <f t="shared" si="33"/>
        <v/>
      </c>
      <c r="CV19" s="91" t="str">
        <f t="shared" si="33"/>
        <v/>
      </c>
      <c r="CW19" s="91" t="str">
        <f t="shared" si="33"/>
        <v/>
      </c>
      <c r="CX19" s="91" t="str">
        <f t="shared" si="33"/>
        <v/>
      </c>
      <c r="CY19" s="91" t="str">
        <f t="shared" si="33"/>
        <v/>
      </c>
      <c r="CZ19" s="91" t="str">
        <f t="shared" ref="CZ19:CZ82" si="48">IF(BX19="","",POWER(2, -BX19))</f>
        <v/>
      </c>
      <c r="DA19" s="91" t="str">
        <f t="shared" si="46"/>
        <v/>
      </c>
      <c r="DB19" s="91" t="str">
        <f t="shared" si="47"/>
        <v/>
      </c>
    </row>
    <row r="20" spans="1:106" ht="15" customHeight="1" x14ac:dyDescent="0.3">
      <c r="A20" s="126" t="str">
        <f>'Gene Table'!B19</f>
        <v>FIGF</v>
      </c>
      <c r="B20" s="102">
        <v>17</v>
      </c>
      <c r="C20" s="41">
        <f>IF('Test Sample Data'!C19="","",IF(SUM('Test Sample Data'!C$3:C$98)&gt;10,IF(AND(ISNUMBER('Test Sample Data'!C19),'Test Sample Data'!C19&lt;$C$109, 'Test Sample Data'!C19&gt;0),'Test Sample Data'!C19,$C$109),""))</f>
        <v>35</v>
      </c>
      <c r="D20" s="41">
        <f>IF('Test Sample Data'!D19="","",IF(SUM('Test Sample Data'!D$3:D$98)&gt;10,IF(AND(ISNUMBER('Test Sample Data'!D19),'Test Sample Data'!D19&lt;$C$109, 'Test Sample Data'!D19&gt;0),'Test Sample Data'!D19,$C$109),""))</f>
        <v>35</v>
      </c>
      <c r="E20" s="41">
        <f>IF('Test Sample Data'!E19="","",IF(SUM('Test Sample Data'!E$3:E$98)&gt;10,IF(AND(ISNUMBER('Test Sample Data'!E19),'Test Sample Data'!E19&lt;$C$109, 'Test Sample Data'!E19&gt;0),'Test Sample Data'!E19,$C$109),""))</f>
        <v>35</v>
      </c>
      <c r="F20" s="41" t="str">
        <f>IF('Test Sample Data'!F19="","",IF(SUM('Test Sample Data'!F$3:F$98)&gt;10,IF(AND(ISNUMBER('Test Sample Data'!F19),'Test Sample Data'!F19&lt;$C$109, 'Test Sample Data'!F19&gt;0),'Test Sample Data'!F19,$C$109),""))</f>
        <v/>
      </c>
      <c r="G20" s="41" t="str">
        <f>IF('Test Sample Data'!G19="","",IF(SUM('Test Sample Data'!G$3:G$98)&gt;10,IF(AND(ISNUMBER('Test Sample Data'!G19),'Test Sample Data'!G19&lt;$C$109, 'Test Sample Data'!G19&gt;0),'Test Sample Data'!G19,$C$109),""))</f>
        <v/>
      </c>
      <c r="H20" s="41" t="str">
        <f>IF('Test Sample Data'!H19="","",IF(SUM('Test Sample Data'!H$3:H$98)&gt;10,IF(AND(ISNUMBER('Test Sample Data'!H19),'Test Sample Data'!H19&lt;$C$109, 'Test Sample Data'!H19&gt;0),'Test Sample Data'!H19,$C$109),""))</f>
        <v/>
      </c>
      <c r="I20" s="41" t="str">
        <f>IF('Test Sample Data'!I19="","",IF(SUM('Test Sample Data'!I$3:I$98)&gt;10,IF(AND(ISNUMBER('Test Sample Data'!I19),'Test Sample Data'!I19&lt;$C$109, 'Test Sample Data'!I19&gt;0),'Test Sample Data'!I19,$C$109),""))</f>
        <v/>
      </c>
      <c r="J20" s="41" t="str">
        <f>IF('Test Sample Data'!J19="","",IF(SUM('Test Sample Data'!J$3:J$98)&gt;10,IF(AND(ISNUMBER('Test Sample Data'!J19),'Test Sample Data'!J19&lt;$C$109, 'Test Sample Data'!J19&gt;0),'Test Sample Data'!J19,$C$109),""))</f>
        <v/>
      </c>
      <c r="K20" s="41" t="str">
        <f>IF('Test Sample Data'!K19="","",IF(SUM('Test Sample Data'!K$3:K$98)&gt;10,IF(AND(ISNUMBER('Test Sample Data'!K19),'Test Sample Data'!K19&lt;$C$109, 'Test Sample Data'!K19&gt;0),'Test Sample Data'!K19,$C$109),""))</f>
        <v/>
      </c>
      <c r="L20" s="41" t="str">
        <f>IF('Test Sample Data'!L19="","",IF(SUM('Test Sample Data'!L$3:L$98)&gt;10,IF(AND(ISNUMBER('Test Sample Data'!L19),'Test Sample Data'!L19&lt;$C$109, 'Test Sample Data'!L19&gt;0),'Test Sample Data'!L19,$C$109),""))</f>
        <v/>
      </c>
      <c r="M20" s="41" t="str">
        <f>IF('Test Sample Data'!M19="","",IF(SUM('Test Sample Data'!M$3:M$98)&gt;10,IF(AND(ISNUMBER('Test Sample Data'!M19),'Test Sample Data'!M19&lt;$C$109, 'Test Sample Data'!M19&gt;0),'Test Sample Data'!M19,$C$109),""))</f>
        <v/>
      </c>
      <c r="N20" s="41" t="str">
        <f>IF('Test Sample Data'!N19="","",IF(SUM('Test Sample Data'!N$3:N$98)&gt;10,IF(AND(ISNUMBER('Test Sample Data'!N19),'Test Sample Data'!N19&lt;$C$109, 'Test Sample Data'!N19&gt;0),'Test Sample Data'!N19,$C$109),""))</f>
        <v/>
      </c>
      <c r="O20" s="41" t="str">
        <f>'Gene Table'!B19</f>
        <v>FIGF</v>
      </c>
      <c r="P20" s="102">
        <v>17</v>
      </c>
      <c r="Q20" s="41">
        <f>IF('Control Sample Data'!C19="","",IF(SUM('Control Sample Data'!C$3:C$98)&gt;10,IF(AND(ISNUMBER('Control Sample Data'!C19),'Control Sample Data'!C19&lt;$C$109, 'Control Sample Data'!C19&gt;0),'Control Sample Data'!C19,$C$109),""))</f>
        <v>35</v>
      </c>
      <c r="R20" s="41">
        <f>IF('Control Sample Data'!D19="","",IF(SUM('Control Sample Data'!D$3:D$98)&gt;10,IF(AND(ISNUMBER('Control Sample Data'!D19),'Control Sample Data'!D19&lt;$C$109, 'Control Sample Data'!D19&gt;0),'Control Sample Data'!D19,$C$109),""))</f>
        <v>35</v>
      </c>
      <c r="S20" s="41">
        <f>IF('Control Sample Data'!E19="","",IF(SUM('Control Sample Data'!E$3:E$98)&gt;10,IF(AND(ISNUMBER('Control Sample Data'!E19),'Control Sample Data'!E19&lt;$C$109, 'Control Sample Data'!E19&gt;0),'Control Sample Data'!E19,$C$109),""))</f>
        <v>35</v>
      </c>
      <c r="T20" s="41" t="str">
        <f>IF('Control Sample Data'!F19="","",IF(SUM('Control Sample Data'!F$3:F$98)&gt;10,IF(AND(ISNUMBER('Control Sample Data'!F19),'Control Sample Data'!F19&lt;$C$109, 'Control Sample Data'!F19&gt;0),'Control Sample Data'!F19,$C$109),""))</f>
        <v/>
      </c>
      <c r="U20" s="41" t="str">
        <f>IF('Control Sample Data'!G19="","",IF(SUM('Control Sample Data'!G$3:G$98)&gt;10,IF(AND(ISNUMBER('Control Sample Data'!G19),'Control Sample Data'!G19&lt;$C$109, 'Control Sample Data'!G19&gt;0),'Control Sample Data'!G19,$C$109),""))</f>
        <v/>
      </c>
      <c r="V20" s="41" t="str">
        <f>IF('Control Sample Data'!H19="","",IF(SUM('Control Sample Data'!H$3:H$98)&gt;10,IF(AND(ISNUMBER('Control Sample Data'!H19),'Control Sample Data'!H19&lt;$C$109, 'Control Sample Data'!H19&gt;0),'Control Sample Data'!H19,$C$109),""))</f>
        <v/>
      </c>
      <c r="W20" s="41" t="str">
        <f>IF('Control Sample Data'!I19="","",IF(SUM('Control Sample Data'!I$3:I$98)&gt;10,IF(AND(ISNUMBER('Control Sample Data'!I19),'Control Sample Data'!I19&lt;$C$109, 'Control Sample Data'!I19&gt;0),'Control Sample Data'!I19,$C$109),""))</f>
        <v/>
      </c>
      <c r="X20" s="41" t="str">
        <f>IF('Control Sample Data'!J19="","",IF(SUM('Control Sample Data'!J$3:J$98)&gt;10,IF(AND(ISNUMBER('Control Sample Data'!J19),'Control Sample Data'!J19&lt;$C$109, 'Control Sample Data'!J19&gt;0),'Control Sample Data'!J19,$C$109),""))</f>
        <v/>
      </c>
      <c r="Y20" s="41" t="str">
        <f>IF('Control Sample Data'!K19="","",IF(SUM('Control Sample Data'!K$3:K$98)&gt;10,IF(AND(ISNUMBER('Control Sample Data'!K19),'Control Sample Data'!K19&lt;$C$109, 'Control Sample Data'!K19&gt;0),'Control Sample Data'!K19,$C$109),""))</f>
        <v/>
      </c>
      <c r="Z20" s="41" t="str">
        <f>IF('Control Sample Data'!L19="","",IF(SUM('Control Sample Data'!L$3:L$98)&gt;10,IF(AND(ISNUMBER('Control Sample Data'!L19),'Control Sample Data'!L19&lt;$C$109, 'Control Sample Data'!L19&gt;0),'Control Sample Data'!L19,$C$109),""))</f>
        <v/>
      </c>
      <c r="AA20" s="41" t="str">
        <f>IF('Control Sample Data'!M19="","",IF(SUM('Control Sample Data'!M$3:M$98)&gt;10,IF(AND(ISNUMBER('Control Sample Data'!M19),'Control Sample Data'!M19&lt;$C$109, 'Control Sample Data'!M19&gt;0),'Control Sample Data'!M19,$C$109),""))</f>
        <v/>
      </c>
      <c r="AB20" s="127" t="str">
        <f>IF('Control Sample Data'!N19="","",IF(SUM('Control Sample Data'!N$3:N$98)&gt;10,IF(AND(ISNUMBER('Control Sample Data'!N19),'Control Sample Data'!N19&lt;$C$109, 'Control Sample Data'!N19&gt;0),'Control Sample Data'!N19,$C$109),""))</f>
        <v/>
      </c>
      <c r="AC20" s="119" t="str">
        <f>IF(ISERROR(VLOOKUP('Choose Reference Genes'!$A19,$A$4:$N$99,3,0)),"",VLOOKUP('Choose Reference Genes'!$A19,$A$4:$N$99,3,0))</f>
        <v/>
      </c>
      <c r="AD20" s="93" t="str">
        <f>IF(ISERROR(VLOOKUP('Choose Reference Genes'!$A19,$A$4:$N$99,4,0)),"",VLOOKUP('Choose Reference Genes'!$A19,$A$4:$N$99,4,0))</f>
        <v/>
      </c>
      <c r="AE20" s="93" t="str">
        <f>IF(ISERROR(VLOOKUP('Choose Reference Genes'!$A19,$A$4:$N$99,5,0)),"",VLOOKUP('Choose Reference Genes'!$A19,$A$4:$N$99,5,0))</f>
        <v/>
      </c>
      <c r="AF20" s="93" t="str">
        <f>IF(ISERROR(VLOOKUP('Choose Reference Genes'!$A19,$A$4:$N$99,6,0)),"",VLOOKUP('Choose Reference Genes'!$A19,$A$4:$N$99,6,0))</f>
        <v/>
      </c>
      <c r="AG20" s="93" t="str">
        <f>IF(ISERROR(VLOOKUP('Choose Reference Genes'!$A19,$A$4:$N$99,7,0)),"",VLOOKUP('Choose Reference Genes'!$A19,$A$4:$N$99,7,0))</f>
        <v/>
      </c>
      <c r="AH20" s="93" t="str">
        <f>IF(ISERROR(VLOOKUP('Choose Reference Genes'!$A19,$A$4:$N$99,8,0)),"",VLOOKUP('Choose Reference Genes'!$A19,$A$4:$N$99,8,0))</f>
        <v/>
      </c>
      <c r="AI20" s="93" t="str">
        <f>IF(ISERROR(VLOOKUP('Choose Reference Genes'!$A19,$A$4:$N$99,9,0)),"",VLOOKUP('Choose Reference Genes'!$A19,$A$4:$N$99,9,0))</f>
        <v/>
      </c>
      <c r="AJ20" s="93" t="str">
        <f>IF(ISERROR(VLOOKUP('Choose Reference Genes'!$A19,$A$4:$N$99,10,0)),"",VLOOKUP('Choose Reference Genes'!$A19,$A$4:$N$99,10,0))</f>
        <v/>
      </c>
      <c r="AK20" s="93" t="str">
        <f>IF(ISERROR(VLOOKUP('Choose Reference Genes'!$A19,$A$4:$N$99,11,0)),"",VLOOKUP('Choose Reference Genes'!$A19,$A$4:$N$99,11,0))</f>
        <v/>
      </c>
      <c r="AL20" s="93" t="str">
        <f>IF(ISERROR(VLOOKUP('Choose Reference Genes'!$A19,$A$4:$N$99,12,0)),"",VLOOKUP('Choose Reference Genes'!$A19,$A$4:$N$99,12,0))</f>
        <v/>
      </c>
      <c r="AM20" s="93" t="str">
        <f>IF(ISERROR(VLOOKUP('Choose Reference Genes'!$A19,$A$4:$N$99,13,0)),"",VLOOKUP('Choose Reference Genes'!$A19,$A$4:$N$99,13,0))</f>
        <v/>
      </c>
      <c r="AN20" s="94" t="str">
        <f>IF(ISERROR(VLOOKUP('Choose Reference Genes'!$A19,$A$4:$N$99,14,0)),"",VLOOKUP('Choose Reference Genes'!$A19,$A$4:$N$99,14,0))</f>
        <v/>
      </c>
      <c r="AO20" s="92" t="str">
        <f>IF(ISERROR(VLOOKUP('Choose Reference Genes'!$A19,$A$4:$AB$99,17,0)),"",VLOOKUP('Choose Reference Genes'!$A19,$A$4:$AB$99,17,0))</f>
        <v/>
      </c>
      <c r="AP20" s="93" t="str">
        <f>IF(ISERROR(VLOOKUP('Choose Reference Genes'!$A19,$A$4:$AB$99,18,0)),"",VLOOKUP('Choose Reference Genes'!$A19,$A$4:$AB$99,18,0))</f>
        <v/>
      </c>
      <c r="AQ20" s="93" t="str">
        <f>IF(ISERROR(VLOOKUP('Choose Reference Genes'!$A19,$A$4:$AB$99,19,0)),"",VLOOKUP('Choose Reference Genes'!$A19,$A$4:$AB$99,19,0))</f>
        <v/>
      </c>
      <c r="AR20" s="93" t="str">
        <f>IF(ISERROR(VLOOKUP('Choose Reference Genes'!$A19,$A$4:$AB$99,20,0)),"",VLOOKUP('Choose Reference Genes'!$A19,$A$4:$AB$99,20,0))</f>
        <v/>
      </c>
      <c r="AS20" s="93" t="str">
        <f>IF(ISERROR(VLOOKUP('Choose Reference Genes'!$A19,$A$4:$AB$99,21,0)),"",VLOOKUP('Choose Reference Genes'!$A19,$A$4:$AB$99,21,0))</f>
        <v/>
      </c>
      <c r="AT20" s="93" t="str">
        <f>IF(ISERROR(VLOOKUP('Choose Reference Genes'!$A19,$A$4:$AB$99,22,0)),"",VLOOKUP('Choose Reference Genes'!$A19,$A$4:$AB$99,22,0))</f>
        <v/>
      </c>
      <c r="AU20" s="93" t="str">
        <f>IF(ISERROR(VLOOKUP('Choose Reference Genes'!$A19,$A$4:$AB$99,23,0)),"",VLOOKUP('Choose Reference Genes'!$A19,$A$4:$AB$99,23,0))</f>
        <v/>
      </c>
      <c r="AV20" s="93" t="str">
        <f>IF(ISERROR(VLOOKUP('Choose Reference Genes'!$A19,$A$4:$AB$99,24,0)),"",VLOOKUP('Choose Reference Genes'!$A19,$A$4:$AB$99,24,0))</f>
        <v/>
      </c>
      <c r="AW20" s="93" t="str">
        <f>IF(ISERROR(VLOOKUP('Choose Reference Genes'!$A19,$A$4:$AB$99,25,0)),"",VLOOKUP('Choose Reference Genes'!$A19,$A$4:$AB$99,25,0))</f>
        <v/>
      </c>
      <c r="AX20" s="93" t="str">
        <f>IF(ISERROR(VLOOKUP('Choose Reference Genes'!$A19,$A$4:$AB$99,26,0)),"",VLOOKUP('Choose Reference Genes'!$A19,$A$4:$AB$99,26,0))</f>
        <v/>
      </c>
      <c r="AY20" s="93" t="str">
        <f>IF(ISERROR(VLOOKUP('Choose Reference Genes'!$A19,$A$4:$AB$99,27,0)),"",VLOOKUP('Choose Reference Genes'!$A19,$A$4:$AB$99,27,0))</f>
        <v/>
      </c>
      <c r="AZ20" s="94" t="str">
        <f>IF(ISERROR(VLOOKUP('Choose Reference Genes'!$A19,$A$4:$AB$99,28,0)),"",VLOOKUP('Choose Reference Genes'!$A19,$A$4:$AB$99,28,0))</f>
        <v/>
      </c>
      <c r="BA20" s="90" t="str">
        <f t="shared" si="36"/>
        <v>FIGF</v>
      </c>
      <c r="BB20" s="107">
        <v>17</v>
      </c>
      <c r="BC20" s="86">
        <f t="shared" si="0"/>
        <v>16.291999999999998</v>
      </c>
      <c r="BD20" s="86">
        <f t="shared" si="1"/>
        <v>16.316000000000003</v>
      </c>
      <c r="BE20" s="86">
        <f t="shared" si="2"/>
        <v>16.417999999999999</v>
      </c>
      <c r="BF20" s="86" t="str">
        <f t="shared" si="3"/>
        <v/>
      </c>
      <c r="BG20" s="86" t="str">
        <f t="shared" si="4"/>
        <v/>
      </c>
      <c r="BH20" s="86" t="str">
        <f t="shared" si="5"/>
        <v/>
      </c>
      <c r="BI20" s="86" t="str">
        <f t="shared" si="6"/>
        <v/>
      </c>
      <c r="BJ20" s="86" t="str">
        <f t="shared" si="7"/>
        <v/>
      </c>
      <c r="BK20" s="86" t="str">
        <f t="shared" si="8"/>
        <v/>
      </c>
      <c r="BL20" s="86" t="str">
        <f t="shared" si="9"/>
        <v/>
      </c>
      <c r="BM20" s="86" t="str">
        <f t="shared" si="37"/>
        <v/>
      </c>
      <c r="BN20" s="86" t="str">
        <f t="shared" si="38"/>
        <v/>
      </c>
      <c r="BO20" s="86">
        <f t="shared" si="11"/>
        <v>16.53</v>
      </c>
      <c r="BP20" s="86">
        <f t="shared" si="12"/>
        <v>16.658000000000001</v>
      </c>
      <c r="BQ20" s="86">
        <f t="shared" si="13"/>
        <v>16.423999999999999</v>
      </c>
      <c r="BR20" s="86" t="str">
        <f t="shared" si="14"/>
        <v/>
      </c>
      <c r="BS20" s="86" t="str">
        <f t="shared" si="15"/>
        <v/>
      </c>
      <c r="BT20" s="86" t="str">
        <f t="shared" si="16"/>
        <v/>
      </c>
      <c r="BU20" s="86" t="str">
        <f t="shared" si="17"/>
        <v/>
      </c>
      <c r="BV20" s="86" t="str">
        <f t="shared" si="18"/>
        <v/>
      </c>
      <c r="BW20" s="86" t="str">
        <f t="shared" si="19"/>
        <v/>
      </c>
      <c r="BX20" s="86" t="str">
        <f t="shared" si="20"/>
        <v/>
      </c>
      <c r="BY20" s="86" t="str">
        <f t="shared" si="39"/>
        <v/>
      </c>
      <c r="BZ20" s="86" t="str">
        <f t="shared" si="40"/>
        <v/>
      </c>
      <c r="CA20" s="41">
        <f t="shared" si="41"/>
        <v>16.342000000000002</v>
      </c>
      <c r="CB20" s="41">
        <f t="shared" si="42"/>
        <v>16.537333333333333</v>
      </c>
      <c r="CC20" s="90" t="str">
        <f t="shared" si="43"/>
        <v>FIGF</v>
      </c>
      <c r="CD20" s="107">
        <v>17</v>
      </c>
      <c r="CE20" s="91">
        <f t="shared" si="22"/>
        <v>1.2462905748138799E-5</v>
      </c>
      <c r="CF20" s="91">
        <f t="shared" si="23"/>
        <v>1.2257293651688118E-5</v>
      </c>
      <c r="CG20" s="91">
        <f t="shared" si="24"/>
        <v>1.1420616049138579E-5</v>
      </c>
      <c r="CH20" s="91" t="str">
        <f t="shared" si="25"/>
        <v/>
      </c>
      <c r="CI20" s="91" t="str">
        <f t="shared" si="26"/>
        <v/>
      </c>
      <c r="CJ20" s="91" t="str">
        <f t="shared" si="27"/>
        <v/>
      </c>
      <c r="CK20" s="91" t="str">
        <f t="shared" si="28"/>
        <v/>
      </c>
      <c r="CL20" s="91" t="str">
        <f t="shared" si="29"/>
        <v/>
      </c>
      <c r="CM20" s="91" t="str">
        <f t="shared" si="30"/>
        <v/>
      </c>
      <c r="CN20" s="91" t="str">
        <f t="shared" si="31"/>
        <v/>
      </c>
      <c r="CO20" s="91" t="str">
        <f t="shared" si="44"/>
        <v/>
      </c>
      <c r="CP20" s="91" t="str">
        <f t="shared" si="45"/>
        <v/>
      </c>
      <c r="CQ20" s="91">
        <f t="shared" ref="CQ20:CV31" si="49">IF(BO20="","",POWER(2, -BO20))</f>
        <v>1.0567546601188079E-5</v>
      </c>
      <c r="CR20" s="91">
        <f t="shared" si="49"/>
        <v>9.670353103900327E-6</v>
      </c>
      <c r="CS20" s="91">
        <f t="shared" si="49"/>
        <v>1.1373217672721261E-5</v>
      </c>
      <c r="CT20" s="91" t="str">
        <f t="shared" si="49"/>
        <v/>
      </c>
      <c r="CU20" s="91" t="str">
        <f t="shared" si="49"/>
        <v/>
      </c>
      <c r="CV20" s="91" t="str">
        <f t="shared" si="49"/>
        <v/>
      </c>
      <c r="CW20" s="91" t="str">
        <f t="shared" ref="CW20:CZ83" si="50">IF(BU20="","",POWER(2, -BU20))</f>
        <v/>
      </c>
      <c r="CX20" s="91" t="str">
        <f t="shared" si="50"/>
        <v/>
      </c>
      <c r="CY20" s="91" t="str">
        <f t="shared" si="50"/>
        <v/>
      </c>
      <c r="CZ20" s="91" t="str">
        <f t="shared" si="48"/>
        <v/>
      </c>
      <c r="DA20" s="91" t="str">
        <f t="shared" si="46"/>
        <v/>
      </c>
      <c r="DB20" s="91" t="str">
        <f t="shared" si="47"/>
        <v/>
      </c>
    </row>
    <row r="21" spans="1:106" ht="15" customHeight="1" x14ac:dyDescent="0.3">
      <c r="A21" s="126" t="str">
        <f>'Gene Table'!B20</f>
        <v>GDF2</v>
      </c>
      <c r="B21" s="102">
        <v>18</v>
      </c>
      <c r="C21" s="41">
        <f>IF('Test Sample Data'!C20="","",IF(SUM('Test Sample Data'!C$3:C$98)&gt;10,IF(AND(ISNUMBER('Test Sample Data'!C20),'Test Sample Data'!C20&lt;$C$109, 'Test Sample Data'!C20&gt;0),'Test Sample Data'!C20,$C$109),""))</f>
        <v>35</v>
      </c>
      <c r="D21" s="41">
        <f>IF('Test Sample Data'!D20="","",IF(SUM('Test Sample Data'!D$3:D$98)&gt;10,IF(AND(ISNUMBER('Test Sample Data'!D20),'Test Sample Data'!D20&lt;$C$109, 'Test Sample Data'!D20&gt;0),'Test Sample Data'!D20,$C$109),""))</f>
        <v>35</v>
      </c>
      <c r="E21" s="41">
        <f>IF('Test Sample Data'!E20="","",IF(SUM('Test Sample Data'!E$3:E$98)&gt;10,IF(AND(ISNUMBER('Test Sample Data'!E20),'Test Sample Data'!E20&lt;$C$109, 'Test Sample Data'!E20&gt;0),'Test Sample Data'!E20,$C$109),""))</f>
        <v>35</v>
      </c>
      <c r="F21" s="41" t="str">
        <f>IF('Test Sample Data'!F20="","",IF(SUM('Test Sample Data'!F$3:F$98)&gt;10,IF(AND(ISNUMBER('Test Sample Data'!F20),'Test Sample Data'!F20&lt;$C$109, 'Test Sample Data'!F20&gt;0),'Test Sample Data'!F20,$C$109),""))</f>
        <v/>
      </c>
      <c r="G21" s="41" t="str">
        <f>IF('Test Sample Data'!G20="","",IF(SUM('Test Sample Data'!G$3:G$98)&gt;10,IF(AND(ISNUMBER('Test Sample Data'!G20),'Test Sample Data'!G20&lt;$C$109, 'Test Sample Data'!G20&gt;0),'Test Sample Data'!G20,$C$109),""))</f>
        <v/>
      </c>
      <c r="H21" s="41" t="str">
        <f>IF('Test Sample Data'!H20="","",IF(SUM('Test Sample Data'!H$3:H$98)&gt;10,IF(AND(ISNUMBER('Test Sample Data'!H20),'Test Sample Data'!H20&lt;$C$109, 'Test Sample Data'!H20&gt;0),'Test Sample Data'!H20,$C$109),""))</f>
        <v/>
      </c>
      <c r="I21" s="41" t="str">
        <f>IF('Test Sample Data'!I20="","",IF(SUM('Test Sample Data'!I$3:I$98)&gt;10,IF(AND(ISNUMBER('Test Sample Data'!I20),'Test Sample Data'!I20&lt;$C$109, 'Test Sample Data'!I20&gt;0),'Test Sample Data'!I20,$C$109),""))</f>
        <v/>
      </c>
      <c r="J21" s="41" t="str">
        <f>IF('Test Sample Data'!J20="","",IF(SUM('Test Sample Data'!J$3:J$98)&gt;10,IF(AND(ISNUMBER('Test Sample Data'!J20),'Test Sample Data'!J20&lt;$C$109, 'Test Sample Data'!J20&gt;0),'Test Sample Data'!J20,$C$109),""))</f>
        <v/>
      </c>
      <c r="K21" s="41" t="str">
        <f>IF('Test Sample Data'!K20="","",IF(SUM('Test Sample Data'!K$3:K$98)&gt;10,IF(AND(ISNUMBER('Test Sample Data'!K20),'Test Sample Data'!K20&lt;$C$109, 'Test Sample Data'!K20&gt;0),'Test Sample Data'!K20,$C$109),""))</f>
        <v/>
      </c>
      <c r="L21" s="41" t="str">
        <f>IF('Test Sample Data'!L20="","",IF(SUM('Test Sample Data'!L$3:L$98)&gt;10,IF(AND(ISNUMBER('Test Sample Data'!L20),'Test Sample Data'!L20&lt;$C$109, 'Test Sample Data'!L20&gt;0),'Test Sample Data'!L20,$C$109),""))</f>
        <v/>
      </c>
      <c r="M21" s="41" t="str">
        <f>IF('Test Sample Data'!M20="","",IF(SUM('Test Sample Data'!M$3:M$98)&gt;10,IF(AND(ISNUMBER('Test Sample Data'!M20),'Test Sample Data'!M20&lt;$C$109, 'Test Sample Data'!M20&gt;0),'Test Sample Data'!M20,$C$109),""))</f>
        <v/>
      </c>
      <c r="N21" s="41" t="str">
        <f>IF('Test Sample Data'!N20="","",IF(SUM('Test Sample Data'!N$3:N$98)&gt;10,IF(AND(ISNUMBER('Test Sample Data'!N20),'Test Sample Data'!N20&lt;$C$109, 'Test Sample Data'!N20&gt;0),'Test Sample Data'!N20,$C$109),""))</f>
        <v/>
      </c>
      <c r="O21" s="41" t="str">
        <f>'Gene Table'!B20</f>
        <v>GDF2</v>
      </c>
      <c r="P21" s="102">
        <v>18</v>
      </c>
      <c r="Q21" s="41">
        <f>IF('Control Sample Data'!C20="","",IF(SUM('Control Sample Data'!C$3:C$98)&gt;10,IF(AND(ISNUMBER('Control Sample Data'!C20),'Control Sample Data'!C20&lt;$C$109, 'Control Sample Data'!C20&gt;0),'Control Sample Data'!C20,$C$109),""))</f>
        <v>35</v>
      </c>
      <c r="R21" s="41">
        <f>IF('Control Sample Data'!D20="","",IF(SUM('Control Sample Data'!D$3:D$98)&gt;10,IF(AND(ISNUMBER('Control Sample Data'!D20),'Control Sample Data'!D20&lt;$C$109, 'Control Sample Data'!D20&gt;0),'Control Sample Data'!D20,$C$109),""))</f>
        <v>35</v>
      </c>
      <c r="S21" s="41">
        <f>IF('Control Sample Data'!E20="","",IF(SUM('Control Sample Data'!E$3:E$98)&gt;10,IF(AND(ISNUMBER('Control Sample Data'!E20),'Control Sample Data'!E20&lt;$C$109, 'Control Sample Data'!E20&gt;0),'Control Sample Data'!E20,$C$109),""))</f>
        <v>35</v>
      </c>
      <c r="T21" s="41" t="str">
        <f>IF('Control Sample Data'!F20="","",IF(SUM('Control Sample Data'!F$3:F$98)&gt;10,IF(AND(ISNUMBER('Control Sample Data'!F20),'Control Sample Data'!F20&lt;$C$109, 'Control Sample Data'!F20&gt;0),'Control Sample Data'!F20,$C$109),""))</f>
        <v/>
      </c>
      <c r="U21" s="41" t="str">
        <f>IF('Control Sample Data'!G20="","",IF(SUM('Control Sample Data'!G$3:G$98)&gt;10,IF(AND(ISNUMBER('Control Sample Data'!G20),'Control Sample Data'!G20&lt;$C$109, 'Control Sample Data'!G20&gt;0),'Control Sample Data'!G20,$C$109),""))</f>
        <v/>
      </c>
      <c r="V21" s="41" t="str">
        <f>IF('Control Sample Data'!H20="","",IF(SUM('Control Sample Data'!H$3:H$98)&gt;10,IF(AND(ISNUMBER('Control Sample Data'!H20),'Control Sample Data'!H20&lt;$C$109, 'Control Sample Data'!H20&gt;0),'Control Sample Data'!H20,$C$109),""))</f>
        <v/>
      </c>
      <c r="W21" s="41" t="str">
        <f>IF('Control Sample Data'!I20="","",IF(SUM('Control Sample Data'!I$3:I$98)&gt;10,IF(AND(ISNUMBER('Control Sample Data'!I20),'Control Sample Data'!I20&lt;$C$109, 'Control Sample Data'!I20&gt;0),'Control Sample Data'!I20,$C$109),""))</f>
        <v/>
      </c>
      <c r="X21" s="41" t="str">
        <f>IF('Control Sample Data'!J20="","",IF(SUM('Control Sample Data'!J$3:J$98)&gt;10,IF(AND(ISNUMBER('Control Sample Data'!J20),'Control Sample Data'!J20&lt;$C$109, 'Control Sample Data'!J20&gt;0),'Control Sample Data'!J20,$C$109),""))</f>
        <v/>
      </c>
      <c r="Y21" s="41" t="str">
        <f>IF('Control Sample Data'!K20="","",IF(SUM('Control Sample Data'!K$3:K$98)&gt;10,IF(AND(ISNUMBER('Control Sample Data'!K20),'Control Sample Data'!K20&lt;$C$109, 'Control Sample Data'!K20&gt;0),'Control Sample Data'!K20,$C$109),""))</f>
        <v/>
      </c>
      <c r="Z21" s="41" t="str">
        <f>IF('Control Sample Data'!L20="","",IF(SUM('Control Sample Data'!L$3:L$98)&gt;10,IF(AND(ISNUMBER('Control Sample Data'!L20),'Control Sample Data'!L20&lt;$C$109, 'Control Sample Data'!L20&gt;0),'Control Sample Data'!L20,$C$109),""))</f>
        <v/>
      </c>
      <c r="AA21" s="41" t="str">
        <f>IF('Control Sample Data'!M20="","",IF(SUM('Control Sample Data'!M$3:M$98)&gt;10,IF(AND(ISNUMBER('Control Sample Data'!M20),'Control Sample Data'!M20&lt;$C$109, 'Control Sample Data'!M20&gt;0),'Control Sample Data'!M20,$C$109),""))</f>
        <v/>
      </c>
      <c r="AB21" s="127" t="str">
        <f>IF('Control Sample Data'!N20="","",IF(SUM('Control Sample Data'!N$3:N$98)&gt;10,IF(AND(ISNUMBER('Control Sample Data'!N20),'Control Sample Data'!N20&lt;$C$109, 'Control Sample Data'!N20&gt;0),'Control Sample Data'!N20,$C$109),""))</f>
        <v/>
      </c>
      <c r="AC21" s="119" t="str">
        <f>IF(ISERROR(VLOOKUP('Choose Reference Genes'!$A20,$A$4:$N$99,3,0)),"",VLOOKUP('Choose Reference Genes'!$A20,$A$4:$N$99,3,0))</f>
        <v/>
      </c>
      <c r="AD21" s="93" t="str">
        <f>IF(ISERROR(VLOOKUP('Choose Reference Genes'!$A20,$A$4:$N$99,4,0)),"",VLOOKUP('Choose Reference Genes'!$A20,$A$4:$N$99,4,0))</f>
        <v/>
      </c>
      <c r="AE21" s="93" t="str">
        <f>IF(ISERROR(VLOOKUP('Choose Reference Genes'!$A20,$A$4:$N$99,5,0)),"",VLOOKUP('Choose Reference Genes'!$A20,$A$4:$N$99,5,0))</f>
        <v/>
      </c>
      <c r="AF21" s="93" t="str">
        <f>IF(ISERROR(VLOOKUP('Choose Reference Genes'!$A20,$A$4:$N$99,6,0)),"",VLOOKUP('Choose Reference Genes'!$A20,$A$4:$N$99,6,0))</f>
        <v/>
      </c>
      <c r="AG21" s="93" t="str">
        <f>IF(ISERROR(VLOOKUP('Choose Reference Genes'!$A20,$A$4:$N$99,7,0)),"",VLOOKUP('Choose Reference Genes'!$A20,$A$4:$N$99,7,0))</f>
        <v/>
      </c>
      <c r="AH21" s="93" t="str">
        <f>IF(ISERROR(VLOOKUP('Choose Reference Genes'!$A20,$A$4:$N$99,8,0)),"",VLOOKUP('Choose Reference Genes'!$A20,$A$4:$N$99,8,0))</f>
        <v/>
      </c>
      <c r="AI21" s="93" t="str">
        <f>IF(ISERROR(VLOOKUP('Choose Reference Genes'!$A20,$A$4:$N$99,9,0)),"",VLOOKUP('Choose Reference Genes'!$A20,$A$4:$N$99,9,0))</f>
        <v/>
      </c>
      <c r="AJ21" s="93" t="str">
        <f>IF(ISERROR(VLOOKUP('Choose Reference Genes'!$A20,$A$4:$N$99,10,0)),"",VLOOKUP('Choose Reference Genes'!$A20,$A$4:$N$99,10,0))</f>
        <v/>
      </c>
      <c r="AK21" s="93" t="str">
        <f>IF(ISERROR(VLOOKUP('Choose Reference Genes'!$A20,$A$4:$N$99,11,0)),"",VLOOKUP('Choose Reference Genes'!$A20,$A$4:$N$99,11,0))</f>
        <v/>
      </c>
      <c r="AL21" s="93" t="str">
        <f>IF(ISERROR(VLOOKUP('Choose Reference Genes'!$A20,$A$4:$N$99,12,0)),"",VLOOKUP('Choose Reference Genes'!$A20,$A$4:$N$99,12,0))</f>
        <v/>
      </c>
      <c r="AM21" s="93" t="str">
        <f>IF(ISERROR(VLOOKUP('Choose Reference Genes'!$A20,$A$4:$N$99,13,0)),"",VLOOKUP('Choose Reference Genes'!$A20,$A$4:$N$99,13,0))</f>
        <v/>
      </c>
      <c r="AN21" s="94" t="str">
        <f>IF(ISERROR(VLOOKUP('Choose Reference Genes'!$A20,$A$4:$N$99,14,0)),"",VLOOKUP('Choose Reference Genes'!$A20,$A$4:$N$99,14,0))</f>
        <v/>
      </c>
      <c r="AO21" s="92" t="str">
        <f>IF(ISERROR(VLOOKUP('Choose Reference Genes'!$A20,$A$4:$AB$99,17,0)),"",VLOOKUP('Choose Reference Genes'!$A20,$A$4:$AB$99,17,0))</f>
        <v/>
      </c>
      <c r="AP21" s="93" t="str">
        <f>IF(ISERROR(VLOOKUP('Choose Reference Genes'!$A20,$A$4:$AB$99,18,0)),"",VLOOKUP('Choose Reference Genes'!$A20,$A$4:$AB$99,18,0))</f>
        <v/>
      </c>
      <c r="AQ21" s="93" t="str">
        <f>IF(ISERROR(VLOOKUP('Choose Reference Genes'!$A20,$A$4:$AB$99,19,0)),"",VLOOKUP('Choose Reference Genes'!$A20,$A$4:$AB$99,19,0))</f>
        <v/>
      </c>
      <c r="AR21" s="93" t="str">
        <f>IF(ISERROR(VLOOKUP('Choose Reference Genes'!$A20,$A$4:$AB$99,20,0)),"",VLOOKUP('Choose Reference Genes'!$A20,$A$4:$AB$99,20,0))</f>
        <v/>
      </c>
      <c r="AS21" s="93" t="str">
        <f>IF(ISERROR(VLOOKUP('Choose Reference Genes'!$A20,$A$4:$AB$99,21,0)),"",VLOOKUP('Choose Reference Genes'!$A20,$A$4:$AB$99,21,0))</f>
        <v/>
      </c>
      <c r="AT21" s="93" t="str">
        <f>IF(ISERROR(VLOOKUP('Choose Reference Genes'!$A20,$A$4:$AB$99,22,0)),"",VLOOKUP('Choose Reference Genes'!$A20,$A$4:$AB$99,22,0))</f>
        <v/>
      </c>
      <c r="AU21" s="93" t="str">
        <f>IF(ISERROR(VLOOKUP('Choose Reference Genes'!$A20,$A$4:$AB$99,23,0)),"",VLOOKUP('Choose Reference Genes'!$A20,$A$4:$AB$99,23,0))</f>
        <v/>
      </c>
      <c r="AV21" s="93" t="str">
        <f>IF(ISERROR(VLOOKUP('Choose Reference Genes'!$A20,$A$4:$AB$99,24,0)),"",VLOOKUP('Choose Reference Genes'!$A20,$A$4:$AB$99,24,0))</f>
        <v/>
      </c>
      <c r="AW21" s="93" t="str">
        <f>IF(ISERROR(VLOOKUP('Choose Reference Genes'!$A20,$A$4:$AB$99,25,0)),"",VLOOKUP('Choose Reference Genes'!$A20,$A$4:$AB$99,25,0))</f>
        <v/>
      </c>
      <c r="AX21" s="93" t="str">
        <f>IF(ISERROR(VLOOKUP('Choose Reference Genes'!$A20,$A$4:$AB$99,26,0)),"",VLOOKUP('Choose Reference Genes'!$A20,$A$4:$AB$99,26,0))</f>
        <v/>
      </c>
      <c r="AY21" s="93" t="str">
        <f>IF(ISERROR(VLOOKUP('Choose Reference Genes'!$A20,$A$4:$AB$99,27,0)),"",VLOOKUP('Choose Reference Genes'!$A20,$A$4:$AB$99,27,0))</f>
        <v/>
      </c>
      <c r="AZ21" s="94" t="str">
        <f>IF(ISERROR(VLOOKUP('Choose Reference Genes'!$A20,$A$4:$AB$99,28,0)),"",VLOOKUP('Choose Reference Genes'!$A20,$A$4:$AB$99,28,0))</f>
        <v/>
      </c>
      <c r="BA21" s="90" t="str">
        <f t="shared" si="36"/>
        <v>GDF2</v>
      </c>
      <c r="BB21" s="107">
        <v>18</v>
      </c>
      <c r="BC21" s="86">
        <f t="shared" si="0"/>
        <v>16.291999999999998</v>
      </c>
      <c r="BD21" s="86">
        <f t="shared" si="1"/>
        <v>16.316000000000003</v>
      </c>
      <c r="BE21" s="86">
        <f t="shared" si="2"/>
        <v>16.417999999999999</v>
      </c>
      <c r="BF21" s="86" t="str">
        <f t="shared" si="3"/>
        <v/>
      </c>
      <c r="BG21" s="86" t="str">
        <f t="shared" si="4"/>
        <v/>
      </c>
      <c r="BH21" s="86" t="str">
        <f t="shared" si="5"/>
        <v/>
      </c>
      <c r="BI21" s="86" t="str">
        <f t="shared" si="6"/>
        <v/>
      </c>
      <c r="BJ21" s="86" t="str">
        <f t="shared" si="7"/>
        <v/>
      </c>
      <c r="BK21" s="86" t="str">
        <f t="shared" si="8"/>
        <v/>
      </c>
      <c r="BL21" s="86" t="str">
        <f t="shared" si="9"/>
        <v/>
      </c>
      <c r="BM21" s="86" t="str">
        <f t="shared" si="37"/>
        <v/>
      </c>
      <c r="BN21" s="86" t="str">
        <f t="shared" si="38"/>
        <v/>
      </c>
      <c r="BO21" s="86">
        <f t="shared" si="11"/>
        <v>16.53</v>
      </c>
      <c r="BP21" s="86">
        <f t="shared" si="12"/>
        <v>16.658000000000001</v>
      </c>
      <c r="BQ21" s="86">
        <f t="shared" si="13"/>
        <v>16.423999999999999</v>
      </c>
      <c r="BR21" s="86" t="str">
        <f t="shared" si="14"/>
        <v/>
      </c>
      <c r="BS21" s="86" t="str">
        <f t="shared" si="15"/>
        <v/>
      </c>
      <c r="BT21" s="86" t="str">
        <f t="shared" si="16"/>
        <v/>
      </c>
      <c r="BU21" s="86" t="str">
        <f t="shared" si="17"/>
        <v/>
      </c>
      <c r="BV21" s="86" t="str">
        <f t="shared" si="18"/>
        <v/>
      </c>
      <c r="BW21" s="86" t="str">
        <f t="shared" si="19"/>
        <v/>
      </c>
      <c r="BX21" s="86" t="str">
        <f t="shared" si="20"/>
        <v/>
      </c>
      <c r="BY21" s="86" t="str">
        <f t="shared" si="39"/>
        <v/>
      </c>
      <c r="BZ21" s="86" t="str">
        <f t="shared" si="40"/>
        <v/>
      </c>
      <c r="CA21" s="41">
        <f t="shared" si="41"/>
        <v>16.342000000000002</v>
      </c>
      <c r="CB21" s="41">
        <f t="shared" si="42"/>
        <v>16.537333333333333</v>
      </c>
      <c r="CC21" s="90" t="str">
        <f t="shared" si="43"/>
        <v>GDF2</v>
      </c>
      <c r="CD21" s="107">
        <v>18</v>
      </c>
      <c r="CE21" s="91">
        <f t="shared" si="22"/>
        <v>1.2462905748138799E-5</v>
      </c>
      <c r="CF21" s="91">
        <f t="shared" si="23"/>
        <v>1.2257293651688118E-5</v>
      </c>
      <c r="CG21" s="91">
        <f t="shared" si="24"/>
        <v>1.1420616049138579E-5</v>
      </c>
      <c r="CH21" s="91" t="str">
        <f t="shared" si="25"/>
        <v/>
      </c>
      <c r="CI21" s="91" t="str">
        <f t="shared" si="26"/>
        <v/>
      </c>
      <c r="CJ21" s="91" t="str">
        <f t="shared" si="27"/>
        <v/>
      </c>
      <c r="CK21" s="91" t="str">
        <f t="shared" si="28"/>
        <v/>
      </c>
      <c r="CL21" s="91" t="str">
        <f t="shared" si="29"/>
        <v/>
      </c>
      <c r="CM21" s="91" t="str">
        <f t="shared" si="30"/>
        <v/>
      </c>
      <c r="CN21" s="91" t="str">
        <f t="shared" si="31"/>
        <v/>
      </c>
      <c r="CO21" s="91" t="str">
        <f t="shared" si="44"/>
        <v/>
      </c>
      <c r="CP21" s="91" t="str">
        <f t="shared" si="45"/>
        <v/>
      </c>
      <c r="CQ21" s="91">
        <f t="shared" si="49"/>
        <v>1.0567546601188079E-5</v>
      </c>
      <c r="CR21" s="91">
        <f t="shared" si="49"/>
        <v>9.670353103900327E-6</v>
      </c>
      <c r="CS21" s="91">
        <f t="shared" si="49"/>
        <v>1.1373217672721261E-5</v>
      </c>
      <c r="CT21" s="91" t="str">
        <f t="shared" si="49"/>
        <v/>
      </c>
      <c r="CU21" s="91" t="str">
        <f t="shared" si="49"/>
        <v/>
      </c>
      <c r="CV21" s="91" t="str">
        <f t="shared" si="49"/>
        <v/>
      </c>
      <c r="CW21" s="91" t="str">
        <f t="shared" si="50"/>
        <v/>
      </c>
      <c r="CX21" s="91" t="str">
        <f t="shared" si="50"/>
        <v/>
      </c>
      <c r="CY21" s="91" t="str">
        <f t="shared" si="50"/>
        <v/>
      </c>
      <c r="CZ21" s="91" t="str">
        <f t="shared" si="48"/>
        <v/>
      </c>
      <c r="DA21" s="91" t="str">
        <f t="shared" si="46"/>
        <v/>
      </c>
      <c r="DB21" s="91" t="str">
        <f t="shared" si="47"/>
        <v/>
      </c>
    </row>
    <row r="22" spans="1:106" ht="15" customHeight="1" x14ac:dyDescent="0.3">
      <c r="A22" s="126" t="str">
        <f>'Gene Table'!B21</f>
        <v>GDF5</v>
      </c>
      <c r="B22" s="102">
        <v>19</v>
      </c>
      <c r="C22" s="41">
        <f>IF('Test Sample Data'!C21="","",IF(SUM('Test Sample Data'!C$3:C$98)&gt;10,IF(AND(ISNUMBER('Test Sample Data'!C21),'Test Sample Data'!C21&lt;$C$109, 'Test Sample Data'!C21&gt;0),'Test Sample Data'!C21,$C$109),""))</f>
        <v>35</v>
      </c>
      <c r="D22" s="41">
        <f>IF('Test Sample Data'!D21="","",IF(SUM('Test Sample Data'!D$3:D$98)&gt;10,IF(AND(ISNUMBER('Test Sample Data'!D21),'Test Sample Data'!D21&lt;$C$109, 'Test Sample Data'!D21&gt;0),'Test Sample Data'!D21,$C$109),""))</f>
        <v>35</v>
      </c>
      <c r="E22" s="41">
        <f>IF('Test Sample Data'!E21="","",IF(SUM('Test Sample Data'!E$3:E$98)&gt;10,IF(AND(ISNUMBER('Test Sample Data'!E21),'Test Sample Data'!E21&lt;$C$109, 'Test Sample Data'!E21&gt;0),'Test Sample Data'!E21,$C$109),""))</f>
        <v>35</v>
      </c>
      <c r="F22" s="41" t="str">
        <f>IF('Test Sample Data'!F21="","",IF(SUM('Test Sample Data'!F$3:F$98)&gt;10,IF(AND(ISNUMBER('Test Sample Data'!F21),'Test Sample Data'!F21&lt;$C$109, 'Test Sample Data'!F21&gt;0),'Test Sample Data'!F21,$C$109),""))</f>
        <v/>
      </c>
      <c r="G22" s="41" t="str">
        <f>IF('Test Sample Data'!G21="","",IF(SUM('Test Sample Data'!G$3:G$98)&gt;10,IF(AND(ISNUMBER('Test Sample Data'!G21),'Test Sample Data'!G21&lt;$C$109, 'Test Sample Data'!G21&gt;0),'Test Sample Data'!G21,$C$109),""))</f>
        <v/>
      </c>
      <c r="H22" s="41" t="str">
        <f>IF('Test Sample Data'!H21="","",IF(SUM('Test Sample Data'!H$3:H$98)&gt;10,IF(AND(ISNUMBER('Test Sample Data'!H21),'Test Sample Data'!H21&lt;$C$109, 'Test Sample Data'!H21&gt;0),'Test Sample Data'!H21,$C$109),""))</f>
        <v/>
      </c>
      <c r="I22" s="41" t="str">
        <f>IF('Test Sample Data'!I21="","",IF(SUM('Test Sample Data'!I$3:I$98)&gt;10,IF(AND(ISNUMBER('Test Sample Data'!I21),'Test Sample Data'!I21&lt;$C$109, 'Test Sample Data'!I21&gt;0),'Test Sample Data'!I21,$C$109),""))</f>
        <v/>
      </c>
      <c r="J22" s="41" t="str">
        <f>IF('Test Sample Data'!J21="","",IF(SUM('Test Sample Data'!J$3:J$98)&gt;10,IF(AND(ISNUMBER('Test Sample Data'!J21),'Test Sample Data'!J21&lt;$C$109, 'Test Sample Data'!J21&gt;0),'Test Sample Data'!J21,$C$109),""))</f>
        <v/>
      </c>
      <c r="K22" s="41" t="str">
        <f>IF('Test Sample Data'!K21="","",IF(SUM('Test Sample Data'!K$3:K$98)&gt;10,IF(AND(ISNUMBER('Test Sample Data'!K21),'Test Sample Data'!K21&lt;$C$109, 'Test Sample Data'!K21&gt;0),'Test Sample Data'!K21,$C$109),""))</f>
        <v/>
      </c>
      <c r="L22" s="41" t="str">
        <f>IF('Test Sample Data'!L21="","",IF(SUM('Test Sample Data'!L$3:L$98)&gt;10,IF(AND(ISNUMBER('Test Sample Data'!L21),'Test Sample Data'!L21&lt;$C$109, 'Test Sample Data'!L21&gt;0),'Test Sample Data'!L21,$C$109),""))</f>
        <v/>
      </c>
      <c r="M22" s="41" t="str">
        <f>IF('Test Sample Data'!M21="","",IF(SUM('Test Sample Data'!M$3:M$98)&gt;10,IF(AND(ISNUMBER('Test Sample Data'!M21),'Test Sample Data'!M21&lt;$C$109, 'Test Sample Data'!M21&gt;0),'Test Sample Data'!M21,$C$109),""))</f>
        <v/>
      </c>
      <c r="N22" s="41" t="str">
        <f>IF('Test Sample Data'!N21="","",IF(SUM('Test Sample Data'!N$3:N$98)&gt;10,IF(AND(ISNUMBER('Test Sample Data'!N21),'Test Sample Data'!N21&lt;$C$109, 'Test Sample Data'!N21&gt;0),'Test Sample Data'!N21,$C$109),""))</f>
        <v/>
      </c>
      <c r="O22" s="41" t="str">
        <f>'Gene Table'!B21</f>
        <v>GDF5</v>
      </c>
      <c r="P22" s="102">
        <v>19</v>
      </c>
      <c r="Q22" s="41">
        <f>IF('Control Sample Data'!C21="","",IF(SUM('Control Sample Data'!C$3:C$98)&gt;10,IF(AND(ISNUMBER('Control Sample Data'!C21),'Control Sample Data'!C21&lt;$C$109, 'Control Sample Data'!C21&gt;0),'Control Sample Data'!C21,$C$109),""))</f>
        <v>33.119999999999997</v>
      </c>
      <c r="R22" s="41">
        <f>IF('Control Sample Data'!D21="","",IF(SUM('Control Sample Data'!D$3:D$98)&gt;10,IF(AND(ISNUMBER('Control Sample Data'!D21),'Control Sample Data'!D21&lt;$C$109, 'Control Sample Data'!D21&gt;0),'Control Sample Data'!D21,$C$109),""))</f>
        <v>35</v>
      </c>
      <c r="S22" s="41">
        <f>IF('Control Sample Data'!E21="","",IF(SUM('Control Sample Data'!E$3:E$98)&gt;10,IF(AND(ISNUMBER('Control Sample Data'!E21),'Control Sample Data'!E21&lt;$C$109, 'Control Sample Data'!E21&gt;0),'Control Sample Data'!E21,$C$109),""))</f>
        <v>35</v>
      </c>
      <c r="T22" s="41" t="str">
        <f>IF('Control Sample Data'!F21="","",IF(SUM('Control Sample Data'!F$3:F$98)&gt;10,IF(AND(ISNUMBER('Control Sample Data'!F21),'Control Sample Data'!F21&lt;$C$109, 'Control Sample Data'!F21&gt;0),'Control Sample Data'!F21,$C$109),""))</f>
        <v/>
      </c>
      <c r="U22" s="41" t="str">
        <f>IF('Control Sample Data'!G21="","",IF(SUM('Control Sample Data'!G$3:G$98)&gt;10,IF(AND(ISNUMBER('Control Sample Data'!G21),'Control Sample Data'!G21&lt;$C$109, 'Control Sample Data'!G21&gt;0),'Control Sample Data'!G21,$C$109),""))</f>
        <v/>
      </c>
      <c r="V22" s="41" t="str">
        <f>IF('Control Sample Data'!H21="","",IF(SUM('Control Sample Data'!H$3:H$98)&gt;10,IF(AND(ISNUMBER('Control Sample Data'!H21),'Control Sample Data'!H21&lt;$C$109, 'Control Sample Data'!H21&gt;0),'Control Sample Data'!H21,$C$109),""))</f>
        <v/>
      </c>
      <c r="W22" s="41" t="str">
        <f>IF('Control Sample Data'!I21="","",IF(SUM('Control Sample Data'!I$3:I$98)&gt;10,IF(AND(ISNUMBER('Control Sample Data'!I21),'Control Sample Data'!I21&lt;$C$109, 'Control Sample Data'!I21&gt;0),'Control Sample Data'!I21,$C$109),""))</f>
        <v/>
      </c>
      <c r="X22" s="41" t="str">
        <f>IF('Control Sample Data'!J21="","",IF(SUM('Control Sample Data'!J$3:J$98)&gt;10,IF(AND(ISNUMBER('Control Sample Data'!J21),'Control Sample Data'!J21&lt;$C$109, 'Control Sample Data'!J21&gt;0),'Control Sample Data'!J21,$C$109),""))</f>
        <v/>
      </c>
      <c r="Y22" s="41" t="str">
        <f>IF('Control Sample Data'!K21="","",IF(SUM('Control Sample Data'!K$3:K$98)&gt;10,IF(AND(ISNUMBER('Control Sample Data'!K21),'Control Sample Data'!K21&lt;$C$109, 'Control Sample Data'!K21&gt;0),'Control Sample Data'!K21,$C$109),""))</f>
        <v/>
      </c>
      <c r="Z22" s="41" t="str">
        <f>IF('Control Sample Data'!L21="","",IF(SUM('Control Sample Data'!L$3:L$98)&gt;10,IF(AND(ISNUMBER('Control Sample Data'!L21),'Control Sample Data'!L21&lt;$C$109, 'Control Sample Data'!L21&gt;0),'Control Sample Data'!L21,$C$109),""))</f>
        <v/>
      </c>
      <c r="AA22" s="41" t="str">
        <f>IF('Control Sample Data'!M21="","",IF(SUM('Control Sample Data'!M$3:M$98)&gt;10,IF(AND(ISNUMBER('Control Sample Data'!M21),'Control Sample Data'!M21&lt;$C$109, 'Control Sample Data'!M21&gt;0),'Control Sample Data'!M21,$C$109),""))</f>
        <v/>
      </c>
      <c r="AB22" s="127" t="str">
        <f>IF('Control Sample Data'!N21="","",IF(SUM('Control Sample Data'!N$3:N$98)&gt;10,IF(AND(ISNUMBER('Control Sample Data'!N21),'Control Sample Data'!N21&lt;$C$109, 'Control Sample Data'!N21&gt;0),'Control Sample Data'!N21,$C$109),""))</f>
        <v/>
      </c>
      <c r="AC22" s="119" t="str">
        <f>IF(ISERROR(VLOOKUP('Choose Reference Genes'!$A21,$A$4:$N$99,3,0)),"",VLOOKUP('Choose Reference Genes'!$A21,$A$4:$N$99,3,0))</f>
        <v/>
      </c>
      <c r="AD22" s="93" t="str">
        <f>IF(ISERROR(VLOOKUP('Choose Reference Genes'!$A21,$A$4:$N$99,4,0)),"",VLOOKUP('Choose Reference Genes'!$A21,$A$4:$N$99,4,0))</f>
        <v/>
      </c>
      <c r="AE22" s="93" t="str">
        <f>IF(ISERROR(VLOOKUP('Choose Reference Genes'!$A21,$A$4:$N$99,5,0)),"",VLOOKUP('Choose Reference Genes'!$A21,$A$4:$N$99,5,0))</f>
        <v/>
      </c>
      <c r="AF22" s="93" t="str">
        <f>IF(ISERROR(VLOOKUP('Choose Reference Genes'!$A21,$A$4:$N$99,6,0)),"",VLOOKUP('Choose Reference Genes'!$A21,$A$4:$N$99,6,0))</f>
        <v/>
      </c>
      <c r="AG22" s="93" t="str">
        <f>IF(ISERROR(VLOOKUP('Choose Reference Genes'!$A21,$A$4:$N$99,7,0)),"",VLOOKUP('Choose Reference Genes'!$A21,$A$4:$N$99,7,0))</f>
        <v/>
      </c>
      <c r="AH22" s="93" t="str">
        <f>IF(ISERROR(VLOOKUP('Choose Reference Genes'!$A21,$A$4:$N$99,8,0)),"",VLOOKUP('Choose Reference Genes'!$A21,$A$4:$N$99,8,0))</f>
        <v/>
      </c>
      <c r="AI22" s="93" t="str">
        <f>IF(ISERROR(VLOOKUP('Choose Reference Genes'!$A21,$A$4:$N$99,9,0)),"",VLOOKUP('Choose Reference Genes'!$A21,$A$4:$N$99,9,0))</f>
        <v/>
      </c>
      <c r="AJ22" s="93" t="str">
        <f>IF(ISERROR(VLOOKUP('Choose Reference Genes'!$A21,$A$4:$N$99,10,0)),"",VLOOKUP('Choose Reference Genes'!$A21,$A$4:$N$99,10,0))</f>
        <v/>
      </c>
      <c r="AK22" s="93" t="str">
        <f>IF(ISERROR(VLOOKUP('Choose Reference Genes'!$A21,$A$4:$N$99,11,0)),"",VLOOKUP('Choose Reference Genes'!$A21,$A$4:$N$99,11,0))</f>
        <v/>
      </c>
      <c r="AL22" s="93" t="str">
        <f>IF(ISERROR(VLOOKUP('Choose Reference Genes'!$A21,$A$4:$N$99,12,0)),"",VLOOKUP('Choose Reference Genes'!$A21,$A$4:$N$99,12,0))</f>
        <v/>
      </c>
      <c r="AM22" s="93" t="str">
        <f>IF(ISERROR(VLOOKUP('Choose Reference Genes'!$A21,$A$4:$N$99,13,0)),"",VLOOKUP('Choose Reference Genes'!$A21,$A$4:$N$99,13,0))</f>
        <v/>
      </c>
      <c r="AN22" s="94" t="str">
        <f>IF(ISERROR(VLOOKUP('Choose Reference Genes'!$A21,$A$4:$N$99,14,0)),"",VLOOKUP('Choose Reference Genes'!$A21,$A$4:$N$99,14,0))</f>
        <v/>
      </c>
      <c r="AO22" s="92" t="str">
        <f>IF(ISERROR(VLOOKUP('Choose Reference Genes'!$A21,$A$4:$AB$99,17,0)),"",VLOOKUP('Choose Reference Genes'!$A21,$A$4:$AB$99,17,0))</f>
        <v/>
      </c>
      <c r="AP22" s="93" t="str">
        <f>IF(ISERROR(VLOOKUP('Choose Reference Genes'!$A21,$A$4:$AB$99,18,0)),"",VLOOKUP('Choose Reference Genes'!$A21,$A$4:$AB$99,18,0))</f>
        <v/>
      </c>
      <c r="AQ22" s="93" t="str">
        <f>IF(ISERROR(VLOOKUP('Choose Reference Genes'!$A21,$A$4:$AB$99,19,0)),"",VLOOKUP('Choose Reference Genes'!$A21,$A$4:$AB$99,19,0))</f>
        <v/>
      </c>
      <c r="AR22" s="93" t="str">
        <f>IF(ISERROR(VLOOKUP('Choose Reference Genes'!$A21,$A$4:$AB$99,20,0)),"",VLOOKUP('Choose Reference Genes'!$A21,$A$4:$AB$99,20,0))</f>
        <v/>
      </c>
      <c r="AS22" s="93" t="str">
        <f>IF(ISERROR(VLOOKUP('Choose Reference Genes'!$A21,$A$4:$AB$99,21,0)),"",VLOOKUP('Choose Reference Genes'!$A21,$A$4:$AB$99,21,0))</f>
        <v/>
      </c>
      <c r="AT22" s="93" t="str">
        <f>IF(ISERROR(VLOOKUP('Choose Reference Genes'!$A21,$A$4:$AB$99,22,0)),"",VLOOKUP('Choose Reference Genes'!$A21,$A$4:$AB$99,22,0))</f>
        <v/>
      </c>
      <c r="AU22" s="93" t="str">
        <f>IF(ISERROR(VLOOKUP('Choose Reference Genes'!$A21,$A$4:$AB$99,23,0)),"",VLOOKUP('Choose Reference Genes'!$A21,$A$4:$AB$99,23,0))</f>
        <v/>
      </c>
      <c r="AV22" s="93" t="str">
        <f>IF(ISERROR(VLOOKUP('Choose Reference Genes'!$A21,$A$4:$AB$99,24,0)),"",VLOOKUP('Choose Reference Genes'!$A21,$A$4:$AB$99,24,0))</f>
        <v/>
      </c>
      <c r="AW22" s="93" t="str">
        <f>IF(ISERROR(VLOOKUP('Choose Reference Genes'!$A21,$A$4:$AB$99,25,0)),"",VLOOKUP('Choose Reference Genes'!$A21,$A$4:$AB$99,25,0))</f>
        <v/>
      </c>
      <c r="AX22" s="93" t="str">
        <f>IF(ISERROR(VLOOKUP('Choose Reference Genes'!$A21,$A$4:$AB$99,26,0)),"",VLOOKUP('Choose Reference Genes'!$A21,$A$4:$AB$99,26,0))</f>
        <v/>
      </c>
      <c r="AY22" s="93" t="str">
        <f>IF(ISERROR(VLOOKUP('Choose Reference Genes'!$A21,$A$4:$AB$99,27,0)),"",VLOOKUP('Choose Reference Genes'!$A21,$A$4:$AB$99,27,0))</f>
        <v/>
      </c>
      <c r="AZ22" s="94" t="str">
        <f>IF(ISERROR(VLOOKUP('Choose Reference Genes'!$A21,$A$4:$AB$99,28,0)),"",VLOOKUP('Choose Reference Genes'!$A21,$A$4:$AB$99,28,0))</f>
        <v/>
      </c>
      <c r="BA22" s="90" t="str">
        <f t="shared" si="36"/>
        <v>GDF5</v>
      </c>
      <c r="BB22" s="107">
        <v>19</v>
      </c>
      <c r="BC22" s="86">
        <f t="shared" si="0"/>
        <v>16.291999999999998</v>
      </c>
      <c r="BD22" s="86">
        <f t="shared" si="1"/>
        <v>16.316000000000003</v>
      </c>
      <c r="BE22" s="86">
        <f t="shared" si="2"/>
        <v>16.417999999999999</v>
      </c>
      <c r="BF22" s="86" t="str">
        <f t="shared" si="3"/>
        <v/>
      </c>
      <c r="BG22" s="86" t="str">
        <f t="shared" si="4"/>
        <v/>
      </c>
      <c r="BH22" s="86" t="str">
        <f t="shared" si="5"/>
        <v/>
      </c>
      <c r="BI22" s="86" t="str">
        <f t="shared" si="6"/>
        <v/>
      </c>
      <c r="BJ22" s="86" t="str">
        <f t="shared" si="7"/>
        <v/>
      </c>
      <c r="BK22" s="86" t="str">
        <f t="shared" si="8"/>
        <v/>
      </c>
      <c r="BL22" s="86" t="str">
        <f t="shared" si="9"/>
        <v/>
      </c>
      <c r="BM22" s="86" t="str">
        <f t="shared" si="37"/>
        <v/>
      </c>
      <c r="BN22" s="86" t="str">
        <f t="shared" si="38"/>
        <v/>
      </c>
      <c r="BO22" s="86">
        <f t="shared" si="11"/>
        <v>14.649999999999999</v>
      </c>
      <c r="BP22" s="86">
        <f t="shared" si="12"/>
        <v>16.658000000000001</v>
      </c>
      <c r="BQ22" s="86">
        <f t="shared" si="13"/>
        <v>16.423999999999999</v>
      </c>
      <c r="BR22" s="86" t="str">
        <f t="shared" si="14"/>
        <v/>
      </c>
      <c r="BS22" s="86" t="str">
        <f t="shared" si="15"/>
        <v/>
      </c>
      <c r="BT22" s="86" t="str">
        <f t="shared" si="16"/>
        <v/>
      </c>
      <c r="BU22" s="86" t="str">
        <f t="shared" si="17"/>
        <v/>
      </c>
      <c r="BV22" s="86" t="str">
        <f t="shared" si="18"/>
        <v/>
      </c>
      <c r="BW22" s="86" t="str">
        <f t="shared" si="19"/>
        <v/>
      </c>
      <c r="BX22" s="86" t="str">
        <f t="shared" si="20"/>
        <v/>
      </c>
      <c r="BY22" s="86" t="str">
        <f t="shared" si="39"/>
        <v/>
      </c>
      <c r="BZ22" s="86" t="str">
        <f t="shared" si="40"/>
        <v/>
      </c>
      <c r="CA22" s="41">
        <f t="shared" si="41"/>
        <v>16.342000000000002</v>
      </c>
      <c r="CB22" s="41">
        <f t="shared" si="42"/>
        <v>15.910666666666666</v>
      </c>
      <c r="CC22" s="90" t="str">
        <f t="shared" si="43"/>
        <v>GDF5</v>
      </c>
      <c r="CD22" s="107">
        <v>19</v>
      </c>
      <c r="CE22" s="91">
        <f t="shared" si="22"/>
        <v>1.2462905748138799E-5</v>
      </c>
      <c r="CF22" s="91">
        <f t="shared" si="23"/>
        <v>1.2257293651688118E-5</v>
      </c>
      <c r="CG22" s="91">
        <f t="shared" si="24"/>
        <v>1.1420616049138579E-5</v>
      </c>
      <c r="CH22" s="91" t="str">
        <f t="shared" si="25"/>
        <v/>
      </c>
      <c r="CI22" s="91" t="str">
        <f t="shared" si="26"/>
        <v/>
      </c>
      <c r="CJ22" s="91" t="str">
        <f t="shared" si="27"/>
        <v/>
      </c>
      <c r="CK22" s="91" t="str">
        <f t="shared" si="28"/>
        <v/>
      </c>
      <c r="CL22" s="91" t="str">
        <f t="shared" si="29"/>
        <v/>
      </c>
      <c r="CM22" s="91" t="str">
        <f t="shared" si="30"/>
        <v/>
      </c>
      <c r="CN22" s="91" t="str">
        <f t="shared" si="31"/>
        <v/>
      </c>
      <c r="CO22" s="91" t="str">
        <f t="shared" si="44"/>
        <v/>
      </c>
      <c r="CP22" s="91" t="str">
        <f t="shared" si="45"/>
        <v/>
      </c>
      <c r="CQ22" s="91">
        <f t="shared" si="49"/>
        <v>3.8896503519264662E-5</v>
      </c>
      <c r="CR22" s="91">
        <f t="shared" si="49"/>
        <v>9.670353103900327E-6</v>
      </c>
      <c r="CS22" s="91">
        <f t="shared" si="49"/>
        <v>1.1373217672721261E-5</v>
      </c>
      <c r="CT22" s="91" t="str">
        <f t="shared" si="49"/>
        <v/>
      </c>
      <c r="CU22" s="91" t="str">
        <f t="shared" si="49"/>
        <v/>
      </c>
      <c r="CV22" s="91" t="str">
        <f t="shared" si="49"/>
        <v/>
      </c>
      <c r="CW22" s="91" t="str">
        <f t="shared" si="50"/>
        <v/>
      </c>
      <c r="CX22" s="91" t="str">
        <f t="shared" si="50"/>
        <v/>
      </c>
      <c r="CY22" s="91" t="str">
        <f t="shared" si="50"/>
        <v/>
      </c>
      <c r="CZ22" s="91" t="str">
        <f t="shared" si="48"/>
        <v/>
      </c>
      <c r="DA22" s="91" t="str">
        <f t="shared" si="46"/>
        <v/>
      </c>
      <c r="DB22" s="91" t="str">
        <f t="shared" si="47"/>
        <v/>
      </c>
    </row>
    <row r="23" spans="1:106" ht="15" customHeight="1" thickBot="1" x14ac:dyDescent="0.35">
      <c r="A23" s="126" t="str">
        <f>'Gene Table'!B22</f>
        <v>GDF9</v>
      </c>
      <c r="B23" s="102">
        <v>20</v>
      </c>
      <c r="C23" s="41">
        <f>IF('Test Sample Data'!C22="","",IF(SUM('Test Sample Data'!C$3:C$98)&gt;10,IF(AND(ISNUMBER('Test Sample Data'!C22),'Test Sample Data'!C22&lt;$C$109, 'Test Sample Data'!C22&gt;0),'Test Sample Data'!C22,$C$109),""))</f>
        <v>31.74</v>
      </c>
      <c r="D23" s="41">
        <f>IF('Test Sample Data'!D22="","",IF(SUM('Test Sample Data'!D$3:D$98)&gt;10,IF(AND(ISNUMBER('Test Sample Data'!D22),'Test Sample Data'!D22&lt;$C$109, 'Test Sample Data'!D22&gt;0),'Test Sample Data'!D22,$C$109),""))</f>
        <v>31.72</v>
      </c>
      <c r="E23" s="41">
        <f>IF('Test Sample Data'!E22="","",IF(SUM('Test Sample Data'!E$3:E$98)&gt;10,IF(AND(ISNUMBER('Test Sample Data'!E22),'Test Sample Data'!E22&lt;$C$109, 'Test Sample Data'!E22&gt;0),'Test Sample Data'!E22,$C$109),""))</f>
        <v>32.22</v>
      </c>
      <c r="F23" s="41" t="str">
        <f>IF('Test Sample Data'!F22="","",IF(SUM('Test Sample Data'!F$3:F$98)&gt;10,IF(AND(ISNUMBER('Test Sample Data'!F22),'Test Sample Data'!F22&lt;$C$109, 'Test Sample Data'!F22&gt;0),'Test Sample Data'!F22,$C$109),""))</f>
        <v/>
      </c>
      <c r="G23" s="41" t="str">
        <f>IF('Test Sample Data'!G22="","",IF(SUM('Test Sample Data'!G$3:G$98)&gt;10,IF(AND(ISNUMBER('Test Sample Data'!G22),'Test Sample Data'!G22&lt;$C$109, 'Test Sample Data'!G22&gt;0),'Test Sample Data'!G22,$C$109),""))</f>
        <v/>
      </c>
      <c r="H23" s="41" t="str">
        <f>IF('Test Sample Data'!H22="","",IF(SUM('Test Sample Data'!H$3:H$98)&gt;10,IF(AND(ISNUMBER('Test Sample Data'!H22),'Test Sample Data'!H22&lt;$C$109, 'Test Sample Data'!H22&gt;0),'Test Sample Data'!H22,$C$109),""))</f>
        <v/>
      </c>
      <c r="I23" s="41" t="str">
        <f>IF('Test Sample Data'!I22="","",IF(SUM('Test Sample Data'!I$3:I$98)&gt;10,IF(AND(ISNUMBER('Test Sample Data'!I22),'Test Sample Data'!I22&lt;$C$109, 'Test Sample Data'!I22&gt;0),'Test Sample Data'!I22,$C$109),""))</f>
        <v/>
      </c>
      <c r="J23" s="41" t="str">
        <f>IF('Test Sample Data'!J22="","",IF(SUM('Test Sample Data'!J$3:J$98)&gt;10,IF(AND(ISNUMBER('Test Sample Data'!J22),'Test Sample Data'!J22&lt;$C$109, 'Test Sample Data'!J22&gt;0),'Test Sample Data'!J22,$C$109),""))</f>
        <v/>
      </c>
      <c r="K23" s="41" t="str">
        <f>IF('Test Sample Data'!K22="","",IF(SUM('Test Sample Data'!K$3:K$98)&gt;10,IF(AND(ISNUMBER('Test Sample Data'!K22),'Test Sample Data'!K22&lt;$C$109, 'Test Sample Data'!K22&gt;0),'Test Sample Data'!K22,$C$109),""))</f>
        <v/>
      </c>
      <c r="L23" s="41" t="str">
        <f>IF('Test Sample Data'!L22="","",IF(SUM('Test Sample Data'!L$3:L$98)&gt;10,IF(AND(ISNUMBER('Test Sample Data'!L22),'Test Sample Data'!L22&lt;$C$109, 'Test Sample Data'!L22&gt;0),'Test Sample Data'!L22,$C$109),""))</f>
        <v/>
      </c>
      <c r="M23" s="41" t="str">
        <f>IF('Test Sample Data'!M22="","",IF(SUM('Test Sample Data'!M$3:M$98)&gt;10,IF(AND(ISNUMBER('Test Sample Data'!M22),'Test Sample Data'!M22&lt;$C$109, 'Test Sample Data'!M22&gt;0),'Test Sample Data'!M22,$C$109),""))</f>
        <v/>
      </c>
      <c r="N23" s="41" t="str">
        <f>IF('Test Sample Data'!N22="","",IF(SUM('Test Sample Data'!N$3:N$98)&gt;10,IF(AND(ISNUMBER('Test Sample Data'!N22),'Test Sample Data'!N22&lt;$C$109, 'Test Sample Data'!N22&gt;0),'Test Sample Data'!N22,$C$109),""))</f>
        <v/>
      </c>
      <c r="O23" s="41" t="str">
        <f>'Gene Table'!B22</f>
        <v>GDF9</v>
      </c>
      <c r="P23" s="102">
        <v>20</v>
      </c>
      <c r="Q23" s="41">
        <f>IF('Control Sample Data'!C22="","",IF(SUM('Control Sample Data'!C$3:C$98)&gt;10,IF(AND(ISNUMBER('Control Sample Data'!C22),'Control Sample Data'!C22&lt;$C$109, 'Control Sample Data'!C22&gt;0),'Control Sample Data'!C22,$C$109),""))</f>
        <v>33.369999999999997</v>
      </c>
      <c r="R23" s="41">
        <f>IF('Control Sample Data'!D22="","",IF(SUM('Control Sample Data'!D$3:D$98)&gt;10,IF(AND(ISNUMBER('Control Sample Data'!D22),'Control Sample Data'!D22&lt;$C$109, 'Control Sample Data'!D22&gt;0),'Control Sample Data'!D22,$C$109),""))</f>
        <v>33.47</v>
      </c>
      <c r="S23" s="41">
        <f>IF('Control Sample Data'!E22="","",IF(SUM('Control Sample Data'!E$3:E$98)&gt;10,IF(AND(ISNUMBER('Control Sample Data'!E22),'Control Sample Data'!E22&lt;$C$109, 'Control Sample Data'!E22&gt;0),'Control Sample Data'!E22,$C$109),""))</f>
        <v>31.59</v>
      </c>
      <c r="T23" s="41" t="str">
        <f>IF('Control Sample Data'!F22="","",IF(SUM('Control Sample Data'!F$3:F$98)&gt;10,IF(AND(ISNUMBER('Control Sample Data'!F22),'Control Sample Data'!F22&lt;$C$109, 'Control Sample Data'!F22&gt;0),'Control Sample Data'!F22,$C$109),""))</f>
        <v/>
      </c>
      <c r="U23" s="41" t="str">
        <f>IF('Control Sample Data'!G22="","",IF(SUM('Control Sample Data'!G$3:G$98)&gt;10,IF(AND(ISNUMBER('Control Sample Data'!G22),'Control Sample Data'!G22&lt;$C$109, 'Control Sample Data'!G22&gt;0),'Control Sample Data'!G22,$C$109),""))</f>
        <v/>
      </c>
      <c r="V23" s="41" t="str">
        <f>IF('Control Sample Data'!H22="","",IF(SUM('Control Sample Data'!H$3:H$98)&gt;10,IF(AND(ISNUMBER('Control Sample Data'!H22),'Control Sample Data'!H22&lt;$C$109, 'Control Sample Data'!H22&gt;0),'Control Sample Data'!H22,$C$109),""))</f>
        <v/>
      </c>
      <c r="W23" s="41" t="str">
        <f>IF('Control Sample Data'!I22="","",IF(SUM('Control Sample Data'!I$3:I$98)&gt;10,IF(AND(ISNUMBER('Control Sample Data'!I22),'Control Sample Data'!I22&lt;$C$109, 'Control Sample Data'!I22&gt;0),'Control Sample Data'!I22,$C$109),""))</f>
        <v/>
      </c>
      <c r="X23" s="41" t="str">
        <f>IF('Control Sample Data'!J22="","",IF(SUM('Control Sample Data'!J$3:J$98)&gt;10,IF(AND(ISNUMBER('Control Sample Data'!J22),'Control Sample Data'!J22&lt;$C$109, 'Control Sample Data'!J22&gt;0),'Control Sample Data'!J22,$C$109),""))</f>
        <v/>
      </c>
      <c r="Y23" s="41" t="str">
        <f>IF('Control Sample Data'!K22="","",IF(SUM('Control Sample Data'!K$3:K$98)&gt;10,IF(AND(ISNUMBER('Control Sample Data'!K22),'Control Sample Data'!K22&lt;$C$109, 'Control Sample Data'!K22&gt;0),'Control Sample Data'!K22,$C$109),""))</f>
        <v/>
      </c>
      <c r="Z23" s="41" t="str">
        <f>IF('Control Sample Data'!L22="","",IF(SUM('Control Sample Data'!L$3:L$98)&gt;10,IF(AND(ISNUMBER('Control Sample Data'!L22),'Control Sample Data'!L22&lt;$C$109, 'Control Sample Data'!L22&gt;0),'Control Sample Data'!L22,$C$109),""))</f>
        <v/>
      </c>
      <c r="AA23" s="41" t="str">
        <f>IF('Control Sample Data'!M22="","",IF(SUM('Control Sample Data'!M$3:M$98)&gt;10,IF(AND(ISNUMBER('Control Sample Data'!M22),'Control Sample Data'!M22&lt;$C$109, 'Control Sample Data'!M22&gt;0),'Control Sample Data'!M22,$C$109),""))</f>
        <v/>
      </c>
      <c r="AB23" s="127" t="str">
        <f>IF('Control Sample Data'!N22="","",IF(SUM('Control Sample Data'!N$3:N$98)&gt;10,IF(AND(ISNUMBER('Control Sample Data'!N22),'Control Sample Data'!N22&lt;$C$109, 'Control Sample Data'!N22&gt;0),'Control Sample Data'!N22,$C$109),""))</f>
        <v/>
      </c>
      <c r="AC23" s="120" t="str">
        <f>IF(ISERROR(VLOOKUP('Choose Reference Genes'!$A22,$A$4:$N$99,3,0)),"",VLOOKUP('Choose Reference Genes'!$A22,$A$4:$N$99,3,0))</f>
        <v/>
      </c>
      <c r="AD23" s="96" t="str">
        <f>IF(ISERROR(VLOOKUP('Choose Reference Genes'!$A22,$A$4:$N$99,4,0)),"",VLOOKUP('Choose Reference Genes'!$A22,$A$4:$N$99,4,0))</f>
        <v/>
      </c>
      <c r="AE23" s="96" t="str">
        <f>IF(ISERROR(VLOOKUP('Choose Reference Genes'!$A22,$A$4:$N$99,5,0)),"",VLOOKUP('Choose Reference Genes'!$A22,$A$4:$N$99,5,0))</f>
        <v/>
      </c>
      <c r="AF23" s="96" t="str">
        <f>IF(ISERROR(VLOOKUP('Choose Reference Genes'!$A22,$A$4:$N$99,6,0)),"",VLOOKUP('Choose Reference Genes'!$A22,$A$4:$N$99,6,0))</f>
        <v/>
      </c>
      <c r="AG23" s="96" t="str">
        <f>IF(ISERROR(VLOOKUP('Choose Reference Genes'!$A22,$A$4:$N$99,7,0)),"",VLOOKUP('Choose Reference Genes'!$A22,$A$4:$N$99,7,0))</f>
        <v/>
      </c>
      <c r="AH23" s="96" t="str">
        <f>IF(ISERROR(VLOOKUP('Choose Reference Genes'!$A22,$A$4:$N$99,8,0)),"",VLOOKUP('Choose Reference Genes'!$A22,$A$4:$N$99,8,0))</f>
        <v/>
      </c>
      <c r="AI23" s="96" t="str">
        <f>IF(ISERROR(VLOOKUP('Choose Reference Genes'!$A22,$A$4:$N$99,9,0)),"",VLOOKUP('Choose Reference Genes'!$A22,$A$4:$N$99,9,0))</f>
        <v/>
      </c>
      <c r="AJ23" s="96" t="str">
        <f>IF(ISERROR(VLOOKUP('Choose Reference Genes'!$A22,$A$4:$N$99,10,0)),"",VLOOKUP('Choose Reference Genes'!$A22,$A$4:$N$99,10,0))</f>
        <v/>
      </c>
      <c r="AK23" s="96" t="str">
        <f>IF(ISERROR(VLOOKUP('Choose Reference Genes'!$A22,$A$4:$N$99,11,0)),"",VLOOKUP('Choose Reference Genes'!$A22,$A$4:$N$99,11,0))</f>
        <v/>
      </c>
      <c r="AL23" s="96" t="str">
        <f>IF(ISERROR(VLOOKUP('Choose Reference Genes'!$A22,$A$4:$N$99,12,0)),"",VLOOKUP('Choose Reference Genes'!$A22,$A$4:$N$99,12,0))</f>
        <v/>
      </c>
      <c r="AM23" s="96" t="str">
        <f>IF(ISERROR(VLOOKUP('Choose Reference Genes'!$A22,$A$4:$N$99,13,0)),"",VLOOKUP('Choose Reference Genes'!$A22,$A$4:$N$99,13,0))</f>
        <v/>
      </c>
      <c r="AN23" s="97" t="str">
        <f>IF(ISERROR(VLOOKUP('Choose Reference Genes'!$A22,$A$4:$N$99,14,0)),"",VLOOKUP('Choose Reference Genes'!$A22,$A$4:$N$99,14,0))</f>
        <v/>
      </c>
      <c r="AO23" s="95" t="str">
        <f>IF(ISERROR(VLOOKUP('Choose Reference Genes'!$A22,$A$4:$AB$99,17,0)),"",VLOOKUP('Choose Reference Genes'!$A22,$A$4:$AB$99,17,0))</f>
        <v/>
      </c>
      <c r="AP23" s="96" t="str">
        <f>IF(ISERROR(VLOOKUP('Choose Reference Genes'!$A22,$A$4:$AB$99,18,0)),"",VLOOKUP('Choose Reference Genes'!$A22,$A$4:$AB$99,18,0))</f>
        <v/>
      </c>
      <c r="AQ23" s="96" t="str">
        <f>IF(ISERROR(VLOOKUP('Choose Reference Genes'!$A22,$A$4:$AB$99,19,0)),"",VLOOKUP('Choose Reference Genes'!$A22,$A$4:$AB$99,19,0))</f>
        <v/>
      </c>
      <c r="AR23" s="96" t="str">
        <f>IF(ISERROR(VLOOKUP('Choose Reference Genes'!$A22,$A$4:$AB$99,20,0)),"",VLOOKUP('Choose Reference Genes'!$A22,$A$4:$AB$99,20,0))</f>
        <v/>
      </c>
      <c r="AS23" s="96" t="str">
        <f>IF(ISERROR(VLOOKUP('Choose Reference Genes'!$A22,$A$4:$AB$99,21,0)),"",VLOOKUP('Choose Reference Genes'!$A22,$A$4:$AB$99,21,0))</f>
        <v/>
      </c>
      <c r="AT23" s="96" t="str">
        <f>IF(ISERROR(VLOOKUP('Choose Reference Genes'!$A22,$A$4:$AB$99,22,0)),"",VLOOKUP('Choose Reference Genes'!$A22,$A$4:$AB$99,22,0))</f>
        <v/>
      </c>
      <c r="AU23" s="96" t="str">
        <f>IF(ISERROR(VLOOKUP('Choose Reference Genes'!$A22,$A$4:$AB$99,23,0)),"",VLOOKUP('Choose Reference Genes'!$A22,$A$4:$AB$99,23,0))</f>
        <v/>
      </c>
      <c r="AV23" s="96" t="str">
        <f>IF(ISERROR(VLOOKUP('Choose Reference Genes'!$A22,$A$4:$AB$99,24,0)),"",VLOOKUP('Choose Reference Genes'!$A22,$A$4:$AB$99,24,0))</f>
        <v/>
      </c>
      <c r="AW23" s="96" t="str">
        <f>IF(ISERROR(VLOOKUP('Choose Reference Genes'!$A22,$A$4:$AB$99,25,0)),"",VLOOKUP('Choose Reference Genes'!$A22,$A$4:$AB$99,25,0))</f>
        <v/>
      </c>
      <c r="AX23" s="96" t="str">
        <f>IF(ISERROR(VLOOKUP('Choose Reference Genes'!$A22,$A$4:$AB$99,26,0)),"",VLOOKUP('Choose Reference Genes'!$A22,$A$4:$AB$99,26,0))</f>
        <v/>
      </c>
      <c r="AY23" s="96" t="str">
        <f>IF(ISERROR(VLOOKUP('Choose Reference Genes'!$A22,$A$4:$AB$99,27,0)),"",VLOOKUP('Choose Reference Genes'!$A22,$A$4:$AB$99,27,0))</f>
        <v/>
      </c>
      <c r="AZ23" s="97" t="str">
        <f>IF(ISERROR(VLOOKUP('Choose Reference Genes'!$A22,$A$4:$AB$99,28,0)),"",VLOOKUP('Choose Reference Genes'!$A22,$A$4:$AB$99,28,0))</f>
        <v/>
      </c>
      <c r="BA23" s="90" t="str">
        <f t="shared" si="36"/>
        <v>GDF9</v>
      </c>
      <c r="BB23" s="107">
        <v>20</v>
      </c>
      <c r="BC23" s="86">
        <f t="shared" si="0"/>
        <v>13.031999999999996</v>
      </c>
      <c r="BD23" s="86">
        <f t="shared" si="1"/>
        <v>13.036000000000001</v>
      </c>
      <c r="BE23" s="86">
        <f t="shared" si="2"/>
        <v>13.637999999999998</v>
      </c>
      <c r="BF23" s="86" t="str">
        <f t="shared" si="3"/>
        <v/>
      </c>
      <c r="BG23" s="86" t="str">
        <f t="shared" si="4"/>
        <v/>
      </c>
      <c r="BH23" s="86" t="str">
        <f t="shared" si="5"/>
        <v/>
      </c>
      <c r="BI23" s="86" t="str">
        <f t="shared" si="6"/>
        <v/>
      </c>
      <c r="BJ23" s="86" t="str">
        <f t="shared" si="7"/>
        <v/>
      </c>
      <c r="BK23" s="86" t="str">
        <f t="shared" si="8"/>
        <v/>
      </c>
      <c r="BL23" s="86" t="str">
        <f t="shared" si="9"/>
        <v/>
      </c>
      <c r="BM23" s="86" t="str">
        <f t="shared" si="37"/>
        <v/>
      </c>
      <c r="BN23" s="86" t="str">
        <f t="shared" si="38"/>
        <v/>
      </c>
      <c r="BO23" s="86">
        <f t="shared" si="11"/>
        <v>14.899999999999999</v>
      </c>
      <c r="BP23" s="86">
        <f t="shared" si="12"/>
        <v>15.128</v>
      </c>
      <c r="BQ23" s="86">
        <f t="shared" si="13"/>
        <v>13.013999999999999</v>
      </c>
      <c r="BR23" s="86" t="str">
        <f t="shared" si="14"/>
        <v/>
      </c>
      <c r="BS23" s="86" t="str">
        <f t="shared" si="15"/>
        <v/>
      </c>
      <c r="BT23" s="86" t="str">
        <f t="shared" si="16"/>
        <v/>
      </c>
      <c r="BU23" s="86" t="str">
        <f t="shared" si="17"/>
        <v/>
      </c>
      <c r="BV23" s="86" t="str">
        <f t="shared" si="18"/>
        <v/>
      </c>
      <c r="BW23" s="86" t="str">
        <f t="shared" si="19"/>
        <v/>
      </c>
      <c r="BX23" s="86" t="str">
        <f t="shared" si="20"/>
        <v/>
      </c>
      <c r="BY23" s="86" t="str">
        <f t="shared" si="39"/>
        <v/>
      </c>
      <c r="BZ23" s="86" t="str">
        <f t="shared" si="40"/>
        <v/>
      </c>
      <c r="CA23" s="41">
        <f t="shared" si="41"/>
        <v>13.235333333333331</v>
      </c>
      <c r="CB23" s="41">
        <f t="shared" si="42"/>
        <v>14.347333333333333</v>
      </c>
      <c r="CC23" s="90" t="str">
        <f t="shared" si="43"/>
        <v>GDF9</v>
      </c>
      <c r="CD23" s="107">
        <v>20</v>
      </c>
      <c r="CE23" s="91">
        <f t="shared" si="22"/>
        <v>1.1939251384855241E-4</v>
      </c>
      <c r="CF23" s="91">
        <f t="shared" si="23"/>
        <v>1.1906194598726083E-4</v>
      </c>
      <c r="CG23" s="91">
        <f t="shared" si="24"/>
        <v>7.8442769620933557E-5</v>
      </c>
      <c r="CH23" s="91" t="str">
        <f t="shared" si="25"/>
        <v/>
      </c>
      <c r="CI23" s="91" t="str">
        <f t="shared" si="26"/>
        <v/>
      </c>
      <c r="CJ23" s="91" t="str">
        <f t="shared" si="27"/>
        <v/>
      </c>
      <c r="CK23" s="91" t="str">
        <f t="shared" si="28"/>
        <v/>
      </c>
      <c r="CL23" s="91" t="str">
        <f t="shared" si="29"/>
        <v/>
      </c>
      <c r="CM23" s="91" t="str">
        <f t="shared" si="30"/>
        <v/>
      </c>
      <c r="CN23" s="91" t="str">
        <f t="shared" si="31"/>
        <v/>
      </c>
      <c r="CO23" s="91" t="str">
        <f t="shared" si="44"/>
        <v/>
      </c>
      <c r="CP23" s="91" t="str">
        <f t="shared" si="45"/>
        <v/>
      </c>
      <c r="CQ23" s="91">
        <f t="shared" si="49"/>
        <v>3.2707930375253127E-5</v>
      </c>
      <c r="CR23" s="91">
        <f t="shared" si="49"/>
        <v>2.792661035546657E-5</v>
      </c>
      <c r="CS23" s="91">
        <f t="shared" si="49"/>
        <v>1.2089146385901182E-4</v>
      </c>
      <c r="CT23" s="91" t="str">
        <f t="shared" si="49"/>
        <v/>
      </c>
      <c r="CU23" s="91" t="str">
        <f t="shared" si="49"/>
        <v/>
      </c>
      <c r="CV23" s="91" t="str">
        <f t="shared" si="49"/>
        <v/>
      </c>
      <c r="CW23" s="91" t="str">
        <f t="shared" si="50"/>
        <v/>
      </c>
      <c r="CX23" s="91" t="str">
        <f t="shared" si="50"/>
        <v/>
      </c>
      <c r="CY23" s="91" t="str">
        <f t="shared" si="50"/>
        <v/>
      </c>
      <c r="CZ23" s="91" t="str">
        <f t="shared" si="48"/>
        <v/>
      </c>
      <c r="DA23" s="91" t="str">
        <f t="shared" si="46"/>
        <v/>
      </c>
      <c r="DB23" s="91" t="str">
        <f t="shared" si="47"/>
        <v/>
      </c>
    </row>
    <row r="24" spans="1:106" ht="15" customHeight="1" thickBot="1" x14ac:dyDescent="0.35">
      <c r="A24" s="126" t="str">
        <f>'Gene Table'!B23</f>
        <v>IFNA1</v>
      </c>
      <c r="B24" s="102">
        <v>21</v>
      </c>
      <c r="C24" s="41">
        <f>IF('Test Sample Data'!C23="","",IF(SUM('Test Sample Data'!C$3:C$98)&gt;10,IF(AND(ISNUMBER('Test Sample Data'!C23),'Test Sample Data'!C23&lt;$C$109, 'Test Sample Data'!C23&gt;0),'Test Sample Data'!C23,$C$109),""))</f>
        <v>35</v>
      </c>
      <c r="D24" s="41">
        <f>IF('Test Sample Data'!D23="","",IF(SUM('Test Sample Data'!D$3:D$98)&gt;10,IF(AND(ISNUMBER('Test Sample Data'!D23),'Test Sample Data'!D23&lt;$C$109, 'Test Sample Data'!D23&gt;0),'Test Sample Data'!D23,$C$109),""))</f>
        <v>35</v>
      </c>
      <c r="E24" s="41">
        <f>IF('Test Sample Data'!E23="","",IF(SUM('Test Sample Data'!E$3:E$98)&gt;10,IF(AND(ISNUMBER('Test Sample Data'!E23),'Test Sample Data'!E23&lt;$C$109, 'Test Sample Data'!E23&gt;0),'Test Sample Data'!E23,$C$109),""))</f>
        <v>34.06</v>
      </c>
      <c r="F24" s="41" t="str">
        <f>IF('Test Sample Data'!F23="","",IF(SUM('Test Sample Data'!F$3:F$98)&gt;10,IF(AND(ISNUMBER('Test Sample Data'!F23),'Test Sample Data'!F23&lt;$C$109, 'Test Sample Data'!F23&gt;0),'Test Sample Data'!F23,$C$109),""))</f>
        <v/>
      </c>
      <c r="G24" s="41" t="str">
        <f>IF('Test Sample Data'!G23="","",IF(SUM('Test Sample Data'!G$3:G$98)&gt;10,IF(AND(ISNUMBER('Test Sample Data'!G23),'Test Sample Data'!G23&lt;$C$109, 'Test Sample Data'!G23&gt;0),'Test Sample Data'!G23,$C$109),""))</f>
        <v/>
      </c>
      <c r="H24" s="41" t="str">
        <f>IF('Test Sample Data'!H23="","",IF(SUM('Test Sample Data'!H$3:H$98)&gt;10,IF(AND(ISNUMBER('Test Sample Data'!H23),'Test Sample Data'!H23&lt;$C$109, 'Test Sample Data'!H23&gt;0),'Test Sample Data'!H23,$C$109),""))</f>
        <v/>
      </c>
      <c r="I24" s="41" t="str">
        <f>IF('Test Sample Data'!I23="","",IF(SUM('Test Sample Data'!I$3:I$98)&gt;10,IF(AND(ISNUMBER('Test Sample Data'!I23),'Test Sample Data'!I23&lt;$C$109, 'Test Sample Data'!I23&gt;0),'Test Sample Data'!I23,$C$109),""))</f>
        <v/>
      </c>
      <c r="J24" s="41" t="str">
        <f>IF('Test Sample Data'!J23="","",IF(SUM('Test Sample Data'!J$3:J$98)&gt;10,IF(AND(ISNUMBER('Test Sample Data'!J23),'Test Sample Data'!J23&lt;$C$109, 'Test Sample Data'!J23&gt;0),'Test Sample Data'!J23,$C$109),""))</f>
        <v/>
      </c>
      <c r="K24" s="41" t="str">
        <f>IF('Test Sample Data'!K23="","",IF(SUM('Test Sample Data'!K$3:K$98)&gt;10,IF(AND(ISNUMBER('Test Sample Data'!K23),'Test Sample Data'!K23&lt;$C$109, 'Test Sample Data'!K23&gt;0),'Test Sample Data'!K23,$C$109),""))</f>
        <v/>
      </c>
      <c r="L24" s="41" t="str">
        <f>IF('Test Sample Data'!L23="","",IF(SUM('Test Sample Data'!L$3:L$98)&gt;10,IF(AND(ISNUMBER('Test Sample Data'!L23),'Test Sample Data'!L23&lt;$C$109, 'Test Sample Data'!L23&gt;0),'Test Sample Data'!L23,$C$109),""))</f>
        <v/>
      </c>
      <c r="M24" s="41" t="str">
        <f>IF('Test Sample Data'!M23="","",IF(SUM('Test Sample Data'!M$3:M$98)&gt;10,IF(AND(ISNUMBER('Test Sample Data'!M23),'Test Sample Data'!M23&lt;$C$109, 'Test Sample Data'!M23&gt;0),'Test Sample Data'!M23,$C$109),""))</f>
        <v/>
      </c>
      <c r="N24" s="41" t="str">
        <f>IF('Test Sample Data'!N23="","",IF(SUM('Test Sample Data'!N$3:N$98)&gt;10,IF(AND(ISNUMBER('Test Sample Data'!N23),'Test Sample Data'!N23&lt;$C$109, 'Test Sample Data'!N23&gt;0),'Test Sample Data'!N23,$C$109),""))</f>
        <v/>
      </c>
      <c r="O24" s="41" t="str">
        <f>'Gene Table'!B23</f>
        <v>IFNA1</v>
      </c>
      <c r="P24" s="102">
        <v>21</v>
      </c>
      <c r="Q24" s="41">
        <f>IF('Control Sample Data'!C23="","",IF(SUM('Control Sample Data'!C$3:C$98)&gt;10,IF(AND(ISNUMBER('Control Sample Data'!C23),'Control Sample Data'!C23&lt;$C$109, 'Control Sample Data'!C23&gt;0),'Control Sample Data'!C23,$C$109),""))</f>
        <v>35</v>
      </c>
      <c r="R24" s="41">
        <f>IF('Control Sample Data'!D23="","",IF(SUM('Control Sample Data'!D$3:D$98)&gt;10,IF(AND(ISNUMBER('Control Sample Data'!D23),'Control Sample Data'!D23&lt;$C$109, 'Control Sample Data'!D23&gt;0),'Control Sample Data'!D23,$C$109),""))</f>
        <v>35</v>
      </c>
      <c r="S24" s="41">
        <f>IF('Control Sample Data'!E23="","",IF(SUM('Control Sample Data'!E$3:E$98)&gt;10,IF(AND(ISNUMBER('Control Sample Data'!E23),'Control Sample Data'!E23&lt;$C$109, 'Control Sample Data'!E23&gt;0),'Control Sample Data'!E23,$C$109),""))</f>
        <v>35</v>
      </c>
      <c r="T24" s="41" t="str">
        <f>IF('Control Sample Data'!F23="","",IF(SUM('Control Sample Data'!F$3:F$98)&gt;10,IF(AND(ISNUMBER('Control Sample Data'!F23),'Control Sample Data'!F23&lt;$C$109, 'Control Sample Data'!F23&gt;0),'Control Sample Data'!F23,$C$109),""))</f>
        <v/>
      </c>
      <c r="U24" s="41" t="str">
        <f>IF('Control Sample Data'!G23="","",IF(SUM('Control Sample Data'!G$3:G$98)&gt;10,IF(AND(ISNUMBER('Control Sample Data'!G23),'Control Sample Data'!G23&lt;$C$109, 'Control Sample Data'!G23&gt;0),'Control Sample Data'!G23,$C$109),""))</f>
        <v/>
      </c>
      <c r="V24" s="41" t="str">
        <f>IF('Control Sample Data'!H23="","",IF(SUM('Control Sample Data'!H$3:H$98)&gt;10,IF(AND(ISNUMBER('Control Sample Data'!H23),'Control Sample Data'!H23&lt;$C$109, 'Control Sample Data'!H23&gt;0),'Control Sample Data'!H23,$C$109),""))</f>
        <v/>
      </c>
      <c r="W24" s="41" t="str">
        <f>IF('Control Sample Data'!I23="","",IF(SUM('Control Sample Data'!I$3:I$98)&gt;10,IF(AND(ISNUMBER('Control Sample Data'!I23),'Control Sample Data'!I23&lt;$C$109, 'Control Sample Data'!I23&gt;0),'Control Sample Data'!I23,$C$109),""))</f>
        <v/>
      </c>
      <c r="X24" s="41" t="str">
        <f>IF('Control Sample Data'!J23="","",IF(SUM('Control Sample Data'!J$3:J$98)&gt;10,IF(AND(ISNUMBER('Control Sample Data'!J23),'Control Sample Data'!J23&lt;$C$109, 'Control Sample Data'!J23&gt;0),'Control Sample Data'!J23,$C$109),""))</f>
        <v/>
      </c>
      <c r="Y24" s="41" t="str">
        <f>IF('Control Sample Data'!K23="","",IF(SUM('Control Sample Data'!K$3:K$98)&gt;10,IF(AND(ISNUMBER('Control Sample Data'!K23),'Control Sample Data'!K23&lt;$C$109, 'Control Sample Data'!K23&gt;0),'Control Sample Data'!K23,$C$109),""))</f>
        <v/>
      </c>
      <c r="Z24" s="41" t="str">
        <f>IF('Control Sample Data'!L23="","",IF(SUM('Control Sample Data'!L$3:L$98)&gt;10,IF(AND(ISNUMBER('Control Sample Data'!L23),'Control Sample Data'!L23&lt;$C$109, 'Control Sample Data'!L23&gt;0),'Control Sample Data'!L23,$C$109),""))</f>
        <v/>
      </c>
      <c r="AA24" s="41" t="str">
        <f>IF('Control Sample Data'!M23="","",IF(SUM('Control Sample Data'!M$3:M$98)&gt;10,IF(AND(ISNUMBER('Control Sample Data'!M23),'Control Sample Data'!M23&lt;$C$109, 'Control Sample Data'!M23&gt;0),'Control Sample Data'!M23,$C$109),""))</f>
        <v/>
      </c>
      <c r="AB24" s="127" t="str">
        <f>IF('Control Sample Data'!N23="","",IF(SUM('Control Sample Data'!N$3:N$98)&gt;10,IF(AND(ISNUMBER('Control Sample Data'!N23),'Control Sample Data'!N23&lt;$C$109, 'Control Sample Data'!N23&gt;0),'Control Sample Data'!N23,$C$109),""))</f>
        <v/>
      </c>
      <c r="AC24" s="245" t="s">
        <v>124</v>
      </c>
      <c r="AD24" s="246"/>
      <c r="AE24" s="246"/>
      <c r="AF24" s="246"/>
      <c r="AG24" s="246"/>
      <c r="AH24" s="246"/>
      <c r="AI24" s="246"/>
      <c r="AJ24" s="246"/>
      <c r="AK24" s="246"/>
      <c r="AL24" s="246"/>
      <c r="AM24" s="246"/>
      <c r="AN24" s="246"/>
      <c r="AO24" s="246"/>
      <c r="AP24" s="246"/>
      <c r="AQ24" s="246"/>
      <c r="AR24" s="246"/>
      <c r="AS24" s="246"/>
      <c r="AT24" s="246"/>
      <c r="AU24" s="246"/>
      <c r="AV24" s="246"/>
      <c r="AW24" s="246"/>
      <c r="AX24" s="246"/>
      <c r="AY24" s="246"/>
      <c r="AZ24" s="246"/>
      <c r="BA24" s="90" t="str">
        <f t="shared" si="36"/>
        <v>IFNA1</v>
      </c>
      <c r="BB24" s="107">
        <v>21</v>
      </c>
      <c r="BC24" s="86">
        <f t="shared" si="0"/>
        <v>16.291999999999998</v>
      </c>
      <c r="BD24" s="86">
        <f t="shared" si="1"/>
        <v>16.316000000000003</v>
      </c>
      <c r="BE24" s="86">
        <f t="shared" si="2"/>
        <v>15.478000000000002</v>
      </c>
      <c r="BF24" s="86" t="str">
        <f t="shared" si="3"/>
        <v/>
      </c>
      <c r="BG24" s="86" t="str">
        <f t="shared" si="4"/>
        <v/>
      </c>
      <c r="BH24" s="86" t="str">
        <f t="shared" si="5"/>
        <v/>
      </c>
      <c r="BI24" s="86" t="str">
        <f t="shared" si="6"/>
        <v/>
      </c>
      <c r="BJ24" s="86" t="str">
        <f t="shared" si="7"/>
        <v/>
      </c>
      <c r="BK24" s="86" t="str">
        <f t="shared" si="8"/>
        <v/>
      </c>
      <c r="BL24" s="86" t="str">
        <f t="shared" si="9"/>
        <v/>
      </c>
      <c r="BM24" s="86" t="str">
        <f t="shared" si="37"/>
        <v/>
      </c>
      <c r="BN24" s="86" t="str">
        <f t="shared" si="38"/>
        <v/>
      </c>
      <c r="BO24" s="86">
        <f t="shared" si="11"/>
        <v>16.53</v>
      </c>
      <c r="BP24" s="86">
        <f t="shared" si="12"/>
        <v>16.658000000000001</v>
      </c>
      <c r="BQ24" s="86">
        <f t="shared" si="13"/>
        <v>16.423999999999999</v>
      </c>
      <c r="BR24" s="86" t="str">
        <f t="shared" si="14"/>
        <v/>
      </c>
      <c r="BS24" s="86" t="str">
        <f t="shared" si="15"/>
        <v/>
      </c>
      <c r="BT24" s="86" t="str">
        <f t="shared" si="16"/>
        <v/>
      </c>
      <c r="BU24" s="86" t="str">
        <f t="shared" si="17"/>
        <v/>
      </c>
      <c r="BV24" s="86" t="str">
        <f t="shared" si="18"/>
        <v/>
      </c>
      <c r="BW24" s="86" t="str">
        <f t="shared" si="19"/>
        <v/>
      </c>
      <c r="BX24" s="86" t="str">
        <f t="shared" si="20"/>
        <v/>
      </c>
      <c r="BY24" s="86" t="str">
        <f t="shared" si="39"/>
        <v/>
      </c>
      <c r="BZ24" s="86" t="str">
        <f t="shared" si="40"/>
        <v/>
      </c>
      <c r="CA24" s="41">
        <f t="shared" si="41"/>
        <v>16.02866666666667</v>
      </c>
      <c r="CB24" s="41">
        <f t="shared" si="42"/>
        <v>16.537333333333333</v>
      </c>
      <c r="CC24" s="90" t="str">
        <f t="shared" si="43"/>
        <v>IFNA1</v>
      </c>
      <c r="CD24" s="107">
        <v>21</v>
      </c>
      <c r="CE24" s="91">
        <f t="shared" si="22"/>
        <v>1.2462905748138799E-5</v>
      </c>
      <c r="CF24" s="91">
        <f t="shared" si="23"/>
        <v>1.2257293651688118E-5</v>
      </c>
      <c r="CG24" s="91">
        <f t="shared" si="24"/>
        <v>2.1910774393057768E-5</v>
      </c>
      <c r="CH24" s="91" t="str">
        <f t="shared" si="25"/>
        <v/>
      </c>
      <c r="CI24" s="91" t="str">
        <f t="shared" si="26"/>
        <v/>
      </c>
      <c r="CJ24" s="91" t="str">
        <f t="shared" si="27"/>
        <v/>
      </c>
      <c r="CK24" s="91" t="str">
        <f t="shared" si="28"/>
        <v/>
      </c>
      <c r="CL24" s="91" t="str">
        <f t="shared" si="29"/>
        <v/>
      </c>
      <c r="CM24" s="91" t="str">
        <f t="shared" si="30"/>
        <v/>
      </c>
      <c r="CN24" s="91" t="str">
        <f t="shared" si="31"/>
        <v/>
      </c>
      <c r="CO24" s="91" t="str">
        <f t="shared" si="44"/>
        <v/>
      </c>
      <c r="CP24" s="91" t="str">
        <f t="shared" si="45"/>
        <v/>
      </c>
      <c r="CQ24" s="91">
        <f t="shared" si="49"/>
        <v>1.0567546601188079E-5</v>
      </c>
      <c r="CR24" s="91">
        <f t="shared" si="49"/>
        <v>9.670353103900327E-6</v>
      </c>
      <c r="CS24" s="91">
        <f t="shared" si="49"/>
        <v>1.1373217672721261E-5</v>
      </c>
      <c r="CT24" s="91" t="str">
        <f t="shared" si="49"/>
        <v/>
      </c>
      <c r="CU24" s="91" t="str">
        <f t="shared" si="49"/>
        <v/>
      </c>
      <c r="CV24" s="91" t="str">
        <f t="shared" si="49"/>
        <v/>
      </c>
      <c r="CW24" s="91" t="str">
        <f t="shared" si="50"/>
        <v/>
      </c>
      <c r="CX24" s="91" t="str">
        <f t="shared" si="50"/>
        <v/>
      </c>
      <c r="CY24" s="91" t="str">
        <f t="shared" si="50"/>
        <v/>
      </c>
      <c r="CZ24" s="91" t="str">
        <f t="shared" si="48"/>
        <v/>
      </c>
      <c r="DA24" s="91" t="str">
        <f t="shared" si="46"/>
        <v/>
      </c>
      <c r="DB24" s="91" t="str">
        <f t="shared" si="47"/>
        <v/>
      </c>
    </row>
    <row r="25" spans="1:106" ht="15" customHeight="1" x14ac:dyDescent="0.3">
      <c r="A25" s="126" t="str">
        <f>'Gene Table'!B24</f>
        <v>IFNA2</v>
      </c>
      <c r="B25" s="102">
        <v>22</v>
      </c>
      <c r="C25" s="41">
        <f>IF('Test Sample Data'!C24="","",IF(SUM('Test Sample Data'!C$3:C$98)&gt;10,IF(AND(ISNUMBER('Test Sample Data'!C24),'Test Sample Data'!C24&lt;$C$109, 'Test Sample Data'!C24&gt;0),'Test Sample Data'!C24,$C$109),""))</f>
        <v>35</v>
      </c>
      <c r="D25" s="41">
        <f>IF('Test Sample Data'!D24="","",IF(SUM('Test Sample Data'!D$3:D$98)&gt;10,IF(AND(ISNUMBER('Test Sample Data'!D24),'Test Sample Data'!D24&lt;$C$109, 'Test Sample Data'!D24&gt;0),'Test Sample Data'!D24,$C$109),""))</f>
        <v>35</v>
      </c>
      <c r="E25" s="41">
        <f>IF('Test Sample Data'!E24="","",IF(SUM('Test Sample Data'!E$3:E$98)&gt;10,IF(AND(ISNUMBER('Test Sample Data'!E24),'Test Sample Data'!E24&lt;$C$109, 'Test Sample Data'!E24&gt;0),'Test Sample Data'!E24,$C$109),""))</f>
        <v>33.549999999999997</v>
      </c>
      <c r="F25" s="41" t="str">
        <f>IF('Test Sample Data'!F24="","",IF(SUM('Test Sample Data'!F$3:F$98)&gt;10,IF(AND(ISNUMBER('Test Sample Data'!F24),'Test Sample Data'!F24&lt;$C$109, 'Test Sample Data'!F24&gt;0),'Test Sample Data'!F24,$C$109),""))</f>
        <v/>
      </c>
      <c r="G25" s="41" t="str">
        <f>IF('Test Sample Data'!G24="","",IF(SUM('Test Sample Data'!G$3:G$98)&gt;10,IF(AND(ISNUMBER('Test Sample Data'!G24),'Test Sample Data'!G24&lt;$C$109, 'Test Sample Data'!G24&gt;0),'Test Sample Data'!G24,$C$109),""))</f>
        <v/>
      </c>
      <c r="H25" s="41" t="str">
        <f>IF('Test Sample Data'!H24="","",IF(SUM('Test Sample Data'!H$3:H$98)&gt;10,IF(AND(ISNUMBER('Test Sample Data'!H24),'Test Sample Data'!H24&lt;$C$109, 'Test Sample Data'!H24&gt;0),'Test Sample Data'!H24,$C$109),""))</f>
        <v/>
      </c>
      <c r="I25" s="41" t="str">
        <f>IF('Test Sample Data'!I24="","",IF(SUM('Test Sample Data'!I$3:I$98)&gt;10,IF(AND(ISNUMBER('Test Sample Data'!I24),'Test Sample Data'!I24&lt;$C$109, 'Test Sample Data'!I24&gt;0),'Test Sample Data'!I24,$C$109),""))</f>
        <v/>
      </c>
      <c r="J25" s="41" t="str">
        <f>IF('Test Sample Data'!J24="","",IF(SUM('Test Sample Data'!J$3:J$98)&gt;10,IF(AND(ISNUMBER('Test Sample Data'!J24),'Test Sample Data'!J24&lt;$C$109, 'Test Sample Data'!J24&gt;0),'Test Sample Data'!J24,$C$109),""))</f>
        <v/>
      </c>
      <c r="K25" s="41" t="str">
        <f>IF('Test Sample Data'!K24="","",IF(SUM('Test Sample Data'!K$3:K$98)&gt;10,IF(AND(ISNUMBER('Test Sample Data'!K24),'Test Sample Data'!K24&lt;$C$109, 'Test Sample Data'!K24&gt;0),'Test Sample Data'!K24,$C$109),""))</f>
        <v/>
      </c>
      <c r="L25" s="41" t="str">
        <f>IF('Test Sample Data'!L24="","",IF(SUM('Test Sample Data'!L$3:L$98)&gt;10,IF(AND(ISNUMBER('Test Sample Data'!L24),'Test Sample Data'!L24&lt;$C$109, 'Test Sample Data'!L24&gt;0),'Test Sample Data'!L24,$C$109),""))</f>
        <v/>
      </c>
      <c r="M25" s="41" t="str">
        <f>IF('Test Sample Data'!M24="","",IF(SUM('Test Sample Data'!M$3:M$98)&gt;10,IF(AND(ISNUMBER('Test Sample Data'!M24),'Test Sample Data'!M24&lt;$C$109, 'Test Sample Data'!M24&gt;0),'Test Sample Data'!M24,$C$109),""))</f>
        <v/>
      </c>
      <c r="N25" s="41" t="str">
        <f>IF('Test Sample Data'!N24="","",IF(SUM('Test Sample Data'!N$3:N$98)&gt;10,IF(AND(ISNUMBER('Test Sample Data'!N24),'Test Sample Data'!N24&lt;$C$109, 'Test Sample Data'!N24&gt;0),'Test Sample Data'!N24,$C$109),""))</f>
        <v/>
      </c>
      <c r="O25" s="41" t="str">
        <f>'Gene Table'!B24</f>
        <v>IFNA2</v>
      </c>
      <c r="P25" s="102">
        <v>22</v>
      </c>
      <c r="Q25" s="41">
        <f>IF('Control Sample Data'!C24="","",IF(SUM('Control Sample Data'!C$3:C$98)&gt;10,IF(AND(ISNUMBER('Control Sample Data'!C24),'Control Sample Data'!C24&lt;$C$109, 'Control Sample Data'!C24&gt;0),'Control Sample Data'!C24,$C$109),""))</f>
        <v>35</v>
      </c>
      <c r="R25" s="41">
        <f>IF('Control Sample Data'!D24="","",IF(SUM('Control Sample Data'!D$3:D$98)&gt;10,IF(AND(ISNUMBER('Control Sample Data'!D24),'Control Sample Data'!D24&lt;$C$109, 'Control Sample Data'!D24&gt;0),'Control Sample Data'!D24,$C$109),""))</f>
        <v>35</v>
      </c>
      <c r="S25" s="41">
        <f>IF('Control Sample Data'!E24="","",IF(SUM('Control Sample Data'!E$3:E$98)&gt;10,IF(AND(ISNUMBER('Control Sample Data'!E24),'Control Sample Data'!E24&lt;$C$109, 'Control Sample Data'!E24&gt;0),'Control Sample Data'!E24,$C$109),""))</f>
        <v>35</v>
      </c>
      <c r="T25" s="41" t="str">
        <f>IF('Control Sample Data'!F24="","",IF(SUM('Control Sample Data'!F$3:F$98)&gt;10,IF(AND(ISNUMBER('Control Sample Data'!F24),'Control Sample Data'!F24&lt;$C$109, 'Control Sample Data'!F24&gt;0),'Control Sample Data'!F24,$C$109),""))</f>
        <v/>
      </c>
      <c r="U25" s="41" t="str">
        <f>IF('Control Sample Data'!G24="","",IF(SUM('Control Sample Data'!G$3:G$98)&gt;10,IF(AND(ISNUMBER('Control Sample Data'!G24),'Control Sample Data'!G24&lt;$C$109, 'Control Sample Data'!G24&gt;0),'Control Sample Data'!G24,$C$109),""))</f>
        <v/>
      </c>
      <c r="V25" s="41" t="str">
        <f>IF('Control Sample Data'!H24="","",IF(SUM('Control Sample Data'!H$3:H$98)&gt;10,IF(AND(ISNUMBER('Control Sample Data'!H24),'Control Sample Data'!H24&lt;$C$109, 'Control Sample Data'!H24&gt;0),'Control Sample Data'!H24,$C$109),""))</f>
        <v/>
      </c>
      <c r="W25" s="41" t="str">
        <f>IF('Control Sample Data'!I24="","",IF(SUM('Control Sample Data'!I$3:I$98)&gt;10,IF(AND(ISNUMBER('Control Sample Data'!I24),'Control Sample Data'!I24&lt;$C$109, 'Control Sample Data'!I24&gt;0),'Control Sample Data'!I24,$C$109),""))</f>
        <v/>
      </c>
      <c r="X25" s="41" t="str">
        <f>IF('Control Sample Data'!J24="","",IF(SUM('Control Sample Data'!J$3:J$98)&gt;10,IF(AND(ISNUMBER('Control Sample Data'!J24),'Control Sample Data'!J24&lt;$C$109, 'Control Sample Data'!J24&gt;0),'Control Sample Data'!J24,$C$109),""))</f>
        <v/>
      </c>
      <c r="Y25" s="41" t="str">
        <f>IF('Control Sample Data'!K24="","",IF(SUM('Control Sample Data'!K$3:K$98)&gt;10,IF(AND(ISNUMBER('Control Sample Data'!K24),'Control Sample Data'!K24&lt;$C$109, 'Control Sample Data'!K24&gt;0),'Control Sample Data'!K24,$C$109),""))</f>
        <v/>
      </c>
      <c r="Z25" s="41" t="str">
        <f>IF('Control Sample Data'!L24="","",IF(SUM('Control Sample Data'!L$3:L$98)&gt;10,IF(AND(ISNUMBER('Control Sample Data'!L24),'Control Sample Data'!L24&lt;$C$109, 'Control Sample Data'!L24&gt;0),'Control Sample Data'!L24,$C$109),""))</f>
        <v/>
      </c>
      <c r="AA25" s="41" t="str">
        <f>IF('Control Sample Data'!M24="","",IF(SUM('Control Sample Data'!M$3:M$98)&gt;10,IF(AND(ISNUMBER('Control Sample Data'!M24),'Control Sample Data'!M24&lt;$C$109, 'Control Sample Data'!M24&gt;0),'Control Sample Data'!M24,$C$109),""))</f>
        <v/>
      </c>
      <c r="AB25" s="127" t="str">
        <f>IF('Control Sample Data'!N24="","",IF(SUM('Control Sample Data'!N$3:N$98)&gt;10,IF(AND(ISNUMBER('Control Sample Data'!N24),'Control Sample Data'!N24&lt;$C$109, 'Control Sample Data'!N24&gt;0),'Control Sample Data'!N24,$C$109),""))</f>
        <v/>
      </c>
      <c r="AC25" s="247" t="s">
        <v>125</v>
      </c>
      <c r="AD25" s="248"/>
      <c r="AE25" s="248"/>
      <c r="AF25" s="248"/>
      <c r="AG25" s="248"/>
      <c r="AH25" s="248"/>
      <c r="AI25" s="248"/>
      <c r="AJ25" s="248"/>
      <c r="AK25" s="248"/>
      <c r="AL25" s="248"/>
      <c r="AM25" s="248"/>
      <c r="AN25" s="249"/>
      <c r="AO25" s="250" t="s">
        <v>125</v>
      </c>
      <c r="AP25" s="248"/>
      <c r="AQ25" s="248"/>
      <c r="AR25" s="248"/>
      <c r="AS25" s="248"/>
      <c r="AT25" s="248"/>
      <c r="AU25" s="248"/>
      <c r="AV25" s="248"/>
      <c r="AW25" s="248"/>
      <c r="AX25" s="248"/>
      <c r="AY25" s="248"/>
      <c r="AZ25" s="249"/>
      <c r="BA25" s="90" t="str">
        <f t="shared" si="36"/>
        <v>IFNA2</v>
      </c>
      <c r="BB25" s="107">
        <v>22</v>
      </c>
      <c r="BC25" s="86">
        <f t="shared" si="0"/>
        <v>16.291999999999998</v>
      </c>
      <c r="BD25" s="86">
        <f t="shared" si="1"/>
        <v>16.316000000000003</v>
      </c>
      <c r="BE25" s="86">
        <f t="shared" si="2"/>
        <v>14.967999999999996</v>
      </c>
      <c r="BF25" s="86" t="str">
        <f t="shared" si="3"/>
        <v/>
      </c>
      <c r="BG25" s="86" t="str">
        <f t="shared" si="4"/>
        <v/>
      </c>
      <c r="BH25" s="86" t="str">
        <f t="shared" si="5"/>
        <v/>
      </c>
      <c r="BI25" s="86" t="str">
        <f t="shared" si="6"/>
        <v/>
      </c>
      <c r="BJ25" s="86" t="str">
        <f t="shared" si="7"/>
        <v/>
      </c>
      <c r="BK25" s="86" t="str">
        <f t="shared" si="8"/>
        <v/>
      </c>
      <c r="BL25" s="86" t="str">
        <f t="shared" si="9"/>
        <v/>
      </c>
      <c r="BM25" s="86" t="str">
        <f t="shared" si="37"/>
        <v/>
      </c>
      <c r="BN25" s="86" t="str">
        <f t="shared" si="38"/>
        <v/>
      </c>
      <c r="BO25" s="86">
        <f t="shared" si="11"/>
        <v>16.53</v>
      </c>
      <c r="BP25" s="86">
        <f t="shared" si="12"/>
        <v>16.658000000000001</v>
      </c>
      <c r="BQ25" s="86">
        <f t="shared" si="13"/>
        <v>16.423999999999999</v>
      </c>
      <c r="BR25" s="86" t="str">
        <f t="shared" si="14"/>
        <v/>
      </c>
      <c r="BS25" s="86" t="str">
        <f t="shared" si="15"/>
        <v/>
      </c>
      <c r="BT25" s="86" t="str">
        <f t="shared" si="16"/>
        <v/>
      </c>
      <c r="BU25" s="86" t="str">
        <f t="shared" si="17"/>
        <v/>
      </c>
      <c r="BV25" s="86" t="str">
        <f t="shared" si="18"/>
        <v/>
      </c>
      <c r="BW25" s="86" t="str">
        <f t="shared" si="19"/>
        <v/>
      </c>
      <c r="BX25" s="86" t="str">
        <f t="shared" si="20"/>
        <v/>
      </c>
      <c r="BY25" s="86" t="str">
        <f t="shared" si="39"/>
        <v/>
      </c>
      <c r="BZ25" s="86" t="str">
        <f t="shared" si="40"/>
        <v/>
      </c>
      <c r="CA25" s="41">
        <f t="shared" si="41"/>
        <v>15.858666666666666</v>
      </c>
      <c r="CB25" s="41">
        <f t="shared" si="42"/>
        <v>16.537333333333333</v>
      </c>
      <c r="CC25" s="90" t="str">
        <f t="shared" si="43"/>
        <v>IFNA2</v>
      </c>
      <c r="CD25" s="107">
        <v>22</v>
      </c>
      <c r="CE25" s="91">
        <f t="shared" si="22"/>
        <v>1.2462905748138799E-5</v>
      </c>
      <c r="CF25" s="91">
        <f t="shared" si="23"/>
        <v>1.2257293651688118E-5</v>
      </c>
      <c r="CG25" s="91">
        <f t="shared" si="24"/>
        <v>3.1202042560117347E-5</v>
      </c>
      <c r="CH25" s="91" t="str">
        <f t="shared" si="25"/>
        <v/>
      </c>
      <c r="CI25" s="91" t="str">
        <f t="shared" si="26"/>
        <v/>
      </c>
      <c r="CJ25" s="91" t="str">
        <f t="shared" si="27"/>
        <v/>
      </c>
      <c r="CK25" s="91" t="str">
        <f t="shared" si="28"/>
        <v/>
      </c>
      <c r="CL25" s="91" t="str">
        <f t="shared" si="29"/>
        <v/>
      </c>
      <c r="CM25" s="91" t="str">
        <f t="shared" si="30"/>
        <v/>
      </c>
      <c r="CN25" s="91" t="str">
        <f t="shared" si="31"/>
        <v/>
      </c>
      <c r="CO25" s="91" t="str">
        <f t="shared" si="44"/>
        <v/>
      </c>
      <c r="CP25" s="91" t="str">
        <f t="shared" si="45"/>
        <v/>
      </c>
      <c r="CQ25" s="91">
        <f t="shared" si="49"/>
        <v>1.0567546601188079E-5</v>
      </c>
      <c r="CR25" s="91">
        <f t="shared" si="49"/>
        <v>9.670353103900327E-6</v>
      </c>
      <c r="CS25" s="91">
        <f t="shared" si="49"/>
        <v>1.1373217672721261E-5</v>
      </c>
      <c r="CT25" s="91" t="str">
        <f t="shared" si="49"/>
        <v/>
      </c>
      <c r="CU25" s="91" t="str">
        <f t="shared" si="49"/>
        <v/>
      </c>
      <c r="CV25" s="91" t="str">
        <f t="shared" si="49"/>
        <v/>
      </c>
      <c r="CW25" s="91" t="str">
        <f t="shared" si="50"/>
        <v/>
      </c>
      <c r="CX25" s="91" t="str">
        <f t="shared" si="50"/>
        <v/>
      </c>
      <c r="CY25" s="91" t="str">
        <f t="shared" si="50"/>
        <v/>
      </c>
      <c r="CZ25" s="91" t="str">
        <f t="shared" si="48"/>
        <v/>
      </c>
      <c r="DA25" s="91" t="str">
        <f t="shared" si="46"/>
        <v/>
      </c>
      <c r="DB25" s="91" t="str">
        <f t="shared" si="47"/>
        <v/>
      </c>
    </row>
    <row r="26" spans="1:106" ht="15" customHeight="1" thickBot="1" x14ac:dyDescent="0.35">
      <c r="A26" s="126" t="str">
        <f>'Gene Table'!B25</f>
        <v>IFNA4</v>
      </c>
      <c r="B26" s="102">
        <v>23</v>
      </c>
      <c r="C26" s="41">
        <f>IF('Test Sample Data'!C25="","",IF(SUM('Test Sample Data'!C$3:C$98)&gt;10,IF(AND(ISNUMBER('Test Sample Data'!C25),'Test Sample Data'!C25&lt;$C$109, 'Test Sample Data'!C25&gt;0),'Test Sample Data'!C25,$C$109),""))</f>
        <v>35</v>
      </c>
      <c r="D26" s="41">
        <f>IF('Test Sample Data'!D25="","",IF(SUM('Test Sample Data'!D$3:D$98)&gt;10,IF(AND(ISNUMBER('Test Sample Data'!D25),'Test Sample Data'!D25&lt;$C$109, 'Test Sample Data'!D25&gt;0),'Test Sample Data'!D25,$C$109),""))</f>
        <v>35</v>
      </c>
      <c r="E26" s="41">
        <f>IF('Test Sample Data'!E25="","",IF(SUM('Test Sample Data'!E$3:E$98)&gt;10,IF(AND(ISNUMBER('Test Sample Data'!E25),'Test Sample Data'!E25&lt;$C$109, 'Test Sample Data'!E25&gt;0),'Test Sample Data'!E25,$C$109),""))</f>
        <v>34.4</v>
      </c>
      <c r="F26" s="41" t="str">
        <f>IF('Test Sample Data'!F25="","",IF(SUM('Test Sample Data'!F$3:F$98)&gt;10,IF(AND(ISNUMBER('Test Sample Data'!F25),'Test Sample Data'!F25&lt;$C$109, 'Test Sample Data'!F25&gt;0),'Test Sample Data'!F25,$C$109),""))</f>
        <v/>
      </c>
      <c r="G26" s="41" t="str">
        <f>IF('Test Sample Data'!G25="","",IF(SUM('Test Sample Data'!G$3:G$98)&gt;10,IF(AND(ISNUMBER('Test Sample Data'!G25),'Test Sample Data'!G25&lt;$C$109, 'Test Sample Data'!G25&gt;0),'Test Sample Data'!G25,$C$109),""))</f>
        <v/>
      </c>
      <c r="H26" s="41" t="str">
        <f>IF('Test Sample Data'!H25="","",IF(SUM('Test Sample Data'!H$3:H$98)&gt;10,IF(AND(ISNUMBER('Test Sample Data'!H25),'Test Sample Data'!H25&lt;$C$109, 'Test Sample Data'!H25&gt;0),'Test Sample Data'!H25,$C$109),""))</f>
        <v/>
      </c>
      <c r="I26" s="41" t="str">
        <f>IF('Test Sample Data'!I25="","",IF(SUM('Test Sample Data'!I$3:I$98)&gt;10,IF(AND(ISNUMBER('Test Sample Data'!I25),'Test Sample Data'!I25&lt;$C$109, 'Test Sample Data'!I25&gt;0),'Test Sample Data'!I25,$C$109),""))</f>
        <v/>
      </c>
      <c r="J26" s="41" t="str">
        <f>IF('Test Sample Data'!J25="","",IF(SUM('Test Sample Data'!J$3:J$98)&gt;10,IF(AND(ISNUMBER('Test Sample Data'!J25),'Test Sample Data'!J25&lt;$C$109, 'Test Sample Data'!J25&gt;0),'Test Sample Data'!J25,$C$109),""))</f>
        <v/>
      </c>
      <c r="K26" s="41" t="str">
        <f>IF('Test Sample Data'!K25="","",IF(SUM('Test Sample Data'!K$3:K$98)&gt;10,IF(AND(ISNUMBER('Test Sample Data'!K25),'Test Sample Data'!K25&lt;$C$109, 'Test Sample Data'!K25&gt;0),'Test Sample Data'!K25,$C$109),""))</f>
        <v/>
      </c>
      <c r="L26" s="41" t="str">
        <f>IF('Test Sample Data'!L25="","",IF(SUM('Test Sample Data'!L$3:L$98)&gt;10,IF(AND(ISNUMBER('Test Sample Data'!L25),'Test Sample Data'!L25&lt;$C$109, 'Test Sample Data'!L25&gt;0),'Test Sample Data'!L25,$C$109),""))</f>
        <v/>
      </c>
      <c r="M26" s="41" t="str">
        <f>IF('Test Sample Data'!M25="","",IF(SUM('Test Sample Data'!M$3:M$98)&gt;10,IF(AND(ISNUMBER('Test Sample Data'!M25),'Test Sample Data'!M25&lt;$C$109, 'Test Sample Data'!M25&gt;0),'Test Sample Data'!M25,$C$109),""))</f>
        <v/>
      </c>
      <c r="N26" s="41" t="str">
        <f>IF('Test Sample Data'!N25="","",IF(SUM('Test Sample Data'!N$3:N$98)&gt;10,IF(AND(ISNUMBER('Test Sample Data'!N25),'Test Sample Data'!N25&lt;$C$109, 'Test Sample Data'!N25&gt;0),'Test Sample Data'!N25,$C$109),""))</f>
        <v/>
      </c>
      <c r="O26" s="41" t="str">
        <f>'Gene Table'!B25</f>
        <v>IFNA4</v>
      </c>
      <c r="P26" s="102">
        <v>23</v>
      </c>
      <c r="Q26" s="41">
        <f>IF('Control Sample Data'!C25="","",IF(SUM('Control Sample Data'!C$3:C$98)&gt;10,IF(AND(ISNUMBER('Control Sample Data'!C25),'Control Sample Data'!C25&lt;$C$109, 'Control Sample Data'!C25&gt;0),'Control Sample Data'!C25,$C$109),""))</f>
        <v>35</v>
      </c>
      <c r="R26" s="41">
        <f>IF('Control Sample Data'!D25="","",IF(SUM('Control Sample Data'!D$3:D$98)&gt;10,IF(AND(ISNUMBER('Control Sample Data'!D25),'Control Sample Data'!D25&lt;$C$109, 'Control Sample Data'!D25&gt;0),'Control Sample Data'!D25,$C$109),""))</f>
        <v>35</v>
      </c>
      <c r="S26" s="41">
        <f>IF('Control Sample Data'!E25="","",IF(SUM('Control Sample Data'!E$3:E$98)&gt;10,IF(AND(ISNUMBER('Control Sample Data'!E25),'Control Sample Data'!E25&lt;$C$109, 'Control Sample Data'!E25&gt;0),'Control Sample Data'!E25,$C$109),""))</f>
        <v>34.83</v>
      </c>
      <c r="T26" s="41" t="str">
        <f>IF('Control Sample Data'!F25="","",IF(SUM('Control Sample Data'!F$3:F$98)&gt;10,IF(AND(ISNUMBER('Control Sample Data'!F25),'Control Sample Data'!F25&lt;$C$109, 'Control Sample Data'!F25&gt;0),'Control Sample Data'!F25,$C$109),""))</f>
        <v/>
      </c>
      <c r="U26" s="41" t="str">
        <f>IF('Control Sample Data'!G25="","",IF(SUM('Control Sample Data'!G$3:G$98)&gt;10,IF(AND(ISNUMBER('Control Sample Data'!G25),'Control Sample Data'!G25&lt;$C$109, 'Control Sample Data'!G25&gt;0),'Control Sample Data'!G25,$C$109),""))</f>
        <v/>
      </c>
      <c r="V26" s="41" t="str">
        <f>IF('Control Sample Data'!H25="","",IF(SUM('Control Sample Data'!H$3:H$98)&gt;10,IF(AND(ISNUMBER('Control Sample Data'!H25),'Control Sample Data'!H25&lt;$C$109, 'Control Sample Data'!H25&gt;0),'Control Sample Data'!H25,$C$109),""))</f>
        <v/>
      </c>
      <c r="W26" s="41" t="str">
        <f>IF('Control Sample Data'!I25="","",IF(SUM('Control Sample Data'!I$3:I$98)&gt;10,IF(AND(ISNUMBER('Control Sample Data'!I25),'Control Sample Data'!I25&lt;$C$109, 'Control Sample Data'!I25&gt;0),'Control Sample Data'!I25,$C$109),""))</f>
        <v/>
      </c>
      <c r="X26" s="41" t="str">
        <f>IF('Control Sample Data'!J25="","",IF(SUM('Control Sample Data'!J$3:J$98)&gt;10,IF(AND(ISNUMBER('Control Sample Data'!J25),'Control Sample Data'!J25&lt;$C$109, 'Control Sample Data'!J25&gt;0),'Control Sample Data'!J25,$C$109),""))</f>
        <v/>
      </c>
      <c r="Y26" s="41" t="str">
        <f>IF('Control Sample Data'!K25="","",IF(SUM('Control Sample Data'!K$3:K$98)&gt;10,IF(AND(ISNUMBER('Control Sample Data'!K25),'Control Sample Data'!K25&lt;$C$109, 'Control Sample Data'!K25&gt;0),'Control Sample Data'!K25,$C$109),""))</f>
        <v/>
      </c>
      <c r="Z26" s="41" t="str">
        <f>IF('Control Sample Data'!L25="","",IF(SUM('Control Sample Data'!L$3:L$98)&gt;10,IF(AND(ISNUMBER('Control Sample Data'!L25),'Control Sample Data'!L25&lt;$C$109, 'Control Sample Data'!L25&gt;0),'Control Sample Data'!L25,$C$109),""))</f>
        <v/>
      </c>
      <c r="AA26" s="41" t="str">
        <f>IF('Control Sample Data'!M25="","",IF(SUM('Control Sample Data'!M$3:M$98)&gt;10,IF(AND(ISNUMBER('Control Sample Data'!M25),'Control Sample Data'!M25&lt;$C$109, 'Control Sample Data'!M25&gt;0),'Control Sample Data'!M25,$C$109),""))</f>
        <v/>
      </c>
      <c r="AB26" s="127" t="str">
        <f>IF('Control Sample Data'!N25="","",IF(SUM('Control Sample Data'!N$3:N$98)&gt;10,IF(AND(ISNUMBER('Control Sample Data'!N25),'Control Sample Data'!N25&lt;$C$109, 'Control Sample Data'!N25&gt;0),'Control Sample Data'!N25,$C$109),""))</f>
        <v/>
      </c>
      <c r="AC26" s="145">
        <f t="shared" ref="AC26:AZ26" si="51">IF(ISERROR(AVERAGE(AC4:AC23)),0,AVERAGE(AC4:AC23))</f>
        <v>18.708000000000002</v>
      </c>
      <c r="AD26" s="146">
        <f t="shared" si="51"/>
        <v>18.683999999999997</v>
      </c>
      <c r="AE26" s="146">
        <f t="shared" si="51"/>
        <v>18.582000000000001</v>
      </c>
      <c r="AF26" s="146">
        <f t="shared" si="51"/>
        <v>0</v>
      </c>
      <c r="AG26" s="146">
        <f t="shared" si="51"/>
        <v>0</v>
      </c>
      <c r="AH26" s="146">
        <f t="shared" si="51"/>
        <v>0</v>
      </c>
      <c r="AI26" s="146">
        <f t="shared" si="51"/>
        <v>0</v>
      </c>
      <c r="AJ26" s="146">
        <f t="shared" si="51"/>
        <v>0</v>
      </c>
      <c r="AK26" s="146">
        <f t="shared" si="51"/>
        <v>0</v>
      </c>
      <c r="AL26" s="146">
        <f t="shared" si="51"/>
        <v>0</v>
      </c>
      <c r="AM26" s="146">
        <f t="shared" si="51"/>
        <v>0</v>
      </c>
      <c r="AN26" s="146">
        <f t="shared" si="51"/>
        <v>0</v>
      </c>
      <c r="AO26" s="147">
        <f t="shared" si="51"/>
        <v>18.47</v>
      </c>
      <c r="AP26" s="146">
        <f t="shared" si="51"/>
        <v>18.341999999999999</v>
      </c>
      <c r="AQ26" s="146">
        <f t="shared" si="51"/>
        <v>18.576000000000001</v>
      </c>
      <c r="AR26" s="146">
        <f t="shared" si="51"/>
        <v>0</v>
      </c>
      <c r="AS26" s="146">
        <f t="shared" si="51"/>
        <v>0</v>
      </c>
      <c r="AT26" s="146">
        <f t="shared" si="51"/>
        <v>0</v>
      </c>
      <c r="AU26" s="146">
        <f t="shared" si="51"/>
        <v>0</v>
      </c>
      <c r="AV26" s="146">
        <f t="shared" si="51"/>
        <v>0</v>
      </c>
      <c r="AW26" s="146">
        <f t="shared" si="51"/>
        <v>0</v>
      </c>
      <c r="AX26" s="146">
        <f t="shared" si="51"/>
        <v>0</v>
      </c>
      <c r="AY26" s="146">
        <f t="shared" si="51"/>
        <v>0</v>
      </c>
      <c r="AZ26" s="146">
        <f t="shared" si="51"/>
        <v>0</v>
      </c>
      <c r="BA26" s="90" t="str">
        <f t="shared" si="36"/>
        <v>IFNA4</v>
      </c>
      <c r="BB26" s="107">
        <v>23</v>
      </c>
      <c r="BC26" s="86">
        <f t="shared" si="0"/>
        <v>16.291999999999998</v>
      </c>
      <c r="BD26" s="86">
        <f t="shared" si="1"/>
        <v>16.316000000000003</v>
      </c>
      <c r="BE26" s="86">
        <f t="shared" si="2"/>
        <v>15.817999999999998</v>
      </c>
      <c r="BF26" s="86" t="str">
        <f t="shared" si="3"/>
        <v/>
      </c>
      <c r="BG26" s="86" t="str">
        <f t="shared" si="4"/>
        <v/>
      </c>
      <c r="BH26" s="86" t="str">
        <f t="shared" si="5"/>
        <v/>
      </c>
      <c r="BI26" s="86" t="str">
        <f t="shared" si="6"/>
        <v/>
      </c>
      <c r="BJ26" s="86" t="str">
        <f t="shared" si="7"/>
        <v/>
      </c>
      <c r="BK26" s="86" t="str">
        <f t="shared" si="8"/>
        <v/>
      </c>
      <c r="BL26" s="86" t="str">
        <f t="shared" si="9"/>
        <v/>
      </c>
      <c r="BM26" s="86" t="str">
        <f t="shared" si="37"/>
        <v/>
      </c>
      <c r="BN26" s="86" t="str">
        <f t="shared" si="38"/>
        <v/>
      </c>
      <c r="BO26" s="86">
        <f t="shared" si="11"/>
        <v>16.53</v>
      </c>
      <c r="BP26" s="86">
        <f t="shared" si="12"/>
        <v>16.658000000000001</v>
      </c>
      <c r="BQ26" s="86">
        <f t="shared" si="13"/>
        <v>16.253999999999998</v>
      </c>
      <c r="BR26" s="86" t="str">
        <f t="shared" si="14"/>
        <v/>
      </c>
      <c r="BS26" s="86" t="str">
        <f t="shared" si="15"/>
        <v/>
      </c>
      <c r="BT26" s="86" t="str">
        <f t="shared" si="16"/>
        <v/>
      </c>
      <c r="BU26" s="86" t="str">
        <f t="shared" si="17"/>
        <v/>
      </c>
      <c r="BV26" s="86" t="str">
        <f t="shared" si="18"/>
        <v/>
      </c>
      <c r="BW26" s="86" t="str">
        <f t="shared" si="19"/>
        <v/>
      </c>
      <c r="BX26" s="86" t="str">
        <f t="shared" si="20"/>
        <v/>
      </c>
      <c r="BY26" s="86" t="str">
        <f t="shared" si="39"/>
        <v/>
      </c>
      <c r="BZ26" s="86" t="str">
        <f t="shared" si="40"/>
        <v/>
      </c>
      <c r="CA26" s="41">
        <f t="shared" si="41"/>
        <v>16.141999999999999</v>
      </c>
      <c r="CB26" s="41">
        <f t="shared" si="42"/>
        <v>16.480666666666668</v>
      </c>
      <c r="CC26" s="90" t="str">
        <f t="shared" si="43"/>
        <v>IFNA4</v>
      </c>
      <c r="CD26" s="107">
        <v>23</v>
      </c>
      <c r="CE26" s="91">
        <f t="shared" si="22"/>
        <v>1.2462905748138799E-5</v>
      </c>
      <c r="CF26" s="91">
        <f t="shared" si="23"/>
        <v>1.2257293651688118E-5</v>
      </c>
      <c r="CG26" s="91">
        <f t="shared" si="24"/>
        <v>1.7310416945433906E-5</v>
      </c>
      <c r="CH26" s="91" t="str">
        <f t="shared" si="25"/>
        <v/>
      </c>
      <c r="CI26" s="91" t="str">
        <f t="shared" si="26"/>
        <v/>
      </c>
      <c r="CJ26" s="91" t="str">
        <f t="shared" si="27"/>
        <v/>
      </c>
      <c r="CK26" s="91" t="str">
        <f t="shared" si="28"/>
        <v/>
      </c>
      <c r="CL26" s="91" t="str">
        <f t="shared" si="29"/>
        <v/>
      </c>
      <c r="CM26" s="91" t="str">
        <f t="shared" si="30"/>
        <v/>
      </c>
      <c r="CN26" s="91" t="str">
        <f t="shared" si="31"/>
        <v/>
      </c>
      <c r="CO26" s="91" t="str">
        <f t="shared" si="44"/>
        <v/>
      </c>
      <c r="CP26" s="91" t="str">
        <f t="shared" si="45"/>
        <v/>
      </c>
      <c r="CQ26" s="91">
        <f t="shared" si="49"/>
        <v>1.0567546601188079E-5</v>
      </c>
      <c r="CR26" s="91">
        <f t="shared" si="49"/>
        <v>9.670353103900327E-6</v>
      </c>
      <c r="CS26" s="91">
        <f t="shared" si="49"/>
        <v>1.2795535040907792E-5</v>
      </c>
      <c r="CT26" s="91" t="str">
        <f t="shared" si="49"/>
        <v/>
      </c>
      <c r="CU26" s="91" t="str">
        <f t="shared" si="49"/>
        <v/>
      </c>
      <c r="CV26" s="91" t="str">
        <f t="shared" si="49"/>
        <v/>
      </c>
      <c r="CW26" s="91" t="str">
        <f t="shared" si="50"/>
        <v/>
      </c>
      <c r="CX26" s="91" t="str">
        <f t="shared" si="50"/>
        <v/>
      </c>
      <c r="CY26" s="91" t="str">
        <f t="shared" si="50"/>
        <v/>
      </c>
      <c r="CZ26" s="91" t="str">
        <f t="shared" si="48"/>
        <v/>
      </c>
      <c r="DA26" s="91" t="str">
        <f t="shared" si="46"/>
        <v/>
      </c>
      <c r="DB26" s="91" t="str">
        <f t="shared" si="47"/>
        <v/>
      </c>
    </row>
    <row r="27" spans="1:106" ht="15" customHeight="1" x14ac:dyDescent="0.3">
      <c r="A27" s="126" t="str">
        <f>'Gene Table'!B26</f>
        <v>IFNA5</v>
      </c>
      <c r="B27" s="102">
        <v>24</v>
      </c>
      <c r="C27" s="41">
        <f>IF('Test Sample Data'!C26="","",IF(SUM('Test Sample Data'!C$3:C$98)&gt;10,IF(AND(ISNUMBER('Test Sample Data'!C26),'Test Sample Data'!C26&lt;$C$109, 'Test Sample Data'!C26&gt;0),'Test Sample Data'!C26,$C$109),""))</f>
        <v>34.03</v>
      </c>
      <c r="D27" s="41">
        <f>IF('Test Sample Data'!D26="","",IF(SUM('Test Sample Data'!D$3:D$98)&gt;10,IF(AND(ISNUMBER('Test Sample Data'!D26),'Test Sample Data'!D26&lt;$C$109, 'Test Sample Data'!D26&gt;0),'Test Sample Data'!D26,$C$109),""))</f>
        <v>33.92</v>
      </c>
      <c r="E27" s="41">
        <f>IF('Test Sample Data'!E26="","",IF(SUM('Test Sample Data'!E$3:E$98)&gt;10,IF(AND(ISNUMBER('Test Sample Data'!E26),'Test Sample Data'!E26&lt;$C$109, 'Test Sample Data'!E26&gt;0),'Test Sample Data'!E26,$C$109),""))</f>
        <v>32.64</v>
      </c>
      <c r="F27" s="41" t="str">
        <f>IF('Test Sample Data'!F26="","",IF(SUM('Test Sample Data'!F$3:F$98)&gt;10,IF(AND(ISNUMBER('Test Sample Data'!F26),'Test Sample Data'!F26&lt;$C$109, 'Test Sample Data'!F26&gt;0),'Test Sample Data'!F26,$C$109),""))</f>
        <v/>
      </c>
      <c r="G27" s="41" t="str">
        <f>IF('Test Sample Data'!G26="","",IF(SUM('Test Sample Data'!G$3:G$98)&gt;10,IF(AND(ISNUMBER('Test Sample Data'!G26),'Test Sample Data'!G26&lt;$C$109, 'Test Sample Data'!G26&gt;0),'Test Sample Data'!G26,$C$109),""))</f>
        <v/>
      </c>
      <c r="H27" s="41" t="str">
        <f>IF('Test Sample Data'!H26="","",IF(SUM('Test Sample Data'!H$3:H$98)&gt;10,IF(AND(ISNUMBER('Test Sample Data'!H26),'Test Sample Data'!H26&lt;$C$109, 'Test Sample Data'!H26&gt;0),'Test Sample Data'!H26,$C$109),""))</f>
        <v/>
      </c>
      <c r="I27" s="41" t="str">
        <f>IF('Test Sample Data'!I26="","",IF(SUM('Test Sample Data'!I$3:I$98)&gt;10,IF(AND(ISNUMBER('Test Sample Data'!I26),'Test Sample Data'!I26&lt;$C$109, 'Test Sample Data'!I26&gt;0),'Test Sample Data'!I26,$C$109),""))</f>
        <v/>
      </c>
      <c r="J27" s="41" t="str">
        <f>IF('Test Sample Data'!J26="","",IF(SUM('Test Sample Data'!J$3:J$98)&gt;10,IF(AND(ISNUMBER('Test Sample Data'!J26),'Test Sample Data'!J26&lt;$C$109, 'Test Sample Data'!J26&gt;0),'Test Sample Data'!J26,$C$109),""))</f>
        <v/>
      </c>
      <c r="K27" s="41" t="str">
        <f>IF('Test Sample Data'!K26="","",IF(SUM('Test Sample Data'!K$3:K$98)&gt;10,IF(AND(ISNUMBER('Test Sample Data'!K26),'Test Sample Data'!K26&lt;$C$109, 'Test Sample Data'!K26&gt;0),'Test Sample Data'!K26,$C$109),""))</f>
        <v/>
      </c>
      <c r="L27" s="41" t="str">
        <f>IF('Test Sample Data'!L26="","",IF(SUM('Test Sample Data'!L$3:L$98)&gt;10,IF(AND(ISNUMBER('Test Sample Data'!L26),'Test Sample Data'!L26&lt;$C$109, 'Test Sample Data'!L26&gt;0),'Test Sample Data'!L26,$C$109),""))</f>
        <v/>
      </c>
      <c r="M27" s="41" t="str">
        <f>IF('Test Sample Data'!M26="","",IF(SUM('Test Sample Data'!M$3:M$98)&gt;10,IF(AND(ISNUMBER('Test Sample Data'!M26),'Test Sample Data'!M26&lt;$C$109, 'Test Sample Data'!M26&gt;0),'Test Sample Data'!M26,$C$109),""))</f>
        <v/>
      </c>
      <c r="N27" s="41" t="str">
        <f>IF('Test Sample Data'!N26="","",IF(SUM('Test Sample Data'!N$3:N$98)&gt;10,IF(AND(ISNUMBER('Test Sample Data'!N26),'Test Sample Data'!N26&lt;$C$109, 'Test Sample Data'!N26&gt;0),'Test Sample Data'!N26,$C$109),""))</f>
        <v/>
      </c>
      <c r="O27" s="41" t="str">
        <f>'Gene Table'!B26</f>
        <v>IFNA5</v>
      </c>
      <c r="P27" s="102">
        <v>24</v>
      </c>
      <c r="Q27" s="41">
        <f>IF('Control Sample Data'!C26="","",IF(SUM('Control Sample Data'!C$3:C$98)&gt;10,IF(AND(ISNUMBER('Control Sample Data'!C26),'Control Sample Data'!C26&lt;$C$109, 'Control Sample Data'!C26&gt;0),'Control Sample Data'!C26,$C$109),""))</f>
        <v>29.4</v>
      </c>
      <c r="R27" s="41">
        <f>IF('Control Sample Data'!D26="","",IF(SUM('Control Sample Data'!D$3:D$98)&gt;10,IF(AND(ISNUMBER('Control Sample Data'!D26),'Control Sample Data'!D26&lt;$C$109, 'Control Sample Data'!D26&gt;0),'Control Sample Data'!D26,$C$109),""))</f>
        <v>29.83</v>
      </c>
      <c r="S27" s="41">
        <f>IF('Control Sample Data'!E26="","",IF(SUM('Control Sample Data'!E$3:E$98)&gt;10,IF(AND(ISNUMBER('Control Sample Data'!E26),'Control Sample Data'!E26&lt;$C$109, 'Control Sample Data'!E26&gt;0),'Control Sample Data'!E26,$C$109),""))</f>
        <v>29.71</v>
      </c>
      <c r="T27" s="41" t="str">
        <f>IF('Control Sample Data'!F26="","",IF(SUM('Control Sample Data'!F$3:F$98)&gt;10,IF(AND(ISNUMBER('Control Sample Data'!F26),'Control Sample Data'!F26&lt;$C$109, 'Control Sample Data'!F26&gt;0),'Control Sample Data'!F26,$C$109),""))</f>
        <v/>
      </c>
      <c r="U27" s="41" t="str">
        <f>IF('Control Sample Data'!G26="","",IF(SUM('Control Sample Data'!G$3:G$98)&gt;10,IF(AND(ISNUMBER('Control Sample Data'!G26),'Control Sample Data'!G26&lt;$C$109, 'Control Sample Data'!G26&gt;0),'Control Sample Data'!G26,$C$109),""))</f>
        <v/>
      </c>
      <c r="V27" s="41" t="str">
        <f>IF('Control Sample Data'!H26="","",IF(SUM('Control Sample Data'!H$3:H$98)&gt;10,IF(AND(ISNUMBER('Control Sample Data'!H26),'Control Sample Data'!H26&lt;$C$109, 'Control Sample Data'!H26&gt;0),'Control Sample Data'!H26,$C$109),""))</f>
        <v/>
      </c>
      <c r="W27" s="41" t="str">
        <f>IF('Control Sample Data'!I26="","",IF(SUM('Control Sample Data'!I$3:I$98)&gt;10,IF(AND(ISNUMBER('Control Sample Data'!I26),'Control Sample Data'!I26&lt;$C$109, 'Control Sample Data'!I26&gt;0),'Control Sample Data'!I26,$C$109),""))</f>
        <v/>
      </c>
      <c r="X27" s="41" t="str">
        <f>IF('Control Sample Data'!J26="","",IF(SUM('Control Sample Data'!J$3:J$98)&gt;10,IF(AND(ISNUMBER('Control Sample Data'!J26),'Control Sample Data'!J26&lt;$C$109, 'Control Sample Data'!J26&gt;0),'Control Sample Data'!J26,$C$109),""))</f>
        <v/>
      </c>
      <c r="Y27" s="41" t="str">
        <f>IF('Control Sample Data'!K26="","",IF(SUM('Control Sample Data'!K$3:K$98)&gt;10,IF(AND(ISNUMBER('Control Sample Data'!K26),'Control Sample Data'!K26&lt;$C$109, 'Control Sample Data'!K26&gt;0),'Control Sample Data'!K26,$C$109),""))</f>
        <v/>
      </c>
      <c r="Z27" s="41" t="str">
        <f>IF('Control Sample Data'!L26="","",IF(SUM('Control Sample Data'!L$3:L$98)&gt;10,IF(AND(ISNUMBER('Control Sample Data'!L26),'Control Sample Data'!L26&lt;$C$109, 'Control Sample Data'!L26&gt;0),'Control Sample Data'!L26,$C$109),""))</f>
        <v/>
      </c>
      <c r="AA27" s="41" t="str">
        <f>IF('Control Sample Data'!M26="","",IF(SUM('Control Sample Data'!M$3:M$98)&gt;10,IF(AND(ISNUMBER('Control Sample Data'!M26),'Control Sample Data'!M26&lt;$C$109, 'Control Sample Data'!M26&gt;0),'Control Sample Data'!M26,$C$109),""))</f>
        <v/>
      </c>
      <c r="AB27" s="127" t="str">
        <f>IF('Control Sample Data'!N26="","",IF(SUM('Control Sample Data'!N$3:N$98)&gt;10,IF(AND(ISNUMBER('Control Sample Data'!N26),'Control Sample Data'!N26&lt;$C$109, 'Control Sample Data'!N26&gt;0),'Control Sample Data'!N26,$C$109),""))</f>
        <v/>
      </c>
      <c r="AC27" s="121"/>
      <c r="AD27" s="98"/>
      <c r="AE27" s="99"/>
      <c r="AF27" s="99"/>
      <c r="AG27" s="99"/>
      <c r="AH27" s="99"/>
      <c r="AI27" s="99"/>
      <c r="AJ27" s="99"/>
      <c r="AK27" s="99"/>
      <c r="AL27" s="99"/>
      <c r="AM27" s="99"/>
      <c r="AN27" s="99"/>
      <c r="AO27" s="99"/>
      <c r="AP27" s="99"/>
      <c r="AQ27" s="99"/>
      <c r="AR27" s="99"/>
      <c r="AS27" s="99"/>
      <c r="AT27" s="99"/>
      <c r="AU27" s="99"/>
      <c r="AV27" s="99"/>
      <c r="AW27" s="99"/>
      <c r="AX27" s="100"/>
      <c r="AY27" s="99"/>
      <c r="AZ27" s="99"/>
      <c r="BA27" s="85" t="str">
        <f t="shared" si="36"/>
        <v>IFNA5</v>
      </c>
      <c r="BB27" s="107">
        <v>24</v>
      </c>
      <c r="BC27" s="86">
        <f t="shared" si="0"/>
        <v>15.321999999999999</v>
      </c>
      <c r="BD27" s="86">
        <f t="shared" si="1"/>
        <v>15.236000000000004</v>
      </c>
      <c r="BE27" s="86">
        <f t="shared" si="2"/>
        <v>14.058</v>
      </c>
      <c r="BF27" s="86" t="str">
        <f t="shared" si="3"/>
        <v/>
      </c>
      <c r="BG27" s="86" t="str">
        <f t="shared" si="4"/>
        <v/>
      </c>
      <c r="BH27" s="86" t="str">
        <f t="shared" si="5"/>
        <v/>
      </c>
      <c r="BI27" s="86" t="str">
        <f t="shared" si="6"/>
        <v/>
      </c>
      <c r="BJ27" s="86" t="str">
        <f t="shared" si="7"/>
        <v/>
      </c>
      <c r="BK27" s="86" t="str">
        <f t="shared" si="8"/>
        <v/>
      </c>
      <c r="BL27" s="86" t="str">
        <f t="shared" si="9"/>
        <v/>
      </c>
      <c r="BM27" s="86" t="str">
        <f t="shared" si="37"/>
        <v/>
      </c>
      <c r="BN27" s="86" t="str">
        <f t="shared" si="38"/>
        <v/>
      </c>
      <c r="BO27" s="86">
        <f t="shared" si="11"/>
        <v>10.93</v>
      </c>
      <c r="BP27" s="86">
        <f t="shared" si="12"/>
        <v>11.488</v>
      </c>
      <c r="BQ27" s="86">
        <f t="shared" si="13"/>
        <v>11.134</v>
      </c>
      <c r="BR27" s="86" t="str">
        <f t="shared" si="14"/>
        <v/>
      </c>
      <c r="BS27" s="86" t="str">
        <f t="shared" si="15"/>
        <v/>
      </c>
      <c r="BT27" s="86" t="str">
        <f t="shared" si="16"/>
        <v/>
      </c>
      <c r="BU27" s="86" t="str">
        <f t="shared" si="17"/>
        <v/>
      </c>
      <c r="BV27" s="86" t="str">
        <f t="shared" si="18"/>
        <v/>
      </c>
      <c r="BW27" s="86" t="str">
        <f t="shared" si="19"/>
        <v/>
      </c>
      <c r="BX27" s="86" t="str">
        <f t="shared" si="20"/>
        <v/>
      </c>
      <c r="BY27" s="86" t="str">
        <f t="shared" si="39"/>
        <v/>
      </c>
      <c r="BZ27" s="86" t="str">
        <f t="shared" si="40"/>
        <v/>
      </c>
      <c r="CA27" s="41">
        <f t="shared" si="41"/>
        <v>14.872</v>
      </c>
      <c r="CB27" s="41">
        <f t="shared" si="42"/>
        <v>11.183999999999999</v>
      </c>
      <c r="CC27" s="90" t="str">
        <f t="shared" si="43"/>
        <v>IFNA5</v>
      </c>
      <c r="CD27" s="107">
        <v>24</v>
      </c>
      <c r="CE27" s="91">
        <f t="shared" si="22"/>
        <v>2.4412845713279805E-5</v>
      </c>
      <c r="CF27" s="91">
        <f t="shared" si="23"/>
        <v>2.5912361036585606E-5</v>
      </c>
      <c r="CG27" s="91">
        <f t="shared" si="24"/>
        <v>5.8630057614348018E-5</v>
      </c>
      <c r="CH27" s="91" t="str">
        <f t="shared" si="25"/>
        <v/>
      </c>
      <c r="CI27" s="91" t="str">
        <f t="shared" si="26"/>
        <v/>
      </c>
      <c r="CJ27" s="91" t="str">
        <f t="shared" si="27"/>
        <v/>
      </c>
      <c r="CK27" s="91" t="str">
        <f t="shared" si="28"/>
        <v/>
      </c>
      <c r="CL27" s="91" t="str">
        <f t="shared" si="29"/>
        <v/>
      </c>
      <c r="CM27" s="91" t="str">
        <f t="shared" si="30"/>
        <v/>
      </c>
      <c r="CN27" s="91" t="str">
        <f t="shared" si="31"/>
        <v/>
      </c>
      <c r="CO27" s="91" t="str">
        <f t="shared" si="44"/>
        <v/>
      </c>
      <c r="CP27" s="91" t="str">
        <f t="shared" si="45"/>
        <v/>
      </c>
      <c r="CQ27" s="91">
        <f t="shared" si="49"/>
        <v>5.1255697442532586E-4</v>
      </c>
      <c r="CR27" s="91">
        <f t="shared" si="49"/>
        <v>3.4815080990335492E-4</v>
      </c>
      <c r="CS27" s="91">
        <f t="shared" si="49"/>
        <v>4.4497132843610411E-4</v>
      </c>
      <c r="CT27" s="91" t="str">
        <f t="shared" si="49"/>
        <v/>
      </c>
      <c r="CU27" s="91" t="str">
        <f t="shared" si="49"/>
        <v/>
      </c>
      <c r="CV27" s="91" t="str">
        <f t="shared" si="49"/>
        <v/>
      </c>
      <c r="CW27" s="91" t="str">
        <f t="shared" si="50"/>
        <v/>
      </c>
      <c r="CX27" s="91" t="str">
        <f t="shared" si="50"/>
        <v/>
      </c>
      <c r="CY27" s="91" t="str">
        <f t="shared" si="50"/>
        <v/>
      </c>
      <c r="CZ27" s="91" t="str">
        <f t="shared" si="48"/>
        <v/>
      </c>
      <c r="DA27" s="91" t="str">
        <f t="shared" si="46"/>
        <v/>
      </c>
      <c r="DB27" s="91" t="str">
        <f t="shared" si="47"/>
        <v/>
      </c>
    </row>
    <row r="28" spans="1:106" ht="15" customHeight="1" x14ac:dyDescent="0.3">
      <c r="A28" s="126" t="str">
        <f>'Gene Table'!B27</f>
        <v>IFNB1</v>
      </c>
      <c r="B28" s="102">
        <v>25</v>
      </c>
      <c r="C28" s="41">
        <f>IF('Test Sample Data'!C27="","",IF(SUM('Test Sample Data'!C$3:C$98)&gt;10,IF(AND(ISNUMBER('Test Sample Data'!C27),'Test Sample Data'!C27&lt;$C$109, 'Test Sample Data'!C27&gt;0),'Test Sample Data'!C27,$C$109),""))</f>
        <v>35</v>
      </c>
      <c r="D28" s="41">
        <f>IF('Test Sample Data'!D27="","",IF(SUM('Test Sample Data'!D$3:D$98)&gt;10,IF(AND(ISNUMBER('Test Sample Data'!D27),'Test Sample Data'!D27&lt;$C$109, 'Test Sample Data'!D27&gt;0),'Test Sample Data'!D27,$C$109),""))</f>
        <v>35</v>
      </c>
      <c r="E28" s="41">
        <f>IF('Test Sample Data'!E27="","",IF(SUM('Test Sample Data'!E$3:E$98)&gt;10,IF(AND(ISNUMBER('Test Sample Data'!E27),'Test Sample Data'!E27&lt;$C$109, 'Test Sample Data'!E27&gt;0),'Test Sample Data'!E27,$C$109),""))</f>
        <v>35</v>
      </c>
      <c r="F28" s="41" t="str">
        <f>IF('Test Sample Data'!F27="","",IF(SUM('Test Sample Data'!F$3:F$98)&gt;10,IF(AND(ISNUMBER('Test Sample Data'!F27),'Test Sample Data'!F27&lt;$C$109, 'Test Sample Data'!F27&gt;0),'Test Sample Data'!F27,$C$109),""))</f>
        <v/>
      </c>
      <c r="G28" s="41" t="str">
        <f>IF('Test Sample Data'!G27="","",IF(SUM('Test Sample Data'!G$3:G$98)&gt;10,IF(AND(ISNUMBER('Test Sample Data'!G27),'Test Sample Data'!G27&lt;$C$109, 'Test Sample Data'!G27&gt;0),'Test Sample Data'!G27,$C$109),""))</f>
        <v/>
      </c>
      <c r="H28" s="41" t="str">
        <f>IF('Test Sample Data'!H27="","",IF(SUM('Test Sample Data'!H$3:H$98)&gt;10,IF(AND(ISNUMBER('Test Sample Data'!H27),'Test Sample Data'!H27&lt;$C$109, 'Test Sample Data'!H27&gt;0),'Test Sample Data'!H27,$C$109),""))</f>
        <v/>
      </c>
      <c r="I28" s="41" t="str">
        <f>IF('Test Sample Data'!I27="","",IF(SUM('Test Sample Data'!I$3:I$98)&gt;10,IF(AND(ISNUMBER('Test Sample Data'!I27),'Test Sample Data'!I27&lt;$C$109, 'Test Sample Data'!I27&gt;0),'Test Sample Data'!I27,$C$109),""))</f>
        <v/>
      </c>
      <c r="J28" s="41" t="str">
        <f>IF('Test Sample Data'!J27="","",IF(SUM('Test Sample Data'!J$3:J$98)&gt;10,IF(AND(ISNUMBER('Test Sample Data'!J27),'Test Sample Data'!J27&lt;$C$109, 'Test Sample Data'!J27&gt;0),'Test Sample Data'!J27,$C$109),""))</f>
        <v/>
      </c>
      <c r="K28" s="41" t="str">
        <f>IF('Test Sample Data'!K27="","",IF(SUM('Test Sample Data'!K$3:K$98)&gt;10,IF(AND(ISNUMBER('Test Sample Data'!K27),'Test Sample Data'!K27&lt;$C$109, 'Test Sample Data'!K27&gt;0),'Test Sample Data'!K27,$C$109),""))</f>
        <v/>
      </c>
      <c r="L28" s="41" t="str">
        <f>IF('Test Sample Data'!L27="","",IF(SUM('Test Sample Data'!L$3:L$98)&gt;10,IF(AND(ISNUMBER('Test Sample Data'!L27),'Test Sample Data'!L27&lt;$C$109, 'Test Sample Data'!L27&gt;0),'Test Sample Data'!L27,$C$109),""))</f>
        <v/>
      </c>
      <c r="M28" s="41" t="str">
        <f>IF('Test Sample Data'!M27="","",IF(SUM('Test Sample Data'!M$3:M$98)&gt;10,IF(AND(ISNUMBER('Test Sample Data'!M27),'Test Sample Data'!M27&lt;$C$109, 'Test Sample Data'!M27&gt;0),'Test Sample Data'!M27,$C$109),""))</f>
        <v/>
      </c>
      <c r="N28" s="41" t="str">
        <f>IF('Test Sample Data'!N27="","",IF(SUM('Test Sample Data'!N$3:N$98)&gt;10,IF(AND(ISNUMBER('Test Sample Data'!N27),'Test Sample Data'!N27&lt;$C$109, 'Test Sample Data'!N27&gt;0),'Test Sample Data'!N27,$C$109),""))</f>
        <v/>
      </c>
      <c r="O28" s="41" t="str">
        <f>'Gene Table'!B27</f>
        <v>IFNB1</v>
      </c>
      <c r="P28" s="102">
        <v>25</v>
      </c>
      <c r="Q28" s="41">
        <f>IF('Control Sample Data'!C27="","",IF(SUM('Control Sample Data'!C$3:C$98)&gt;10,IF(AND(ISNUMBER('Control Sample Data'!C27),'Control Sample Data'!C27&lt;$C$109, 'Control Sample Data'!C27&gt;0),'Control Sample Data'!C27,$C$109),""))</f>
        <v>35</v>
      </c>
      <c r="R28" s="41">
        <f>IF('Control Sample Data'!D27="","",IF(SUM('Control Sample Data'!D$3:D$98)&gt;10,IF(AND(ISNUMBER('Control Sample Data'!D27),'Control Sample Data'!D27&lt;$C$109, 'Control Sample Data'!D27&gt;0),'Control Sample Data'!D27,$C$109),""))</f>
        <v>35</v>
      </c>
      <c r="S28" s="41">
        <f>IF('Control Sample Data'!E27="","",IF(SUM('Control Sample Data'!E$3:E$98)&gt;10,IF(AND(ISNUMBER('Control Sample Data'!E27),'Control Sample Data'!E27&lt;$C$109, 'Control Sample Data'!E27&gt;0),'Control Sample Data'!E27,$C$109),""))</f>
        <v>35</v>
      </c>
      <c r="T28" s="41" t="str">
        <f>IF('Control Sample Data'!F27="","",IF(SUM('Control Sample Data'!F$3:F$98)&gt;10,IF(AND(ISNUMBER('Control Sample Data'!F27),'Control Sample Data'!F27&lt;$C$109, 'Control Sample Data'!F27&gt;0),'Control Sample Data'!F27,$C$109),""))</f>
        <v/>
      </c>
      <c r="U28" s="41" t="str">
        <f>IF('Control Sample Data'!G27="","",IF(SUM('Control Sample Data'!G$3:G$98)&gt;10,IF(AND(ISNUMBER('Control Sample Data'!G27),'Control Sample Data'!G27&lt;$C$109, 'Control Sample Data'!G27&gt;0),'Control Sample Data'!G27,$C$109),""))</f>
        <v/>
      </c>
      <c r="V28" s="41" t="str">
        <f>IF('Control Sample Data'!H27="","",IF(SUM('Control Sample Data'!H$3:H$98)&gt;10,IF(AND(ISNUMBER('Control Sample Data'!H27),'Control Sample Data'!H27&lt;$C$109, 'Control Sample Data'!H27&gt;0),'Control Sample Data'!H27,$C$109),""))</f>
        <v/>
      </c>
      <c r="W28" s="41" t="str">
        <f>IF('Control Sample Data'!I27="","",IF(SUM('Control Sample Data'!I$3:I$98)&gt;10,IF(AND(ISNUMBER('Control Sample Data'!I27),'Control Sample Data'!I27&lt;$C$109, 'Control Sample Data'!I27&gt;0),'Control Sample Data'!I27,$C$109),""))</f>
        <v/>
      </c>
      <c r="X28" s="41" t="str">
        <f>IF('Control Sample Data'!J27="","",IF(SUM('Control Sample Data'!J$3:J$98)&gt;10,IF(AND(ISNUMBER('Control Sample Data'!J27),'Control Sample Data'!J27&lt;$C$109, 'Control Sample Data'!J27&gt;0),'Control Sample Data'!J27,$C$109),""))</f>
        <v/>
      </c>
      <c r="Y28" s="41" t="str">
        <f>IF('Control Sample Data'!K27="","",IF(SUM('Control Sample Data'!K$3:K$98)&gt;10,IF(AND(ISNUMBER('Control Sample Data'!K27),'Control Sample Data'!K27&lt;$C$109, 'Control Sample Data'!K27&gt;0),'Control Sample Data'!K27,$C$109),""))</f>
        <v/>
      </c>
      <c r="Z28" s="41" t="str">
        <f>IF('Control Sample Data'!L27="","",IF(SUM('Control Sample Data'!L$3:L$98)&gt;10,IF(AND(ISNUMBER('Control Sample Data'!L27),'Control Sample Data'!L27&lt;$C$109, 'Control Sample Data'!L27&gt;0),'Control Sample Data'!L27,$C$109),""))</f>
        <v/>
      </c>
      <c r="AA28" s="41" t="str">
        <f>IF('Control Sample Data'!M27="","",IF(SUM('Control Sample Data'!M$3:M$98)&gt;10,IF(AND(ISNUMBER('Control Sample Data'!M27),'Control Sample Data'!M27&lt;$C$109, 'Control Sample Data'!M27&gt;0),'Control Sample Data'!M27,$C$109),""))</f>
        <v/>
      </c>
      <c r="AB28" s="127" t="str">
        <f>IF('Control Sample Data'!N27="","",IF(SUM('Control Sample Data'!N$3:N$98)&gt;10,IF(AND(ISNUMBER('Control Sample Data'!N27),'Control Sample Data'!N27&lt;$C$109, 'Control Sample Data'!N27&gt;0),'Control Sample Data'!N27,$C$109),""))</f>
        <v/>
      </c>
      <c r="BA28" s="85" t="str">
        <f t="shared" si="36"/>
        <v>IFNB1</v>
      </c>
      <c r="BB28" s="107">
        <v>25</v>
      </c>
      <c r="BC28" s="86">
        <f t="shared" si="0"/>
        <v>16.291999999999998</v>
      </c>
      <c r="BD28" s="86">
        <f t="shared" si="1"/>
        <v>16.316000000000003</v>
      </c>
      <c r="BE28" s="86">
        <f t="shared" si="2"/>
        <v>16.417999999999999</v>
      </c>
      <c r="BF28" s="86" t="str">
        <f t="shared" si="3"/>
        <v/>
      </c>
      <c r="BG28" s="86" t="str">
        <f t="shared" si="4"/>
        <v/>
      </c>
      <c r="BH28" s="86" t="str">
        <f t="shared" si="5"/>
        <v/>
      </c>
      <c r="BI28" s="86" t="str">
        <f t="shared" si="6"/>
        <v/>
      </c>
      <c r="BJ28" s="86" t="str">
        <f t="shared" si="7"/>
        <v/>
      </c>
      <c r="BK28" s="86" t="str">
        <f t="shared" si="8"/>
        <v/>
      </c>
      <c r="BL28" s="86" t="str">
        <f t="shared" si="9"/>
        <v/>
      </c>
      <c r="BM28" s="86" t="str">
        <f t="shared" si="37"/>
        <v/>
      </c>
      <c r="BN28" s="86" t="str">
        <f t="shared" si="38"/>
        <v/>
      </c>
      <c r="BO28" s="86">
        <f t="shared" si="11"/>
        <v>16.53</v>
      </c>
      <c r="BP28" s="86">
        <f t="shared" si="12"/>
        <v>16.658000000000001</v>
      </c>
      <c r="BQ28" s="86">
        <f t="shared" si="13"/>
        <v>16.423999999999999</v>
      </c>
      <c r="BR28" s="86" t="str">
        <f t="shared" si="14"/>
        <v/>
      </c>
      <c r="BS28" s="86" t="str">
        <f t="shared" si="15"/>
        <v/>
      </c>
      <c r="BT28" s="86" t="str">
        <f t="shared" si="16"/>
        <v/>
      </c>
      <c r="BU28" s="86" t="str">
        <f t="shared" si="17"/>
        <v/>
      </c>
      <c r="BV28" s="86" t="str">
        <f t="shared" si="18"/>
        <v/>
      </c>
      <c r="BW28" s="86" t="str">
        <f t="shared" si="19"/>
        <v/>
      </c>
      <c r="BX28" s="86" t="str">
        <f t="shared" si="20"/>
        <v/>
      </c>
      <c r="BY28" s="86" t="str">
        <f t="shared" si="39"/>
        <v/>
      </c>
      <c r="BZ28" s="86" t="str">
        <f t="shared" si="40"/>
        <v/>
      </c>
      <c r="CA28" s="41">
        <f t="shared" si="41"/>
        <v>16.342000000000002</v>
      </c>
      <c r="CB28" s="41">
        <f t="shared" si="42"/>
        <v>16.537333333333333</v>
      </c>
      <c r="CC28" s="90" t="str">
        <f t="shared" si="43"/>
        <v>IFNB1</v>
      </c>
      <c r="CD28" s="107">
        <v>25</v>
      </c>
      <c r="CE28" s="91">
        <f t="shared" si="22"/>
        <v>1.2462905748138799E-5</v>
      </c>
      <c r="CF28" s="91">
        <f t="shared" si="23"/>
        <v>1.2257293651688118E-5</v>
      </c>
      <c r="CG28" s="91">
        <f t="shared" si="24"/>
        <v>1.1420616049138579E-5</v>
      </c>
      <c r="CH28" s="91" t="str">
        <f t="shared" si="25"/>
        <v/>
      </c>
      <c r="CI28" s="91" t="str">
        <f t="shared" si="26"/>
        <v/>
      </c>
      <c r="CJ28" s="91" t="str">
        <f t="shared" si="27"/>
        <v/>
      </c>
      <c r="CK28" s="91" t="str">
        <f t="shared" si="28"/>
        <v/>
      </c>
      <c r="CL28" s="91" t="str">
        <f t="shared" si="29"/>
        <v/>
      </c>
      <c r="CM28" s="91" t="str">
        <f t="shared" si="30"/>
        <v/>
      </c>
      <c r="CN28" s="91" t="str">
        <f t="shared" si="31"/>
        <v/>
      </c>
      <c r="CO28" s="91" t="str">
        <f t="shared" si="44"/>
        <v/>
      </c>
      <c r="CP28" s="91" t="str">
        <f t="shared" si="45"/>
        <v/>
      </c>
      <c r="CQ28" s="91">
        <f t="shared" si="49"/>
        <v>1.0567546601188079E-5</v>
      </c>
      <c r="CR28" s="91">
        <f t="shared" si="49"/>
        <v>9.670353103900327E-6</v>
      </c>
      <c r="CS28" s="91">
        <f t="shared" si="49"/>
        <v>1.1373217672721261E-5</v>
      </c>
      <c r="CT28" s="91" t="str">
        <f t="shared" si="49"/>
        <v/>
      </c>
      <c r="CU28" s="91" t="str">
        <f t="shared" si="49"/>
        <v/>
      </c>
      <c r="CV28" s="91" t="str">
        <f t="shared" si="49"/>
        <v/>
      </c>
      <c r="CW28" s="91" t="str">
        <f t="shared" si="50"/>
        <v/>
      </c>
      <c r="CX28" s="91" t="str">
        <f t="shared" si="50"/>
        <v/>
      </c>
      <c r="CY28" s="91" t="str">
        <f t="shared" si="50"/>
        <v/>
      </c>
      <c r="CZ28" s="91" t="str">
        <f t="shared" si="48"/>
        <v/>
      </c>
      <c r="DA28" s="91" t="str">
        <f t="shared" si="46"/>
        <v/>
      </c>
      <c r="DB28" s="91" t="str">
        <f t="shared" si="47"/>
        <v/>
      </c>
    </row>
    <row r="29" spans="1:106" ht="15" customHeight="1" x14ac:dyDescent="0.3">
      <c r="A29" s="126" t="str">
        <f>'Gene Table'!B28</f>
        <v>IFNG</v>
      </c>
      <c r="B29" s="102">
        <v>26</v>
      </c>
      <c r="C29" s="41">
        <f>IF('Test Sample Data'!C28="","",IF(SUM('Test Sample Data'!C$3:C$98)&gt;10,IF(AND(ISNUMBER('Test Sample Data'!C28),'Test Sample Data'!C28&lt;$C$109, 'Test Sample Data'!C28&gt;0),'Test Sample Data'!C28,$C$109),""))</f>
        <v>31.18</v>
      </c>
      <c r="D29" s="41">
        <f>IF('Test Sample Data'!D28="","",IF(SUM('Test Sample Data'!D$3:D$98)&gt;10,IF(AND(ISNUMBER('Test Sample Data'!D28),'Test Sample Data'!D28&lt;$C$109, 'Test Sample Data'!D28&gt;0),'Test Sample Data'!D28,$C$109),""))</f>
        <v>30.82</v>
      </c>
      <c r="E29" s="41">
        <f>IF('Test Sample Data'!E28="","",IF(SUM('Test Sample Data'!E$3:E$98)&gt;10,IF(AND(ISNUMBER('Test Sample Data'!E28),'Test Sample Data'!E28&lt;$C$109, 'Test Sample Data'!E28&gt;0),'Test Sample Data'!E28,$C$109),""))</f>
        <v>31.32</v>
      </c>
      <c r="F29" s="41" t="str">
        <f>IF('Test Sample Data'!F28="","",IF(SUM('Test Sample Data'!F$3:F$98)&gt;10,IF(AND(ISNUMBER('Test Sample Data'!F28),'Test Sample Data'!F28&lt;$C$109, 'Test Sample Data'!F28&gt;0),'Test Sample Data'!F28,$C$109),""))</f>
        <v/>
      </c>
      <c r="G29" s="41" t="str">
        <f>IF('Test Sample Data'!G28="","",IF(SUM('Test Sample Data'!G$3:G$98)&gt;10,IF(AND(ISNUMBER('Test Sample Data'!G28),'Test Sample Data'!G28&lt;$C$109, 'Test Sample Data'!G28&gt;0),'Test Sample Data'!G28,$C$109),""))</f>
        <v/>
      </c>
      <c r="H29" s="41" t="str">
        <f>IF('Test Sample Data'!H28="","",IF(SUM('Test Sample Data'!H$3:H$98)&gt;10,IF(AND(ISNUMBER('Test Sample Data'!H28),'Test Sample Data'!H28&lt;$C$109, 'Test Sample Data'!H28&gt;0),'Test Sample Data'!H28,$C$109),""))</f>
        <v/>
      </c>
      <c r="I29" s="41" t="str">
        <f>IF('Test Sample Data'!I28="","",IF(SUM('Test Sample Data'!I$3:I$98)&gt;10,IF(AND(ISNUMBER('Test Sample Data'!I28),'Test Sample Data'!I28&lt;$C$109, 'Test Sample Data'!I28&gt;0),'Test Sample Data'!I28,$C$109),""))</f>
        <v/>
      </c>
      <c r="J29" s="41" t="str">
        <f>IF('Test Sample Data'!J28="","",IF(SUM('Test Sample Data'!J$3:J$98)&gt;10,IF(AND(ISNUMBER('Test Sample Data'!J28),'Test Sample Data'!J28&lt;$C$109, 'Test Sample Data'!J28&gt;0),'Test Sample Data'!J28,$C$109),""))</f>
        <v/>
      </c>
      <c r="K29" s="41" t="str">
        <f>IF('Test Sample Data'!K28="","",IF(SUM('Test Sample Data'!K$3:K$98)&gt;10,IF(AND(ISNUMBER('Test Sample Data'!K28),'Test Sample Data'!K28&lt;$C$109, 'Test Sample Data'!K28&gt;0),'Test Sample Data'!K28,$C$109),""))</f>
        <v/>
      </c>
      <c r="L29" s="41" t="str">
        <f>IF('Test Sample Data'!L28="","",IF(SUM('Test Sample Data'!L$3:L$98)&gt;10,IF(AND(ISNUMBER('Test Sample Data'!L28),'Test Sample Data'!L28&lt;$C$109, 'Test Sample Data'!L28&gt;0),'Test Sample Data'!L28,$C$109),""))</f>
        <v/>
      </c>
      <c r="M29" s="41" t="str">
        <f>IF('Test Sample Data'!M28="","",IF(SUM('Test Sample Data'!M$3:M$98)&gt;10,IF(AND(ISNUMBER('Test Sample Data'!M28),'Test Sample Data'!M28&lt;$C$109, 'Test Sample Data'!M28&gt;0),'Test Sample Data'!M28,$C$109),""))</f>
        <v/>
      </c>
      <c r="N29" s="41" t="str">
        <f>IF('Test Sample Data'!N28="","",IF(SUM('Test Sample Data'!N$3:N$98)&gt;10,IF(AND(ISNUMBER('Test Sample Data'!N28),'Test Sample Data'!N28&lt;$C$109, 'Test Sample Data'!N28&gt;0),'Test Sample Data'!N28,$C$109),""))</f>
        <v/>
      </c>
      <c r="O29" s="41" t="str">
        <f>'Gene Table'!B28</f>
        <v>IFNG</v>
      </c>
      <c r="P29" s="102">
        <v>26</v>
      </c>
      <c r="Q29" s="41">
        <f>IF('Control Sample Data'!C28="","",IF(SUM('Control Sample Data'!C$3:C$98)&gt;10,IF(AND(ISNUMBER('Control Sample Data'!C28),'Control Sample Data'!C28&lt;$C$109, 'Control Sample Data'!C28&gt;0),'Control Sample Data'!C28,$C$109),""))</f>
        <v>29.25</v>
      </c>
      <c r="R29" s="41">
        <f>IF('Control Sample Data'!D28="","",IF(SUM('Control Sample Data'!D$3:D$98)&gt;10,IF(AND(ISNUMBER('Control Sample Data'!D28),'Control Sample Data'!D28&lt;$C$109, 'Control Sample Data'!D28&gt;0),'Control Sample Data'!D28,$C$109),""))</f>
        <v>29.17</v>
      </c>
      <c r="S29" s="41">
        <f>IF('Control Sample Data'!E28="","",IF(SUM('Control Sample Data'!E$3:E$98)&gt;10,IF(AND(ISNUMBER('Control Sample Data'!E28),'Control Sample Data'!E28&lt;$C$109, 'Control Sample Data'!E28&gt;0),'Control Sample Data'!E28,$C$109),""))</f>
        <v>28.79</v>
      </c>
      <c r="T29" s="41" t="str">
        <f>IF('Control Sample Data'!F28="","",IF(SUM('Control Sample Data'!F$3:F$98)&gt;10,IF(AND(ISNUMBER('Control Sample Data'!F28),'Control Sample Data'!F28&lt;$C$109, 'Control Sample Data'!F28&gt;0),'Control Sample Data'!F28,$C$109),""))</f>
        <v/>
      </c>
      <c r="U29" s="41" t="str">
        <f>IF('Control Sample Data'!G28="","",IF(SUM('Control Sample Data'!G$3:G$98)&gt;10,IF(AND(ISNUMBER('Control Sample Data'!G28),'Control Sample Data'!G28&lt;$C$109, 'Control Sample Data'!G28&gt;0),'Control Sample Data'!G28,$C$109),""))</f>
        <v/>
      </c>
      <c r="V29" s="41" t="str">
        <f>IF('Control Sample Data'!H28="","",IF(SUM('Control Sample Data'!H$3:H$98)&gt;10,IF(AND(ISNUMBER('Control Sample Data'!H28),'Control Sample Data'!H28&lt;$C$109, 'Control Sample Data'!H28&gt;0),'Control Sample Data'!H28,$C$109),""))</f>
        <v/>
      </c>
      <c r="W29" s="41" t="str">
        <f>IF('Control Sample Data'!I28="","",IF(SUM('Control Sample Data'!I$3:I$98)&gt;10,IF(AND(ISNUMBER('Control Sample Data'!I28),'Control Sample Data'!I28&lt;$C$109, 'Control Sample Data'!I28&gt;0),'Control Sample Data'!I28,$C$109),""))</f>
        <v/>
      </c>
      <c r="X29" s="41" t="str">
        <f>IF('Control Sample Data'!J28="","",IF(SUM('Control Sample Data'!J$3:J$98)&gt;10,IF(AND(ISNUMBER('Control Sample Data'!J28),'Control Sample Data'!J28&lt;$C$109, 'Control Sample Data'!J28&gt;0),'Control Sample Data'!J28,$C$109),""))</f>
        <v/>
      </c>
      <c r="Y29" s="41" t="str">
        <f>IF('Control Sample Data'!K28="","",IF(SUM('Control Sample Data'!K$3:K$98)&gt;10,IF(AND(ISNUMBER('Control Sample Data'!K28),'Control Sample Data'!K28&lt;$C$109, 'Control Sample Data'!K28&gt;0),'Control Sample Data'!K28,$C$109),""))</f>
        <v/>
      </c>
      <c r="Z29" s="41" t="str">
        <f>IF('Control Sample Data'!L28="","",IF(SUM('Control Sample Data'!L$3:L$98)&gt;10,IF(AND(ISNUMBER('Control Sample Data'!L28),'Control Sample Data'!L28&lt;$C$109, 'Control Sample Data'!L28&gt;0),'Control Sample Data'!L28,$C$109),""))</f>
        <v/>
      </c>
      <c r="AA29" s="41" t="str">
        <f>IF('Control Sample Data'!M28="","",IF(SUM('Control Sample Data'!M$3:M$98)&gt;10,IF(AND(ISNUMBER('Control Sample Data'!M28),'Control Sample Data'!M28&lt;$C$109, 'Control Sample Data'!M28&gt;0),'Control Sample Data'!M28,$C$109),""))</f>
        <v/>
      </c>
      <c r="AB29" s="127" t="str">
        <f>IF('Control Sample Data'!N28="","",IF(SUM('Control Sample Data'!N$3:N$98)&gt;10,IF(AND(ISNUMBER('Control Sample Data'!N28),'Control Sample Data'!N28&lt;$C$109, 'Control Sample Data'!N28&gt;0),'Control Sample Data'!N28,$C$109),""))</f>
        <v/>
      </c>
      <c r="BA29" s="85" t="str">
        <f t="shared" si="36"/>
        <v>IFNG</v>
      </c>
      <c r="BB29" s="107">
        <v>26</v>
      </c>
      <c r="BC29" s="86">
        <f t="shared" si="0"/>
        <v>12.471999999999998</v>
      </c>
      <c r="BD29" s="86">
        <f t="shared" si="1"/>
        <v>12.136000000000003</v>
      </c>
      <c r="BE29" s="86">
        <f t="shared" si="2"/>
        <v>12.738</v>
      </c>
      <c r="BF29" s="86" t="str">
        <f t="shared" si="3"/>
        <v/>
      </c>
      <c r="BG29" s="86" t="str">
        <f t="shared" si="4"/>
        <v/>
      </c>
      <c r="BH29" s="86" t="str">
        <f t="shared" si="5"/>
        <v/>
      </c>
      <c r="BI29" s="86" t="str">
        <f t="shared" si="6"/>
        <v/>
      </c>
      <c r="BJ29" s="86" t="str">
        <f t="shared" si="7"/>
        <v/>
      </c>
      <c r="BK29" s="86" t="str">
        <f t="shared" si="8"/>
        <v/>
      </c>
      <c r="BL29" s="86" t="str">
        <f t="shared" si="9"/>
        <v/>
      </c>
      <c r="BM29" s="86" t="str">
        <f t="shared" si="37"/>
        <v/>
      </c>
      <c r="BN29" s="86" t="str">
        <f t="shared" si="38"/>
        <v/>
      </c>
      <c r="BO29" s="86">
        <f t="shared" si="11"/>
        <v>10.780000000000001</v>
      </c>
      <c r="BP29" s="86">
        <f t="shared" si="12"/>
        <v>10.828000000000003</v>
      </c>
      <c r="BQ29" s="86">
        <f t="shared" si="13"/>
        <v>10.213999999999999</v>
      </c>
      <c r="BR29" s="86" t="str">
        <f t="shared" si="14"/>
        <v/>
      </c>
      <c r="BS29" s="86" t="str">
        <f t="shared" si="15"/>
        <v/>
      </c>
      <c r="BT29" s="86" t="str">
        <f t="shared" si="16"/>
        <v/>
      </c>
      <c r="BU29" s="86" t="str">
        <f t="shared" si="17"/>
        <v/>
      </c>
      <c r="BV29" s="86" t="str">
        <f t="shared" si="18"/>
        <v/>
      </c>
      <c r="BW29" s="86" t="str">
        <f t="shared" si="19"/>
        <v/>
      </c>
      <c r="BX29" s="86" t="str">
        <f t="shared" si="20"/>
        <v/>
      </c>
      <c r="BY29" s="86" t="str">
        <f t="shared" si="39"/>
        <v/>
      </c>
      <c r="BZ29" s="86" t="str">
        <f t="shared" si="40"/>
        <v/>
      </c>
      <c r="CA29" s="41">
        <f t="shared" si="41"/>
        <v>12.448666666666668</v>
      </c>
      <c r="CB29" s="41">
        <f t="shared" si="42"/>
        <v>10.607333333333335</v>
      </c>
      <c r="CC29" s="90" t="str">
        <f t="shared" si="43"/>
        <v>IFNG</v>
      </c>
      <c r="CD29" s="107">
        <v>26</v>
      </c>
      <c r="CE29" s="91">
        <f t="shared" si="22"/>
        <v>1.7601670794192245E-4</v>
      </c>
      <c r="CF29" s="91">
        <f t="shared" si="23"/>
        <v>2.2217744728537535E-4</v>
      </c>
      <c r="CG29" s="91">
        <f t="shared" si="24"/>
        <v>1.4637938400770435E-4</v>
      </c>
      <c r="CH29" s="91" t="str">
        <f t="shared" si="25"/>
        <v/>
      </c>
      <c r="CI29" s="91" t="str">
        <f t="shared" si="26"/>
        <v/>
      </c>
      <c r="CJ29" s="91" t="str">
        <f t="shared" si="27"/>
        <v/>
      </c>
      <c r="CK29" s="91" t="str">
        <f t="shared" si="28"/>
        <v/>
      </c>
      <c r="CL29" s="91" t="str">
        <f t="shared" si="29"/>
        <v/>
      </c>
      <c r="CM29" s="91" t="str">
        <f t="shared" si="30"/>
        <v/>
      </c>
      <c r="CN29" s="91" t="str">
        <f t="shared" si="31"/>
        <v/>
      </c>
      <c r="CO29" s="91" t="str">
        <f t="shared" si="44"/>
        <v/>
      </c>
      <c r="CP29" s="91" t="str">
        <f t="shared" si="45"/>
        <v/>
      </c>
      <c r="CQ29" s="91">
        <f t="shared" si="49"/>
        <v>5.6871757151780048E-4</v>
      </c>
      <c r="CR29" s="91">
        <f t="shared" si="49"/>
        <v>5.501070451646861E-4</v>
      </c>
      <c r="CS29" s="91">
        <f t="shared" si="49"/>
        <v>8.4193705568124712E-4</v>
      </c>
      <c r="CT29" s="91" t="str">
        <f t="shared" si="49"/>
        <v/>
      </c>
      <c r="CU29" s="91" t="str">
        <f t="shared" si="49"/>
        <v/>
      </c>
      <c r="CV29" s="91" t="str">
        <f t="shared" si="49"/>
        <v/>
      </c>
      <c r="CW29" s="91" t="str">
        <f t="shared" si="50"/>
        <v/>
      </c>
      <c r="CX29" s="91" t="str">
        <f t="shared" si="50"/>
        <v/>
      </c>
      <c r="CY29" s="91" t="str">
        <f t="shared" si="50"/>
        <v/>
      </c>
      <c r="CZ29" s="91" t="str">
        <f t="shared" si="48"/>
        <v/>
      </c>
      <c r="DA29" s="91" t="str">
        <f t="shared" si="46"/>
        <v/>
      </c>
      <c r="DB29" s="91" t="str">
        <f t="shared" si="47"/>
        <v/>
      </c>
    </row>
    <row r="30" spans="1:106" ht="15" customHeight="1" x14ac:dyDescent="0.3">
      <c r="A30" s="126" t="str">
        <f>'Gene Table'!B29</f>
        <v>IL10</v>
      </c>
      <c r="B30" s="102">
        <v>27</v>
      </c>
      <c r="C30" s="41">
        <f>IF('Test Sample Data'!C29="","",IF(SUM('Test Sample Data'!C$3:C$98)&gt;10,IF(AND(ISNUMBER('Test Sample Data'!C29),'Test Sample Data'!C29&lt;$C$109, 'Test Sample Data'!C29&gt;0),'Test Sample Data'!C29,$C$109),""))</f>
        <v>13.53</v>
      </c>
      <c r="D30" s="41">
        <f>IF('Test Sample Data'!D29="","",IF(SUM('Test Sample Data'!D$3:D$98)&gt;10,IF(AND(ISNUMBER('Test Sample Data'!D29),'Test Sample Data'!D29&lt;$C$109, 'Test Sample Data'!D29&gt;0),'Test Sample Data'!D29,$C$109),""))</f>
        <v>13.59</v>
      </c>
      <c r="E30" s="41">
        <f>IF('Test Sample Data'!E29="","",IF(SUM('Test Sample Data'!E$3:E$98)&gt;10,IF(AND(ISNUMBER('Test Sample Data'!E29),'Test Sample Data'!E29&lt;$C$109, 'Test Sample Data'!E29&gt;0),'Test Sample Data'!E29,$C$109),""))</f>
        <v>13.59</v>
      </c>
      <c r="F30" s="41" t="str">
        <f>IF('Test Sample Data'!F29="","",IF(SUM('Test Sample Data'!F$3:F$98)&gt;10,IF(AND(ISNUMBER('Test Sample Data'!F29),'Test Sample Data'!F29&lt;$C$109, 'Test Sample Data'!F29&gt;0),'Test Sample Data'!F29,$C$109),""))</f>
        <v/>
      </c>
      <c r="G30" s="41" t="str">
        <f>IF('Test Sample Data'!G29="","",IF(SUM('Test Sample Data'!G$3:G$98)&gt;10,IF(AND(ISNUMBER('Test Sample Data'!G29),'Test Sample Data'!G29&lt;$C$109, 'Test Sample Data'!G29&gt;0),'Test Sample Data'!G29,$C$109),""))</f>
        <v/>
      </c>
      <c r="H30" s="41" t="str">
        <f>IF('Test Sample Data'!H29="","",IF(SUM('Test Sample Data'!H$3:H$98)&gt;10,IF(AND(ISNUMBER('Test Sample Data'!H29),'Test Sample Data'!H29&lt;$C$109, 'Test Sample Data'!H29&gt;0),'Test Sample Data'!H29,$C$109),""))</f>
        <v/>
      </c>
      <c r="I30" s="41" t="str">
        <f>IF('Test Sample Data'!I29="","",IF(SUM('Test Sample Data'!I$3:I$98)&gt;10,IF(AND(ISNUMBER('Test Sample Data'!I29),'Test Sample Data'!I29&lt;$C$109, 'Test Sample Data'!I29&gt;0),'Test Sample Data'!I29,$C$109),""))</f>
        <v/>
      </c>
      <c r="J30" s="41" t="str">
        <f>IF('Test Sample Data'!J29="","",IF(SUM('Test Sample Data'!J$3:J$98)&gt;10,IF(AND(ISNUMBER('Test Sample Data'!J29),'Test Sample Data'!J29&lt;$C$109, 'Test Sample Data'!J29&gt;0),'Test Sample Data'!J29,$C$109),""))</f>
        <v/>
      </c>
      <c r="K30" s="41" t="str">
        <f>IF('Test Sample Data'!K29="","",IF(SUM('Test Sample Data'!K$3:K$98)&gt;10,IF(AND(ISNUMBER('Test Sample Data'!K29),'Test Sample Data'!K29&lt;$C$109, 'Test Sample Data'!K29&gt;0),'Test Sample Data'!K29,$C$109),""))</f>
        <v/>
      </c>
      <c r="L30" s="41" t="str">
        <f>IF('Test Sample Data'!L29="","",IF(SUM('Test Sample Data'!L$3:L$98)&gt;10,IF(AND(ISNUMBER('Test Sample Data'!L29),'Test Sample Data'!L29&lt;$C$109, 'Test Sample Data'!L29&gt;0),'Test Sample Data'!L29,$C$109),""))</f>
        <v/>
      </c>
      <c r="M30" s="41" t="str">
        <f>IF('Test Sample Data'!M29="","",IF(SUM('Test Sample Data'!M$3:M$98)&gt;10,IF(AND(ISNUMBER('Test Sample Data'!M29),'Test Sample Data'!M29&lt;$C$109, 'Test Sample Data'!M29&gt;0),'Test Sample Data'!M29,$C$109),""))</f>
        <v/>
      </c>
      <c r="N30" s="41" t="str">
        <f>IF('Test Sample Data'!N29="","",IF(SUM('Test Sample Data'!N$3:N$98)&gt;10,IF(AND(ISNUMBER('Test Sample Data'!N29),'Test Sample Data'!N29&lt;$C$109, 'Test Sample Data'!N29&gt;0),'Test Sample Data'!N29,$C$109),""))</f>
        <v/>
      </c>
      <c r="O30" s="41" t="str">
        <f>'Gene Table'!B29</f>
        <v>IL10</v>
      </c>
      <c r="P30" s="102">
        <v>27</v>
      </c>
      <c r="Q30" s="41">
        <f>IF('Control Sample Data'!C29="","",IF(SUM('Control Sample Data'!C$3:C$98)&gt;10,IF(AND(ISNUMBER('Control Sample Data'!C29),'Control Sample Data'!C29&lt;$C$109, 'Control Sample Data'!C29&gt;0),'Control Sample Data'!C29,$C$109),""))</f>
        <v>22.38</v>
      </c>
      <c r="R30" s="41">
        <f>IF('Control Sample Data'!D29="","",IF(SUM('Control Sample Data'!D$3:D$98)&gt;10,IF(AND(ISNUMBER('Control Sample Data'!D29),'Control Sample Data'!D29&lt;$C$109, 'Control Sample Data'!D29&gt;0),'Control Sample Data'!D29,$C$109),""))</f>
        <v>22.43</v>
      </c>
      <c r="S30" s="41">
        <f>IF('Control Sample Data'!E29="","",IF(SUM('Control Sample Data'!E$3:E$98)&gt;10,IF(AND(ISNUMBER('Control Sample Data'!E29),'Control Sample Data'!E29&lt;$C$109, 'Control Sample Data'!E29&gt;0),'Control Sample Data'!E29,$C$109),""))</f>
        <v>22.43</v>
      </c>
      <c r="T30" s="41" t="str">
        <f>IF('Control Sample Data'!F29="","",IF(SUM('Control Sample Data'!F$3:F$98)&gt;10,IF(AND(ISNUMBER('Control Sample Data'!F29),'Control Sample Data'!F29&lt;$C$109, 'Control Sample Data'!F29&gt;0),'Control Sample Data'!F29,$C$109),""))</f>
        <v/>
      </c>
      <c r="U30" s="41" t="str">
        <f>IF('Control Sample Data'!G29="","",IF(SUM('Control Sample Data'!G$3:G$98)&gt;10,IF(AND(ISNUMBER('Control Sample Data'!G29),'Control Sample Data'!G29&lt;$C$109, 'Control Sample Data'!G29&gt;0),'Control Sample Data'!G29,$C$109),""))</f>
        <v/>
      </c>
      <c r="V30" s="41" t="str">
        <f>IF('Control Sample Data'!H29="","",IF(SUM('Control Sample Data'!H$3:H$98)&gt;10,IF(AND(ISNUMBER('Control Sample Data'!H29),'Control Sample Data'!H29&lt;$C$109, 'Control Sample Data'!H29&gt;0),'Control Sample Data'!H29,$C$109),""))</f>
        <v/>
      </c>
      <c r="W30" s="41" t="str">
        <f>IF('Control Sample Data'!I29="","",IF(SUM('Control Sample Data'!I$3:I$98)&gt;10,IF(AND(ISNUMBER('Control Sample Data'!I29),'Control Sample Data'!I29&lt;$C$109, 'Control Sample Data'!I29&gt;0),'Control Sample Data'!I29,$C$109),""))</f>
        <v/>
      </c>
      <c r="X30" s="41" t="str">
        <f>IF('Control Sample Data'!J29="","",IF(SUM('Control Sample Data'!J$3:J$98)&gt;10,IF(AND(ISNUMBER('Control Sample Data'!J29),'Control Sample Data'!J29&lt;$C$109, 'Control Sample Data'!J29&gt;0),'Control Sample Data'!J29,$C$109),""))</f>
        <v/>
      </c>
      <c r="Y30" s="41" t="str">
        <f>IF('Control Sample Data'!K29="","",IF(SUM('Control Sample Data'!K$3:K$98)&gt;10,IF(AND(ISNUMBER('Control Sample Data'!K29),'Control Sample Data'!K29&lt;$C$109, 'Control Sample Data'!K29&gt;0),'Control Sample Data'!K29,$C$109),""))</f>
        <v/>
      </c>
      <c r="Z30" s="41" t="str">
        <f>IF('Control Sample Data'!L29="","",IF(SUM('Control Sample Data'!L$3:L$98)&gt;10,IF(AND(ISNUMBER('Control Sample Data'!L29),'Control Sample Data'!L29&lt;$C$109, 'Control Sample Data'!L29&gt;0),'Control Sample Data'!L29,$C$109),""))</f>
        <v/>
      </c>
      <c r="AA30" s="41" t="str">
        <f>IF('Control Sample Data'!M29="","",IF(SUM('Control Sample Data'!M$3:M$98)&gt;10,IF(AND(ISNUMBER('Control Sample Data'!M29),'Control Sample Data'!M29&lt;$C$109, 'Control Sample Data'!M29&gt;0),'Control Sample Data'!M29,$C$109),""))</f>
        <v/>
      </c>
      <c r="AB30" s="127" t="str">
        <f>IF('Control Sample Data'!N29="","",IF(SUM('Control Sample Data'!N$3:N$98)&gt;10,IF(AND(ISNUMBER('Control Sample Data'!N29),'Control Sample Data'!N29&lt;$C$109, 'Control Sample Data'!N29&gt;0),'Control Sample Data'!N29,$C$109),""))</f>
        <v/>
      </c>
      <c r="BA30" s="85" t="str">
        <f t="shared" si="36"/>
        <v>IL10</v>
      </c>
      <c r="BB30" s="107">
        <v>27</v>
      </c>
      <c r="BC30" s="86">
        <f t="shared" si="0"/>
        <v>-5.1780000000000026</v>
      </c>
      <c r="BD30" s="86">
        <f t="shared" si="1"/>
        <v>-5.0939999999999976</v>
      </c>
      <c r="BE30" s="86">
        <f t="shared" si="2"/>
        <v>-4.9920000000000009</v>
      </c>
      <c r="BF30" s="86" t="str">
        <f t="shared" si="3"/>
        <v/>
      </c>
      <c r="BG30" s="86" t="str">
        <f t="shared" si="4"/>
        <v/>
      </c>
      <c r="BH30" s="86" t="str">
        <f t="shared" si="5"/>
        <v/>
      </c>
      <c r="BI30" s="86" t="str">
        <f t="shared" si="6"/>
        <v/>
      </c>
      <c r="BJ30" s="86" t="str">
        <f t="shared" si="7"/>
        <v/>
      </c>
      <c r="BK30" s="86" t="str">
        <f t="shared" si="8"/>
        <v/>
      </c>
      <c r="BL30" s="86" t="str">
        <f t="shared" si="9"/>
        <v/>
      </c>
      <c r="BM30" s="86" t="str">
        <f t="shared" si="37"/>
        <v/>
      </c>
      <c r="BN30" s="86" t="str">
        <f t="shared" si="38"/>
        <v/>
      </c>
      <c r="BO30" s="86">
        <f t="shared" si="11"/>
        <v>3.91</v>
      </c>
      <c r="BP30" s="86">
        <f t="shared" si="12"/>
        <v>4.088000000000001</v>
      </c>
      <c r="BQ30" s="86">
        <f t="shared" si="13"/>
        <v>3.8539999999999992</v>
      </c>
      <c r="BR30" s="86" t="str">
        <f t="shared" si="14"/>
        <v/>
      </c>
      <c r="BS30" s="86" t="str">
        <f t="shared" si="15"/>
        <v/>
      </c>
      <c r="BT30" s="86" t="str">
        <f t="shared" si="16"/>
        <v/>
      </c>
      <c r="BU30" s="86" t="str">
        <f t="shared" si="17"/>
        <v/>
      </c>
      <c r="BV30" s="86" t="str">
        <f t="shared" si="18"/>
        <v/>
      </c>
      <c r="BW30" s="86" t="str">
        <f t="shared" si="19"/>
        <v/>
      </c>
      <c r="BX30" s="86" t="str">
        <f t="shared" si="20"/>
        <v/>
      </c>
      <c r="BY30" s="86" t="str">
        <f t="shared" si="39"/>
        <v/>
      </c>
      <c r="BZ30" s="86" t="str">
        <f t="shared" si="40"/>
        <v/>
      </c>
      <c r="CA30" s="41">
        <f t="shared" si="41"/>
        <v>-5.0880000000000001</v>
      </c>
      <c r="CB30" s="41">
        <f t="shared" si="42"/>
        <v>3.9506666666666668</v>
      </c>
      <c r="CC30" s="90" t="str">
        <f t="shared" si="43"/>
        <v>IL10</v>
      </c>
      <c r="CD30" s="107">
        <v>27</v>
      </c>
      <c r="CE30" s="91">
        <f t="shared" si="22"/>
        <v>36.202062811068863</v>
      </c>
      <c r="CF30" s="91">
        <f t="shared" si="23"/>
        <v>34.154410817278659</v>
      </c>
      <c r="CG30" s="91">
        <f t="shared" si="24"/>
        <v>31.82304539754287</v>
      </c>
      <c r="CH30" s="91" t="str">
        <f t="shared" si="25"/>
        <v/>
      </c>
      <c r="CI30" s="91" t="str">
        <f t="shared" si="26"/>
        <v/>
      </c>
      <c r="CJ30" s="91" t="str">
        <f t="shared" si="27"/>
        <v/>
      </c>
      <c r="CK30" s="91" t="str">
        <f t="shared" si="28"/>
        <v/>
      </c>
      <c r="CL30" s="91" t="str">
        <f t="shared" si="29"/>
        <v/>
      </c>
      <c r="CM30" s="91" t="str">
        <f t="shared" si="30"/>
        <v/>
      </c>
      <c r="CN30" s="91" t="str">
        <f t="shared" si="31"/>
        <v/>
      </c>
      <c r="CO30" s="91" t="str">
        <f t="shared" si="44"/>
        <v/>
      </c>
      <c r="CP30" s="91" t="str">
        <f t="shared" si="45"/>
        <v/>
      </c>
      <c r="CQ30" s="91">
        <f t="shared" si="49"/>
        <v>6.6523136403334987E-2</v>
      </c>
      <c r="CR30" s="91">
        <f t="shared" si="49"/>
        <v>5.8801631719611704E-2</v>
      </c>
      <c r="CS30" s="91">
        <f t="shared" si="49"/>
        <v>6.9156084568267065E-2</v>
      </c>
      <c r="CT30" s="91" t="str">
        <f t="shared" si="49"/>
        <v/>
      </c>
      <c r="CU30" s="91" t="str">
        <f t="shared" si="49"/>
        <v/>
      </c>
      <c r="CV30" s="91" t="str">
        <f t="shared" si="49"/>
        <v/>
      </c>
      <c r="CW30" s="91" t="str">
        <f t="shared" si="50"/>
        <v/>
      </c>
      <c r="CX30" s="91" t="str">
        <f t="shared" si="50"/>
        <v/>
      </c>
      <c r="CY30" s="91" t="str">
        <f t="shared" si="50"/>
        <v/>
      </c>
      <c r="CZ30" s="91" t="str">
        <f t="shared" si="48"/>
        <v/>
      </c>
      <c r="DA30" s="91" t="str">
        <f t="shared" si="46"/>
        <v/>
      </c>
      <c r="DB30" s="91" t="str">
        <f t="shared" si="47"/>
        <v/>
      </c>
    </row>
    <row r="31" spans="1:106" ht="15" customHeight="1" x14ac:dyDescent="0.3">
      <c r="A31" s="126" t="str">
        <f>'Gene Table'!B30</f>
        <v>IL11</v>
      </c>
      <c r="B31" s="102">
        <v>28</v>
      </c>
      <c r="C31" s="41">
        <f>IF('Test Sample Data'!C30="","",IF(SUM('Test Sample Data'!C$3:C$98)&gt;10,IF(AND(ISNUMBER('Test Sample Data'!C30),'Test Sample Data'!C30&lt;$C$109, 'Test Sample Data'!C30&gt;0),'Test Sample Data'!C30,$C$109),""))</f>
        <v>29.52</v>
      </c>
      <c r="D31" s="41">
        <f>IF('Test Sample Data'!D30="","",IF(SUM('Test Sample Data'!D$3:D$98)&gt;10,IF(AND(ISNUMBER('Test Sample Data'!D30),'Test Sample Data'!D30&lt;$C$109, 'Test Sample Data'!D30&gt;0),'Test Sample Data'!D30,$C$109),""))</f>
        <v>29.17</v>
      </c>
      <c r="E31" s="41">
        <f>IF('Test Sample Data'!E30="","",IF(SUM('Test Sample Data'!E$3:E$98)&gt;10,IF(AND(ISNUMBER('Test Sample Data'!E30),'Test Sample Data'!E30&lt;$C$109, 'Test Sample Data'!E30&gt;0),'Test Sample Data'!E30,$C$109),""))</f>
        <v>29.13</v>
      </c>
      <c r="F31" s="41" t="str">
        <f>IF('Test Sample Data'!F30="","",IF(SUM('Test Sample Data'!F$3:F$98)&gt;10,IF(AND(ISNUMBER('Test Sample Data'!F30),'Test Sample Data'!F30&lt;$C$109, 'Test Sample Data'!F30&gt;0),'Test Sample Data'!F30,$C$109),""))</f>
        <v/>
      </c>
      <c r="G31" s="41" t="str">
        <f>IF('Test Sample Data'!G30="","",IF(SUM('Test Sample Data'!G$3:G$98)&gt;10,IF(AND(ISNUMBER('Test Sample Data'!G30),'Test Sample Data'!G30&lt;$C$109, 'Test Sample Data'!G30&gt;0),'Test Sample Data'!G30,$C$109),""))</f>
        <v/>
      </c>
      <c r="H31" s="41" t="str">
        <f>IF('Test Sample Data'!H30="","",IF(SUM('Test Sample Data'!H$3:H$98)&gt;10,IF(AND(ISNUMBER('Test Sample Data'!H30),'Test Sample Data'!H30&lt;$C$109, 'Test Sample Data'!H30&gt;0),'Test Sample Data'!H30,$C$109),""))</f>
        <v/>
      </c>
      <c r="I31" s="41" t="str">
        <f>IF('Test Sample Data'!I30="","",IF(SUM('Test Sample Data'!I$3:I$98)&gt;10,IF(AND(ISNUMBER('Test Sample Data'!I30),'Test Sample Data'!I30&lt;$C$109, 'Test Sample Data'!I30&gt;0),'Test Sample Data'!I30,$C$109),""))</f>
        <v/>
      </c>
      <c r="J31" s="41" t="str">
        <f>IF('Test Sample Data'!J30="","",IF(SUM('Test Sample Data'!J$3:J$98)&gt;10,IF(AND(ISNUMBER('Test Sample Data'!J30),'Test Sample Data'!J30&lt;$C$109, 'Test Sample Data'!J30&gt;0),'Test Sample Data'!J30,$C$109),""))</f>
        <v/>
      </c>
      <c r="K31" s="41" t="str">
        <f>IF('Test Sample Data'!K30="","",IF(SUM('Test Sample Data'!K$3:K$98)&gt;10,IF(AND(ISNUMBER('Test Sample Data'!K30),'Test Sample Data'!K30&lt;$C$109, 'Test Sample Data'!K30&gt;0),'Test Sample Data'!K30,$C$109),""))</f>
        <v/>
      </c>
      <c r="L31" s="41" t="str">
        <f>IF('Test Sample Data'!L30="","",IF(SUM('Test Sample Data'!L$3:L$98)&gt;10,IF(AND(ISNUMBER('Test Sample Data'!L30),'Test Sample Data'!L30&lt;$C$109, 'Test Sample Data'!L30&gt;0),'Test Sample Data'!L30,$C$109),""))</f>
        <v/>
      </c>
      <c r="M31" s="41" t="str">
        <f>IF('Test Sample Data'!M30="","",IF(SUM('Test Sample Data'!M$3:M$98)&gt;10,IF(AND(ISNUMBER('Test Sample Data'!M30),'Test Sample Data'!M30&lt;$C$109, 'Test Sample Data'!M30&gt;0),'Test Sample Data'!M30,$C$109),""))</f>
        <v/>
      </c>
      <c r="N31" s="41" t="str">
        <f>IF('Test Sample Data'!N30="","",IF(SUM('Test Sample Data'!N$3:N$98)&gt;10,IF(AND(ISNUMBER('Test Sample Data'!N30),'Test Sample Data'!N30&lt;$C$109, 'Test Sample Data'!N30&gt;0),'Test Sample Data'!N30,$C$109),""))</f>
        <v/>
      </c>
      <c r="O31" s="41" t="str">
        <f>'Gene Table'!B30</f>
        <v>IL11</v>
      </c>
      <c r="P31" s="102">
        <v>28</v>
      </c>
      <c r="Q31" s="41">
        <f>IF('Control Sample Data'!C30="","",IF(SUM('Control Sample Data'!C$3:C$98)&gt;10,IF(AND(ISNUMBER('Control Sample Data'!C30),'Control Sample Data'!C30&lt;$C$109, 'Control Sample Data'!C30&gt;0),'Control Sample Data'!C30,$C$109),""))</f>
        <v>28.7</v>
      </c>
      <c r="R31" s="41">
        <f>IF('Control Sample Data'!D30="","",IF(SUM('Control Sample Data'!D$3:D$98)&gt;10,IF(AND(ISNUMBER('Control Sample Data'!D30),'Control Sample Data'!D30&lt;$C$109, 'Control Sample Data'!D30&gt;0),'Control Sample Data'!D30,$C$109),""))</f>
        <v>28.21</v>
      </c>
      <c r="S31" s="41">
        <f>IF('Control Sample Data'!E30="","",IF(SUM('Control Sample Data'!E$3:E$98)&gt;10,IF(AND(ISNUMBER('Control Sample Data'!E30),'Control Sample Data'!E30&lt;$C$109, 'Control Sample Data'!E30&gt;0),'Control Sample Data'!E30,$C$109),""))</f>
        <v>28.29</v>
      </c>
      <c r="T31" s="41" t="str">
        <f>IF('Control Sample Data'!F30="","",IF(SUM('Control Sample Data'!F$3:F$98)&gt;10,IF(AND(ISNUMBER('Control Sample Data'!F30),'Control Sample Data'!F30&lt;$C$109, 'Control Sample Data'!F30&gt;0),'Control Sample Data'!F30,$C$109),""))</f>
        <v/>
      </c>
      <c r="U31" s="41" t="str">
        <f>IF('Control Sample Data'!G30="","",IF(SUM('Control Sample Data'!G$3:G$98)&gt;10,IF(AND(ISNUMBER('Control Sample Data'!G30),'Control Sample Data'!G30&lt;$C$109, 'Control Sample Data'!G30&gt;0),'Control Sample Data'!G30,$C$109),""))</f>
        <v/>
      </c>
      <c r="V31" s="41" t="str">
        <f>IF('Control Sample Data'!H30="","",IF(SUM('Control Sample Data'!H$3:H$98)&gt;10,IF(AND(ISNUMBER('Control Sample Data'!H30),'Control Sample Data'!H30&lt;$C$109, 'Control Sample Data'!H30&gt;0),'Control Sample Data'!H30,$C$109),""))</f>
        <v/>
      </c>
      <c r="W31" s="41" t="str">
        <f>IF('Control Sample Data'!I30="","",IF(SUM('Control Sample Data'!I$3:I$98)&gt;10,IF(AND(ISNUMBER('Control Sample Data'!I30),'Control Sample Data'!I30&lt;$C$109, 'Control Sample Data'!I30&gt;0),'Control Sample Data'!I30,$C$109),""))</f>
        <v/>
      </c>
      <c r="X31" s="41" t="str">
        <f>IF('Control Sample Data'!J30="","",IF(SUM('Control Sample Data'!J$3:J$98)&gt;10,IF(AND(ISNUMBER('Control Sample Data'!J30),'Control Sample Data'!J30&lt;$C$109, 'Control Sample Data'!J30&gt;0),'Control Sample Data'!J30,$C$109),""))</f>
        <v/>
      </c>
      <c r="Y31" s="41" t="str">
        <f>IF('Control Sample Data'!K30="","",IF(SUM('Control Sample Data'!K$3:K$98)&gt;10,IF(AND(ISNUMBER('Control Sample Data'!K30),'Control Sample Data'!K30&lt;$C$109, 'Control Sample Data'!K30&gt;0),'Control Sample Data'!K30,$C$109),""))</f>
        <v/>
      </c>
      <c r="Z31" s="41" t="str">
        <f>IF('Control Sample Data'!L30="","",IF(SUM('Control Sample Data'!L$3:L$98)&gt;10,IF(AND(ISNUMBER('Control Sample Data'!L30),'Control Sample Data'!L30&lt;$C$109, 'Control Sample Data'!L30&gt;0),'Control Sample Data'!L30,$C$109),""))</f>
        <v/>
      </c>
      <c r="AA31" s="41" t="str">
        <f>IF('Control Sample Data'!M30="","",IF(SUM('Control Sample Data'!M$3:M$98)&gt;10,IF(AND(ISNUMBER('Control Sample Data'!M30),'Control Sample Data'!M30&lt;$C$109, 'Control Sample Data'!M30&gt;0),'Control Sample Data'!M30,$C$109),""))</f>
        <v/>
      </c>
      <c r="AB31" s="127" t="str">
        <f>IF('Control Sample Data'!N30="","",IF(SUM('Control Sample Data'!N$3:N$98)&gt;10,IF(AND(ISNUMBER('Control Sample Data'!N30),'Control Sample Data'!N30&lt;$C$109, 'Control Sample Data'!N30&gt;0),'Control Sample Data'!N30,$C$109),""))</f>
        <v/>
      </c>
      <c r="BA31" s="85" t="str">
        <f t="shared" si="36"/>
        <v>IL11</v>
      </c>
      <c r="BB31" s="107">
        <v>28</v>
      </c>
      <c r="BC31" s="86">
        <f t="shared" si="0"/>
        <v>10.811999999999998</v>
      </c>
      <c r="BD31" s="86">
        <f t="shared" si="1"/>
        <v>10.486000000000004</v>
      </c>
      <c r="BE31" s="86">
        <f t="shared" si="2"/>
        <v>10.547999999999998</v>
      </c>
      <c r="BF31" s="86" t="str">
        <f t="shared" si="3"/>
        <v/>
      </c>
      <c r="BG31" s="86" t="str">
        <f t="shared" si="4"/>
        <v/>
      </c>
      <c r="BH31" s="86" t="str">
        <f t="shared" si="5"/>
        <v/>
      </c>
      <c r="BI31" s="86" t="str">
        <f t="shared" si="6"/>
        <v/>
      </c>
      <c r="BJ31" s="86" t="str">
        <f t="shared" si="7"/>
        <v/>
      </c>
      <c r="BK31" s="86" t="str">
        <f t="shared" si="8"/>
        <v/>
      </c>
      <c r="BL31" s="86" t="str">
        <f t="shared" si="9"/>
        <v/>
      </c>
      <c r="BM31" s="86" t="str">
        <f t="shared" si="37"/>
        <v/>
      </c>
      <c r="BN31" s="86" t="str">
        <f t="shared" si="38"/>
        <v/>
      </c>
      <c r="BO31" s="86">
        <f t="shared" si="11"/>
        <v>10.23</v>
      </c>
      <c r="BP31" s="86">
        <f t="shared" si="12"/>
        <v>9.8680000000000021</v>
      </c>
      <c r="BQ31" s="86">
        <f t="shared" si="13"/>
        <v>9.7139999999999986</v>
      </c>
      <c r="BR31" s="86" t="str">
        <f t="shared" si="14"/>
        <v/>
      </c>
      <c r="BS31" s="86" t="str">
        <f t="shared" si="15"/>
        <v/>
      </c>
      <c r="BT31" s="86" t="str">
        <f t="shared" si="16"/>
        <v/>
      </c>
      <c r="BU31" s="86" t="str">
        <f t="shared" si="17"/>
        <v/>
      </c>
      <c r="BV31" s="86" t="str">
        <f t="shared" si="18"/>
        <v/>
      </c>
      <c r="BW31" s="86" t="str">
        <f t="shared" si="19"/>
        <v/>
      </c>
      <c r="BX31" s="86" t="str">
        <f t="shared" si="20"/>
        <v/>
      </c>
      <c r="BY31" s="86" t="str">
        <f t="shared" si="39"/>
        <v/>
      </c>
      <c r="BZ31" s="86" t="str">
        <f t="shared" si="40"/>
        <v/>
      </c>
      <c r="CA31" s="41">
        <f t="shared" si="41"/>
        <v>10.615333333333334</v>
      </c>
      <c r="CB31" s="41">
        <f t="shared" si="42"/>
        <v>9.9373333333333331</v>
      </c>
      <c r="CC31" s="90" t="str">
        <f t="shared" si="43"/>
        <v>IL11</v>
      </c>
      <c r="CD31" s="107">
        <v>28</v>
      </c>
      <c r="CE31" s="91">
        <f t="shared" si="22"/>
        <v>5.5624188340923678E-4</v>
      </c>
      <c r="CF31" s="91">
        <f t="shared" si="23"/>
        <v>6.9726756820559564E-4</v>
      </c>
      <c r="CG31" s="91">
        <f t="shared" si="24"/>
        <v>6.6793716010863941E-4</v>
      </c>
      <c r="CH31" s="91" t="str">
        <f t="shared" si="25"/>
        <v/>
      </c>
      <c r="CI31" s="91" t="str">
        <f t="shared" si="26"/>
        <v/>
      </c>
      <c r="CJ31" s="91" t="str">
        <f t="shared" si="27"/>
        <v/>
      </c>
      <c r="CK31" s="91" t="str">
        <f t="shared" si="28"/>
        <v/>
      </c>
      <c r="CL31" s="91" t="str">
        <f t="shared" si="29"/>
        <v/>
      </c>
      <c r="CM31" s="91" t="str">
        <f t="shared" si="30"/>
        <v/>
      </c>
      <c r="CN31" s="91" t="str">
        <f t="shared" si="31"/>
        <v/>
      </c>
      <c r="CO31" s="91" t="str">
        <f t="shared" si="44"/>
        <v/>
      </c>
      <c r="CP31" s="91" t="str">
        <f t="shared" si="45"/>
        <v/>
      </c>
      <c r="CQ31" s="91">
        <f t="shared" si="49"/>
        <v>8.3265126149214522E-4</v>
      </c>
      <c r="CR31" s="91">
        <f t="shared" si="49"/>
        <v>1.0701286781715719E-3</v>
      </c>
      <c r="CS31" s="91">
        <f t="shared" si="49"/>
        <v>1.1906788028088913E-3</v>
      </c>
      <c r="CT31" s="91" t="str">
        <f t="shared" si="49"/>
        <v/>
      </c>
      <c r="CU31" s="91" t="str">
        <f t="shared" si="49"/>
        <v/>
      </c>
      <c r="CV31" s="91" t="str">
        <f t="shared" si="49"/>
        <v/>
      </c>
      <c r="CW31" s="91" t="str">
        <f t="shared" si="50"/>
        <v/>
      </c>
      <c r="CX31" s="91" t="str">
        <f t="shared" si="50"/>
        <v/>
      </c>
      <c r="CY31" s="91" t="str">
        <f t="shared" si="50"/>
        <v/>
      </c>
      <c r="CZ31" s="91" t="str">
        <f t="shared" si="48"/>
        <v/>
      </c>
      <c r="DA31" s="91" t="str">
        <f t="shared" si="46"/>
        <v/>
      </c>
      <c r="DB31" s="91" t="str">
        <f t="shared" si="47"/>
        <v/>
      </c>
    </row>
    <row r="32" spans="1:106" ht="15" customHeight="1" x14ac:dyDescent="0.3">
      <c r="A32" s="126" t="str">
        <f>'Gene Table'!B31</f>
        <v>IL12A</v>
      </c>
      <c r="B32" s="102">
        <v>29</v>
      </c>
      <c r="C32" s="41">
        <f>IF('Test Sample Data'!C31="","",IF(SUM('Test Sample Data'!C$3:C$98)&gt;10,IF(AND(ISNUMBER('Test Sample Data'!C31),'Test Sample Data'!C31&lt;$C$109, 'Test Sample Data'!C31&gt;0),'Test Sample Data'!C31,$C$109),""))</f>
        <v>21.51</v>
      </c>
      <c r="D32" s="41">
        <f>IF('Test Sample Data'!D31="","",IF(SUM('Test Sample Data'!D$3:D$98)&gt;10,IF(AND(ISNUMBER('Test Sample Data'!D31),'Test Sample Data'!D31&lt;$C$109, 'Test Sample Data'!D31&gt;0),'Test Sample Data'!D31,$C$109),""))</f>
        <v>21.46</v>
      </c>
      <c r="E32" s="41">
        <f>IF('Test Sample Data'!E31="","",IF(SUM('Test Sample Data'!E$3:E$98)&gt;10,IF(AND(ISNUMBER('Test Sample Data'!E31),'Test Sample Data'!E31&lt;$C$109, 'Test Sample Data'!E31&gt;0),'Test Sample Data'!E31,$C$109),""))</f>
        <v>21.32</v>
      </c>
      <c r="F32" s="41" t="str">
        <f>IF('Test Sample Data'!F31="","",IF(SUM('Test Sample Data'!F$3:F$98)&gt;10,IF(AND(ISNUMBER('Test Sample Data'!F31),'Test Sample Data'!F31&lt;$C$109, 'Test Sample Data'!F31&gt;0),'Test Sample Data'!F31,$C$109),""))</f>
        <v/>
      </c>
      <c r="G32" s="41" t="str">
        <f>IF('Test Sample Data'!G31="","",IF(SUM('Test Sample Data'!G$3:G$98)&gt;10,IF(AND(ISNUMBER('Test Sample Data'!G31),'Test Sample Data'!G31&lt;$C$109, 'Test Sample Data'!G31&gt;0),'Test Sample Data'!G31,$C$109),""))</f>
        <v/>
      </c>
      <c r="H32" s="41" t="str">
        <f>IF('Test Sample Data'!H31="","",IF(SUM('Test Sample Data'!H$3:H$98)&gt;10,IF(AND(ISNUMBER('Test Sample Data'!H31),'Test Sample Data'!H31&lt;$C$109, 'Test Sample Data'!H31&gt;0),'Test Sample Data'!H31,$C$109),""))</f>
        <v/>
      </c>
      <c r="I32" s="41" t="str">
        <f>IF('Test Sample Data'!I31="","",IF(SUM('Test Sample Data'!I$3:I$98)&gt;10,IF(AND(ISNUMBER('Test Sample Data'!I31),'Test Sample Data'!I31&lt;$C$109, 'Test Sample Data'!I31&gt;0),'Test Sample Data'!I31,$C$109),""))</f>
        <v/>
      </c>
      <c r="J32" s="41" t="str">
        <f>IF('Test Sample Data'!J31="","",IF(SUM('Test Sample Data'!J$3:J$98)&gt;10,IF(AND(ISNUMBER('Test Sample Data'!J31),'Test Sample Data'!J31&lt;$C$109, 'Test Sample Data'!J31&gt;0),'Test Sample Data'!J31,$C$109),""))</f>
        <v/>
      </c>
      <c r="K32" s="41" t="str">
        <f>IF('Test Sample Data'!K31="","",IF(SUM('Test Sample Data'!K$3:K$98)&gt;10,IF(AND(ISNUMBER('Test Sample Data'!K31),'Test Sample Data'!K31&lt;$C$109, 'Test Sample Data'!K31&gt;0),'Test Sample Data'!K31,$C$109),""))</f>
        <v/>
      </c>
      <c r="L32" s="41" t="str">
        <f>IF('Test Sample Data'!L31="","",IF(SUM('Test Sample Data'!L$3:L$98)&gt;10,IF(AND(ISNUMBER('Test Sample Data'!L31),'Test Sample Data'!L31&lt;$C$109, 'Test Sample Data'!L31&gt;0),'Test Sample Data'!L31,$C$109),""))</f>
        <v/>
      </c>
      <c r="M32" s="41" t="str">
        <f>IF('Test Sample Data'!M31="","",IF(SUM('Test Sample Data'!M$3:M$98)&gt;10,IF(AND(ISNUMBER('Test Sample Data'!M31),'Test Sample Data'!M31&lt;$C$109, 'Test Sample Data'!M31&gt;0),'Test Sample Data'!M31,$C$109),""))</f>
        <v/>
      </c>
      <c r="N32" s="41" t="str">
        <f>IF('Test Sample Data'!N31="","",IF(SUM('Test Sample Data'!N$3:N$98)&gt;10,IF(AND(ISNUMBER('Test Sample Data'!N31),'Test Sample Data'!N31&lt;$C$109, 'Test Sample Data'!N31&gt;0),'Test Sample Data'!N31,$C$109),""))</f>
        <v/>
      </c>
      <c r="O32" s="41" t="str">
        <f>'Gene Table'!B31</f>
        <v>IL12A</v>
      </c>
      <c r="P32" s="102">
        <v>29</v>
      </c>
      <c r="Q32" s="41">
        <f>IF('Control Sample Data'!C31="","",IF(SUM('Control Sample Data'!C$3:C$98)&gt;10,IF(AND(ISNUMBER('Control Sample Data'!C31),'Control Sample Data'!C31&lt;$C$109, 'Control Sample Data'!C31&gt;0),'Control Sample Data'!C31,$C$109),""))</f>
        <v>27.23</v>
      </c>
      <c r="R32" s="41">
        <f>IF('Control Sample Data'!D31="","",IF(SUM('Control Sample Data'!D$3:D$98)&gt;10,IF(AND(ISNUMBER('Control Sample Data'!D31),'Control Sample Data'!D31&lt;$C$109, 'Control Sample Data'!D31&gt;0),'Control Sample Data'!D31,$C$109),""))</f>
        <v>27.15</v>
      </c>
      <c r="S32" s="41">
        <f>IF('Control Sample Data'!E31="","",IF(SUM('Control Sample Data'!E$3:E$98)&gt;10,IF(AND(ISNUMBER('Control Sample Data'!E31),'Control Sample Data'!E31&lt;$C$109, 'Control Sample Data'!E31&gt;0),'Control Sample Data'!E31,$C$109),""))</f>
        <v>27.24</v>
      </c>
      <c r="T32" s="41" t="str">
        <f>IF('Control Sample Data'!F31="","",IF(SUM('Control Sample Data'!F$3:F$98)&gt;10,IF(AND(ISNUMBER('Control Sample Data'!F31),'Control Sample Data'!F31&lt;$C$109, 'Control Sample Data'!F31&gt;0),'Control Sample Data'!F31,$C$109),""))</f>
        <v/>
      </c>
      <c r="U32" s="41" t="str">
        <f>IF('Control Sample Data'!G31="","",IF(SUM('Control Sample Data'!G$3:G$98)&gt;10,IF(AND(ISNUMBER('Control Sample Data'!G31),'Control Sample Data'!G31&lt;$C$109, 'Control Sample Data'!G31&gt;0),'Control Sample Data'!G31,$C$109),""))</f>
        <v/>
      </c>
      <c r="V32" s="41" t="str">
        <f>IF('Control Sample Data'!H31="","",IF(SUM('Control Sample Data'!H$3:H$98)&gt;10,IF(AND(ISNUMBER('Control Sample Data'!H31),'Control Sample Data'!H31&lt;$C$109, 'Control Sample Data'!H31&gt;0),'Control Sample Data'!H31,$C$109),""))</f>
        <v/>
      </c>
      <c r="W32" s="41" t="str">
        <f>IF('Control Sample Data'!I31="","",IF(SUM('Control Sample Data'!I$3:I$98)&gt;10,IF(AND(ISNUMBER('Control Sample Data'!I31),'Control Sample Data'!I31&lt;$C$109, 'Control Sample Data'!I31&gt;0),'Control Sample Data'!I31,$C$109),""))</f>
        <v/>
      </c>
      <c r="X32" s="41" t="str">
        <f>IF('Control Sample Data'!J31="","",IF(SUM('Control Sample Data'!J$3:J$98)&gt;10,IF(AND(ISNUMBER('Control Sample Data'!J31),'Control Sample Data'!J31&lt;$C$109, 'Control Sample Data'!J31&gt;0),'Control Sample Data'!J31,$C$109),""))</f>
        <v/>
      </c>
      <c r="Y32" s="41" t="str">
        <f>IF('Control Sample Data'!K31="","",IF(SUM('Control Sample Data'!K$3:K$98)&gt;10,IF(AND(ISNUMBER('Control Sample Data'!K31),'Control Sample Data'!K31&lt;$C$109, 'Control Sample Data'!K31&gt;0),'Control Sample Data'!K31,$C$109),""))</f>
        <v/>
      </c>
      <c r="Z32" s="41" t="str">
        <f>IF('Control Sample Data'!L31="","",IF(SUM('Control Sample Data'!L$3:L$98)&gt;10,IF(AND(ISNUMBER('Control Sample Data'!L31),'Control Sample Data'!L31&lt;$C$109, 'Control Sample Data'!L31&gt;0),'Control Sample Data'!L31,$C$109),""))</f>
        <v/>
      </c>
      <c r="AA32" s="41" t="str">
        <f>IF('Control Sample Data'!M31="","",IF(SUM('Control Sample Data'!M$3:M$98)&gt;10,IF(AND(ISNUMBER('Control Sample Data'!M31),'Control Sample Data'!M31&lt;$C$109, 'Control Sample Data'!M31&gt;0),'Control Sample Data'!M31,$C$109),""))</f>
        <v/>
      </c>
      <c r="AB32" s="127" t="str">
        <f>IF('Control Sample Data'!N31="","",IF(SUM('Control Sample Data'!N$3:N$98)&gt;10,IF(AND(ISNUMBER('Control Sample Data'!N31),'Control Sample Data'!N31&lt;$C$109, 'Control Sample Data'!N31&gt;0),'Control Sample Data'!N31,$C$109),""))</f>
        <v/>
      </c>
      <c r="BA32" s="85" t="str">
        <f t="shared" si="36"/>
        <v>IL12A</v>
      </c>
      <c r="BB32" s="107">
        <v>29</v>
      </c>
      <c r="BC32" s="86">
        <f t="shared" si="0"/>
        <v>2.8019999999999996</v>
      </c>
      <c r="BD32" s="86">
        <f t="shared" si="1"/>
        <v>2.7760000000000034</v>
      </c>
      <c r="BE32" s="86">
        <f t="shared" si="2"/>
        <v>2.7379999999999995</v>
      </c>
      <c r="BF32" s="86" t="str">
        <f t="shared" si="3"/>
        <v/>
      </c>
      <c r="BG32" s="86" t="str">
        <f t="shared" si="4"/>
        <v/>
      </c>
      <c r="BH32" s="86" t="str">
        <f t="shared" si="5"/>
        <v/>
      </c>
      <c r="BI32" s="86" t="str">
        <f t="shared" si="6"/>
        <v/>
      </c>
      <c r="BJ32" s="86" t="str">
        <f t="shared" si="7"/>
        <v/>
      </c>
      <c r="BK32" s="86" t="str">
        <f t="shared" si="8"/>
        <v/>
      </c>
      <c r="BL32" s="86" t="str">
        <f t="shared" si="9"/>
        <v/>
      </c>
      <c r="BM32" s="86" t="str">
        <f t="shared" si="37"/>
        <v/>
      </c>
      <c r="BN32" s="86" t="str">
        <f t="shared" si="38"/>
        <v/>
      </c>
      <c r="BO32" s="86">
        <f t="shared" si="11"/>
        <v>8.7600000000000016</v>
      </c>
      <c r="BP32" s="86">
        <f t="shared" si="12"/>
        <v>8.8079999999999998</v>
      </c>
      <c r="BQ32" s="86">
        <f t="shared" si="13"/>
        <v>8.6639999999999979</v>
      </c>
      <c r="BR32" s="86" t="str">
        <f t="shared" si="14"/>
        <v/>
      </c>
      <c r="BS32" s="86" t="str">
        <f t="shared" si="15"/>
        <v/>
      </c>
      <c r="BT32" s="86" t="str">
        <f t="shared" si="16"/>
        <v/>
      </c>
      <c r="BU32" s="86" t="str">
        <f t="shared" si="17"/>
        <v/>
      </c>
      <c r="BV32" s="86" t="str">
        <f t="shared" si="18"/>
        <v/>
      </c>
      <c r="BW32" s="86" t="str">
        <f t="shared" si="19"/>
        <v/>
      </c>
      <c r="BX32" s="86" t="str">
        <f t="shared" si="20"/>
        <v/>
      </c>
      <c r="BY32" s="86" t="str">
        <f t="shared" si="39"/>
        <v/>
      </c>
      <c r="BZ32" s="86" t="str">
        <f t="shared" si="40"/>
        <v/>
      </c>
      <c r="CA32" s="41">
        <f t="shared" si="41"/>
        <v>2.7720000000000007</v>
      </c>
      <c r="CB32" s="41">
        <f t="shared" si="42"/>
        <v>8.7439999999999998</v>
      </c>
      <c r="CC32" s="90" t="str">
        <f t="shared" si="43"/>
        <v>IL12A</v>
      </c>
      <c r="CD32" s="107">
        <v>29</v>
      </c>
      <c r="CE32" s="91">
        <f t="shared" si="22"/>
        <v>0.1433883780282707</v>
      </c>
      <c r="CF32" s="91">
        <f t="shared" si="23"/>
        <v>0.14599592432663938</v>
      </c>
      <c r="CG32" s="91">
        <f t="shared" si="24"/>
        <v>0.14989248922388915</v>
      </c>
      <c r="CH32" s="91" t="str">
        <f t="shared" si="25"/>
        <v/>
      </c>
      <c r="CI32" s="91" t="str">
        <f t="shared" si="26"/>
        <v/>
      </c>
      <c r="CJ32" s="91" t="str">
        <f t="shared" si="27"/>
        <v/>
      </c>
      <c r="CK32" s="91" t="str">
        <f t="shared" si="28"/>
        <v/>
      </c>
      <c r="CL32" s="91" t="str">
        <f t="shared" si="29"/>
        <v/>
      </c>
      <c r="CM32" s="91" t="str">
        <f t="shared" si="30"/>
        <v/>
      </c>
      <c r="CN32" s="91" t="str">
        <f t="shared" si="31"/>
        <v/>
      </c>
      <c r="CO32" s="91" t="str">
        <f t="shared" si="44"/>
        <v/>
      </c>
      <c r="CP32" s="91" t="str">
        <f t="shared" si="45"/>
        <v/>
      </c>
      <c r="CQ32" s="91">
        <f t="shared" ref="CQ32:CV51" si="52">IF(BO32="","",POWER(2, -BO32))</f>
        <v>2.3066262918545501E-3</v>
      </c>
      <c r="CR32" s="91">
        <f t="shared" si="52"/>
        <v>2.2311450133760662E-3</v>
      </c>
      <c r="CS32" s="91">
        <f t="shared" si="52"/>
        <v>2.46533600021898E-3</v>
      </c>
      <c r="CT32" s="91" t="str">
        <f t="shared" si="52"/>
        <v/>
      </c>
      <c r="CU32" s="91" t="str">
        <f t="shared" si="52"/>
        <v/>
      </c>
      <c r="CV32" s="91" t="str">
        <f t="shared" si="52"/>
        <v/>
      </c>
      <c r="CW32" s="91" t="str">
        <f t="shared" si="50"/>
        <v/>
      </c>
      <c r="CX32" s="91" t="str">
        <f t="shared" si="50"/>
        <v/>
      </c>
      <c r="CY32" s="91" t="str">
        <f t="shared" si="50"/>
        <v/>
      </c>
      <c r="CZ32" s="91" t="str">
        <f t="shared" si="48"/>
        <v/>
      </c>
      <c r="DA32" s="91" t="str">
        <f t="shared" si="46"/>
        <v/>
      </c>
      <c r="DB32" s="91" t="str">
        <f t="shared" si="47"/>
        <v/>
      </c>
    </row>
    <row r="33" spans="1:106" ht="15" customHeight="1" x14ac:dyDescent="0.3">
      <c r="A33" s="126" t="str">
        <f>'Gene Table'!B32</f>
        <v>IL12B</v>
      </c>
      <c r="B33" s="102">
        <v>30</v>
      </c>
      <c r="C33" s="41">
        <f>IF('Test Sample Data'!C32="","",IF(SUM('Test Sample Data'!C$3:C$98)&gt;10,IF(AND(ISNUMBER('Test Sample Data'!C32),'Test Sample Data'!C32&lt;$C$109, 'Test Sample Data'!C32&gt;0),'Test Sample Data'!C32,$C$109),""))</f>
        <v>24.15</v>
      </c>
      <c r="D33" s="41">
        <f>IF('Test Sample Data'!D32="","",IF(SUM('Test Sample Data'!D$3:D$98)&gt;10,IF(AND(ISNUMBER('Test Sample Data'!D32),'Test Sample Data'!D32&lt;$C$109, 'Test Sample Data'!D32&gt;0),'Test Sample Data'!D32,$C$109),""))</f>
        <v>24.33</v>
      </c>
      <c r="E33" s="41">
        <f>IF('Test Sample Data'!E32="","",IF(SUM('Test Sample Data'!E$3:E$98)&gt;10,IF(AND(ISNUMBER('Test Sample Data'!E32),'Test Sample Data'!E32&lt;$C$109, 'Test Sample Data'!E32&gt;0),'Test Sample Data'!E32,$C$109),""))</f>
        <v>24.19</v>
      </c>
      <c r="F33" s="41" t="str">
        <f>IF('Test Sample Data'!F32="","",IF(SUM('Test Sample Data'!F$3:F$98)&gt;10,IF(AND(ISNUMBER('Test Sample Data'!F32),'Test Sample Data'!F32&lt;$C$109, 'Test Sample Data'!F32&gt;0),'Test Sample Data'!F32,$C$109),""))</f>
        <v/>
      </c>
      <c r="G33" s="41" t="str">
        <f>IF('Test Sample Data'!G32="","",IF(SUM('Test Sample Data'!G$3:G$98)&gt;10,IF(AND(ISNUMBER('Test Sample Data'!G32),'Test Sample Data'!G32&lt;$C$109, 'Test Sample Data'!G32&gt;0),'Test Sample Data'!G32,$C$109),""))</f>
        <v/>
      </c>
      <c r="H33" s="41" t="str">
        <f>IF('Test Sample Data'!H32="","",IF(SUM('Test Sample Data'!H$3:H$98)&gt;10,IF(AND(ISNUMBER('Test Sample Data'!H32),'Test Sample Data'!H32&lt;$C$109, 'Test Sample Data'!H32&gt;0),'Test Sample Data'!H32,$C$109),""))</f>
        <v/>
      </c>
      <c r="I33" s="41" t="str">
        <f>IF('Test Sample Data'!I32="","",IF(SUM('Test Sample Data'!I$3:I$98)&gt;10,IF(AND(ISNUMBER('Test Sample Data'!I32),'Test Sample Data'!I32&lt;$C$109, 'Test Sample Data'!I32&gt;0),'Test Sample Data'!I32,$C$109),""))</f>
        <v/>
      </c>
      <c r="J33" s="41" t="str">
        <f>IF('Test Sample Data'!J32="","",IF(SUM('Test Sample Data'!J$3:J$98)&gt;10,IF(AND(ISNUMBER('Test Sample Data'!J32),'Test Sample Data'!J32&lt;$C$109, 'Test Sample Data'!J32&gt;0),'Test Sample Data'!J32,$C$109),""))</f>
        <v/>
      </c>
      <c r="K33" s="41" t="str">
        <f>IF('Test Sample Data'!K32="","",IF(SUM('Test Sample Data'!K$3:K$98)&gt;10,IF(AND(ISNUMBER('Test Sample Data'!K32),'Test Sample Data'!K32&lt;$C$109, 'Test Sample Data'!K32&gt;0),'Test Sample Data'!K32,$C$109),""))</f>
        <v/>
      </c>
      <c r="L33" s="41" t="str">
        <f>IF('Test Sample Data'!L32="","",IF(SUM('Test Sample Data'!L$3:L$98)&gt;10,IF(AND(ISNUMBER('Test Sample Data'!L32),'Test Sample Data'!L32&lt;$C$109, 'Test Sample Data'!L32&gt;0),'Test Sample Data'!L32,$C$109),""))</f>
        <v/>
      </c>
      <c r="M33" s="41" t="str">
        <f>IF('Test Sample Data'!M32="","",IF(SUM('Test Sample Data'!M$3:M$98)&gt;10,IF(AND(ISNUMBER('Test Sample Data'!M32),'Test Sample Data'!M32&lt;$C$109, 'Test Sample Data'!M32&gt;0),'Test Sample Data'!M32,$C$109),""))</f>
        <v/>
      </c>
      <c r="N33" s="41" t="str">
        <f>IF('Test Sample Data'!N32="","",IF(SUM('Test Sample Data'!N$3:N$98)&gt;10,IF(AND(ISNUMBER('Test Sample Data'!N32),'Test Sample Data'!N32&lt;$C$109, 'Test Sample Data'!N32&gt;0),'Test Sample Data'!N32,$C$109),""))</f>
        <v/>
      </c>
      <c r="O33" s="41" t="str">
        <f>'Gene Table'!B32</f>
        <v>IL12B</v>
      </c>
      <c r="P33" s="102">
        <v>30</v>
      </c>
      <c r="Q33" s="41">
        <f>IF('Control Sample Data'!C32="","",IF(SUM('Control Sample Data'!C$3:C$98)&gt;10,IF(AND(ISNUMBER('Control Sample Data'!C32),'Control Sample Data'!C32&lt;$C$109, 'Control Sample Data'!C32&gt;0),'Control Sample Data'!C32,$C$109),""))</f>
        <v>31.06</v>
      </c>
      <c r="R33" s="41">
        <f>IF('Control Sample Data'!D32="","",IF(SUM('Control Sample Data'!D$3:D$98)&gt;10,IF(AND(ISNUMBER('Control Sample Data'!D32),'Control Sample Data'!D32&lt;$C$109, 'Control Sample Data'!D32&gt;0),'Control Sample Data'!D32,$C$109),""))</f>
        <v>31.12</v>
      </c>
      <c r="S33" s="41">
        <f>IF('Control Sample Data'!E32="","",IF(SUM('Control Sample Data'!E$3:E$98)&gt;10,IF(AND(ISNUMBER('Control Sample Data'!E32),'Control Sample Data'!E32&lt;$C$109, 'Control Sample Data'!E32&gt;0),'Control Sample Data'!E32,$C$109),""))</f>
        <v>31.19</v>
      </c>
      <c r="T33" s="41" t="str">
        <f>IF('Control Sample Data'!F32="","",IF(SUM('Control Sample Data'!F$3:F$98)&gt;10,IF(AND(ISNUMBER('Control Sample Data'!F32),'Control Sample Data'!F32&lt;$C$109, 'Control Sample Data'!F32&gt;0),'Control Sample Data'!F32,$C$109),""))</f>
        <v/>
      </c>
      <c r="U33" s="41" t="str">
        <f>IF('Control Sample Data'!G32="","",IF(SUM('Control Sample Data'!G$3:G$98)&gt;10,IF(AND(ISNUMBER('Control Sample Data'!G32),'Control Sample Data'!G32&lt;$C$109, 'Control Sample Data'!G32&gt;0),'Control Sample Data'!G32,$C$109),""))</f>
        <v/>
      </c>
      <c r="V33" s="41" t="str">
        <f>IF('Control Sample Data'!H32="","",IF(SUM('Control Sample Data'!H$3:H$98)&gt;10,IF(AND(ISNUMBER('Control Sample Data'!H32),'Control Sample Data'!H32&lt;$C$109, 'Control Sample Data'!H32&gt;0),'Control Sample Data'!H32,$C$109),""))</f>
        <v/>
      </c>
      <c r="W33" s="41" t="str">
        <f>IF('Control Sample Data'!I32="","",IF(SUM('Control Sample Data'!I$3:I$98)&gt;10,IF(AND(ISNUMBER('Control Sample Data'!I32),'Control Sample Data'!I32&lt;$C$109, 'Control Sample Data'!I32&gt;0),'Control Sample Data'!I32,$C$109),""))</f>
        <v/>
      </c>
      <c r="X33" s="41" t="str">
        <f>IF('Control Sample Data'!J32="","",IF(SUM('Control Sample Data'!J$3:J$98)&gt;10,IF(AND(ISNUMBER('Control Sample Data'!J32),'Control Sample Data'!J32&lt;$C$109, 'Control Sample Data'!J32&gt;0),'Control Sample Data'!J32,$C$109),""))</f>
        <v/>
      </c>
      <c r="Y33" s="41" t="str">
        <f>IF('Control Sample Data'!K32="","",IF(SUM('Control Sample Data'!K$3:K$98)&gt;10,IF(AND(ISNUMBER('Control Sample Data'!K32),'Control Sample Data'!K32&lt;$C$109, 'Control Sample Data'!K32&gt;0),'Control Sample Data'!K32,$C$109),""))</f>
        <v/>
      </c>
      <c r="Z33" s="41" t="str">
        <f>IF('Control Sample Data'!L32="","",IF(SUM('Control Sample Data'!L$3:L$98)&gt;10,IF(AND(ISNUMBER('Control Sample Data'!L32),'Control Sample Data'!L32&lt;$C$109, 'Control Sample Data'!L32&gt;0),'Control Sample Data'!L32,$C$109),""))</f>
        <v/>
      </c>
      <c r="AA33" s="41" t="str">
        <f>IF('Control Sample Data'!M32="","",IF(SUM('Control Sample Data'!M$3:M$98)&gt;10,IF(AND(ISNUMBER('Control Sample Data'!M32),'Control Sample Data'!M32&lt;$C$109, 'Control Sample Data'!M32&gt;0),'Control Sample Data'!M32,$C$109),""))</f>
        <v/>
      </c>
      <c r="AB33" s="127" t="str">
        <f>IF('Control Sample Data'!N32="","",IF(SUM('Control Sample Data'!N$3:N$98)&gt;10,IF(AND(ISNUMBER('Control Sample Data'!N32),'Control Sample Data'!N32&lt;$C$109, 'Control Sample Data'!N32&gt;0),'Control Sample Data'!N32,$C$109),""))</f>
        <v/>
      </c>
      <c r="BA33" s="85" t="str">
        <f t="shared" si="36"/>
        <v>IL12B</v>
      </c>
      <c r="BB33" s="107">
        <v>30</v>
      </c>
      <c r="BC33" s="86">
        <f t="shared" si="0"/>
        <v>5.4419999999999966</v>
      </c>
      <c r="BD33" s="86">
        <f t="shared" si="1"/>
        <v>5.6460000000000008</v>
      </c>
      <c r="BE33" s="86">
        <f t="shared" si="2"/>
        <v>5.6080000000000005</v>
      </c>
      <c r="BF33" s="86" t="str">
        <f t="shared" si="3"/>
        <v/>
      </c>
      <c r="BG33" s="86" t="str">
        <f t="shared" si="4"/>
        <v/>
      </c>
      <c r="BH33" s="86" t="str">
        <f t="shared" si="5"/>
        <v/>
      </c>
      <c r="BI33" s="86" t="str">
        <f t="shared" si="6"/>
        <v/>
      </c>
      <c r="BJ33" s="86" t="str">
        <f t="shared" si="7"/>
        <v/>
      </c>
      <c r="BK33" s="86" t="str">
        <f t="shared" si="8"/>
        <v/>
      </c>
      <c r="BL33" s="86" t="str">
        <f t="shared" si="9"/>
        <v/>
      </c>
      <c r="BM33" s="86" t="str">
        <f t="shared" si="37"/>
        <v/>
      </c>
      <c r="BN33" s="86" t="str">
        <f t="shared" si="38"/>
        <v/>
      </c>
      <c r="BO33" s="86">
        <f t="shared" si="11"/>
        <v>12.59</v>
      </c>
      <c r="BP33" s="86">
        <f t="shared" si="12"/>
        <v>12.778000000000002</v>
      </c>
      <c r="BQ33" s="86">
        <f t="shared" si="13"/>
        <v>12.614000000000001</v>
      </c>
      <c r="BR33" s="86" t="str">
        <f t="shared" si="14"/>
        <v/>
      </c>
      <c r="BS33" s="86" t="str">
        <f t="shared" si="15"/>
        <v/>
      </c>
      <c r="BT33" s="86" t="str">
        <f t="shared" si="16"/>
        <v/>
      </c>
      <c r="BU33" s="86" t="str">
        <f t="shared" si="17"/>
        <v/>
      </c>
      <c r="BV33" s="86" t="str">
        <f t="shared" si="18"/>
        <v/>
      </c>
      <c r="BW33" s="86" t="str">
        <f t="shared" si="19"/>
        <v/>
      </c>
      <c r="BX33" s="86" t="str">
        <f t="shared" si="20"/>
        <v/>
      </c>
      <c r="BY33" s="86" t="str">
        <f t="shared" si="39"/>
        <v/>
      </c>
      <c r="BZ33" s="86" t="str">
        <f t="shared" si="40"/>
        <v/>
      </c>
      <c r="CA33" s="41">
        <f t="shared" si="41"/>
        <v>5.5653333333333324</v>
      </c>
      <c r="CB33" s="41">
        <f t="shared" si="42"/>
        <v>12.660666666666666</v>
      </c>
      <c r="CC33" s="90" t="str">
        <f t="shared" si="43"/>
        <v>IL12B</v>
      </c>
      <c r="CD33" s="107">
        <v>30</v>
      </c>
      <c r="CE33" s="91">
        <f t="shared" si="22"/>
        <v>2.300354472137784E-2</v>
      </c>
      <c r="CF33" s="91">
        <f t="shared" si="23"/>
        <v>1.9970302550047673E-2</v>
      </c>
      <c r="CG33" s="91">
        <f t="shared" si="24"/>
        <v>2.0503300852999385E-2</v>
      </c>
      <c r="CH33" s="91" t="str">
        <f t="shared" si="25"/>
        <v/>
      </c>
      <c r="CI33" s="91" t="str">
        <f t="shared" si="26"/>
        <v/>
      </c>
      <c r="CJ33" s="91" t="str">
        <f t="shared" si="27"/>
        <v/>
      </c>
      <c r="CK33" s="91" t="str">
        <f t="shared" si="28"/>
        <v/>
      </c>
      <c r="CL33" s="91" t="str">
        <f t="shared" si="29"/>
        <v/>
      </c>
      <c r="CM33" s="91" t="str">
        <f t="shared" si="30"/>
        <v/>
      </c>
      <c r="CN33" s="91" t="str">
        <f t="shared" si="31"/>
        <v/>
      </c>
      <c r="CO33" s="91" t="str">
        <f t="shared" si="44"/>
        <v/>
      </c>
      <c r="CP33" s="91" t="str">
        <f t="shared" si="45"/>
        <v/>
      </c>
      <c r="CQ33" s="91">
        <f t="shared" si="52"/>
        <v>1.6219309254107808E-4</v>
      </c>
      <c r="CR33" s="91">
        <f t="shared" si="52"/>
        <v>1.4237663205425601E-4</v>
      </c>
      <c r="CS33" s="91">
        <f t="shared" si="52"/>
        <v>1.5951724290688154E-4</v>
      </c>
      <c r="CT33" s="91" t="str">
        <f t="shared" si="52"/>
        <v/>
      </c>
      <c r="CU33" s="91" t="str">
        <f t="shared" si="52"/>
        <v/>
      </c>
      <c r="CV33" s="91" t="str">
        <f t="shared" si="52"/>
        <v/>
      </c>
      <c r="CW33" s="91" t="str">
        <f t="shared" si="50"/>
        <v/>
      </c>
      <c r="CX33" s="91" t="str">
        <f t="shared" si="50"/>
        <v/>
      </c>
      <c r="CY33" s="91" t="str">
        <f t="shared" si="50"/>
        <v/>
      </c>
      <c r="CZ33" s="91" t="str">
        <f t="shared" si="48"/>
        <v/>
      </c>
      <c r="DA33" s="91" t="str">
        <f t="shared" si="46"/>
        <v/>
      </c>
      <c r="DB33" s="91" t="str">
        <f t="shared" si="47"/>
        <v/>
      </c>
    </row>
    <row r="34" spans="1:106" ht="15" customHeight="1" x14ac:dyDescent="0.3">
      <c r="A34" s="126" t="str">
        <f>'Gene Table'!B33</f>
        <v>IL13</v>
      </c>
      <c r="B34" s="102">
        <v>31</v>
      </c>
      <c r="C34" s="41">
        <f>IF('Test Sample Data'!C33="","",IF(SUM('Test Sample Data'!C$3:C$98)&gt;10,IF(AND(ISNUMBER('Test Sample Data'!C33),'Test Sample Data'!C33&lt;$C$109, 'Test Sample Data'!C33&gt;0),'Test Sample Data'!C33,$C$109),""))</f>
        <v>27.2</v>
      </c>
      <c r="D34" s="41">
        <f>IF('Test Sample Data'!D33="","",IF(SUM('Test Sample Data'!D$3:D$98)&gt;10,IF(AND(ISNUMBER('Test Sample Data'!D33),'Test Sample Data'!D33&lt;$C$109, 'Test Sample Data'!D33&gt;0),'Test Sample Data'!D33,$C$109),""))</f>
        <v>27.24</v>
      </c>
      <c r="E34" s="41">
        <f>IF('Test Sample Data'!E33="","",IF(SUM('Test Sample Data'!E$3:E$98)&gt;10,IF(AND(ISNUMBER('Test Sample Data'!E33),'Test Sample Data'!E33&lt;$C$109, 'Test Sample Data'!E33&gt;0),'Test Sample Data'!E33,$C$109),""))</f>
        <v>27.14</v>
      </c>
      <c r="F34" s="41" t="str">
        <f>IF('Test Sample Data'!F33="","",IF(SUM('Test Sample Data'!F$3:F$98)&gt;10,IF(AND(ISNUMBER('Test Sample Data'!F33),'Test Sample Data'!F33&lt;$C$109, 'Test Sample Data'!F33&gt;0),'Test Sample Data'!F33,$C$109),""))</f>
        <v/>
      </c>
      <c r="G34" s="41" t="str">
        <f>IF('Test Sample Data'!G33="","",IF(SUM('Test Sample Data'!G$3:G$98)&gt;10,IF(AND(ISNUMBER('Test Sample Data'!G33),'Test Sample Data'!G33&lt;$C$109, 'Test Sample Data'!G33&gt;0),'Test Sample Data'!G33,$C$109),""))</f>
        <v/>
      </c>
      <c r="H34" s="41" t="str">
        <f>IF('Test Sample Data'!H33="","",IF(SUM('Test Sample Data'!H$3:H$98)&gt;10,IF(AND(ISNUMBER('Test Sample Data'!H33),'Test Sample Data'!H33&lt;$C$109, 'Test Sample Data'!H33&gt;0),'Test Sample Data'!H33,$C$109),""))</f>
        <v/>
      </c>
      <c r="I34" s="41" t="str">
        <f>IF('Test Sample Data'!I33="","",IF(SUM('Test Sample Data'!I$3:I$98)&gt;10,IF(AND(ISNUMBER('Test Sample Data'!I33),'Test Sample Data'!I33&lt;$C$109, 'Test Sample Data'!I33&gt;0),'Test Sample Data'!I33,$C$109),""))</f>
        <v/>
      </c>
      <c r="J34" s="41" t="str">
        <f>IF('Test Sample Data'!J33="","",IF(SUM('Test Sample Data'!J$3:J$98)&gt;10,IF(AND(ISNUMBER('Test Sample Data'!J33),'Test Sample Data'!J33&lt;$C$109, 'Test Sample Data'!J33&gt;0),'Test Sample Data'!J33,$C$109),""))</f>
        <v/>
      </c>
      <c r="K34" s="41" t="str">
        <f>IF('Test Sample Data'!K33="","",IF(SUM('Test Sample Data'!K$3:K$98)&gt;10,IF(AND(ISNUMBER('Test Sample Data'!K33),'Test Sample Data'!K33&lt;$C$109, 'Test Sample Data'!K33&gt;0),'Test Sample Data'!K33,$C$109),""))</f>
        <v/>
      </c>
      <c r="L34" s="41" t="str">
        <f>IF('Test Sample Data'!L33="","",IF(SUM('Test Sample Data'!L$3:L$98)&gt;10,IF(AND(ISNUMBER('Test Sample Data'!L33),'Test Sample Data'!L33&lt;$C$109, 'Test Sample Data'!L33&gt;0),'Test Sample Data'!L33,$C$109),""))</f>
        <v/>
      </c>
      <c r="M34" s="41" t="str">
        <f>IF('Test Sample Data'!M33="","",IF(SUM('Test Sample Data'!M$3:M$98)&gt;10,IF(AND(ISNUMBER('Test Sample Data'!M33),'Test Sample Data'!M33&lt;$C$109, 'Test Sample Data'!M33&gt;0),'Test Sample Data'!M33,$C$109),""))</f>
        <v/>
      </c>
      <c r="N34" s="41" t="str">
        <f>IF('Test Sample Data'!N33="","",IF(SUM('Test Sample Data'!N$3:N$98)&gt;10,IF(AND(ISNUMBER('Test Sample Data'!N33),'Test Sample Data'!N33&lt;$C$109, 'Test Sample Data'!N33&gt;0),'Test Sample Data'!N33,$C$109),""))</f>
        <v/>
      </c>
      <c r="O34" s="41" t="str">
        <f>'Gene Table'!B33</f>
        <v>IL13</v>
      </c>
      <c r="P34" s="102">
        <v>31</v>
      </c>
      <c r="Q34" s="41">
        <f>IF('Control Sample Data'!C33="","",IF(SUM('Control Sample Data'!C$3:C$98)&gt;10,IF(AND(ISNUMBER('Control Sample Data'!C33),'Control Sample Data'!C33&lt;$C$109, 'Control Sample Data'!C33&gt;0),'Control Sample Data'!C33,$C$109),""))</f>
        <v>27.09</v>
      </c>
      <c r="R34" s="41">
        <f>IF('Control Sample Data'!D33="","",IF(SUM('Control Sample Data'!D$3:D$98)&gt;10,IF(AND(ISNUMBER('Control Sample Data'!D33),'Control Sample Data'!D33&lt;$C$109, 'Control Sample Data'!D33&gt;0),'Control Sample Data'!D33,$C$109),""))</f>
        <v>27.24</v>
      </c>
      <c r="S34" s="41">
        <f>IF('Control Sample Data'!E33="","",IF(SUM('Control Sample Data'!E$3:E$98)&gt;10,IF(AND(ISNUMBER('Control Sample Data'!E33),'Control Sample Data'!E33&lt;$C$109, 'Control Sample Data'!E33&gt;0),'Control Sample Data'!E33,$C$109),""))</f>
        <v>27.24</v>
      </c>
      <c r="T34" s="41" t="str">
        <f>IF('Control Sample Data'!F33="","",IF(SUM('Control Sample Data'!F$3:F$98)&gt;10,IF(AND(ISNUMBER('Control Sample Data'!F33),'Control Sample Data'!F33&lt;$C$109, 'Control Sample Data'!F33&gt;0),'Control Sample Data'!F33,$C$109),""))</f>
        <v/>
      </c>
      <c r="U34" s="41" t="str">
        <f>IF('Control Sample Data'!G33="","",IF(SUM('Control Sample Data'!G$3:G$98)&gt;10,IF(AND(ISNUMBER('Control Sample Data'!G33),'Control Sample Data'!G33&lt;$C$109, 'Control Sample Data'!G33&gt;0),'Control Sample Data'!G33,$C$109),""))</f>
        <v/>
      </c>
      <c r="V34" s="41" t="str">
        <f>IF('Control Sample Data'!H33="","",IF(SUM('Control Sample Data'!H$3:H$98)&gt;10,IF(AND(ISNUMBER('Control Sample Data'!H33),'Control Sample Data'!H33&lt;$C$109, 'Control Sample Data'!H33&gt;0),'Control Sample Data'!H33,$C$109),""))</f>
        <v/>
      </c>
      <c r="W34" s="41" t="str">
        <f>IF('Control Sample Data'!I33="","",IF(SUM('Control Sample Data'!I$3:I$98)&gt;10,IF(AND(ISNUMBER('Control Sample Data'!I33),'Control Sample Data'!I33&lt;$C$109, 'Control Sample Data'!I33&gt;0),'Control Sample Data'!I33,$C$109),""))</f>
        <v/>
      </c>
      <c r="X34" s="41" t="str">
        <f>IF('Control Sample Data'!J33="","",IF(SUM('Control Sample Data'!J$3:J$98)&gt;10,IF(AND(ISNUMBER('Control Sample Data'!J33),'Control Sample Data'!J33&lt;$C$109, 'Control Sample Data'!J33&gt;0),'Control Sample Data'!J33,$C$109),""))</f>
        <v/>
      </c>
      <c r="Y34" s="41" t="str">
        <f>IF('Control Sample Data'!K33="","",IF(SUM('Control Sample Data'!K$3:K$98)&gt;10,IF(AND(ISNUMBER('Control Sample Data'!K33),'Control Sample Data'!K33&lt;$C$109, 'Control Sample Data'!K33&gt;0),'Control Sample Data'!K33,$C$109),""))</f>
        <v/>
      </c>
      <c r="Z34" s="41" t="str">
        <f>IF('Control Sample Data'!L33="","",IF(SUM('Control Sample Data'!L$3:L$98)&gt;10,IF(AND(ISNUMBER('Control Sample Data'!L33),'Control Sample Data'!L33&lt;$C$109, 'Control Sample Data'!L33&gt;0),'Control Sample Data'!L33,$C$109),""))</f>
        <v/>
      </c>
      <c r="AA34" s="41" t="str">
        <f>IF('Control Sample Data'!M33="","",IF(SUM('Control Sample Data'!M$3:M$98)&gt;10,IF(AND(ISNUMBER('Control Sample Data'!M33),'Control Sample Data'!M33&lt;$C$109, 'Control Sample Data'!M33&gt;0),'Control Sample Data'!M33,$C$109),""))</f>
        <v/>
      </c>
      <c r="AB34" s="127" t="str">
        <f>IF('Control Sample Data'!N33="","",IF(SUM('Control Sample Data'!N$3:N$98)&gt;10,IF(AND(ISNUMBER('Control Sample Data'!N33),'Control Sample Data'!N33&lt;$C$109, 'Control Sample Data'!N33&gt;0),'Control Sample Data'!N33,$C$109),""))</f>
        <v/>
      </c>
      <c r="BA34" s="85" t="str">
        <f t="shared" si="36"/>
        <v>IL13</v>
      </c>
      <c r="BB34" s="107">
        <v>31</v>
      </c>
      <c r="BC34" s="86">
        <f t="shared" si="0"/>
        <v>8.4919999999999973</v>
      </c>
      <c r="BD34" s="86">
        <f t="shared" si="1"/>
        <v>8.5560000000000009</v>
      </c>
      <c r="BE34" s="86">
        <f t="shared" si="2"/>
        <v>8.5579999999999998</v>
      </c>
      <c r="BF34" s="86" t="str">
        <f t="shared" si="3"/>
        <v/>
      </c>
      <c r="BG34" s="86" t="str">
        <f t="shared" si="4"/>
        <v/>
      </c>
      <c r="BH34" s="86" t="str">
        <f t="shared" si="5"/>
        <v/>
      </c>
      <c r="BI34" s="86" t="str">
        <f t="shared" si="6"/>
        <v/>
      </c>
      <c r="BJ34" s="86" t="str">
        <f t="shared" si="7"/>
        <v/>
      </c>
      <c r="BK34" s="86" t="str">
        <f t="shared" si="8"/>
        <v/>
      </c>
      <c r="BL34" s="86" t="str">
        <f t="shared" si="9"/>
        <v/>
      </c>
      <c r="BM34" s="86" t="str">
        <f t="shared" si="37"/>
        <v/>
      </c>
      <c r="BN34" s="86" t="str">
        <f t="shared" si="38"/>
        <v/>
      </c>
      <c r="BO34" s="86">
        <f t="shared" si="11"/>
        <v>8.620000000000001</v>
      </c>
      <c r="BP34" s="86">
        <f t="shared" si="12"/>
        <v>8.8979999999999997</v>
      </c>
      <c r="BQ34" s="86">
        <f t="shared" si="13"/>
        <v>8.6639999999999979</v>
      </c>
      <c r="BR34" s="86" t="str">
        <f t="shared" si="14"/>
        <v/>
      </c>
      <c r="BS34" s="86" t="str">
        <f t="shared" si="15"/>
        <v/>
      </c>
      <c r="BT34" s="86" t="str">
        <f t="shared" si="16"/>
        <v/>
      </c>
      <c r="BU34" s="86" t="str">
        <f t="shared" si="17"/>
        <v/>
      </c>
      <c r="BV34" s="86" t="str">
        <f t="shared" si="18"/>
        <v/>
      </c>
      <c r="BW34" s="86" t="str">
        <f t="shared" si="19"/>
        <v/>
      </c>
      <c r="BX34" s="86" t="str">
        <f t="shared" si="20"/>
        <v/>
      </c>
      <c r="BY34" s="86" t="str">
        <f t="shared" si="39"/>
        <v/>
      </c>
      <c r="BZ34" s="86" t="str">
        <f t="shared" si="40"/>
        <v/>
      </c>
      <c r="CA34" s="41">
        <f t="shared" si="41"/>
        <v>8.5353333333333321</v>
      </c>
      <c r="CB34" s="41">
        <f t="shared" si="42"/>
        <v>8.7273333333333323</v>
      </c>
      <c r="CC34" s="90" t="str">
        <f t="shared" si="43"/>
        <v>IL13</v>
      </c>
      <c r="CD34" s="107">
        <v>31</v>
      </c>
      <c r="CE34" s="91">
        <f t="shared" si="22"/>
        <v>2.7774949425532778E-3</v>
      </c>
      <c r="CF34" s="91">
        <f t="shared" si="23"/>
        <v>2.65697432110538E-3</v>
      </c>
      <c r="CG34" s="91">
        <f t="shared" si="24"/>
        <v>2.6532935245096581E-3</v>
      </c>
      <c r="CH34" s="91" t="str">
        <f t="shared" si="25"/>
        <v/>
      </c>
      <c r="CI34" s="91" t="str">
        <f t="shared" si="26"/>
        <v/>
      </c>
      <c r="CJ34" s="91" t="str">
        <f t="shared" si="27"/>
        <v/>
      </c>
      <c r="CK34" s="91" t="str">
        <f t="shared" si="28"/>
        <v/>
      </c>
      <c r="CL34" s="91" t="str">
        <f t="shared" si="29"/>
        <v/>
      </c>
      <c r="CM34" s="91" t="str">
        <f t="shared" si="30"/>
        <v/>
      </c>
      <c r="CN34" s="91" t="str">
        <f t="shared" si="31"/>
        <v/>
      </c>
      <c r="CO34" s="91" t="str">
        <f t="shared" si="44"/>
        <v/>
      </c>
      <c r="CP34" s="91" t="str">
        <f t="shared" si="45"/>
        <v/>
      </c>
      <c r="CQ34" s="91">
        <f t="shared" si="52"/>
        <v>2.5416833114100252E-3</v>
      </c>
      <c r="CR34" s="91">
        <f t="shared" si="52"/>
        <v>2.0962114968622152E-3</v>
      </c>
      <c r="CS34" s="91">
        <f t="shared" si="52"/>
        <v>2.46533600021898E-3</v>
      </c>
      <c r="CT34" s="91" t="str">
        <f t="shared" si="52"/>
        <v/>
      </c>
      <c r="CU34" s="91" t="str">
        <f t="shared" si="52"/>
        <v/>
      </c>
      <c r="CV34" s="91" t="str">
        <f t="shared" si="52"/>
        <v/>
      </c>
      <c r="CW34" s="91" t="str">
        <f t="shared" si="50"/>
        <v/>
      </c>
      <c r="CX34" s="91" t="str">
        <f t="shared" si="50"/>
        <v/>
      </c>
      <c r="CY34" s="91" t="str">
        <f t="shared" si="50"/>
        <v/>
      </c>
      <c r="CZ34" s="91" t="str">
        <f t="shared" si="48"/>
        <v/>
      </c>
      <c r="DA34" s="91" t="str">
        <f t="shared" si="46"/>
        <v/>
      </c>
      <c r="DB34" s="91" t="str">
        <f t="shared" si="47"/>
        <v/>
      </c>
    </row>
    <row r="35" spans="1:106" ht="15" customHeight="1" x14ac:dyDescent="0.3">
      <c r="A35" s="126" t="str">
        <f>'Gene Table'!B34</f>
        <v>IL15</v>
      </c>
      <c r="B35" s="102">
        <v>32</v>
      </c>
      <c r="C35" s="41">
        <f>IF('Test Sample Data'!C34="","",IF(SUM('Test Sample Data'!C$3:C$98)&gt;10,IF(AND(ISNUMBER('Test Sample Data'!C34),'Test Sample Data'!C34&lt;$C$109, 'Test Sample Data'!C34&gt;0),'Test Sample Data'!C34,$C$109),""))</f>
        <v>35</v>
      </c>
      <c r="D35" s="41">
        <f>IF('Test Sample Data'!D34="","",IF(SUM('Test Sample Data'!D$3:D$98)&gt;10,IF(AND(ISNUMBER('Test Sample Data'!D34),'Test Sample Data'!D34&lt;$C$109, 'Test Sample Data'!D34&gt;0),'Test Sample Data'!D34,$C$109),""))</f>
        <v>35</v>
      </c>
      <c r="E35" s="41">
        <f>IF('Test Sample Data'!E34="","",IF(SUM('Test Sample Data'!E$3:E$98)&gt;10,IF(AND(ISNUMBER('Test Sample Data'!E34),'Test Sample Data'!E34&lt;$C$109, 'Test Sample Data'!E34&gt;0),'Test Sample Data'!E34,$C$109),""))</f>
        <v>35</v>
      </c>
      <c r="F35" s="41" t="str">
        <f>IF('Test Sample Data'!F34="","",IF(SUM('Test Sample Data'!F$3:F$98)&gt;10,IF(AND(ISNUMBER('Test Sample Data'!F34),'Test Sample Data'!F34&lt;$C$109, 'Test Sample Data'!F34&gt;0),'Test Sample Data'!F34,$C$109),""))</f>
        <v/>
      </c>
      <c r="G35" s="41" t="str">
        <f>IF('Test Sample Data'!G34="","",IF(SUM('Test Sample Data'!G$3:G$98)&gt;10,IF(AND(ISNUMBER('Test Sample Data'!G34),'Test Sample Data'!G34&lt;$C$109, 'Test Sample Data'!G34&gt;0),'Test Sample Data'!G34,$C$109),""))</f>
        <v/>
      </c>
      <c r="H35" s="41" t="str">
        <f>IF('Test Sample Data'!H34="","",IF(SUM('Test Sample Data'!H$3:H$98)&gt;10,IF(AND(ISNUMBER('Test Sample Data'!H34),'Test Sample Data'!H34&lt;$C$109, 'Test Sample Data'!H34&gt;0),'Test Sample Data'!H34,$C$109),""))</f>
        <v/>
      </c>
      <c r="I35" s="41" t="str">
        <f>IF('Test Sample Data'!I34="","",IF(SUM('Test Sample Data'!I$3:I$98)&gt;10,IF(AND(ISNUMBER('Test Sample Data'!I34),'Test Sample Data'!I34&lt;$C$109, 'Test Sample Data'!I34&gt;0),'Test Sample Data'!I34,$C$109),""))</f>
        <v/>
      </c>
      <c r="J35" s="41" t="str">
        <f>IF('Test Sample Data'!J34="","",IF(SUM('Test Sample Data'!J$3:J$98)&gt;10,IF(AND(ISNUMBER('Test Sample Data'!J34),'Test Sample Data'!J34&lt;$C$109, 'Test Sample Data'!J34&gt;0),'Test Sample Data'!J34,$C$109),""))</f>
        <v/>
      </c>
      <c r="K35" s="41" t="str">
        <f>IF('Test Sample Data'!K34="","",IF(SUM('Test Sample Data'!K$3:K$98)&gt;10,IF(AND(ISNUMBER('Test Sample Data'!K34),'Test Sample Data'!K34&lt;$C$109, 'Test Sample Data'!K34&gt;0),'Test Sample Data'!K34,$C$109),""))</f>
        <v/>
      </c>
      <c r="L35" s="41" t="str">
        <f>IF('Test Sample Data'!L34="","",IF(SUM('Test Sample Data'!L$3:L$98)&gt;10,IF(AND(ISNUMBER('Test Sample Data'!L34),'Test Sample Data'!L34&lt;$C$109, 'Test Sample Data'!L34&gt;0),'Test Sample Data'!L34,$C$109),""))</f>
        <v/>
      </c>
      <c r="M35" s="41" t="str">
        <f>IF('Test Sample Data'!M34="","",IF(SUM('Test Sample Data'!M$3:M$98)&gt;10,IF(AND(ISNUMBER('Test Sample Data'!M34),'Test Sample Data'!M34&lt;$C$109, 'Test Sample Data'!M34&gt;0),'Test Sample Data'!M34,$C$109),""))</f>
        <v/>
      </c>
      <c r="N35" s="41" t="str">
        <f>IF('Test Sample Data'!N34="","",IF(SUM('Test Sample Data'!N$3:N$98)&gt;10,IF(AND(ISNUMBER('Test Sample Data'!N34),'Test Sample Data'!N34&lt;$C$109, 'Test Sample Data'!N34&gt;0),'Test Sample Data'!N34,$C$109),""))</f>
        <v/>
      </c>
      <c r="O35" s="41" t="str">
        <f>'Gene Table'!B34</f>
        <v>IL15</v>
      </c>
      <c r="P35" s="102">
        <v>32</v>
      </c>
      <c r="Q35" s="41">
        <f>IF('Control Sample Data'!C34="","",IF(SUM('Control Sample Data'!C$3:C$98)&gt;10,IF(AND(ISNUMBER('Control Sample Data'!C34),'Control Sample Data'!C34&lt;$C$109, 'Control Sample Data'!C34&gt;0),'Control Sample Data'!C34,$C$109),""))</f>
        <v>32.53</v>
      </c>
      <c r="R35" s="41">
        <f>IF('Control Sample Data'!D34="","",IF(SUM('Control Sample Data'!D$3:D$98)&gt;10,IF(AND(ISNUMBER('Control Sample Data'!D34),'Control Sample Data'!D34&lt;$C$109, 'Control Sample Data'!D34&gt;0),'Control Sample Data'!D34,$C$109),""))</f>
        <v>31.86</v>
      </c>
      <c r="S35" s="41">
        <f>IF('Control Sample Data'!E34="","",IF(SUM('Control Sample Data'!E$3:E$98)&gt;10,IF(AND(ISNUMBER('Control Sample Data'!E34),'Control Sample Data'!E34&lt;$C$109, 'Control Sample Data'!E34&gt;0),'Control Sample Data'!E34,$C$109),""))</f>
        <v>33.76</v>
      </c>
      <c r="T35" s="41" t="str">
        <f>IF('Control Sample Data'!F34="","",IF(SUM('Control Sample Data'!F$3:F$98)&gt;10,IF(AND(ISNUMBER('Control Sample Data'!F34),'Control Sample Data'!F34&lt;$C$109, 'Control Sample Data'!F34&gt;0),'Control Sample Data'!F34,$C$109),""))</f>
        <v/>
      </c>
      <c r="U35" s="41" t="str">
        <f>IF('Control Sample Data'!G34="","",IF(SUM('Control Sample Data'!G$3:G$98)&gt;10,IF(AND(ISNUMBER('Control Sample Data'!G34),'Control Sample Data'!G34&lt;$C$109, 'Control Sample Data'!G34&gt;0),'Control Sample Data'!G34,$C$109),""))</f>
        <v/>
      </c>
      <c r="V35" s="41" t="str">
        <f>IF('Control Sample Data'!H34="","",IF(SUM('Control Sample Data'!H$3:H$98)&gt;10,IF(AND(ISNUMBER('Control Sample Data'!H34),'Control Sample Data'!H34&lt;$C$109, 'Control Sample Data'!H34&gt;0),'Control Sample Data'!H34,$C$109),""))</f>
        <v/>
      </c>
      <c r="W35" s="41" t="str">
        <f>IF('Control Sample Data'!I34="","",IF(SUM('Control Sample Data'!I$3:I$98)&gt;10,IF(AND(ISNUMBER('Control Sample Data'!I34),'Control Sample Data'!I34&lt;$C$109, 'Control Sample Data'!I34&gt;0),'Control Sample Data'!I34,$C$109),""))</f>
        <v/>
      </c>
      <c r="X35" s="41" t="str">
        <f>IF('Control Sample Data'!J34="","",IF(SUM('Control Sample Data'!J$3:J$98)&gt;10,IF(AND(ISNUMBER('Control Sample Data'!J34),'Control Sample Data'!J34&lt;$C$109, 'Control Sample Data'!J34&gt;0),'Control Sample Data'!J34,$C$109),""))</f>
        <v/>
      </c>
      <c r="Y35" s="41" t="str">
        <f>IF('Control Sample Data'!K34="","",IF(SUM('Control Sample Data'!K$3:K$98)&gt;10,IF(AND(ISNUMBER('Control Sample Data'!K34),'Control Sample Data'!K34&lt;$C$109, 'Control Sample Data'!K34&gt;0),'Control Sample Data'!K34,$C$109),""))</f>
        <v/>
      </c>
      <c r="Z35" s="41" t="str">
        <f>IF('Control Sample Data'!L34="","",IF(SUM('Control Sample Data'!L$3:L$98)&gt;10,IF(AND(ISNUMBER('Control Sample Data'!L34),'Control Sample Data'!L34&lt;$C$109, 'Control Sample Data'!L34&gt;0),'Control Sample Data'!L34,$C$109),""))</f>
        <v/>
      </c>
      <c r="AA35" s="41" t="str">
        <f>IF('Control Sample Data'!M34="","",IF(SUM('Control Sample Data'!M$3:M$98)&gt;10,IF(AND(ISNUMBER('Control Sample Data'!M34),'Control Sample Data'!M34&lt;$C$109, 'Control Sample Data'!M34&gt;0),'Control Sample Data'!M34,$C$109),""))</f>
        <v/>
      </c>
      <c r="AB35" s="127" t="str">
        <f>IF('Control Sample Data'!N34="","",IF(SUM('Control Sample Data'!N$3:N$98)&gt;10,IF(AND(ISNUMBER('Control Sample Data'!N34),'Control Sample Data'!N34&lt;$C$109, 'Control Sample Data'!N34&gt;0),'Control Sample Data'!N34,$C$109),""))</f>
        <v/>
      </c>
      <c r="BA35" s="85" t="str">
        <f t="shared" si="36"/>
        <v>IL15</v>
      </c>
      <c r="BB35" s="107">
        <v>32</v>
      </c>
      <c r="BC35" s="86">
        <f t="shared" si="0"/>
        <v>16.291999999999998</v>
      </c>
      <c r="BD35" s="86">
        <f t="shared" si="1"/>
        <v>16.316000000000003</v>
      </c>
      <c r="BE35" s="86">
        <f t="shared" si="2"/>
        <v>16.417999999999999</v>
      </c>
      <c r="BF35" s="86" t="str">
        <f t="shared" si="3"/>
        <v/>
      </c>
      <c r="BG35" s="86" t="str">
        <f t="shared" si="4"/>
        <v/>
      </c>
      <c r="BH35" s="86" t="str">
        <f t="shared" si="5"/>
        <v/>
      </c>
      <c r="BI35" s="86" t="str">
        <f t="shared" si="6"/>
        <v/>
      </c>
      <c r="BJ35" s="86" t="str">
        <f t="shared" si="7"/>
        <v/>
      </c>
      <c r="BK35" s="86" t="str">
        <f t="shared" si="8"/>
        <v/>
      </c>
      <c r="BL35" s="86" t="str">
        <f t="shared" si="9"/>
        <v/>
      </c>
      <c r="BM35" s="86" t="str">
        <f t="shared" si="37"/>
        <v/>
      </c>
      <c r="BN35" s="86" t="str">
        <f t="shared" si="38"/>
        <v/>
      </c>
      <c r="BO35" s="86">
        <f t="shared" si="11"/>
        <v>14.060000000000002</v>
      </c>
      <c r="BP35" s="86">
        <f t="shared" si="12"/>
        <v>13.518000000000001</v>
      </c>
      <c r="BQ35" s="86">
        <f t="shared" si="13"/>
        <v>15.183999999999997</v>
      </c>
      <c r="BR35" s="86" t="str">
        <f t="shared" si="14"/>
        <v/>
      </c>
      <c r="BS35" s="86" t="str">
        <f t="shared" si="15"/>
        <v/>
      </c>
      <c r="BT35" s="86" t="str">
        <f t="shared" si="16"/>
        <v/>
      </c>
      <c r="BU35" s="86" t="str">
        <f t="shared" si="17"/>
        <v/>
      </c>
      <c r="BV35" s="86" t="str">
        <f t="shared" si="18"/>
        <v/>
      </c>
      <c r="BW35" s="86" t="str">
        <f t="shared" si="19"/>
        <v/>
      </c>
      <c r="BX35" s="86" t="str">
        <f t="shared" si="20"/>
        <v/>
      </c>
      <c r="BY35" s="86" t="str">
        <f t="shared" si="39"/>
        <v/>
      </c>
      <c r="BZ35" s="86" t="str">
        <f t="shared" si="40"/>
        <v/>
      </c>
      <c r="CA35" s="41">
        <f t="shared" si="41"/>
        <v>16.342000000000002</v>
      </c>
      <c r="CB35" s="41">
        <f t="shared" si="42"/>
        <v>14.254</v>
      </c>
      <c r="CC35" s="90" t="str">
        <f t="shared" si="43"/>
        <v>IL15</v>
      </c>
      <c r="CD35" s="107">
        <v>32</v>
      </c>
      <c r="CE35" s="91">
        <f t="shared" si="22"/>
        <v>1.2462905748138799E-5</v>
      </c>
      <c r="CF35" s="91">
        <f t="shared" si="23"/>
        <v>1.2257293651688118E-5</v>
      </c>
      <c r="CG35" s="91">
        <f t="shared" si="24"/>
        <v>1.1420616049138579E-5</v>
      </c>
      <c r="CH35" s="91" t="str">
        <f t="shared" si="25"/>
        <v/>
      </c>
      <c r="CI35" s="91" t="str">
        <f t="shared" si="26"/>
        <v/>
      </c>
      <c r="CJ35" s="91" t="str">
        <f t="shared" si="27"/>
        <v/>
      </c>
      <c r="CK35" s="91" t="str">
        <f t="shared" si="28"/>
        <v/>
      </c>
      <c r="CL35" s="91" t="str">
        <f t="shared" si="29"/>
        <v/>
      </c>
      <c r="CM35" s="91" t="str">
        <f t="shared" si="30"/>
        <v/>
      </c>
      <c r="CN35" s="91" t="str">
        <f t="shared" si="31"/>
        <v/>
      </c>
      <c r="CO35" s="91" t="str">
        <f t="shared" si="44"/>
        <v/>
      </c>
      <c r="CP35" s="91" t="str">
        <f t="shared" si="45"/>
        <v/>
      </c>
      <c r="CQ35" s="91">
        <f t="shared" si="52"/>
        <v>5.8548835408036093E-5</v>
      </c>
      <c r="CR35" s="91">
        <f t="shared" si="52"/>
        <v>8.5246492460168297E-5</v>
      </c>
      <c r="CS35" s="91">
        <f t="shared" si="52"/>
        <v>2.6863373216648934E-5</v>
      </c>
      <c r="CT35" s="91" t="str">
        <f t="shared" si="52"/>
        <v/>
      </c>
      <c r="CU35" s="91" t="str">
        <f t="shared" si="52"/>
        <v/>
      </c>
      <c r="CV35" s="91" t="str">
        <f t="shared" si="52"/>
        <v/>
      </c>
      <c r="CW35" s="91" t="str">
        <f t="shared" si="50"/>
        <v/>
      </c>
      <c r="CX35" s="91" t="str">
        <f t="shared" si="50"/>
        <v/>
      </c>
      <c r="CY35" s="91" t="str">
        <f t="shared" si="50"/>
        <v/>
      </c>
      <c r="CZ35" s="91" t="str">
        <f t="shared" si="48"/>
        <v/>
      </c>
      <c r="DA35" s="91" t="str">
        <f t="shared" si="46"/>
        <v/>
      </c>
      <c r="DB35" s="91" t="str">
        <f t="shared" si="47"/>
        <v/>
      </c>
    </row>
    <row r="36" spans="1:106" ht="15" customHeight="1" x14ac:dyDescent="0.3">
      <c r="A36" s="126" t="str">
        <f>'Gene Table'!B35</f>
        <v>IL16</v>
      </c>
      <c r="B36" s="102">
        <v>33</v>
      </c>
      <c r="C36" s="41">
        <f>IF('Test Sample Data'!C35="","",IF(SUM('Test Sample Data'!C$3:C$98)&gt;10,IF(AND(ISNUMBER('Test Sample Data'!C35),'Test Sample Data'!C35&lt;$C$109, 'Test Sample Data'!C35&gt;0),'Test Sample Data'!C35,$C$109),""))</f>
        <v>21.07</v>
      </c>
      <c r="D36" s="41">
        <f>IF('Test Sample Data'!D35="","",IF(SUM('Test Sample Data'!D$3:D$98)&gt;10,IF(AND(ISNUMBER('Test Sample Data'!D35),'Test Sample Data'!D35&lt;$C$109, 'Test Sample Data'!D35&gt;0),'Test Sample Data'!D35,$C$109),""))</f>
        <v>21.02</v>
      </c>
      <c r="E36" s="41">
        <f>IF('Test Sample Data'!E35="","",IF(SUM('Test Sample Data'!E$3:E$98)&gt;10,IF(AND(ISNUMBER('Test Sample Data'!E35),'Test Sample Data'!E35&lt;$C$109, 'Test Sample Data'!E35&gt;0),'Test Sample Data'!E35,$C$109),""))</f>
        <v>21.05</v>
      </c>
      <c r="F36" s="41" t="str">
        <f>IF('Test Sample Data'!F35="","",IF(SUM('Test Sample Data'!F$3:F$98)&gt;10,IF(AND(ISNUMBER('Test Sample Data'!F35),'Test Sample Data'!F35&lt;$C$109, 'Test Sample Data'!F35&gt;0),'Test Sample Data'!F35,$C$109),""))</f>
        <v/>
      </c>
      <c r="G36" s="41" t="str">
        <f>IF('Test Sample Data'!G35="","",IF(SUM('Test Sample Data'!G$3:G$98)&gt;10,IF(AND(ISNUMBER('Test Sample Data'!G35),'Test Sample Data'!G35&lt;$C$109, 'Test Sample Data'!G35&gt;0),'Test Sample Data'!G35,$C$109),""))</f>
        <v/>
      </c>
      <c r="H36" s="41" t="str">
        <f>IF('Test Sample Data'!H35="","",IF(SUM('Test Sample Data'!H$3:H$98)&gt;10,IF(AND(ISNUMBER('Test Sample Data'!H35),'Test Sample Data'!H35&lt;$C$109, 'Test Sample Data'!H35&gt;0),'Test Sample Data'!H35,$C$109),""))</f>
        <v/>
      </c>
      <c r="I36" s="41" t="str">
        <f>IF('Test Sample Data'!I35="","",IF(SUM('Test Sample Data'!I$3:I$98)&gt;10,IF(AND(ISNUMBER('Test Sample Data'!I35),'Test Sample Data'!I35&lt;$C$109, 'Test Sample Data'!I35&gt;0),'Test Sample Data'!I35,$C$109),""))</f>
        <v/>
      </c>
      <c r="J36" s="41" t="str">
        <f>IF('Test Sample Data'!J35="","",IF(SUM('Test Sample Data'!J$3:J$98)&gt;10,IF(AND(ISNUMBER('Test Sample Data'!J35),'Test Sample Data'!J35&lt;$C$109, 'Test Sample Data'!J35&gt;0),'Test Sample Data'!J35,$C$109),""))</f>
        <v/>
      </c>
      <c r="K36" s="41" t="str">
        <f>IF('Test Sample Data'!K35="","",IF(SUM('Test Sample Data'!K$3:K$98)&gt;10,IF(AND(ISNUMBER('Test Sample Data'!K35),'Test Sample Data'!K35&lt;$C$109, 'Test Sample Data'!K35&gt;0),'Test Sample Data'!K35,$C$109),""))</f>
        <v/>
      </c>
      <c r="L36" s="41" t="str">
        <f>IF('Test Sample Data'!L35="","",IF(SUM('Test Sample Data'!L$3:L$98)&gt;10,IF(AND(ISNUMBER('Test Sample Data'!L35),'Test Sample Data'!L35&lt;$C$109, 'Test Sample Data'!L35&gt;0),'Test Sample Data'!L35,$C$109),""))</f>
        <v/>
      </c>
      <c r="M36" s="41" t="str">
        <f>IF('Test Sample Data'!M35="","",IF(SUM('Test Sample Data'!M$3:M$98)&gt;10,IF(AND(ISNUMBER('Test Sample Data'!M35),'Test Sample Data'!M35&lt;$C$109, 'Test Sample Data'!M35&gt;0),'Test Sample Data'!M35,$C$109),""))</f>
        <v/>
      </c>
      <c r="N36" s="41" t="str">
        <f>IF('Test Sample Data'!N35="","",IF(SUM('Test Sample Data'!N$3:N$98)&gt;10,IF(AND(ISNUMBER('Test Sample Data'!N35),'Test Sample Data'!N35&lt;$C$109, 'Test Sample Data'!N35&gt;0),'Test Sample Data'!N35,$C$109),""))</f>
        <v/>
      </c>
      <c r="O36" s="41" t="str">
        <f>'Gene Table'!B35</f>
        <v>IL16</v>
      </c>
      <c r="P36" s="102">
        <v>33</v>
      </c>
      <c r="Q36" s="41">
        <f>IF('Control Sample Data'!C35="","",IF(SUM('Control Sample Data'!C$3:C$98)&gt;10,IF(AND(ISNUMBER('Control Sample Data'!C35),'Control Sample Data'!C35&lt;$C$109, 'Control Sample Data'!C35&gt;0),'Control Sample Data'!C35,$C$109),""))</f>
        <v>32.409999999999997</v>
      </c>
      <c r="R36" s="41">
        <f>IF('Control Sample Data'!D35="","",IF(SUM('Control Sample Data'!D$3:D$98)&gt;10,IF(AND(ISNUMBER('Control Sample Data'!D35),'Control Sample Data'!D35&lt;$C$109, 'Control Sample Data'!D35&gt;0),'Control Sample Data'!D35,$C$109),""))</f>
        <v>32.950000000000003</v>
      </c>
      <c r="S36" s="41">
        <f>IF('Control Sample Data'!E35="","",IF(SUM('Control Sample Data'!E$3:E$98)&gt;10,IF(AND(ISNUMBER('Control Sample Data'!E35),'Control Sample Data'!E35&lt;$C$109, 'Control Sample Data'!E35&gt;0),'Control Sample Data'!E35,$C$109),""))</f>
        <v>33.049999999999997</v>
      </c>
      <c r="T36" s="41" t="str">
        <f>IF('Control Sample Data'!F35="","",IF(SUM('Control Sample Data'!F$3:F$98)&gt;10,IF(AND(ISNUMBER('Control Sample Data'!F35),'Control Sample Data'!F35&lt;$C$109, 'Control Sample Data'!F35&gt;0),'Control Sample Data'!F35,$C$109),""))</f>
        <v/>
      </c>
      <c r="U36" s="41" t="str">
        <f>IF('Control Sample Data'!G35="","",IF(SUM('Control Sample Data'!G$3:G$98)&gt;10,IF(AND(ISNUMBER('Control Sample Data'!G35),'Control Sample Data'!G35&lt;$C$109, 'Control Sample Data'!G35&gt;0),'Control Sample Data'!G35,$C$109),""))</f>
        <v/>
      </c>
      <c r="V36" s="41" t="str">
        <f>IF('Control Sample Data'!H35="","",IF(SUM('Control Sample Data'!H$3:H$98)&gt;10,IF(AND(ISNUMBER('Control Sample Data'!H35),'Control Sample Data'!H35&lt;$C$109, 'Control Sample Data'!H35&gt;0),'Control Sample Data'!H35,$C$109),""))</f>
        <v/>
      </c>
      <c r="W36" s="41" t="str">
        <f>IF('Control Sample Data'!I35="","",IF(SUM('Control Sample Data'!I$3:I$98)&gt;10,IF(AND(ISNUMBER('Control Sample Data'!I35),'Control Sample Data'!I35&lt;$C$109, 'Control Sample Data'!I35&gt;0),'Control Sample Data'!I35,$C$109),""))</f>
        <v/>
      </c>
      <c r="X36" s="41" t="str">
        <f>IF('Control Sample Data'!J35="","",IF(SUM('Control Sample Data'!J$3:J$98)&gt;10,IF(AND(ISNUMBER('Control Sample Data'!J35),'Control Sample Data'!J35&lt;$C$109, 'Control Sample Data'!J35&gt;0),'Control Sample Data'!J35,$C$109),""))</f>
        <v/>
      </c>
      <c r="Y36" s="41" t="str">
        <f>IF('Control Sample Data'!K35="","",IF(SUM('Control Sample Data'!K$3:K$98)&gt;10,IF(AND(ISNUMBER('Control Sample Data'!K35),'Control Sample Data'!K35&lt;$C$109, 'Control Sample Data'!K35&gt;0),'Control Sample Data'!K35,$C$109),""))</f>
        <v/>
      </c>
      <c r="Z36" s="41" t="str">
        <f>IF('Control Sample Data'!L35="","",IF(SUM('Control Sample Data'!L$3:L$98)&gt;10,IF(AND(ISNUMBER('Control Sample Data'!L35),'Control Sample Data'!L35&lt;$C$109, 'Control Sample Data'!L35&gt;0),'Control Sample Data'!L35,$C$109),""))</f>
        <v/>
      </c>
      <c r="AA36" s="41" t="str">
        <f>IF('Control Sample Data'!M35="","",IF(SUM('Control Sample Data'!M$3:M$98)&gt;10,IF(AND(ISNUMBER('Control Sample Data'!M35),'Control Sample Data'!M35&lt;$C$109, 'Control Sample Data'!M35&gt;0),'Control Sample Data'!M35,$C$109),""))</f>
        <v/>
      </c>
      <c r="AB36" s="127" t="str">
        <f>IF('Control Sample Data'!N35="","",IF(SUM('Control Sample Data'!N$3:N$98)&gt;10,IF(AND(ISNUMBER('Control Sample Data'!N35),'Control Sample Data'!N35&lt;$C$109, 'Control Sample Data'!N35&gt;0),'Control Sample Data'!N35,$C$109),""))</f>
        <v/>
      </c>
      <c r="BA36" s="85" t="str">
        <f t="shared" si="36"/>
        <v>IL16</v>
      </c>
      <c r="BB36" s="107">
        <v>33</v>
      </c>
      <c r="BC36" s="86">
        <f t="shared" ref="BC36:BC67" si="53">IF(ISERROR(C36-AC$26),"",C36-AC$26)</f>
        <v>2.3619999999999983</v>
      </c>
      <c r="BD36" s="86">
        <f t="shared" ref="BD36:BD67" si="54">IF(ISERROR(D36-AD$26),"",D36-AD$26)</f>
        <v>2.3360000000000021</v>
      </c>
      <c r="BE36" s="86">
        <f t="shared" ref="BE36:BE67" si="55">IF(ISERROR(E36-AE$26),"",E36-AE$26)</f>
        <v>2.468</v>
      </c>
      <c r="BF36" s="86" t="str">
        <f t="shared" ref="BF36:BF67" si="56">IF(ISERROR(F36-AF$26),"",F36-AF$26)</f>
        <v/>
      </c>
      <c r="BG36" s="86" t="str">
        <f t="shared" ref="BG36:BG67" si="57">IF(ISERROR(G36-AG$26),"",G36-AG$26)</f>
        <v/>
      </c>
      <c r="BH36" s="86" t="str">
        <f t="shared" ref="BH36:BH67" si="58">IF(ISERROR(H36-AH$26),"",H36-AH$26)</f>
        <v/>
      </c>
      <c r="BI36" s="86" t="str">
        <f t="shared" ref="BI36:BI67" si="59">IF(ISERROR(I36-AI$26),"",I36-AI$26)</f>
        <v/>
      </c>
      <c r="BJ36" s="86" t="str">
        <f t="shared" ref="BJ36:BJ67" si="60">IF(ISERROR(J36-AJ$26),"",J36-AJ$26)</f>
        <v/>
      </c>
      <c r="BK36" s="86" t="str">
        <f t="shared" ref="BK36:BK67" si="61">IF(ISERROR(K36-AK$26),"",K36-AK$26)</f>
        <v/>
      </c>
      <c r="BL36" s="86" t="str">
        <f t="shared" ref="BL36:BL67" si="62">IF(ISERROR(L36-AL$26),"",L36-AL$26)</f>
        <v/>
      </c>
      <c r="BM36" s="86" t="str">
        <f t="shared" si="37"/>
        <v/>
      </c>
      <c r="BN36" s="86" t="str">
        <f t="shared" si="38"/>
        <v/>
      </c>
      <c r="BO36" s="86">
        <f t="shared" ref="BO36:BO67" si="63">IF(ISERROR(Q36-AO$26),"",Q36-AO$26)</f>
        <v>13.939999999999998</v>
      </c>
      <c r="BP36" s="86">
        <f t="shared" ref="BP36:BP67" si="64">IF(ISERROR(R36-AP$26),"",R36-AP$26)</f>
        <v>14.608000000000004</v>
      </c>
      <c r="BQ36" s="86">
        <f t="shared" ref="BQ36:BQ67" si="65">IF(ISERROR(S36-AQ$26),"",S36-AQ$26)</f>
        <v>14.473999999999997</v>
      </c>
      <c r="BR36" s="86" t="str">
        <f t="shared" ref="BR36:BR67" si="66">IF(ISERROR(T36-AR$26),"",T36-AR$26)</f>
        <v/>
      </c>
      <c r="BS36" s="86" t="str">
        <f t="shared" ref="BS36:BS67" si="67">IF(ISERROR(U36-AS$26),"",U36-AS$26)</f>
        <v/>
      </c>
      <c r="BT36" s="86" t="str">
        <f t="shared" ref="BT36:BT67" si="68">IF(ISERROR(V36-AT$26),"",V36-AT$26)</f>
        <v/>
      </c>
      <c r="BU36" s="86" t="str">
        <f t="shared" ref="BU36:BU67" si="69">IF(ISERROR(W36-AU$26),"",W36-AU$26)</f>
        <v/>
      </c>
      <c r="BV36" s="86" t="str">
        <f t="shared" ref="BV36:BV67" si="70">IF(ISERROR(X36-AV$26),"",X36-AV$26)</f>
        <v/>
      </c>
      <c r="BW36" s="86" t="str">
        <f t="shared" ref="BW36:BW67" si="71">IF(ISERROR(Y36-AW$26),"",Y36-AW$26)</f>
        <v/>
      </c>
      <c r="BX36" s="86" t="str">
        <f t="shared" ref="BX36:BX67" si="72">IF(ISERROR(Z36-AX$26),"",Z36-AX$26)</f>
        <v/>
      </c>
      <c r="BY36" s="86" t="str">
        <f t="shared" si="39"/>
        <v/>
      </c>
      <c r="BZ36" s="86" t="str">
        <f t="shared" si="40"/>
        <v/>
      </c>
      <c r="CA36" s="41">
        <f t="shared" si="41"/>
        <v>2.3886666666666669</v>
      </c>
      <c r="CB36" s="41">
        <f t="shared" si="42"/>
        <v>14.340666666666666</v>
      </c>
      <c r="CC36" s="90" t="str">
        <f t="shared" si="43"/>
        <v>IL16</v>
      </c>
      <c r="CD36" s="107">
        <v>33</v>
      </c>
      <c r="CE36" s="91">
        <f t="shared" ref="CE36:CE67" si="73">IF(BC36="","",POWER(2, -BC36))</f>
        <v>0.19452129413885488</v>
      </c>
      <c r="CF36" s="91">
        <f t="shared" ref="CF36:CF67" si="74">IF(BD36="","",POWER(2, -BD36))</f>
        <v>0.19805870273124201</v>
      </c>
      <c r="CG36" s="91">
        <f t="shared" ref="CG36:CG67" si="75">IF(BE36="","",POWER(2, -BE36))</f>
        <v>0.18074153681821842</v>
      </c>
      <c r="CH36" s="91" t="str">
        <f t="shared" ref="CH36:CH67" si="76">IF(BF36="","",POWER(2, -BF36))</f>
        <v/>
      </c>
      <c r="CI36" s="91" t="str">
        <f t="shared" ref="CI36:CI67" si="77">IF(BG36="","",POWER(2, -BG36))</f>
        <v/>
      </c>
      <c r="CJ36" s="91" t="str">
        <f t="shared" ref="CJ36:CJ67" si="78">IF(BH36="","",POWER(2, -BH36))</f>
        <v/>
      </c>
      <c r="CK36" s="91" t="str">
        <f t="shared" ref="CK36:CK67" si="79">IF(BI36="","",POWER(2, -BI36))</f>
        <v/>
      </c>
      <c r="CL36" s="91" t="str">
        <f t="shared" ref="CL36:CL67" si="80">IF(BJ36="","",POWER(2, -BJ36))</f>
        <v/>
      </c>
      <c r="CM36" s="91" t="str">
        <f t="shared" ref="CM36:CM67" si="81">IF(BK36="","",POWER(2, -BK36))</f>
        <v/>
      </c>
      <c r="CN36" s="91" t="str">
        <f t="shared" ref="CN36:CN67" si="82">IF(BL36="","",POWER(2, -BL36))</f>
        <v/>
      </c>
      <c r="CO36" s="91" t="str">
        <f t="shared" si="44"/>
        <v/>
      </c>
      <c r="CP36" s="91" t="str">
        <f t="shared" si="45"/>
        <v/>
      </c>
      <c r="CQ36" s="91">
        <f t="shared" si="52"/>
        <v>6.3627060598213112E-5</v>
      </c>
      <c r="CR36" s="91">
        <f t="shared" si="52"/>
        <v>4.0045509478514363E-5</v>
      </c>
      <c r="CS36" s="91">
        <f t="shared" si="52"/>
        <v>4.3943216507406271E-5</v>
      </c>
      <c r="CT36" s="91" t="str">
        <f t="shared" si="52"/>
        <v/>
      </c>
      <c r="CU36" s="91" t="str">
        <f t="shared" si="52"/>
        <v/>
      </c>
      <c r="CV36" s="91" t="str">
        <f t="shared" si="52"/>
        <v/>
      </c>
      <c r="CW36" s="91" t="str">
        <f t="shared" si="50"/>
        <v/>
      </c>
      <c r="CX36" s="91" t="str">
        <f t="shared" si="50"/>
        <v/>
      </c>
      <c r="CY36" s="91" t="str">
        <f t="shared" si="50"/>
        <v/>
      </c>
      <c r="CZ36" s="91" t="str">
        <f t="shared" si="48"/>
        <v/>
      </c>
      <c r="DA36" s="91" t="str">
        <f t="shared" si="46"/>
        <v/>
      </c>
      <c r="DB36" s="91" t="str">
        <f t="shared" si="47"/>
        <v/>
      </c>
    </row>
    <row r="37" spans="1:106" ht="15" customHeight="1" x14ac:dyDescent="0.3">
      <c r="A37" s="126" t="str">
        <f>'Gene Table'!B36</f>
        <v>IL17A</v>
      </c>
      <c r="B37" s="102">
        <v>34</v>
      </c>
      <c r="C37" s="41">
        <f>IF('Test Sample Data'!C36="","",IF(SUM('Test Sample Data'!C$3:C$98)&gt;10,IF(AND(ISNUMBER('Test Sample Data'!C36),'Test Sample Data'!C36&lt;$C$109, 'Test Sample Data'!C36&gt;0),'Test Sample Data'!C36,$C$109),""))</f>
        <v>23.55</v>
      </c>
      <c r="D37" s="41">
        <f>IF('Test Sample Data'!D36="","",IF(SUM('Test Sample Data'!D$3:D$98)&gt;10,IF(AND(ISNUMBER('Test Sample Data'!D36),'Test Sample Data'!D36&lt;$C$109, 'Test Sample Data'!D36&gt;0),'Test Sample Data'!D36,$C$109),""))</f>
        <v>23.62</v>
      </c>
      <c r="E37" s="41">
        <f>IF('Test Sample Data'!E36="","",IF(SUM('Test Sample Data'!E$3:E$98)&gt;10,IF(AND(ISNUMBER('Test Sample Data'!E36),'Test Sample Data'!E36&lt;$C$109, 'Test Sample Data'!E36&gt;0),'Test Sample Data'!E36,$C$109),""))</f>
        <v>23.57</v>
      </c>
      <c r="F37" s="41" t="str">
        <f>IF('Test Sample Data'!F36="","",IF(SUM('Test Sample Data'!F$3:F$98)&gt;10,IF(AND(ISNUMBER('Test Sample Data'!F36),'Test Sample Data'!F36&lt;$C$109, 'Test Sample Data'!F36&gt;0),'Test Sample Data'!F36,$C$109),""))</f>
        <v/>
      </c>
      <c r="G37" s="41" t="str">
        <f>IF('Test Sample Data'!G36="","",IF(SUM('Test Sample Data'!G$3:G$98)&gt;10,IF(AND(ISNUMBER('Test Sample Data'!G36),'Test Sample Data'!G36&lt;$C$109, 'Test Sample Data'!G36&gt;0),'Test Sample Data'!G36,$C$109),""))</f>
        <v/>
      </c>
      <c r="H37" s="41" t="str">
        <f>IF('Test Sample Data'!H36="","",IF(SUM('Test Sample Data'!H$3:H$98)&gt;10,IF(AND(ISNUMBER('Test Sample Data'!H36),'Test Sample Data'!H36&lt;$C$109, 'Test Sample Data'!H36&gt;0),'Test Sample Data'!H36,$C$109),""))</f>
        <v/>
      </c>
      <c r="I37" s="41" t="str">
        <f>IF('Test Sample Data'!I36="","",IF(SUM('Test Sample Data'!I$3:I$98)&gt;10,IF(AND(ISNUMBER('Test Sample Data'!I36),'Test Sample Data'!I36&lt;$C$109, 'Test Sample Data'!I36&gt;0),'Test Sample Data'!I36,$C$109),""))</f>
        <v/>
      </c>
      <c r="J37" s="41" t="str">
        <f>IF('Test Sample Data'!J36="","",IF(SUM('Test Sample Data'!J$3:J$98)&gt;10,IF(AND(ISNUMBER('Test Sample Data'!J36),'Test Sample Data'!J36&lt;$C$109, 'Test Sample Data'!J36&gt;0),'Test Sample Data'!J36,$C$109),""))</f>
        <v/>
      </c>
      <c r="K37" s="41" t="str">
        <f>IF('Test Sample Data'!K36="","",IF(SUM('Test Sample Data'!K$3:K$98)&gt;10,IF(AND(ISNUMBER('Test Sample Data'!K36),'Test Sample Data'!K36&lt;$C$109, 'Test Sample Data'!K36&gt;0),'Test Sample Data'!K36,$C$109),""))</f>
        <v/>
      </c>
      <c r="L37" s="41" t="str">
        <f>IF('Test Sample Data'!L36="","",IF(SUM('Test Sample Data'!L$3:L$98)&gt;10,IF(AND(ISNUMBER('Test Sample Data'!L36),'Test Sample Data'!L36&lt;$C$109, 'Test Sample Data'!L36&gt;0),'Test Sample Data'!L36,$C$109),""))</f>
        <v/>
      </c>
      <c r="M37" s="41" t="str">
        <f>IF('Test Sample Data'!M36="","",IF(SUM('Test Sample Data'!M$3:M$98)&gt;10,IF(AND(ISNUMBER('Test Sample Data'!M36),'Test Sample Data'!M36&lt;$C$109, 'Test Sample Data'!M36&gt;0),'Test Sample Data'!M36,$C$109),""))</f>
        <v/>
      </c>
      <c r="N37" s="41" t="str">
        <f>IF('Test Sample Data'!N36="","",IF(SUM('Test Sample Data'!N$3:N$98)&gt;10,IF(AND(ISNUMBER('Test Sample Data'!N36),'Test Sample Data'!N36&lt;$C$109, 'Test Sample Data'!N36&gt;0),'Test Sample Data'!N36,$C$109),""))</f>
        <v/>
      </c>
      <c r="O37" s="41" t="str">
        <f>'Gene Table'!B36</f>
        <v>IL17A</v>
      </c>
      <c r="P37" s="102">
        <v>34</v>
      </c>
      <c r="Q37" s="41">
        <f>IF('Control Sample Data'!C36="","",IF(SUM('Control Sample Data'!C$3:C$98)&gt;10,IF(AND(ISNUMBER('Control Sample Data'!C36),'Control Sample Data'!C36&lt;$C$109, 'Control Sample Data'!C36&gt;0),'Control Sample Data'!C36,$C$109),""))</f>
        <v>23.41</v>
      </c>
      <c r="R37" s="41">
        <f>IF('Control Sample Data'!D36="","",IF(SUM('Control Sample Data'!D$3:D$98)&gt;10,IF(AND(ISNUMBER('Control Sample Data'!D36),'Control Sample Data'!D36&lt;$C$109, 'Control Sample Data'!D36&gt;0),'Control Sample Data'!D36,$C$109),""))</f>
        <v>23.44</v>
      </c>
      <c r="S37" s="41">
        <f>IF('Control Sample Data'!E36="","",IF(SUM('Control Sample Data'!E$3:E$98)&gt;10,IF(AND(ISNUMBER('Control Sample Data'!E36),'Control Sample Data'!E36&lt;$C$109, 'Control Sample Data'!E36&gt;0),'Control Sample Data'!E36,$C$109),""))</f>
        <v>23.4</v>
      </c>
      <c r="T37" s="41" t="str">
        <f>IF('Control Sample Data'!F36="","",IF(SUM('Control Sample Data'!F$3:F$98)&gt;10,IF(AND(ISNUMBER('Control Sample Data'!F36),'Control Sample Data'!F36&lt;$C$109, 'Control Sample Data'!F36&gt;0),'Control Sample Data'!F36,$C$109),""))</f>
        <v/>
      </c>
      <c r="U37" s="41" t="str">
        <f>IF('Control Sample Data'!G36="","",IF(SUM('Control Sample Data'!G$3:G$98)&gt;10,IF(AND(ISNUMBER('Control Sample Data'!G36),'Control Sample Data'!G36&lt;$C$109, 'Control Sample Data'!G36&gt;0),'Control Sample Data'!G36,$C$109),""))</f>
        <v/>
      </c>
      <c r="V37" s="41" t="str">
        <f>IF('Control Sample Data'!H36="","",IF(SUM('Control Sample Data'!H$3:H$98)&gt;10,IF(AND(ISNUMBER('Control Sample Data'!H36),'Control Sample Data'!H36&lt;$C$109, 'Control Sample Data'!H36&gt;0),'Control Sample Data'!H36,$C$109),""))</f>
        <v/>
      </c>
      <c r="W37" s="41" t="str">
        <f>IF('Control Sample Data'!I36="","",IF(SUM('Control Sample Data'!I$3:I$98)&gt;10,IF(AND(ISNUMBER('Control Sample Data'!I36),'Control Sample Data'!I36&lt;$C$109, 'Control Sample Data'!I36&gt;0),'Control Sample Data'!I36,$C$109),""))</f>
        <v/>
      </c>
      <c r="X37" s="41" t="str">
        <f>IF('Control Sample Data'!J36="","",IF(SUM('Control Sample Data'!J$3:J$98)&gt;10,IF(AND(ISNUMBER('Control Sample Data'!J36),'Control Sample Data'!J36&lt;$C$109, 'Control Sample Data'!J36&gt;0),'Control Sample Data'!J36,$C$109),""))</f>
        <v/>
      </c>
      <c r="Y37" s="41" t="str">
        <f>IF('Control Sample Data'!K36="","",IF(SUM('Control Sample Data'!K$3:K$98)&gt;10,IF(AND(ISNUMBER('Control Sample Data'!K36),'Control Sample Data'!K36&lt;$C$109, 'Control Sample Data'!K36&gt;0),'Control Sample Data'!K36,$C$109),""))</f>
        <v/>
      </c>
      <c r="Z37" s="41" t="str">
        <f>IF('Control Sample Data'!L36="","",IF(SUM('Control Sample Data'!L$3:L$98)&gt;10,IF(AND(ISNUMBER('Control Sample Data'!L36),'Control Sample Data'!L36&lt;$C$109, 'Control Sample Data'!L36&gt;0),'Control Sample Data'!L36,$C$109),""))</f>
        <v/>
      </c>
      <c r="AA37" s="41" t="str">
        <f>IF('Control Sample Data'!M36="","",IF(SUM('Control Sample Data'!M$3:M$98)&gt;10,IF(AND(ISNUMBER('Control Sample Data'!M36),'Control Sample Data'!M36&lt;$C$109, 'Control Sample Data'!M36&gt;0),'Control Sample Data'!M36,$C$109),""))</f>
        <v/>
      </c>
      <c r="AB37" s="127" t="str">
        <f>IF('Control Sample Data'!N36="","",IF(SUM('Control Sample Data'!N$3:N$98)&gt;10,IF(AND(ISNUMBER('Control Sample Data'!N36),'Control Sample Data'!N36&lt;$C$109, 'Control Sample Data'!N36&gt;0),'Control Sample Data'!N36,$C$109),""))</f>
        <v/>
      </c>
      <c r="BA37" s="85" t="str">
        <f t="shared" si="36"/>
        <v>IL17A</v>
      </c>
      <c r="BB37" s="107">
        <v>34</v>
      </c>
      <c r="BC37" s="86">
        <f t="shared" si="53"/>
        <v>4.8419999999999987</v>
      </c>
      <c r="BD37" s="86">
        <f t="shared" si="54"/>
        <v>4.9360000000000035</v>
      </c>
      <c r="BE37" s="86">
        <f t="shared" si="55"/>
        <v>4.9879999999999995</v>
      </c>
      <c r="BF37" s="86" t="str">
        <f t="shared" si="56"/>
        <v/>
      </c>
      <c r="BG37" s="86" t="str">
        <f t="shared" si="57"/>
        <v/>
      </c>
      <c r="BH37" s="86" t="str">
        <f t="shared" si="58"/>
        <v/>
      </c>
      <c r="BI37" s="86" t="str">
        <f t="shared" si="59"/>
        <v/>
      </c>
      <c r="BJ37" s="86" t="str">
        <f t="shared" si="60"/>
        <v/>
      </c>
      <c r="BK37" s="86" t="str">
        <f t="shared" si="61"/>
        <v/>
      </c>
      <c r="BL37" s="86" t="str">
        <f t="shared" si="62"/>
        <v/>
      </c>
      <c r="BM37" s="86" t="str">
        <f t="shared" si="37"/>
        <v/>
      </c>
      <c r="BN37" s="86" t="str">
        <f t="shared" si="38"/>
        <v/>
      </c>
      <c r="BO37" s="86">
        <f t="shared" si="63"/>
        <v>4.9400000000000013</v>
      </c>
      <c r="BP37" s="86">
        <f t="shared" si="64"/>
        <v>5.0980000000000025</v>
      </c>
      <c r="BQ37" s="86">
        <f t="shared" si="65"/>
        <v>4.8239999999999981</v>
      </c>
      <c r="BR37" s="86" t="str">
        <f t="shared" si="66"/>
        <v/>
      </c>
      <c r="BS37" s="86" t="str">
        <f t="shared" si="67"/>
        <v/>
      </c>
      <c r="BT37" s="86" t="str">
        <f t="shared" si="68"/>
        <v/>
      </c>
      <c r="BU37" s="86" t="str">
        <f t="shared" si="69"/>
        <v/>
      </c>
      <c r="BV37" s="86" t="str">
        <f t="shared" si="70"/>
        <v/>
      </c>
      <c r="BW37" s="86" t="str">
        <f t="shared" si="71"/>
        <v/>
      </c>
      <c r="BX37" s="86" t="str">
        <f t="shared" si="72"/>
        <v/>
      </c>
      <c r="BY37" s="86" t="str">
        <f t="shared" si="39"/>
        <v/>
      </c>
      <c r="BZ37" s="86" t="str">
        <f t="shared" si="40"/>
        <v/>
      </c>
      <c r="CA37" s="41">
        <f t="shared" si="41"/>
        <v>4.9220000000000006</v>
      </c>
      <c r="CB37" s="41">
        <f t="shared" si="42"/>
        <v>4.9540000000000006</v>
      </c>
      <c r="CC37" s="90" t="str">
        <f t="shared" si="43"/>
        <v>IL17A</v>
      </c>
      <c r="CD37" s="107">
        <v>34</v>
      </c>
      <c r="CE37" s="91">
        <f t="shared" si="73"/>
        <v>3.4866853822655162E-2</v>
      </c>
      <c r="CF37" s="91">
        <f t="shared" si="74"/>
        <v>3.2667503131411341E-2</v>
      </c>
      <c r="CG37" s="91">
        <f t="shared" si="75"/>
        <v>3.1511014215456108E-2</v>
      </c>
      <c r="CH37" s="91" t="str">
        <f t="shared" si="76"/>
        <v/>
      </c>
      <c r="CI37" s="91" t="str">
        <f t="shared" si="77"/>
        <v/>
      </c>
      <c r="CJ37" s="91" t="str">
        <f t="shared" si="78"/>
        <v/>
      </c>
      <c r="CK37" s="91" t="str">
        <f t="shared" si="79"/>
        <v/>
      </c>
      <c r="CL37" s="91" t="str">
        <f t="shared" si="80"/>
        <v/>
      </c>
      <c r="CM37" s="91" t="str">
        <f t="shared" si="81"/>
        <v/>
      </c>
      <c r="CN37" s="91" t="str">
        <f t="shared" si="82"/>
        <v/>
      </c>
      <c r="CO37" s="91" t="str">
        <f t="shared" si="44"/>
        <v/>
      </c>
      <c r="CP37" s="91" t="str">
        <f t="shared" si="45"/>
        <v/>
      </c>
      <c r="CQ37" s="91">
        <f t="shared" si="52"/>
        <v>3.2577055026285023E-2</v>
      </c>
      <c r="CR37" s="91">
        <f t="shared" si="52"/>
        <v>2.919772959009934E-2</v>
      </c>
      <c r="CS37" s="91">
        <f t="shared" si="52"/>
        <v>3.5304600455316408E-2</v>
      </c>
      <c r="CT37" s="91" t="str">
        <f t="shared" si="52"/>
        <v/>
      </c>
      <c r="CU37" s="91" t="str">
        <f t="shared" si="52"/>
        <v/>
      </c>
      <c r="CV37" s="91" t="str">
        <f t="shared" si="52"/>
        <v/>
      </c>
      <c r="CW37" s="91" t="str">
        <f t="shared" si="50"/>
        <v/>
      </c>
      <c r="CX37" s="91" t="str">
        <f t="shared" si="50"/>
        <v/>
      </c>
      <c r="CY37" s="91" t="str">
        <f t="shared" si="50"/>
        <v/>
      </c>
      <c r="CZ37" s="91" t="str">
        <f t="shared" si="48"/>
        <v/>
      </c>
      <c r="DA37" s="91" t="str">
        <f t="shared" si="46"/>
        <v/>
      </c>
      <c r="DB37" s="91" t="str">
        <f t="shared" si="47"/>
        <v/>
      </c>
    </row>
    <row r="38" spans="1:106" ht="15" customHeight="1" x14ac:dyDescent="0.3">
      <c r="A38" s="126" t="str">
        <f>'Gene Table'!B37</f>
        <v>IL17B</v>
      </c>
      <c r="B38" s="102">
        <v>35</v>
      </c>
      <c r="C38" s="41">
        <f>IF('Test Sample Data'!C37="","",IF(SUM('Test Sample Data'!C$3:C$98)&gt;10,IF(AND(ISNUMBER('Test Sample Data'!C37),'Test Sample Data'!C37&lt;$C$109, 'Test Sample Data'!C37&gt;0),'Test Sample Data'!C37,$C$109),""))</f>
        <v>29.38</v>
      </c>
      <c r="D38" s="41">
        <f>IF('Test Sample Data'!D37="","",IF(SUM('Test Sample Data'!D$3:D$98)&gt;10,IF(AND(ISNUMBER('Test Sample Data'!D37),'Test Sample Data'!D37&lt;$C$109, 'Test Sample Data'!D37&gt;0),'Test Sample Data'!D37,$C$109),""))</f>
        <v>29.68</v>
      </c>
      <c r="E38" s="41">
        <f>IF('Test Sample Data'!E37="","",IF(SUM('Test Sample Data'!E$3:E$98)&gt;10,IF(AND(ISNUMBER('Test Sample Data'!E37),'Test Sample Data'!E37&lt;$C$109, 'Test Sample Data'!E37&gt;0),'Test Sample Data'!E37,$C$109),""))</f>
        <v>29.32</v>
      </c>
      <c r="F38" s="41" t="str">
        <f>IF('Test Sample Data'!F37="","",IF(SUM('Test Sample Data'!F$3:F$98)&gt;10,IF(AND(ISNUMBER('Test Sample Data'!F37),'Test Sample Data'!F37&lt;$C$109, 'Test Sample Data'!F37&gt;0),'Test Sample Data'!F37,$C$109),""))</f>
        <v/>
      </c>
      <c r="G38" s="41" t="str">
        <f>IF('Test Sample Data'!G37="","",IF(SUM('Test Sample Data'!G$3:G$98)&gt;10,IF(AND(ISNUMBER('Test Sample Data'!G37),'Test Sample Data'!G37&lt;$C$109, 'Test Sample Data'!G37&gt;0),'Test Sample Data'!G37,$C$109),""))</f>
        <v/>
      </c>
      <c r="H38" s="41" t="str">
        <f>IF('Test Sample Data'!H37="","",IF(SUM('Test Sample Data'!H$3:H$98)&gt;10,IF(AND(ISNUMBER('Test Sample Data'!H37),'Test Sample Data'!H37&lt;$C$109, 'Test Sample Data'!H37&gt;0),'Test Sample Data'!H37,$C$109),""))</f>
        <v/>
      </c>
      <c r="I38" s="41" t="str">
        <f>IF('Test Sample Data'!I37="","",IF(SUM('Test Sample Data'!I$3:I$98)&gt;10,IF(AND(ISNUMBER('Test Sample Data'!I37),'Test Sample Data'!I37&lt;$C$109, 'Test Sample Data'!I37&gt;0),'Test Sample Data'!I37,$C$109),""))</f>
        <v/>
      </c>
      <c r="J38" s="41" t="str">
        <f>IF('Test Sample Data'!J37="","",IF(SUM('Test Sample Data'!J$3:J$98)&gt;10,IF(AND(ISNUMBER('Test Sample Data'!J37),'Test Sample Data'!J37&lt;$C$109, 'Test Sample Data'!J37&gt;0),'Test Sample Data'!J37,$C$109),""))</f>
        <v/>
      </c>
      <c r="K38" s="41" t="str">
        <f>IF('Test Sample Data'!K37="","",IF(SUM('Test Sample Data'!K$3:K$98)&gt;10,IF(AND(ISNUMBER('Test Sample Data'!K37),'Test Sample Data'!K37&lt;$C$109, 'Test Sample Data'!K37&gt;0),'Test Sample Data'!K37,$C$109),""))</f>
        <v/>
      </c>
      <c r="L38" s="41" t="str">
        <f>IF('Test Sample Data'!L37="","",IF(SUM('Test Sample Data'!L$3:L$98)&gt;10,IF(AND(ISNUMBER('Test Sample Data'!L37),'Test Sample Data'!L37&lt;$C$109, 'Test Sample Data'!L37&gt;0),'Test Sample Data'!L37,$C$109),""))</f>
        <v/>
      </c>
      <c r="M38" s="41" t="str">
        <f>IF('Test Sample Data'!M37="","",IF(SUM('Test Sample Data'!M$3:M$98)&gt;10,IF(AND(ISNUMBER('Test Sample Data'!M37),'Test Sample Data'!M37&lt;$C$109, 'Test Sample Data'!M37&gt;0),'Test Sample Data'!M37,$C$109),""))</f>
        <v/>
      </c>
      <c r="N38" s="41" t="str">
        <f>IF('Test Sample Data'!N37="","",IF(SUM('Test Sample Data'!N$3:N$98)&gt;10,IF(AND(ISNUMBER('Test Sample Data'!N37),'Test Sample Data'!N37&lt;$C$109, 'Test Sample Data'!N37&gt;0),'Test Sample Data'!N37,$C$109),""))</f>
        <v/>
      </c>
      <c r="O38" s="41" t="str">
        <f>'Gene Table'!B37</f>
        <v>IL17B</v>
      </c>
      <c r="P38" s="102">
        <v>35</v>
      </c>
      <c r="Q38" s="41">
        <f>IF('Control Sample Data'!C37="","",IF(SUM('Control Sample Data'!C$3:C$98)&gt;10,IF(AND(ISNUMBER('Control Sample Data'!C37),'Control Sample Data'!C37&lt;$C$109, 'Control Sample Data'!C37&gt;0),'Control Sample Data'!C37,$C$109),""))</f>
        <v>27.49</v>
      </c>
      <c r="R38" s="41">
        <f>IF('Control Sample Data'!D37="","",IF(SUM('Control Sample Data'!D$3:D$98)&gt;10,IF(AND(ISNUMBER('Control Sample Data'!D37),'Control Sample Data'!D37&lt;$C$109, 'Control Sample Data'!D37&gt;0),'Control Sample Data'!D37,$C$109),""))</f>
        <v>27.72</v>
      </c>
      <c r="S38" s="41">
        <f>IF('Control Sample Data'!E37="","",IF(SUM('Control Sample Data'!E$3:E$98)&gt;10,IF(AND(ISNUMBER('Control Sample Data'!E37),'Control Sample Data'!E37&lt;$C$109, 'Control Sample Data'!E37&gt;0),'Control Sample Data'!E37,$C$109),""))</f>
        <v>27.44</v>
      </c>
      <c r="T38" s="41" t="str">
        <f>IF('Control Sample Data'!F37="","",IF(SUM('Control Sample Data'!F$3:F$98)&gt;10,IF(AND(ISNUMBER('Control Sample Data'!F37),'Control Sample Data'!F37&lt;$C$109, 'Control Sample Data'!F37&gt;0),'Control Sample Data'!F37,$C$109),""))</f>
        <v/>
      </c>
      <c r="U38" s="41" t="str">
        <f>IF('Control Sample Data'!G37="","",IF(SUM('Control Sample Data'!G$3:G$98)&gt;10,IF(AND(ISNUMBER('Control Sample Data'!G37),'Control Sample Data'!G37&lt;$C$109, 'Control Sample Data'!G37&gt;0),'Control Sample Data'!G37,$C$109),""))</f>
        <v/>
      </c>
      <c r="V38" s="41" t="str">
        <f>IF('Control Sample Data'!H37="","",IF(SUM('Control Sample Data'!H$3:H$98)&gt;10,IF(AND(ISNUMBER('Control Sample Data'!H37),'Control Sample Data'!H37&lt;$C$109, 'Control Sample Data'!H37&gt;0),'Control Sample Data'!H37,$C$109),""))</f>
        <v/>
      </c>
      <c r="W38" s="41" t="str">
        <f>IF('Control Sample Data'!I37="","",IF(SUM('Control Sample Data'!I$3:I$98)&gt;10,IF(AND(ISNUMBER('Control Sample Data'!I37),'Control Sample Data'!I37&lt;$C$109, 'Control Sample Data'!I37&gt;0),'Control Sample Data'!I37,$C$109),""))</f>
        <v/>
      </c>
      <c r="X38" s="41" t="str">
        <f>IF('Control Sample Data'!J37="","",IF(SUM('Control Sample Data'!J$3:J$98)&gt;10,IF(AND(ISNUMBER('Control Sample Data'!J37),'Control Sample Data'!J37&lt;$C$109, 'Control Sample Data'!J37&gt;0),'Control Sample Data'!J37,$C$109),""))</f>
        <v/>
      </c>
      <c r="Y38" s="41" t="str">
        <f>IF('Control Sample Data'!K37="","",IF(SUM('Control Sample Data'!K$3:K$98)&gt;10,IF(AND(ISNUMBER('Control Sample Data'!K37),'Control Sample Data'!K37&lt;$C$109, 'Control Sample Data'!K37&gt;0),'Control Sample Data'!K37,$C$109),""))</f>
        <v/>
      </c>
      <c r="Z38" s="41" t="str">
        <f>IF('Control Sample Data'!L37="","",IF(SUM('Control Sample Data'!L$3:L$98)&gt;10,IF(AND(ISNUMBER('Control Sample Data'!L37),'Control Sample Data'!L37&lt;$C$109, 'Control Sample Data'!L37&gt;0),'Control Sample Data'!L37,$C$109),""))</f>
        <v/>
      </c>
      <c r="AA38" s="41" t="str">
        <f>IF('Control Sample Data'!M37="","",IF(SUM('Control Sample Data'!M$3:M$98)&gt;10,IF(AND(ISNUMBER('Control Sample Data'!M37),'Control Sample Data'!M37&lt;$C$109, 'Control Sample Data'!M37&gt;0),'Control Sample Data'!M37,$C$109),""))</f>
        <v/>
      </c>
      <c r="AB38" s="127" t="str">
        <f>IF('Control Sample Data'!N37="","",IF(SUM('Control Sample Data'!N$3:N$98)&gt;10,IF(AND(ISNUMBER('Control Sample Data'!N37),'Control Sample Data'!N37&lt;$C$109, 'Control Sample Data'!N37&gt;0),'Control Sample Data'!N37,$C$109),""))</f>
        <v/>
      </c>
      <c r="BA38" s="85" t="str">
        <f t="shared" si="36"/>
        <v>IL17B</v>
      </c>
      <c r="BB38" s="107">
        <v>35</v>
      </c>
      <c r="BC38" s="86">
        <f t="shared" si="53"/>
        <v>10.671999999999997</v>
      </c>
      <c r="BD38" s="86">
        <f t="shared" si="54"/>
        <v>10.996000000000002</v>
      </c>
      <c r="BE38" s="86">
        <f t="shared" si="55"/>
        <v>10.738</v>
      </c>
      <c r="BF38" s="86" t="str">
        <f t="shared" si="56"/>
        <v/>
      </c>
      <c r="BG38" s="86" t="str">
        <f t="shared" si="57"/>
        <v/>
      </c>
      <c r="BH38" s="86" t="str">
        <f t="shared" si="58"/>
        <v/>
      </c>
      <c r="BI38" s="86" t="str">
        <f t="shared" si="59"/>
        <v/>
      </c>
      <c r="BJ38" s="86" t="str">
        <f t="shared" si="60"/>
        <v/>
      </c>
      <c r="BK38" s="86" t="str">
        <f t="shared" si="61"/>
        <v/>
      </c>
      <c r="BL38" s="86" t="str">
        <f t="shared" si="62"/>
        <v/>
      </c>
      <c r="BM38" s="86" t="str">
        <f t="shared" si="37"/>
        <v/>
      </c>
      <c r="BN38" s="86" t="str">
        <f t="shared" si="38"/>
        <v/>
      </c>
      <c r="BO38" s="86">
        <f t="shared" si="63"/>
        <v>9.02</v>
      </c>
      <c r="BP38" s="86">
        <f t="shared" si="64"/>
        <v>9.3780000000000001</v>
      </c>
      <c r="BQ38" s="86">
        <f t="shared" si="65"/>
        <v>8.8640000000000008</v>
      </c>
      <c r="BR38" s="86" t="str">
        <f t="shared" si="66"/>
        <v/>
      </c>
      <c r="BS38" s="86" t="str">
        <f t="shared" si="67"/>
        <v/>
      </c>
      <c r="BT38" s="86" t="str">
        <f t="shared" si="68"/>
        <v/>
      </c>
      <c r="BU38" s="86" t="str">
        <f t="shared" si="69"/>
        <v/>
      </c>
      <c r="BV38" s="86" t="str">
        <f t="shared" si="70"/>
        <v/>
      </c>
      <c r="BW38" s="86" t="str">
        <f t="shared" si="71"/>
        <v/>
      </c>
      <c r="BX38" s="86" t="str">
        <f t="shared" si="72"/>
        <v/>
      </c>
      <c r="BY38" s="86" t="str">
        <f t="shared" si="39"/>
        <v/>
      </c>
      <c r="BZ38" s="86" t="str">
        <f t="shared" si="40"/>
        <v/>
      </c>
      <c r="CA38" s="41">
        <f t="shared" si="41"/>
        <v>10.802</v>
      </c>
      <c r="CB38" s="41">
        <f t="shared" si="42"/>
        <v>9.0873333333333335</v>
      </c>
      <c r="CC38" s="90" t="str">
        <f t="shared" si="43"/>
        <v>IL17B</v>
      </c>
      <c r="CD38" s="107">
        <v>35</v>
      </c>
      <c r="CE38" s="91">
        <f t="shared" si="73"/>
        <v>6.1292577699347938E-4</v>
      </c>
      <c r="CF38" s="91">
        <f t="shared" si="74"/>
        <v>4.8963693159232238E-4</v>
      </c>
      <c r="CG38" s="91">
        <f t="shared" si="75"/>
        <v>5.8551753603081698E-4</v>
      </c>
      <c r="CH38" s="91" t="str">
        <f t="shared" si="76"/>
        <v/>
      </c>
      <c r="CI38" s="91" t="str">
        <f t="shared" si="77"/>
        <v/>
      </c>
      <c r="CJ38" s="91" t="str">
        <f t="shared" si="78"/>
        <v/>
      </c>
      <c r="CK38" s="91" t="str">
        <f t="shared" si="79"/>
        <v/>
      </c>
      <c r="CL38" s="91" t="str">
        <f t="shared" si="80"/>
        <v/>
      </c>
      <c r="CM38" s="91" t="str">
        <f t="shared" si="81"/>
        <v/>
      </c>
      <c r="CN38" s="91" t="str">
        <f t="shared" si="82"/>
        <v/>
      </c>
      <c r="CO38" s="91" t="str">
        <f t="shared" si="44"/>
        <v/>
      </c>
      <c r="CP38" s="91" t="str">
        <f t="shared" si="45"/>
        <v/>
      </c>
      <c r="CQ38" s="91">
        <f t="shared" si="52"/>
        <v>1.9262357509635931E-3</v>
      </c>
      <c r="CR38" s="91">
        <f t="shared" si="52"/>
        <v>1.5029367384383427E-3</v>
      </c>
      <c r="CS38" s="91">
        <f t="shared" si="52"/>
        <v>2.146199643704843E-3</v>
      </c>
      <c r="CT38" s="91" t="str">
        <f t="shared" si="52"/>
        <v/>
      </c>
      <c r="CU38" s="91" t="str">
        <f t="shared" si="52"/>
        <v/>
      </c>
      <c r="CV38" s="91" t="str">
        <f t="shared" si="52"/>
        <v/>
      </c>
      <c r="CW38" s="91" t="str">
        <f t="shared" si="50"/>
        <v/>
      </c>
      <c r="CX38" s="91" t="str">
        <f t="shared" si="50"/>
        <v/>
      </c>
      <c r="CY38" s="91" t="str">
        <f t="shared" si="50"/>
        <v/>
      </c>
      <c r="CZ38" s="91" t="str">
        <f t="shared" si="48"/>
        <v/>
      </c>
      <c r="DA38" s="91" t="str">
        <f t="shared" si="46"/>
        <v/>
      </c>
      <c r="DB38" s="91" t="str">
        <f t="shared" si="47"/>
        <v/>
      </c>
    </row>
    <row r="39" spans="1:106" ht="15" customHeight="1" x14ac:dyDescent="0.3">
      <c r="A39" s="126" t="str">
        <f>'Gene Table'!B38</f>
        <v>IL17C</v>
      </c>
      <c r="B39" s="102">
        <v>36</v>
      </c>
      <c r="C39" s="41">
        <f>IF('Test Sample Data'!C38="","",IF(SUM('Test Sample Data'!C$3:C$98)&gt;10,IF(AND(ISNUMBER('Test Sample Data'!C38),'Test Sample Data'!C38&lt;$C$109, 'Test Sample Data'!C38&gt;0),'Test Sample Data'!C38,$C$109),""))</f>
        <v>23.53</v>
      </c>
      <c r="D39" s="41">
        <f>IF('Test Sample Data'!D38="","",IF(SUM('Test Sample Data'!D$3:D$98)&gt;10,IF(AND(ISNUMBER('Test Sample Data'!D38),'Test Sample Data'!D38&lt;$C$109, 'Test Sample Data'!D38&gt;0),'Test Sample Data'!D38,$C$109),""))</f>
        <v>23.58</v>
      </c>
      <c r="E39" s="41">
        <f>IF('Test Sample Data'!E38="","",IF(SUM('Test Sample Data'!E$3:E$98)&gt;10,IF(AND(ISNUMBER('Test Sample Data'!E38),'Test Sample Data'!E38&lt;$C$109, 'Test Sample Data'!E38&gt;0),'Test Sample Data'!E38,$C$109),""))</f>
        <v>23.46</v>
      </c>
      <c r="F39" s="41" t="str">
        <f>IF('Test Sample Data'!F38="","",IF(SUM('Test Sample Data'!F$3:F$98)&gt;10,IF(AND(ISNUMBER('Test Sample Data'!F38),'Test Sample Data'!F38&lt;$C$109, 'Test Sample Data'!F38&gt;0),'Test Sample Data'!F38,$C$109),""))</f>
        <v/>
      </c>
      <c r="G39" s="41" t="str">
        <f>IF('Test Sample Data'!G38="","",IF(SUM('Test Sample Data'!G$3:G$98)&gt;10,IF(AND(ISNUMBER('Test Sample Data'!G38),'Test Sample Data'!G38&lt;$C$109, 'Test Sample Data'!G38&gt;0),'Test Sample Data'!G38,$C$109),""))</f>
        <v/>
      </c>
      <c r="H39" s="41" t="str">
        <f>IF('Test Sample Data'!H38="","",IF(SUM('Test Sample Data'!H$3:H$98)&gt;10,IF(AND(ISNUMBER('Test Sample Data'!H38),'Test Sample Data'!H38&lt;$C$109, 'Test Sample Data'!H38&gt;0),'Test Sample Data'!H38,$C$109),""))</f>
        <v/>
      </c>
      <c r="I39" s="41" t="str">
        <f>IF('Test Sample Data'!I38="","",IF(SUM('Test Sample Data'!I$3:I$98)&gt;10,IF(AND(ISNUMBER('Test Sample Data'!I38),'Test Sample Data'!I38&lt;$C$109, 'Test Sample Data'!I38&gt;0),'Test Sample Data'!I38,$C$109),""))</f>
        <v/>
      </c>
      <c r="J39" s="41" t="str">
        <f>IF('Test Sample Data'!J38="","",IF(SUM('Test Sample Data'!J$3:J$98)&gt;10,IF(AND(ISNUMBER('Test Sample Data'!J38),'Test Sample Data'!J38&lt;$C$109, 'Test Sample Data'!J38&gt;0),'Test Sample Data'!J38,$C$109),""))</f>
        <v/>
      </c>
      <c r="K39" s="41" t="str">
        <f>IF('Test Sample Data'!K38="","",IF(SUM('Test Sample Data'!K$3:K$98)&gt;10,IF(AND(ISNUMBER('Test Sample Data'!K38),'Test Sample Data'!K38&lt;$C$109, 'Test Sample Data'!K38&gt;0),'Test Sample Data'!K38,$C$109),""))</f>
        <v/>
      </c>
      <c r="L39" s="41" t="str">
        <f>IF('Test Sample Data'!L38="","",IF(SUM('Test Sample Data'!L$3:L$98)&gt;10,IF(AND(ISNUMBER('Test Sample Data'!L38),'Test Sample Data'!L38&lt;$C$109, 'Test Sample Data'!L38&gt;0),'Test Sample Data'!L38,$C$109),""))</f>
        <v/>
      </c>
      <c r="M39" s="41" t="str">
        <f>IF('Test Sample Data'!M38="","",IF(SUM('Test Sample Data'!M$3:M$98)&gt;10,IF(AND(ISNUMBER('Test Sample Data'!M38),'Test Sample Data'!M38&lt;$C$109, 'Test Sample Data'!M38&gt;0),'Test Sample Data'!M38,$C$109),""))</f>
        <v/>
      </c>
      <c r="N39" s="41" t="str">
        <f>IF('Test Sample Data'!N38="","",IF(SUM('Test Sample Data'!N$3:N$98)&gt;10,IF(AND(ISNUMBER('Test Sample Data'!N38),'Test Sample Data'!N38&lt;$C$109, 'Test Sample Data'!N38&gt;0),'Test Sample Data'!N38,$C$109),""))</f>
        <v/>
      </c>
      <c r="O39" s="41" t="str">
        <f>'Gene Table'!B38</f>
        <v>IL17C</v>
      </c>
      <c r="P39" s="102">
        <v>36</v>
      </c>
      <c r="Q39" s="41">
        <f>IF('Control Sample Data'!C38="","",IF(SUM('Control Sample Data'!C$3:C$98)&gt;10,IF(AND(ISNUMBER('Control Sample Data'!C38),'Control Sample Data'!C38&lt;$C$109, 'Control Sample Data'!C38&gt;0),'Control Sample Data'!C38,$C$109),""))</f>
        <v>22.3</v>
      </c>
      <c r="R39" s="41">
        <f>IF('Control Sample Data'!D38="","",IF(SUM('Control Sample Data'!D$3:D$98)&gt;10,IF(AND(ISNUMBER('Control Sample Data'!D38),'Control Sample Data'!D38&lt;$C$109, 'Control Sample Data'!D38&gt;0),'Control Sample Data'!D38,$C$109),""))</f>
        <v>22.16</v>
      </c>
      <c r="S39" s="41">
        <f>IF('Control Sample Data'!E38="","",IF(SUM('Control Sample Data'!E$3:E$98)&gt;10,IF(AND(ISNUMBER('Control Sample Data'!E38),'Control Sample Data'!E38&lt;$C$109, 'Control Sample Data'!E38&gt;0),'Control Sample Data'!E38,$C$109),""))</f>
        <v>22.29</v>
      </c>
      <c r="T39" s="41" t="str">
        <f>IF('Control Sample Data'!F38="","",IF(SUM('Control Sample Data'!F$3:F$98)&gt;10,IF(AND(ISNUMBER('Control Sample Data'!F38),'Control Sample Data'!F38&lt;$C$109, 'Control Sample Data'!F38&gt;0),'Control Sample Data'!F38,$C$109),""))</f>
        <v/>
      </c>
      <c r="U39" s="41" t="str">
        <f>IF('Control Sample Data'!G38="","",IF(SUM('Control Sample Data'!G$3:G$98)&gt;10,IF(AND(ISNUMBER('Control Sample Data'!G38),'Control Sample Data'!G38&lt;$C$109, 'Control Sample Data'!G38&gt;0),'Control Sample Data'!G38,$C$109),""))</f>
        <v/>
      </c>
      <c r="V39" s="41" t="str">
        <f>IF('Control Sample Data'!H38="","",IF(SUM('Control Sample Data'!H$3:H$98)&gt;10,IF(AND(ISNUMBER('Control Sample Data'!H38),'Control Sample Data'!H38&lt;$C$109, 'Control Sample Data'!H38&gt;0),'Control Sample Data'!H38,$C$109),""))</f>
        <v/>
      </c>
      <c r="W39" s="41" t="str">
        <f>IF('Control Sample Data'!I38="","",IF(SUM('Control Sample Data'!I$3:I$98)&gt;10,IF(AND(ISNUMBER('Control Sample Data'!I38),'Control Sample Data'!I38&lt;$C$109, 'Control Sample Data'!I38&gt;0),'Control Sample Data'!I38,$C$109),""))</f>
        <v/>
      </c>
      <c r="X39" s="41" t="str">
        <f>IF('Control Sample Data'!J38="","",IF(SUM('Control Sample Data'!J$3:J$98)&gt;10,IF(AND(ISNUMBER('Control Sample Data'!J38),'Control Sample Data'!J38&lt;$C$109, 'Control Sample Data'!J38&gt;0),'Control Sample Data'!J38,$C$109),""))</f>
        <v/>
      </c>
      <c r="Y39" s="41" t="str">
        <f>IF('Control Sample Data'!K38="","",IF(SUM('Control Sample Data'!K$3:K$98)&gt;10,IF(AND(ISNUMBER('Control Sample Data'!K38),'Control Sample Data'!K38&lt;$C$109, 'Control Sample Data'!K38&gt;0),'Control Sample Data'!K38,$C$109),""))</f>
        <v/>
      </c>
      <c r="Z39" s="41" t="str">
        <f>IF('Control Sample Data'!L38="","",IF(SUM('Control Sample Data'!L$3:L$98)&gt;10,IF(AND(ISNUMBER('Control Sample Data'!L38),'Control Sample Data'!L38&lt;$C$109, 'Control Sample Data'!L38&gt;0),'Control Sample Data'!L38,$C$109),""))</f>
        <v/>
      </c>
      <c r="AA39" s="41" t="str">
        <f>IF('Control Sample Data'!M38="","",IF(SUM('Control Sample Data'!M$3:M$98)&gt;10,IF(AND(ISNUMBER('Control Sample Data'!M38),'Control Sample Data'!M38&lt;$C$109, 'Control Sample Data'!M38&gt;0),'Control Sample Data'!M38,$C$109),""))</f>
        <v/>
      </c>
      <c r="AB39" s="127" t="str">
        <f>IF('Control Sample Data'!N38="","",IF(SUM('Control Sample Data'!N$3:N$98)&gt;10,IF(AND(ISNUMBER('Control Sample Data'!N38),'Control Sample Data'!N38&lt;$C$109, 'Control Sample Data'!N38&gt;0),'Control Sample Data'!N38,$C$109),""))</f>
        <v/>
      </c>
      <c r="BA39" s="85" t="str">
        <f t="shared" si="36"/>
        <v>IL17C</v>
      </c>
      <c r="BB39" s="107">
        <v>36</v>
      </c>
      <c r="BC39" s="86">
        <f t="shared" si="53"/>
        <v>4.8219999999999992</v>
      </c>
      <c r="BD39" s="86">
        <f t="shared" si="54"/>
        <v>4.8960000000000008</v>
      </c>
      <c r="BE39" s="86">
        <f t="shared" si="55"/>
        <v>4.8780000000000001</v>
      </c>
      <c r="BF39" s="86" t="str">
        <f t="shared" si="56"/>
        <v/>
      </c>
      <c r="BG39" s="86" t="str">
        <f t="shared" si="57"/>
        <v/>
      </c>
      <c r="BH39" s="86" t="str">
        <f t="shared" si="58"/>
        <v/>
      </c>
      <c r="BI39" s="86" t="str">
        <f t="shared" si="59"/>
        <v/>
      </c>
      <c r="BJ39" s="86" t="str">
        <f t="shared" si="60"/>
        <v/>
      </c>
      <c r="BK39" s="86" t="str">
        <f t="shared" si="61"/>
        <v/>
      </c>
      <c r="BL39" s="86" t="str">
        <f t="shared" si="62"/>
        <v/>
      </c>
      <c r="BM39" s="86" t="str">
        <f t="shared" si="37"/>
        <v/>
      </c>
      <c r="BN39" s="86" t="str">
        <f t="shared" si="38"/>
        <v/>
      </c>
      <c r="BO39" s="86">
        <f t="shared" si="63"/>
        <v>3.8300000000000018</v>
      </c>
      <c r="BP39" s="86">
        <f t="shared" si="64"/>
        <v>3.8180000000000014</v>
      </c>
      <c r="BQ39" s="86">
        <f t="shared" si="65"/>
        <v>3.7139999999999986</v>
      </c>
      <c r="BR39" s="86" t="str">
        <f t="shared" si="66"/>
        <v/>
      </c>
      <c r="BS39" s="86" t="str">
        <f t="shared" si="67"/>
        <v/>
      </c>
      <c r="BT39" s="86" t="str">
        <f t="shared" si="68"/>
        <v/>
      </c>
      <c r="BU39" s="86" t="str">
        <f t="shared" si="69"/>
        <v/>
      </c>
      <c r="BV39" s="86" t="str">
        <f t="shared" si="70"/>
        <v/>
      </c>
      <c r="BW39" s="86" t="str">
        <f t="shared" si="71"/>
        <v/>
      </c>
      <c r="BX39" s="86" t="str">
        <f t="shared" si="72"/>
        <v/>
      </c>
      <c r="BY39" s="86" t="str">
        <f t="shared" si="39"/>
        <v/>
      </c>
      <c r="BZ39" s="86" t="str">
        <f t="shared" si="40"/>
        <v/>
      </c>
      <c r="CA39" s="41">
        <f t="shared" si="41"/>
        <v>4.8653333333333331</v>
      </c>
      <c r="CB39" s="41">
        <f t="shared" si="42"/>
        <v>3.7873333333333341</v>
      </c>
      <c r="CC39" s="90" t="str">
        <f t="shared" si="43"/>
        <v>IL17C</v>
      </c>
      <c r="CD39" s="107">
        <v>36</v>
      </c>
      <c r="CE39" s="91">
        <f t="shared" si="73"/>
        <v>3.5353576963934409E-2</v>
      </c>
      <c r="CF39" s="91">
        <f t="shared" si="74"/>
        <v>3.3585911651734392E-2</v>
      </c>
      <c r="CG39" s="91">
        <f t="shared" si="75"/>
        <v>3.4007576302212628E-2</v>
      </c>
      <c r="CH39" s="91" t="str">
        <f t="shared" si="76"/>
        <v/>
      </c>
      <c r="CI39" s="91" t="str">
        <f t="shared" si="77"/>
        <v/>
      </c>
      <c r="CJ39" s="91" t="str">
        <f t="shared" si="78"/>
        <v/>
      </c>
      <c r="CK39" s="91" t="str">
        <f t="shared" si="79"/>
        <v/>
      </c>
      <c r="CL39" s="91" t="str">
        <f t="shared" si="80"/>
        <v/>
      </c>
      <c r="CM39" s="91" t="str">
        <f t="shared" si="81"/>
        <v/>
      </c>
      <c r="CN39" s="91" t="str">
        <f t="shared" si="82"/>
        <v/>
      </c>
      <c r="CO39" s="91" t="str">
        <f t="shared" si="44"/>
        <v/>
      </c>
      <c r="CP39" s="91" t="str">
        <f t="shared" si="45"/>
        <v/>
      </c>
      <c r="CQ39" s="91">
        <f t="shared" si="52"/>
        <v>7.0316155293050506E-2</v>
      </c>
      <c r="CR39" s="91">
        <f t="shared" si="52"/>
        <v>7.0903467808497073E-2</v>
      </c>
      <c r="CS39" s="91">
        <f t="shared" si="52"/>
        <v>7.6203443379769017E-2</v>
      </c>
      <c r="CT39" s="91" t="str">
        <f t="shared" si="52"/>
        <v/>
      </c>
      <c r="CU39" s="91" t="str">
        <f t="shared" si="52"/>
        <v/>
      </c>
      <c r="CV39" s="91" t="str">
        <f t="shared" si="52"/>
        <v/>
      </c>
      <c r="CW39" s="91" t="str">
        <f t="shared" si="50"/>
        <v/>
      </c>
      <c r="CX39" s="91" t="str">
        <f t="shared" si="50"/>
        <v/>
      </c>
      <c r="CY39" s="91" t="str">
        <f t="shared" si="50"/>
        <v/>
      </c>
      <c r="CZ39" s="91" t="str">
        <f t="shared" si="48"/>
        <v/>
      </c>
      <c r="DA39" s="91" t="str">
        <f t="shared" si="46"/>
        <v/>
      </c>
      <c r="DB39" s="91" t="str">
        <f t="shared" si="47"/>
        <v/>
      </c>
    </row>
    <row r="40" spans="1:106" ht="15" customHeight="1" x14ac:dyDescent="0.3">
      <c r="A40" s="126" t="str">
        <f>'Gene Table'!B39</f>
        <v>IL18</v>
      </c>
      <c r="B40" s="102">
        <v>37</v>
      </c>
      <c r="C40" s="41">
        <f>IF('Test Sample Data'!C39="","",IF(SUM('Test Sample Data'!C$3:C$98)&gt;10,IF(AND(ISNUMBER('Test Sample Data'!C39),'Test Sample Data'!C39&lt;$C$109, 'Test Sample Data'!C39&gt;0),'Test Sample Data'!C39,$C$109),""))</f>
        <v>21.52</v>
      </c>
      <c r="D40" s="41">
        <f>IF('Test Sample Data'!D39="","",IF(SUM('Test Sample Data'!D$3:D$98)&gt;10,IF(AND(ISNUMBER('Test Sample Data'!D39),'Test Sample Data'!D39&lt;$C$109, 'Test Sample Data'!D39&gt;0),'Test Sample Data'!D39,$C$109),""))</f>
        <v>21.64</v>
      </c>
      <c r="E40" s="41">
        <f>IF('Test Sample Data'!E39="","",IF(SUM('Test Sample Data'!E$3:E$98)&gt;10,IF(AND(ISNUMBER('Test Sample Data'!E39),'Test Sample Data'!E39&lt;$C$109, 'Test Sample Data'!E39&gt;0),'Test Sample Data'!E39,$C$109),""))</f>
        <v>21.37</v>
      </c>
      <c r="F40" s="41" t="str">
        <f>IF('Test Sample Data'!F39="","",IF(SUM('Test Sample Data'!F$3:F$98)&gt;10,IF(AND(ISNUMBER('Test Sample Data'!F39),'Test Sample Data'!F39&lt;$C$109, 'Test Sample Data'!F39&gt;0),'Test Sample Data'!F39,$C$109),""))</f>
        <v/>
      </c>
      <c r="G40" s="41" t="str">
        <f>IF('Test Sample Data'!G39="","",IF(SUM('Test Sample Data'!G$3:G$98)&gt;10,IF(AND(ISNUMBER('Test Sample Data'!G39),'Test Sample Data'!G39&lt;$C$109, 'Test Sample Data'!G39&gt;0),'Test Sample Data'!G39,$C$109),""))</f>
        <v/>
      </c>
      <c r="H40" s="41" t="str">
        <f>IF('Test Sample Data'!H39="","",IF(SUM('Test Sample Data'!H$3:H$98)&gt;10,IF(AND(ISNUMBER('Test Sample Data'!H39),'Test Sample Data'!H39&lt;$C$109, 'Test Sample Data'!H39&gt;0),'Test Sample Data'!H39,$C$109),""))</f>
        <v/>
      </c>
      <c r="I40" s="41" t="str">
        <f>IF('Test Sample Data'!I39="","",IF(SUM('Test Sample Data'!I$3:I$98)&gt;10,IF(AND(ISNUMBER('Test Sample Data'!I39),'Test Sample Data'!I39&lt;$C$109, 'Test Sample Data'!I39&gt;0),'Test Sample Data'!I39,$C$109),""))</f>
        <v/>
      </c>
      <c r="J40" s="41" t="str">
        <f>IF('Test Sample Data'!J39="","",IF(SUM('Test Sample Data'!J$3:J$98)&gt;10,IF(AND(ISNUMBER('Test Sample Data'!J39),'Test Sample Data'!J39&lt;$C$109, 'Test Sample Data'!J39&gt;0),'Test Sample Data'!J39,$C$109),""))</f>
        <v/>
      </c>
      <c r="K40" s="41" t="str">
        <f>IF('Test Sample Data'!K39="","",IF(SUM('Test Sample Data'!K$3:K$98)&gt;10,IF(AND(ISNUMBER('Test Sample Data'!K39),'Test Sample Data'!K39&lt;$C$109, 'Test Sample Data'!K39&gt;0),'Test Sample Data'!K39,$C$109),""))</f>
        <v/>
      </c>
      <c r="L40" s="41" t="str">
        <f>IF('Test Sample Data'!L39="","",IF(SUM('Test Sample Data'!L$3:L$98)&gt;10,IF(AND(ISNUMBER('Test Sample Data'!L39),'Test Sample Data'!L39&lt;$C$109, 'Test Sample Data'!L39&gt;0),'Test Sample Data'!L39,$C$109),""))</f>
        <v/>
      </c>
      <c r="M40" s="41" t="str">
        <f>IF('Test Sample Data'!M39="","",IF(SUM('Test Sample Data'!M$3:M$98)&gt;10,IF(AND(ISNUMBER('Test Sample Data'!M39),'Test Sample Data'!M39&lt;$C$109, 'Test Sample Data'!M39&gt;0),'Test Sample Data'!M39,$C$109),""))</f>
        <v/>
      </c>
      <c r="N40" s="41" t="str">
        <f>IF('Test Sample Data'!N39="","",IF(SUM('Test Sample Data'!N$3:N$98)&gt;10,IF(AND(ISNUMBER('Test Sample Data'!N39),'Test Sample Data'!N39&lt;$C$109, 'Test Sample Data'!N39&gt;0),'Test Sample Data'!N39,$C$109),""))</f>
        <v/>
      </c>
      <c r="O40" s="41" t="str">
        <f>'Gene Table'!B39</f>
        <v>IL18</v>
      </c>
      <c r="P40" s="102">
        <v>37</v>
      </c>
      <c r="Q40" s="41">
        <f>IF('Control Sample Data'!C39="","",IF(SUM('Control Sample Data'!C$3:C$98)&gt;10,IF(AND(ISNUMBER('Control Sample Data'!C39),'Control Sample Data'!C39&lt;$C$109, 'Control Sample Data'!C39&gt;0),'Control Sample Data'!C39,$C$109),""))</f>
        <v>35</v>
      </c>
      <c r="R40" s="41">
        <f>IF('Control Sample Data'!D39="","",IF(SUM('Control Sample Data'!D$3:D$98)&gt;10,IF(AND(ISNUMBER('Control Sample Data'!D39),'Control Sample Data'!D39&lt;$C$109, 'Control Sample Data'!D39&gt;0),'Control Sample Data'!D39,$C$109),""))</f>
        <v>33.270000000000003</v>
      </c>
      <c r="S40" s="41">
        <f>IF('Control Sample Data'!E39="","",IF(SUM('Control Sample Data'!E$3:E$98)&gt;10,IF(AND(ISNUMBER('Control Sample Data'!E39),'Control Sample Data'!E39&lt;$C$109, 'Control Sample Data'!E39&gt;0),'Control Sample Data'!E39,$C$109),""))</f>
        <v>34.35</v>
      </c>
      <c r="T40" s="41" t="str">
        <f>IF('Control Sample Data'!F39="","",IF(SUM('Control Sample Data'!F$3:F$98)&gt;10,IF(AND(ISNUMBER('Control Sample Data'!F39),'Control Sample Data'!F39&lt;$C$109, 'Control Sample Data'!F39&gt;0),'Control Sample Data'!F39,$C$109),""))</f>
        <v/>
      </c>
      <c r="U40" s="41" t="str">
        <f>IF('Control Sample Data'!G39="","",IF(SUM('Control Sample Data'!G$3:G$98)&gt;10,IF(AND(ISNUMBER('Control Sample Data'!G39),'Control Sample Data'!G39&lt;$C$109, 'Control Sample Data'!G39&gt;0),'Control Sample Data'!G39,$C$109),""))</f>
        <v/>
      </c>
      <c r="V40" s="41" t="str">
        <f>IF('Control Sample Data'!H39="","",IF(SUM('Control Sample Data'!H$3:H$98)&gt;10,IF(AND(ISNUMBER('Control Sample Data'!H39),'Control Sample Data'!H39&lt;$C$109, 'Control Sample Data'!H39&gt;0),'Control Sample Data'!H39,$C$109),""))</f>
        <v/>
      </c>
      <c r="W40" s="41" t="str">
        <f>IF('Control Sample Data'!I39="","",IF(SUM('Control Sample Data'!I$3:I$98)&gt;10,IF(AND(ISNUMBER('Control Sample Data'!I39),'Control Sample Data'!I39&lt;$C$109, 'Control Sample Data'!I39&gt;0),'Control Sample Data'!I39,$C$109),""))</f>
        <v/>
      </c>
      <c r="X40" s="41" t="str">
        <f>IF('Control Sample Data'!J39="","",IF(SUM('Control Sample Data'!J$3:J$98)&gt;10,IF(AND(ISNUMBER('Control Sample Data'!J39),'Control Sample Data'!J39&lt;$C$109, 'Control Sample Data'!J39&gt;0),'Control Sample Data'!J39,$C$109),""))</f>
        <v/>
      </c>
      <c r="Y40" s="41" t="str">
        <f>IF('Control Sample Data'!K39="","",IF(SUM('Control Sample Data'!K$3:K$98)&gt;10,IF(AND(ISNUMBER('Control Sample Data'!K39),'Control Sample Data'!K39&lt;$C$109, 'Control Sample Data'!K39&gt;0),'Control Sample Data'!K39,$C$109),""))</f>
        <v/>
      </c>
      <c r="Z40" s="41" t="str">
        <f>IF('Control Sample Data'!L39="","",IF(SUM('Control Sample Data'!L$3:L$98)&gt;10,IF(AND(ISNUMBER('Control Sample Data'!L39),'Control Sample Data'!L39&lt;$C$109, 'Control Sample Data'!L39&gt;0),'Control Sample Data'!L39,$C$109),""))</f>
        <v/>
      </c>
      <c r="AA40" s="41" t="str">
        <f>IF('Control Sample Data'!M39="","",IF(SUM('Control Sample Data'!M$3:M$98)&gt;10,IF(AND(ISNUMBER('Control Sample Data'!M39),'Control Sample Data'!M39&lt;$C$109, 'Control Sample Data'!M39&gt;0),'Control Sample Data'!M39,$C$109),""))</f>
        <v/>
      </c>
      <c r="AB40" s="127" t="str">
        <f>IF('Control Sample Data'!N39="","",IF(SUM('Control Sample Data'!N$3:N$98)&gt;10,IF(AND(ISNUMBER('Control Sample Data'!N39),'Control Sample Data'!N39&lt;$C$109, 'Control Sample Data'!N39&gt;0),'Control Sample Data'!N39,$C$109),""))</f>
        <v/>
      </c>
      <c r="BA40" s="85" t="str">
        <f t="shared" si="36"/>
        <v>IL18</v>
      </c>
      <c r="BB40" s="107">
        <v>37</v>
      </c>
      <c r="BC40" s="86">
        <f t="shared" si="53"/>
        <v>2.8119999999999976</v>
      </c>
      <c r="BD40" s="86">
        <f t="shared" si="54"/>
        <v>2.9560000000000031</v>
      </c>
      <c r="BE40" s="86">
        <f t="shared" si="55"/>
        <v>2.7880000000000003</v>
      </c>
      <c r="BF40" s="86" t="str">
        <f t="shared" si="56"/>
        <v/>
      </c>
      <c r="BG40" s="86" t="str">
        <f t="shared" si="57"/>
        <v/>
      </c>
      <c r="BH40" s="86" t="str">
        <f t="shared" si="58"/>
        <v/>
      </c>
      <c r="BI40" s="86" t="str">
        <f t="shared" si="59"/>
        <v/>
      </c>
      <c r="BJ40" s="86" t="str">
        <f t="shared" si="60"/>
        <v/>
      </c>
      <c r="BK40" s="86" t="str">
        <f t="shared" si="61"/>
        <v/>
      </c>
      <c r="BL40" s="86" t="str">
        <f t="shared" si="62"/>
        <v/>
      </c>
      <c r="BM40" s="86" t="str">
        <f t="shared" si="37"/>
        <v/>
      </c>
      <c r="BN40" s="86" t="str">
        <f t="shared" si="38"/>
        <v/>
      </c>
      <c r="BO40" s="86">
        <f t="shared" si="63"/>
        <v>16.53</v>
      </c>
      <c r="BP40" s="86">
        <f t="shared" si="64"/>
        <v>14.928000000000004</v>
      </c>
      <c r="BQ40" s="86">
        <f t="shared" si="65"/>
        <v>15.774000000000001</v>
      </c>
      <c r="BR40" s="86" t="str">
        <f t="shared" si="66"/>
        <v/>
      </c>
      <c r="BS40" s="86" t="str">
        <f t="shared" si="67"/>
        <v/>
      </c>
      <c r="BT40" s="86" t="str">
        <f t="shared" si="68"/>
        <v/>
      </c>
      <c r="BU40" s="86" t="str">
        <f t="shared" si="69"/>
        <v/>
      </c>
      <c r="BV40" s="86" t="str">
        <f t="shared" si="70"/>
        <v/>
      </c>
      <c r="BW40" s="86" t="str">
        <f t="shared" si="71"/>
        <v/>
      </c>
      <c r="BX40" s="86" t="str">
        <f t="shared" si="72"/>
        <v/>
      </c>
      <c r="BY40" s="86" t="str">
        <f t="shared" si="39"/>
        <v/>
      </c>
      <c r="BZ40" s="86" t="str">
        <f t="shared" si="40"/>
        <v/>
      </c>
      <c r="CA40" s="41">
        <f t="shared" si="41"/>
        <v>2.8520000000000003</v>
      </c>
      <c r="CB40" s="41">
        <f t="shared" si="42"/>
        <v>15.744000000000002</v>
      </c>
      <c r="CC40" s="90" t="str">
        <f t="shared" si="43"/>
        <v>IL18</v>
      </c>
      <c r="CD40" s="107">
        <v>37</v>
      </c>
      <c r="CE40" s="91">
        <f t="shared" si="73"/>
        <v>0.14239792215276462</v>
      </c>
      <c r="CF40" s="91">
        <f t="shared" si="74"/>
        <v>0.12887103984934833</v>
      </c>
      <c r="CG40" s="91">
        <f t="shared" si="75"/>
        <v>0.14478660077433039</v>
      </c>
      <c r="CH40" s="91" t="str">
        <f t="shared" si="76"/>
        <v/>
      </c>
      <c r="CI40" s="91" t="str">
        <f t="shared" si="77"/>
        <v/>
      </c>
      <c r="CJ40" s="91" t="str">
        <f t="shared" si="78"/>
        <v/>
      </c>
      <c r="CK40" s="91" t="str">
        <f t="shared" si="79"/>
        <v/>
      </c>
      <c r="CL40" s="91" t="str">
        <f t="shared" si="80"/>
        <v/>
      </c>
      <c r="CM40" s="91" t="str">
        <f t="shared" si="81"/>
        <v/>
      </c>
      <c r="CN40" s="91" t="str">
        <f t="shared" si="82"/>
        <v/>
      </c>
      <c r="CO40" s="91" t="str">
        <f t="shared" si="44"/>
        <v/>
      </c>
      <c r="CP40" s="91" t="str">
        <f t="shared" si="45"/>
        <v/>
      </c>
      <c r="CQ40" s="91">
        <f t="shared" si="52"/>
        <v>1.0567546601188079E-5</v>
      </c>
      <c r="CR40" s="91">
        <f t="shared" si="52"/>
        <v>3.2079251375967502E-5</v>
      </c>
      <c r="CS40" s="91">
        <f t="shared" si="52"/>
        <v>1.7846491455870762E-5</v>
      </c>
      <c r="CT40" s="91" t="str">
        <f t="shared" si="52"/>
        <v/>
      </c>
      <c r="CU40" s="91" t="str">
        <f t="shared" si="52"/>
        <v/>
      </c>
      <c r="CV40" s="91" t="str">
        <f t="shared" si="52"/>
        <v/>
      </c>
      <c r="CW40" s="91" t="str">
        <f t="shared" si="50"/>
        <v/>
      </c>
      <c r="CX40" s="91" t="str">
        <f t="shared" si="50"/>
        <v/>
      </c>
      <c r="CY40" s="91" t="str">
        <f t="shared" si="50"/>
        <v/>
      </c>
      <c r="CZ40" s="91" t="str">
        <f t="shared" si="48"/>
        <v/>
      </c>
      <c r="DA40" s="91" t="str">
        <f t="shared" si="46"/>
        <v/>
      </c>
      <c r="DB40" s="91" t="str">
        <f t="shared" si="47"/>
        <v/>
      </c>
    </row>
    <row r="41" spans="1:106" ht="15" customHeight="1" x14ac:dyDescent="0.3">
      <c r="A41" s="126" t="str">
        <f>'Gene Table'!B40</f>
        <v>IL19</v>
      </c>
      <c r="B41" s="102">
        <v>38</v>
      </c>
      <c r="C41" s="41">
        <f>IF('Test Sample Data'!C40="","",IF(SUM('Test Sample Data'!C$3:C$98)&gt;10,IF(AND(ISNUMBER('Test Sample Data'!C40),'Test Sample Data'!C40&lt;$C$109, 'Test Sample Data'!C40&gt;0),'Test Sample Data'!C40,$C$109),""))</f>
        <v>35</v>
      </c>
      <c r="D41" s="41">
        <f>IF('Test Sample Data'!D40="","",IF(SUM('Test Sample Data'!D$3:D$98)&gt;10,IF(AND(ISNUMBER('Test Sample Data'!D40),'Test Sample Data'!D40&lt;$C$109, 'Test Sample Data'!D40&gt;0),'Test Sample Data'!D40,$C$109),""))</f>
        <v>35</v>
      </c>
      <c r="E41" s="41">
        <f>IF('Test Sample Data'!E40="","",IF(SUM('Test Sample Data'!E$3:E$98)&gt;10,IF(AND(ISNUMBER('Test Sample Data'!E40),'Test Sample Data'!E40&lt;$C$109, 'Test Sample Data'!E40&gt;0),'Test Sample Data'!E40,$C$109),""))</f>
        <v>35</v>
      </c>
      <c r="F41" s="41" t="str">
        <f>IF('Test Sample Data'!F40="","",IF(SUM('Test Sample Data'!F$3:F$98)&gt;10,IF(AND(ISNUMBER('Test Sample Data'!F40),'Test Sample Data'!F40&lt;$C$109, 'Test Sample Data'!F40&gt;0),'Test Sample Data'!F40,$C$109),""))</f>
        <v/>
      </c>
      <c r="G41" s="41" t="str">
        <f>IF('Test Sample Data'!G40="","",IF(SUM('Test Sample Data'!G$3:G$98)&gt;10,IF(AND(ISNUMBER('Test Sample Data'!G40),'Test Sample Data'!G40&lt;$C$109, 'Test Sample Data'!G40&gt;0),'Test Sample Data'!G40,$C$109),""))</f>
        <v/>
      </c>
      <c r="H41" s="41" t="str">
        <f>IF('Test Sample Data'!H40="","",IF(SUM('Test Sample Data'!H$3:H$98)&gt;10,IF(AND(ISNUMBER('Test Sample Data'!H40),'Test Sample Data'!H40&lt;$C$109, 'Test Sample Data'!H40&gt;0),'Test Sample Data'!H40,$C$109),""))</f>
        <v/>
      </c>
      <c r="I41" s="41" t="str">
        <f>IF('Test Sample Data'!I40="","",IF(SUM('Test Sample Data'!I$3:I$98)&gt;10,IF(AND(ISNUMBER('Test Sample Data'!I40),'Test Sample Data'!I40&lt;$C$109, 'Test Sample Data'!I40&gt;0),'Test Sample Data'!I40,$C$109),""))</f>
        <v/>
      </c>
      <c r="J41" s="41" t="str">
        <f>IF('Test Sample Data'!J40="","",IF(SUM('Test Sample Data'!J$3:J$98)&gt;10,IF(AND(ISNUMBER('Test Sample Data'!J40),'Test Sample Data'!J40&lt;$C$109, 'Test Sample Data'!J40&gt;0),'Test Sample Data'!J40,$C$109),""))</f>
        <v/>
      </c>
      <c r="K41" s="41" t="str">
        <f>IF('Test Sample Data'!K40="","",IF(SUM('Test Sample Data'!K$3:K$98)&gt;10,IF(AND(ISNUMBER('Test Sample Data'!K40),'Test Sample Data'!K40&lt;$C$109, 'Test Sample Data'!K40&gt;0),'Test Sample Data'!K40,$C$109),""))</f>
        <v/>
      </c>
      <c r="L41" s="41" t="str">
        <f>IF('Test Sample Data'!L40="","",IF(SUM('Test Sample Data'!L$3:L$98)&gt;10,IF(AND(ISNUMBER('Test Sample Data'!L40),'Test Sample Data'!L40&lt;$C$109, 'Test Sample Data'!L40&gt;0),'Test Sample Data'!L40,$C$109),""))</f>
        <v/>
      </c>
      <c r="M41" s="41" t="str">
        <f>IF('Test Sample Data'!M40="","",IF(SUM('Test Sample Data'!M$3:M$98)&gt;10,IF(AND(ISNUMBER('Test Sample Data'!M40),'Test Sample Data'!M40&lt;$C$109, 'Test Sample Data'!M40&gt;0),'Test Sample Data'!M40,$C$109),""))</f>
        <v/>
      </c>
      <c r="N41" s="41" t="str">
        <f>IF('Test Sample Data'!N40="","",IF(SUM('Test Sample Data'!N$3:N$98)&gt;10,IF(AND(ISNUMBER('Test Sample Data'!N40),'Test Sample Data'!N40&lt;$C$109, 'Test Sample Data'!N40&gt;0),'Test Sample Data'!N40,$C$109),""))</f>
        <v/>
      </c>
      <c r="O41" s="41" t="str">
        <f>'Gene Table'!B40</f>
        <v>IL19</v>
      </c>
      <c r="P41" s="102">
        <v>38</v>
      </c>
      <c r="Q41" s="41">
        <f>IF('Control Sample Data'!C40="","",IF(SUM('Control Sample Data'!C$3:C$98)&gt;10,IF(AND(ISNUMBER('Control Sample Data'!C40),'Control Sample Data'!C40&lt;$C$109, 'Control Sample Data'!C40&gt;0),'Control Sample Data'!C40,$C$109),""))</f>
        <v>35</v>
      </c>
      <c r="R41" s="41">
        <f>IF('Control Sample Data'!D40="","",IF(SUM('Control Sample Data'!D$3:D$98)&gt;10,IF(AND(ISNUMBER('Control Sample Data'!D40),'Control Sample Data'!D40&lt;$C$109, 'Control Sample Data'!D40&gt;0),'Control Sample Data'!D40,$C$109),""))</f>
        <v>35</v>
      </c>
      <c r="S41" s="41">
        <f>IF('Control Sample Data'!E40="","",IF(SUM('Control Sample Data'!E$3:E$98)&gt;10,IF(AND(ISNUMBER('Control Sample Data'!E40),'Control Sample Data'!E40&lt;$C$109, 'Control Sample Data'!E40&gt;0),'Control Sample Data'!E40,$C$109),""))</f>
        <v>35</v>
      </c>
      <c r="T41" s="41" t="str">
        <f>IF('Control Sample Data'!F40="","",IF(SUM('Control Sample Data'!F$3:F$98)&gt;10,IF(AND(ISNUMBER('Control Sample Data'!F40),'Control Sample Data'!F40&lt;$C$109, 'Control Sample Data'!F40&gt;0),'Control Sample Data'!F40,$C$109),""))</f>
        <v/>
      </c>
      <c r="U41" s="41" t="str">
        <f>IF('Control Sample Data'!G40="","",IF(SUM('Control Sample Data'!G$3:G$98)&gt;10,IF(AND(ISNUMBER('Control Sample Data'!G40),'Control Sample Data'!G40&lt;$C$109, 'Control Sample Data'!G40&gt;0),'Control Sample Data'!G40,$C$109),""))</f>
        <v/>
      </c>
      <c r="V41" s="41" t="str">
        <f>IF('Control Sample Data'!H40="","",IF(SUM('Control Sample Data'!H$3:H$98)&gt;10,IF(AND(ISNUMBER('Control Sample Data'!H40),'Control Sample Data'!H40&lt;$C$109, 'Control Sample Data'!H40&gt;0),'Control Sample Data'!H40,$C$109),""))</f>
        <v/>
      </c>
      <c r="W41" s="41" t="str">
        <f>IF('Control Sample Data'!I40="","",IF(SUM('Control Sample Data'!I$3:I$98)&gt;10,IF(AND(ISNUMBER('Control Sample Data'!I40),'Control Sample Data'!I40&lt;$C$109, 'Control Sample Data'!I40&gt;0),'Control Sample Data'!I40,$C$109),""))</f>
        <v/>
      </c>
      <c r="X41" s="41" t="str">
        <f>IF('Control Sample Data'!J40="","",IF(SUM('Control Sample Data'!J$3:J$98)&gt;10,IF(AND(ISNUMBER('Control Sample Data'!J40),'Control Sample Data'!J40&lt;$C$109, 'Control Sample Data'!J40&gt;0),'Control Sample Data'!J40,$C$109),""))</f>
        <v/>
      </c>
      <c r="Y41" s="41" t="str">
        <f>IF('Control Sample Data'!K40="","",IF(SUM('Control Sample Data'!K$3:K$98)&gt;10,IF(AND(ISNUMBER('Control Sample Data'!K40),'Control Sample Data'!K40&lt;$C$109, 'Control Sample Data'!K40&gt;0),'Control Sample Data'!K40,$C$109),""))</f>
        <v/>
      </c>
      <c r="Z41" s="41" t="str">
        <f>IF('Control Sample Data'!L40="","",IF(SUM('Control Sample Data'!L$3:L$98)&gt;10,IF(AND(ISNUMBER('Control Sample Data'!L40),'Control Sample Data'!L40&lt;$C$109, 'Control Sample Data'!L40&gt;0),'Control Sample Data'!L40,$C$109),""))</f>
        <v/>
      </c>
      <c r="AA41" s="41" t="str">
        <f>IF('Control Sample Data'!M40="","",IF(SUM('Control Sample Data'!M$3:M$98)&gt;10,IF(AND(ISNUMBER('Control Sample Data'!M40),'Control Sample Data'!M40&lt;$C$109, 'Control Sample Data'!M40&gt;0),'Control Sample Data'!M40,$C$109),""))</f>
        <v/>
      </c>
      <c r="AB41" s="127" t="str">
        <f>IF('Control Sample Data'!N40="","",IF(SUM('Control Sample Data'!N$3:N$98)&gt;10,IF(AND(ISNUMBER('Control Sample Data'!N40),'Control Sample Data'!N40&lt;$C$109, 'Control Sample Data'!N40&gt;0),'Control Sample Data'!N40,$C$109),""))</f>
        <v/>
      </c>
      <c r="BA41" s="85" t="str">
        <f t="shared" si="36"/>
        <v>IL19</v>
      </c>
      <c r="BB41" s="107">
        <v>38</v>
      </c>
      <c r="BC41" s="86">
        <f t="shared" si="53"/>
        <v>16.291999999999998</v>
      </c>
      <c r="BD41" s="86">
        <f t="shared" si="54"/>
        <v>16.316000000000003</v>
      </c>
      <c r="BE41" s="86">
        <f t="shared" si="55"/>
        <v>16.417999999999999</v>
      </c>
      <c r="BF41" s="86" t="str">
        <f t="shared" si="56"/>
        <v/>
      </c>
      <c r="BG41" s="86" t="str">
        <f t="shared" si="57"/>
        <v/>
      </c>
      <c r="BH41" s="86" t="str">
        <f t="shared" si="58"/>
        <v/>
      </c>
      <c r="BI41" s="86" t="str">
        <f t="shared" si="59"/>
        <v/>
      </c>
      <c r="BJ41" s="86" t="str">
        <f t="shared" si="60"/>
        <v/>
      </c>
      <c r="BK41" s="86" t="str">
        <f t="shared" si="61"/>
        <v/>
      </c>
      <c r="BL41" s="86" t="str">
        <f t="shared" si="62"/>
        <v/>
      </c>
      <c r="BM41" s="86" t="str">
        <f t="shared" si="37"/>
        <v/>
      </c>
      <c r="BN41" s="86" t="str">
        <f t="shared" si="38"/>
        <v/>
      </c>
      <c r="BO41" s="86">
        <f t="shared" si="63"/>
        <v>16.53</v>
      </c>
      <c r="BP41" s="86">
        <f t="shared" si="64"/>
        <v>16.658000000000001</v>
      </c>
      <c r="BQ41" s="86">
        <f t="shared" si="65"/>
        <v>16.423999999999999</v>
      </c>
      <c r="BR41" s="86" t="str">
        <f t="shared" si="66"/>
        <v/>
      </c>
      <c r="BS41" s="86" t="str">
        <f t="shared" si="67"/>
        <v/>
      </c>
      <c r="BT41" s="86" t="str">
        <f t="shared" si="68"/>
        <v/>
      </c>
      <c r="BU41" s="86" t="str">
        <f t="shared" si="69"/>
        <v/>
      </c>
      <c r="BV41" s="86" t="str">
        <f t="shared" si="70"/>
        <v/>
      </c>
      <c r="BW41" s="86" t="str">
        <f t="shared" si="71"/>
        <v/>
      </c>
      <c r="BX41" s="86" t="str">
        <f t="shared" si="72"/>
        <v/>
      </c>
      <c r="BY41" s="86" t="str">
        <f t="shared" si="39"/>
        <v/>
      </c>
      <c r="BZ41" s="86" t="str">
        <f t="shared" si="40"/>
        <v/>
      </c>
      <c r="CA41" s="41">
        <f t="shared" si="41"/>
        <v>16.342000000000002</v>
      </c>
      <c r="CB41" s="41">
        <f t="shared" si="42"/>
        <v>16.537333333333333</v>
      </c>
      <c r="CC41" s="90" t="str">
        <f t="shared" si="43"/>
        <v>IL19</v>
      </c>
      <c r="CD41" s="107">
        <v>38</v>
      </c>
      <c r="CE41" s="91">
        <f t="shared" si="73"/>
        <v>1.2462905748138799E-5</v>
      </c>
      <c r="CF41" s="91">
        <f t="shared" si="74"/>
        <v>1.2257293651688118E-5</v>
      </c>
      <c r="CG41" s="91">
        <f t="shared" si="75"/>
        <v>1.1420616049138579E-5</v>
      </c>
      <c r="CH41" s="91" t="str">
        <f t="shared" si="76"/>
        <v/>
      </c>
      <c r="CI41" s="91" t="str">
        <f t="shared" si="77"/>
        <v/>
      </c>
      <c r="CJ41" s="91" t="str">
        <f t="shared" si="78"/>
        <v/>
      </c>
      <c r="CK41" s="91" t="str">
        <f t="shared" si="79"/>
        <v/>
      </c>
      <c r="CL41" s="91" t="str">
        <f t="shared" si="80"/>
        <v/>
      </c>
      <c r="CM41" s="91" t="str">
        <f t="shared" si="81"/>
        <v/>
      </c>
      <c r="CN41" s="91" t="str">
        <f t="shared" si="82"/>
        <v/>
      </c>
      <c r="CO41" s="91" t="str">
        <f t="shared" si="44"/>
        <v/>
      </c>
      <c r="CP41" s="91" t="str">
        <f t="shared" si="45"/>
        <v/>
      </c>
      <c r="CQ41" s="91">
        <f t="shared" si="52"/>
        <v>1.0567546601188079E-5</v>
      </c>
      <c r="CR41" s="91">
        <f t="shared" si="52"/>
        <v>9.670353103900327E-6</v>
      </c>
      <c r="CS41" s="91">
        <f t="shared" si="52"/>
        <v>1.1373217672721261E-5</v>
      </c>
      <c r="CT41" s="91" t="str">
        <f t="shared" si="52"/>
        <v/>
      </c>
      <c r="CU41" s="91" t="str">
        <f t="shared" si="52"/>
        <v/>
      </c>
      <c r="CV41" s="91" t="str">
        <f t="shared" si="52"/>
        <v/>
      </c>
      <c r="CW41" s="91" t="str">
        <f t="shared" si="50"/>
        <v/>
      </c>
      <c r="CX41" s="91" t="str">
        <f t="shared" si="50"/>
        <v/>
      </c>
      <c r="CY41" s="91" t="str">
        <f t="shared" si="50"/>
        <v/>
      </c>
      <c r="CZ41" s="91" t="str">
        <f t="shared" si="48"/>
        <v/>
      </c>
      <c r="DA41" s="91" t="str">
        <f t="shared" si="46"/>
        <v/>
      </c>
      <c r="DB41" s="91" t="str">
        <f t="shared" si="47"/>
        <v/>
      </c>
    </row>
    <row r="42" spans="1:106" ht="15" customHeight="1" x14ac:dyDescent="0.3">
      <c r="A42" s="126" t="str">
        <f>'Gene Table'!B41</f>
        <v>IL1A</v>
      </c>
      <c r="B42" s="102">
        <v>39</v>
      </c>
      <c r="C42" s="41">
        <f>IF('Test Sample Data'!C41="","",IF(SUM('Test Sample Data'!C$3:C$98)&gt;10,IF(AND(ISNUMBER('Test Sample Data'!C41),'Test Sample Data'!C41&lt;$C$109, 'Test Sample Data'!C41&gt;0),'Test Sample Data'!C41,$C$109),""))</f>
        <v>29.12</v>
      </c>
      <c r="D42" s="41">
        <f>IF('Test Sample Data'!D41="","",IF(SUM('Test Sample Data'!D$3:D$98)&gt;10,IF(AND(ISNUMBER('Test Sample Data'!D41),'Test Sample Data'!D41&lt;$C$109, 'Test Sample Data'!D41&gt;0),'Test Sample Data'!D41,$C$109),""))</f>
        <v>28.55</v>
      </c>
      <c r="E42" s="41">
        <f>IF('Test Sample Data'!E41="","",IF(SUM('Test Sample Data'!E$3:E$98)&gt;10,IF(AND(ISNUMBER('Test Sample Data'!E41),'Test Sample Data'!E41&lt;$C$109, 'Test Sample Data'!E41&gt;0),'Test Sample Data'!E41,$C$109),""))</f>
        <v>28.68</v>
      </c>
      <c r="F42" s="41" t="str">
        <f>IF('Test Sample Data'!F41="","",IF(SUM('Test Sample Data'!F$3:F$98)&gt;10,IF(AND(ISNUMBER('Test Sample Data'!F41),'Test Sample Data'!F41&lt;$C$109, 'Test Sample Data'!F41&gt;0),'Test Sample Data'!F41,$C$109),""))</f>
        <v/>
      </c>
      <c r="G42" s="41" t="str">
        <f>IF('Test Sample Data'!G41="","",IF(SUM('Test Sample Data'!G$3:G$98)&gt;10,IF(AND(ISNUMBER('Test Sample Data'!G41),'Test Sample Data'!G41&lt;$C$109, 'Test Sample Data'!G41&gt;0),'Test Sample Data'!G41,$C$109),""))</f>
        <v/>
      </c>
      <c r="H42" s="41" t="str">
        <f>IF('Test Sample Data'!H41="","",IF(SUM('Test Sample Data'!H$3:H$98)&gt;10,IF(AND(ISNUMBER('Test Sample Data'!H41),'Test Sample Data'!H41&lt;$C$109, 'Test Sample Data'!H41&gt;0),'Test Sample Data'!H41,$C$109),""))</f>
        <v/>
      </c>
      <c r="I42" s="41" t="str">
        <f>IF('Test Sample Data'!I41="","",IF(SUM('Test Sample Data'!I$3:I$98)&gt;10,IF(AND(ISNUMBER('Test Sample Data'!I41),'Test Sample Data'!I41&lt;$C$109, 'Test Sample Data'!I41&gt;0),'Test Sample Data'!I41,$C$109),""))</f>
        <v/>
      </c>
      <c r="J42" s="41" t="str">
        <f>IF('Test Sample Data'!J41="","",IF(SUM('Test Sample Data'!J$3:J$98)&gt;10,IF(AND(ISNUMBER('Test Sample Data'!J41),'Test Sample Data'!J41&lt;$C$109, 'Test Sample Data'!J41&gt;0),'Test Sample Data'!J41,$C$109),""))</f>
        <v/>
      </c>
      <c r="K42" s="41" t="str">
        <f>IF('Test Sample Data'!K41="","",IF(SUM('Test Sample Data'!K$3:K$98)&gt;10,IF(AND(ISNUMBER('Test Sample Data'!K41),'Test Sample Data'!K41&lt;$C$109, 'Test Sample Data'!K41&gt;0),'Test Sample Data'!K41,$C$109),""))</f>
        <v/>
      </c>
      <c r="L42" s="41" t="str">
        <f>IF('Test Sample Data'!L41="","",IF(SUM('Test Sample Data'!L$3:L$98)&gt;10,IF(AND(ISNUMBER('Test Sample Data'!L41),'Test Sample Data'!L41&lt;$C$109, 'Test Sample Data'!L41&gt;0),'Test Sample Data'!L41,$C$109),""))</f>
        <v/>
      </c>
      <c r="M42" s="41" t="str">
        <f>IF('Test Sample Data'!M41="","",IF(SUM('Test Sample Data'!M$3:M$98)&gt;10,IF(AND(ISNUMBER('Test Sample Data'!M41),'Test Sample Data'!M41&lt;$C$109, 'Test Sample Data'!M41&gt;0),'Test Sample Data'!M41,$C$109),""))</f>
        <v/>
      </c>
      <c r="N42" s="41" t="str">
        <f>IF('Test Sample Data'!N41="","",IF(SUM('Test Sample Data'!N$3:N$98)&gt;10,IF(AND(ISNUMBER('Test Sample Data'!N41),'Test Sample Data'!N41&lt;$C$109, 'Test Sample Data'!N41&gt;0),'Test Sample Data'!N41,$C$109),""))</f>
        <v/>
      </c>
      <c r="O42" s="41" t="str">
        <f>'Gene Table'!B41</f>
        <v>IL1A</v>
      </c>
      <c r="P42" s="102">
        <v>39</v>
      </c>
      <c r="Q42" s="41">
        <f>IF('Control Sample Data'!C41="","",IF(SUM('Control Sample Data'!C$3:C$98)&gt;10,IF(AND(ISNUMBER('Control Sample Data'!C41),'Control Sample Data'!C41&lt;$C$109, 'Control Sample Data'!C41&gt;0),'Control Sample Data'!C41,$C$109),""))</f>
        <v>27.91</v>
      </c>
      <c r="R42" s="41">
        <f>IF('Control Sample Data'!D41="","",IF(SUM('Control Sample Data'!D$3:D$98)&gt;10,IF(AND(ISNUMBER('Control Sample Data'!D41),'Control Sample Data'!D41&lt;$C$109, 'Control Sample Data'!D41&gt;0),'Control Sample Data'!D41,$C$109),""))</f>
        <v>27.97</v>
      </c>
      <c r="S42" s="41">
        <f>IF('Control Sample Data'!E41="","",IF(SUM('Control Sample Data'!E$3:E$98)&gt;10,IF(AND(ISNUMBER('Control Sample Data'!E41),'Control Sample Data'!E41&lt;$C$109, 'Control Sample Data'!E41&gt;0),'Control Sample Data'!E41,$C$109),""))</f>
        <v>27.98</v>
      </c>
      <c r="T42" s="41" t="str">
        <f>IF('Control Sample Data'!F41="","",IF(SUM('Control Sample Data'!F$3:F$98)&gt;10,IF(AND(ISNUMBER('Control Sample Data'!F41),'Control Sample Data'!F41&lt;$C$109, 'Control Sample Data'!F41&gt;0),'Control Sample Data'!F41,$C$109),""))</f>
        <v/>
      </c>
      <c r="U42" s="41" t="str">
        <f>IF('Control Sample Data'!G41="","",IF(SUM('Control Sample Data'!G$3:G$98)&gt;10,IF(AND(ISNUMBER('Control Sample Data'!G41),'Control Sample Data'!G41&lt;$C$109, 'Control Sample Data'!G41&gt;0),'Control Sample Data'!G41,$C$109),""))</f>
        <v/>
      </c>
      <c r="V42" s="41" t="str">
        <f>IF('Control Sample Data'!H41="","",IF(SUM('Control Sample Data'!H$3:H$98)&gt;10,IF(AND(ISNUMBER('Control Sample Data'!H41),'Control Sample Data'!H41&lt;$C$109, 'Control Sample Data'!H41&gt;0),'Control Sample Data'!H41,$C$109),""))</f>
        <v/>
      </c>
      <c r="W42" s="41" t="str">
        <f>IF('Control Sample Data'!I41="","",IF(SUM('Control Sample Data'!I$3:I$98)&gt;10,IF(AND(ISNUMBER('Control Sample Data'!I41),'Control Sample Data'!I41&lt;$C$109, 'Control Sample Data'!I41&gt;0),'Control Sample Data'!I41,$C$109),""))</f>
        <v/>
      </c>
      <c r="X42" s="41" t="str">
        <f>IF('Control Sample Data'!J41="","",IF(SUM('Control Sample Data'!J$3:J$98)&gt;10,IF(AND(ISNUMBER('Control Sample Data'!J41),'Control Sample Data'!J41&lt;$C$109, 'Control Sample Data'!J41&gt;0),'Control Sample Data'!J41,$C$109),""))</f>
        <v/>
      </c>
      <c r="Y42" s="41" t="str">
        <f>IF('Control Sample Data'!K41="","",IF(SUM('Control Sample Data'!K$3:K$98)&gt;10,IF(AND(ISNUMBER('Control Sample Data'!K41),'Control Sample Data'!K41&lt;$C$109, 'Control Sample Data'!K41&gt;0),'Control Sample Data'!K41,$C$109),""))</f>
        <v/>
      </c>
      <c r="Z42" s="41" t="str">
        <f>IF('Control Sample Data'!L41="","",IF(SUM('Control Sample Data'!L$3:L$98)&gt;10,IF(AND(ISNUMBER('Control Sample Data'!L41),'Control Sample Data'!L41&lt;$C$109, 'Control Sample Data'!L41&gt;0),'Control Sample Data'!L41,$C$109),""))</f>
        <v/>
      </c>
      <c r="AA42" s="41" t="str">
        <f>IF('Control Sample Data'!M41="","",IF(SUM('Control Sample Data'!M$3:M$98)&gt;10,IF(AND(ISNUMBER('Control Sample Data'!M41),'Control Sample Data'!M41&lt;$C$109, 'Control Sample Data'!M41&gt;0),'Control Sample Data'!M41,$C$109),""))</f>
        <v/>
      </c>
      <c r="AB42" s="127" t="str">
        <f>IF('Control Sample Data'!N41="","",IF(SUM('Control Sample Data'!N$3:N$98)&gt;10,IF(AND(ISNUMBER('Control Sample Data'!N41),'Control Sample Data'!N41&lt;$C$109, 'Control Sample Data'!N41&gt;0),'Control Sample Data'!N41,$C$109),""))</f>
        <v/>
      </c>
      <c r="BA42" s="85" t="str">
        <f t="shared" si="36"/>
        <v>IL1A</v>
      </c>
      <c r="BB42" s="107">
        <v>39</v>
      </c>
      <c r="BC42" s="86">
        <f t="shared" si="53"/>
        <v>10.411999999999999</v>
      </c>
      <c r="BD42" s="86">
        <f t="shared" si="54"/>
        <v>9.8660000000000032</v>
      </c>
      <c r="BE42" s="86">
        <f t="shared" si="55"/>
        <v>10.097999999999999</v>
      </c>
      <c r="BF42" s="86" t="str">
        <f t="shared" si="56"/>
        <v/>
      </c>
      <c r="BG42" s="86" t="str">
        <f t="shared" si="57"/>
        <v/>
      </c>
      <c r="BH42" s="86" t="str">
        <f t="shared" si="58"/>
        <v/>
      </c>
      <c r="BI42" s="86" t="str">
        <f t="shared" si="59"/>
        <v/>
      </c>
      <c r="BJ42" s="86" t="str">
        <f t="shared" si="60"/>
        <v/>
      </c>
      <c r="BK42" s="86" t="str">
        <f t="shared" si="61"/>
        <v/>
      </c>
      <c r="BL42" s="86" t="str">
        <f t="shared" si="62"/>
        <v/>
      </c>
      <c r="BM42" s="86" t="str">
        <f t="shared" si="37"/>
        <v/>
      </c>
      <c r="BN42" s="86" t="str">
        <f t="shared" si="38"/>
        <v/>
      </c>
      <c r="BO42" s="86">
        <f t="shared" si="63"/>
        <v>9.4400000000000013</v>
      </c>
      <c r="BP42" s="86">
        <f t="shared" si="64"/>
        <v>9.6280000000000001</v>
      </c>
      <c r="BQ42" s="86">
        <f t="shared" si="65"/>
        <v>9.4039999999999999</v>
      </c>
      <c r="BR42" s="86" t="str">
        <f t="shared" si="66"/>
        <v/>
      </c>
      <c r="BS42" s="86" t="str">
        <f t="shared" si="67"/>
        <v/>
      </c>
      <c r="BT42" s="86" t="str">
        <f t="shared" si="68"/>
        <v/>
      </c>
      <c r="BU42" s="86" t="str">
        <f t="shared" si="69"/>
        <v/>
      </c>
      <c r="BV42" s="86" t="str">
        <f t="shared" si="70"/>
        <v/>
      </c>
      <c r="BW42" s="86" t="str">
        <f t="shared" si="71"/>
        <v/>
      </c>
      <c r="BX42" s="86" t="str">
        <f t="shared" si="72"/>
        <v/>
      </c>
      <c r="BY42" s="86" t="str">
        <f t="shared" si="39"/>
        <v/>
      </c>
      <c r="BZ42" s="86" t="str">
        <f t="shared" si="40"/>
        <v/>
      </c>
      <c r="CA42" s="41">
        <f t="shared" si="41"/>
        <v>10.125333333333334</v>
      </c>
      <c r="CB42" s="41">
        <f t="shared" si="42"/>
        <v>9.4906666666666677</v>
      </c>
      <c r="CC42" s="90" t="str">
        <f t="shared" si="43"/>
        <v>IL1A</v>
      </c>
      <c r="CD42" s="107">
        <v>39</v>
      </c>
      <c r="CE42" s="91">
        <f t="shared" si="73"/>
        <v>7.3396556546170117E-4</v>
      </c>
      <c r="CF42" s="91">
        <f t="shared" si="74"/>
        <v>1.0716132202922279E-3</v>
      </c>
      <c r="CG42" s="91">
        <f t="shared" si="75"/>
        <v>9.1242904969060642E-4</v>
      </c>
      <c r="CH42" s="91" t="str">
        <f t="shared" si="76"/>
        <v/>
      </c>
      <c r="CI42" s="91" t="str">
        <f t="shared" si="77"/>
        <v/>
      </c>
      <c r="CJ42" s="91" t="str">
        <f t="shared" si="78"/>
        <v/>
      </c>
      <c r="CK42" s="91" t="str">
        <f t="shared" si="79"/>
        <v/>
      </c>
      <c r="CL42" s="91" t="str">
        <f t="shared" si="80"/>
        <v/>
      </c>
      <c r="CM42" s="91" t="str">
        <f t="shared" si="81"/>
        <v/>
      </c>
      <c r="CN42" s="91" t="str">
        <f t="shared" si="82"/>
        <v/>
      </c>
      <c r="CO42" s="91" t="str">
        <f t="shared" si="44"/>
        <v/>
      </c>
      <c r="CP42" s="91" t="str">
        <f t="shared" si="45"/>
        <v/>
      </c>
      <c r="CQ42" s="91">
        <f t="shared" si="52"/>
        <v>1.4397160325108395E-3</v>
      </c>
      <c r="CR42" s="91">
        <f t="shared" si="52"/>
        <v>1.2638141157059115E-3</v>
      </c>
      <c r="CS42" s="91">
        <f t="shared" si="52"/>
        <v>1.4760936799963159E-3</v>
      </c>
      <c r="CT42" s="91" t="str">
        <f t="shared" si="52"/>
        <v/>
      </c>
      <c r="CU42" s="91" t="str">
        <f t="shared" si="52"/>
        <v/>
      </c>
      <c r="CV42" s="91" t="str">
        <f t="shared" si="52"/>
        <v/>
      </c>
      <c r="CW42" s="91" t="str">
        <f t="shared" si="50"/>
        <v/>
      </c>
      <c r="CX42" s="91" t="str">
        <f t="shared" si="50"/>
        <v/>
      </c>
      <c r="CY42" s="91" t="str">
        <f t="shared" si="50"/>
        <v/>
      </c>
      <c r="CZ42" s="91" t="str">
        <f t="shared" si="48"/>
        <v/>
      </c>
      <c r="DA42" s="91" t="str">
        <f t="shared" si="46"/>
        <v/>
      </c>
      <c r="DB42" s="91" t="str">
        <f t="shared" si="47"/>
        <v/>
      </c>
    </row>
    <row r="43" spans="1:106" ht="15" customHeight="1" x14ac:dyDescent="0.3">
      <c r="A43" s="126" t="str">
        <f>'Gene Table'!B42</f>
        <v>IL1B</v>
      </c>
      <c r="B43" s="102">
        <v>40</v>
      </c>
      <c r="C43" s="41">
        <f>IF('Test Sample Data'!C42="","",IF(SUM('Test Sample Data'!C$3:C$98)&gt;10,IF(AND(ISNUMBER('Test Sample Data'!C42),'Test Sample Data'!C42&lt;$C$109, 'Test Sample Data'!C42&gt;0),'Test Sample Data'!C42,$C$109),""))</f>
        <v>35</v>
      </c>
      <c r="D43" s="41">
        <f>IF('Test Sample Data'!D42="","",IF(SUM('Test Sample Data'!D$3:D$98)&gt;10,IF(AND(ISNUMBER('Test Sample Data'!D42),'Test Sample Data'!D42&lt;$C$109, 'Test Sample Data'!D42&gt;0),'Test Sample Data'!D42,$C$109),""))</f>
        <v>35</v>
      </c>
      <c r="E43" s="41">
        <f>IF('Test Sample Data'!E42="","",IF(SUM('Test Sample Data'!E$3:E$98)&gt;10,IF(AND(ISNUMBER('Test Sample Data'!E42),'Test Sample Data'!E42&lt;$C$109, 'Test Sample Data'!E42&gt;0),'Test Sample Data'!E42,$C$109),""))</f>
        <v>35</v>
      </c>
      <c r="F43" s="41" t="str">
        <f>IF('Test Sample Data'!F42="","",IF(SUM('Test Sample Data'!F$3:F$98)&gt;10,IF(AND(ISNUMBER('Test Sample Data'!F42),'Test Sample Data'!F42&lt;$C$109, 'Test Sample Data'!F42&gt;0),'Test Sample Data'!F42,$C$109),""))</f>
        <v/>
      </c>
      <c r="G43" s="41" t="str">
        <f>IF('Test Sample Data'!G42="","",IF(SUM('Test Sample Data'!G$3:G$98)&gt;10,IF(AND(ISNUMBER('Test Sample Data'!G42),'Test Sample Data'!G42&lt;$C$109, 'Test Sample Data'!G42&gt;0),'Test Sample Data'!G42,$C$109),""))</f>
        <v/>
      </c>
      <c r="H43" s="41" t="str">
        <f>IF('Test Sample Data'!H42="","",IF(SUM('Test Sample Data'!H$3:H$98)&gt;10,IF(AND(ISNUMBER('Test Sample Data'!H42),'Test Sample Data'!H42&lt;$C$109, 'Test Sample Data'!H42&gt;0),'Test Sample Data'!H42,$C$109),""))</f>
        <v/>
      </c>
      <c r="I43" s="41" t="str">
        <f>IF('Test Sample Data'!I42="","",IF(SUM('Test Sample Data'!I$3:I$98)&gt;10,IF(AND(ISNUMBER('Test Sample Data'!I42),'Test Sample Data'!I42&lt;$C$109, 'Test Sample Data'!I42&gt;0),'Test Sample Data'!I42,$C$109),""))</f>
        <v/>
      </c>
      <c r="J43" s="41" t="str">
        <f>IF('Test Sample Data'!J42="","",IF(SUM('Test Sample Data'!J$3:J$98)&gt;10,IF(AND(ISNUMBER('Test Sample Data'!J42),'Test Sample Data'!J42&lt;$C$109, 'Test Sample Data'!J42&gt;0),'Test Sample Data'!J42,$C$109),""))</f>
        <v/>
      </c>
      <c r="K43" s="41" t="str">
        <f>IF('Test Sample Data'!K42="","",IF(SUM('Test Sample Data'!K$3:K$98)&gt;10,IF(AND(ISNUMBER('Test Sample Data'!K42),'Test Sample Data'!K42&lt;$C$109, 'Test Sample Data'!K42&gt;0),'Test Sample Data'!K42,$C$109),""))</f>
        <v/>
      </c>
      <c r="L43" s="41" t="str">
        <f>IF('Test Sample Data'!L42="","",IF(SUM('Test Sample Data'!L$3:L$98)&gt;10,IF(AND(ISNUMBER('Test Sample Data'!L42),'Test Sample Data'!L42&lt;$C$109, 'Test Sample Data'!L42&gt;0),'Test Sample Data'!L42,$C$109),""))</f>
        <v/>
      </c>
      <c r="M43" s="41" t="str">
        <f>IF('Test Sample Data'!M42="","",IF(SUM('Test Sample Data'!M$3:M$98)&gt;10,IF(AND(ISNUMBER('Test Sample Data'!M42),'Test Sample Data'!M42&lt;$C$109, 'Test Sample Data'!M42&gt;0),'Test Sample Data'!M42,$C$109),""))</f>
        <v/>
      </c>
      <c r="N43" s="41" t="str">
        <f>IF('Test Sample Data'!N42="","",IF(SUM('Test Sample Data'!N$3:N$98)&gt;10,IF(AND(ISNUMBER('Test Sample Data'!N42),'Test Sample Data'!N42&lt;$C$109, 'Test Sample Data'!N42&gt;0),'Test Sample Data'!N42,$C$109),""))</f>
        <v/>
      </c>
      <c r="O43" s="41" t="str">
        <f>'Gene Table'!B42</f>
        <v>IL1B</v>
      </c>
      <c r="P43" s="102">
        <v>40</v>
      </c>
      <c r="Q43" s="41">
        <f>IF('Control Sample Data'!C42="","",IF(SUM('Control Sample Data'!C$3:C$98)&gt;10,IF(AND(ISNUMBER('Control Sample Data'!C42),'Control Sample Data'!C42&lt;$C$109, 'Control Sample Data'!C42&gt;0),'Control Sample Data'!C42,$C$109),""))</f>
        <v>35</v>
      </c>
      <c r="R43" s="41">
        <f>IF('Control Sample Data'!D42="","",IF(SUM('Control Sample Data'!D$3:D$98)&gt;10,IF(AND(ISNUMBER('Control Sample Data'!D42),'Control Sample Data'!D42&lt;$C$109, 'Control Sample Data'!D42&gt;0),'Control Sample Data'!D42,$C$109),""))</f>
        <v>35</v>
      </c>
      <c r="S43" s="41">
        <f>IF('Control Sample Data'!E42="","",IF(SUM('Control Sample Data'!E$3:E$98)&gt;10,IF(AND(ISNUMBER('Control Sample Data'!E42),'Control Sample Data'!E42&lt;$C$109, 'Control Sample Data'!E42&gt;0),'Control Sample Data'!E42,$C$109),""))</f>
        <v>35</v>
      </c>
      <c r="T43" s="41" t="str">
        <f>IF('Control Sample Data'!F42="","",IF(SUM('Control Sample Data'!F$3:F$98)&gt;10,IF(AND(ISNUMBER('Control Sample Data'!F42),'Control Sample Data'!F42&lt;$C$109, 'Control Sample Data'!F42&gt;0),'Control Sample Data'!F42,$C$109),""))</f>
        <v/>
      </c>
      <c r="U43" s="41" t="str">
        <f>IF('Control Sample Data'!G42="","",IF(SUM('Control Sample Data'!G$3:G$98)&gt;10,IF(AND(ISNUMBER('Control Sample Data'!G42),'Control Sample Data'!G42&lt;$C$109, 'Control Sample Data'!G42&gt;0),'Control Sample Data'!G42,$C$109),""))</f>
        <v/>
      </c>
      <c r="V43" s="41" t="str">
        <f>IF('Control Sample Data'!H42="","",IF(SUM('Control Sample Data'!H$3:H$98)&gt;10,IF(AND(ISNUMBER('Control Sample Data'!H42),'Control Sample Data'!H42&lt;$C$109, 'Control Sample Data'!H42&gt;0),'Control Sample Data'!H42,$C$109),""))</f>
        <v/>
      </c>
      <c r="W43" s="41" t="str">
        <f>IF('Control Sample Data'!I42="","",IF(SUM('Control Sample Data'!I$3:I$98)&gt;10,IF(AND(ISNUMBER('Control Sample Data'!I42),'Control Sample Data'!I42&lt;$C$109, 'Control Sample Data'!I42&gt;0),'Control Sample Data'!I42,$C$109),""))</f>
        <v/>
      </c>
      <c r="X43" s="41" t="str">
        <f>IF('Control Sample Data'!J42="","",IF(SUM('Control Sample Data'!J$3:J$98)&gt;10,IF(AND(ISNUMBER('Control Sample Data'!J42),'Control Sample Data'!J42&lt;$C$109, 'Control Sample Data'!J42&gt;0),'Control Sample Data'!J42,$C$109),""))</f>
        <v/>
      </c>
      <c r="Y43" s="41" t="str">
        <f>IF('Control Sample Data'!K42="","",IF(SUM('Control Sample Data'!K$3:K$98)&gt;10,IF(AND(ISNUMBER('Control Sample Data'!K42),'Control Sample Data'!K42&lt;$C$109, 'Control Sample Data'!K42&gt;0),'Control Sample Data'!K42,$C$109),""))</f>
        <v/>
      </c>
      <c r="Z43" s="41" t="str">
        <f>IF('Control Sample Data'!L42="","",IF(SUM('Control Sample Data'!L$3:L$98)&gt;10,IF(AND(ISNUMBER('Control Sample Data'!L42),'Control Sample Data'!L42&lt;$C$109, 'Control Sample Data'!L42&gt;0),'Control Sample Data'!L42,$C$109),""))</f>
        <v/>
      </c>
      <c r="AA43" s="41" t="str">
        <f>IF('Control Sample Data'!M42="","",IF(SUM('Control Sample Data'!M$3:M$98)&gt;10,IF(AND(ISNUMBER('Control Sample Data'!M42),'Control Sample Data'!M42&lt;$C$109, 'Control Sample Data'!M42&gt;0),'Control Sample Data'!M42,$C$109),""))</f>
        <v/>
      </c>
      <c r="AB43" s="127" t="str">
        <f>IF('Control Sample Data'!N42="","",IF(SUM('Control Sample Data'!N$3:N$98)&gt;10,IF(AND(ISNUMBER('Control Sample Data'!N42),'Control Sample Data'!N42&lt;$C$109, 'Control Sample Data'!N42&gt;0),'Control Sample Data'!N42,$C$109),""))</f>
        <v/>
      </c>
      <c r="BA43" s="85" t="str">
        <f t="shared" si="36"/>
        <v>IL1B</v>
      </c>
      <c r="BB43" s="107">
        <v>40</v>
      </c>
      <c r="BC43" s="86">
        <f t="shared" si="53"/>
        <v>16.291999999999998</v>
      </c>
      <c r="BD43" s="86">
        <f t="shared" si="54"/>
        <v>16.316000000000003</v>
      </c>
      <c r="BE43" s="86">
        <f t="shared" si="55"/>
        <v>16.417999999999999</v>
      </c>
      <c r="BF43" s="86" t="str">
        <f t="shared" si="56"/>
        <v/>
      </c>
      <c r="BG43" s="86" t="str">
        <f t="shared" si="57"/>
        <v/>
      </c>
      <c r="BH43" s="86" t="str">
        <f t="shared" si="58"/>
        <v/>
      </c>
      <c r="BI43" s="86" t="str">
        <f t="shared" si="59"/>
        <v/>
      </c>
      <c r="BJ43" s="86" t="str">
        <f t="shared" si="60"/>
        <v/>
      </c>
      <c r="BK43" s="86" t="str">
        <f t="shared" si="61"/>
        <v/>
      </c>
      <c r="BL43" s="86" t="str">
        <f t="shared" si="62"/>
        <v/>
      </c>
      <c r="BM43" s="86" t="str">
        <f t="shared" si="37"/>
        <v/>
      </c>
      <c r="BN43" s="86" t="str">
        <f t="shared" si="38"/>
        <v/>
      </c>
      <c r="BO43" s="86">
        <f t="shared" si="63"/>
        <v>16.53</v>
      </c>
      <c r="BP43" s="86">
        <f t="shared" si="64"/>
        <v>16.658000000000001</v>
      </c>
      <c r="BQ43" s="86">
        <f t="shared" si="65"/>
        <v>16.423999999999999</v>
      </c>
      <c r="BR43" s="86" t="str">
        <f t="shared" si="66"/>
        <v/>
      </c>
      <c r="BS43" s="86" t="str">
        <f t="shared" si="67"/>
        <v/>
      </c>
      <c r="BT43" s="86" t="str">
        <f t="shared" si="68"/>
        <v/>
      </c>
      <c r="BU43" s="86" t="str">
        <f t="shared" si="69"/>
        <v/>
      </c>
      <c r="BV43" s="86" t="str">
        <f t="shared" si="70"/>
        <v/>
      </c>
      <c r="BW43" s="86" t="str">
        <f t="shared" si="71"/>
        <v/>
      </c>
      <c r="BX43" s="86" t="str">
        <f t="shared" si="72"/>
        <v/>
      </c>
      <c r="BY43" s="86" t="str">
        <f t="shared" si="39"/>
        <v/>
      </c>
      <c r="BZ43" s="86" t="str">
        <f t="shared" si="40"/>
        <v/>
      </c>
      <c r="CA43" s="41">
        <f t="shared" si="41"/>
        <v>16.342000000000002</v>
      </c>
      <c r="CB43" s="41">
        <f t="shared" si="42"/>
        <v>16.537333333333333</v>
      </c>
      <c r="CC43" s="90" t="str">
        <f t="shared" si="43"/>
        <v>IL1B</v>
      </c>
      <c r="CD43" s="107">
        <v>40</v>
      </c>
      <c r="CE43" s="91">
        <f t="shared" si="73"/>
        <v>1.2462905748138799E-5</v>
      </c>
      <c r="CF43" s="91">
        <f t="shared" si="74"/>
        <v>1.2257293651688118E-5</v>
      </c>
      <c r="CG43" s="91">
        <f t="shared" si="75"/>
        <v>1.1420616049138579E-5</v>
      </c>
      <c r="CH43" s="91" t="str">
        <f t="shared" si="76"/>
        <v/>
      </c>
      <c r="CI43" s="91" t="str">
        <f t="shared" si="77"/>
        <v/>
      </c>
      <c r="CJ43" s="91" t="str">
        <f t="shared" si="78"/>
        <v/>
      </c>
      <c r="CK43" s="91" t="str">
        <f t="shared" si="79"/>
        <v/>
      </c>
      <c r="CL43" s="91" t="str">
        <f t="shared" si="80"/>
        <v/>
      </c>
      <c r="CM43" s="91" t="str">
        <f t="shared" si="81"/>
        <v/>
      </c>
      <c r="CN43" s="91" t="str">
        <f t="shared" si="82"/>
        <v/>
      </c>
      <c r="CO43" s="91" t="str">
        <f t="shared" si="44"/>
        <v/>
      </c>
      <c r="CP43" s="91" t="str">
        <f t="shared" si="45"/>
        <v/>
      </c>
      <c r="CQ43" s="91">
        <f t="shared" si="52"/>
        <v>1.0567546601188079E-5</v>
      </c>
      <c r="CR43" s="91">
        <f t="shared" si="52"/>
        <v>9.670353103900327E-6</v>
      </c>
      <c r="CS43" s="91">
        <f t="shared" si="52"/>
        <v>1.1373217672721261E-5</v>
      </c>
      <c r="CT43" s="91" t="str">
        <f t="shared" si="52"/>
        <v/>
      </c>
      <c r="CU43" s="91" t="str">
        <f t="shared" si="52"/>
        <v/>
      </c>
      <c r="CV43" s="91" t="str">
        <f t="shared" si="52"/>
        <v/>
      </c>
      <c r="CW43" s="91" t="str">
        <f t="shared" si="50"/>
        <v/>
      </c>
      <c r="CX43" s="91" t="str">
        <f t="shared" si="50"/>
        <v/>
      </c>
      <c r="CY43" s="91" t="str">
        <f t="shared" si="50"/>
        <v/>
      </c>
      <c r="CZ43" s="91" t="str">
        <f t="shared" si="48"/>
        <v/>
      </c>
      <c r="DA43" s="91" t="str">
        <f t="shared" si="46"/>
        <v/>
      </c>
      <c r="DB43" s="91" t="str">
        <f t="shared" si="47"/>
        <v/>
      </c>
    </row>
    <row r="44" spans="1:106" ht="15" customHeight="1" x14ac:dyDescent="0.3">
      <c r="A44" s="126" t="str">
        <f>'Gene Table'!B43</f>
        <v>IL1RN</v>
      </c>
      <c r="B44" s="102">
        <v>41</v>
      </c>
      <c r="C44" s="41">
        <f>IF('Test Sample Data'!C43="","",IF(SUM('Test Sample Data'!C$3:C$98)&gt;10,IF(AND(ISNUMBER('Test Sample Data'!C43),'Test Sample Data'!C43&lt;$C$109, 'Test Sample Data'!C43&gt;0),'Test Sample Data'!C43,$C$109),""))</f>
        <v>29.09</v>
      </c>
      <c r="D44" s="41">
        <f>IF('Test Sample Data'!D43="","",IF(SUM('Test Sample Data'!D$3:D$98)&gt;10,IF(AND(ISNUMBER('Test Sample Data'!D43),'Test Sample Data'!D43&lt;$C$109, 'Test Sample Data'!D43&gt;0),'Test Sample Data'!D43,$C$109),""))</f>
        <v>29.17</v>
      </c>
      <c r="E44" s="41">
        <f>IF('Test Sample Data'!E43="","",IF(SUM('Test Sample Data'!E$3:E$98)&gt;10,IF(AND(ISNUMBER('Test Sample Data'!E43),'Test Sample Data'!E43&lt;$C$109, 'Test Sample Data'!E43&gt;0),'Test Sample Data'!E43,$C$109),""))</f>
        <v>29.15</v>
      </c>
      <c r="F44" s="41" t="str">
        <f>IF('Test Sample Data'!F43="","",IF(SUM('Test Sample Data'!F$3:F$98)&gt;10,IF(AND(ISNUMBER('Test Sample Data'!F43),'Test Sample Data'!F43&lt;$C$109, 'Test Sample Data'!F43&gt;0),'Test Sample Data'!F43,$C$109),""))</f>
        <v/>
      </c>
      <c r="G44" s="41" t="str">
        <f>IF('Test Sample Data'!G43="","",IF(SUM('Test Sample Data'!G$3:G$98)&gt;10,IF(AND(ISNUMBER('Test Sample Data'!G43),'Test Sample Data'!G43&lt;$C$109, 'Test Sample Data'!G43&gt;0),'Test Sample Data'!G43,$C$109),""))</f>
        <v/>
      </c>
      <c r="H44" s="41" t="str">
        <f>IF('Test Sample Data'!H43="","",IF(SUM('Test Sample Data'!H$3:H$98)&gt;10,IF(AND(ISNUMBER('Test Sample Data'!H43),'Test Sample Data'!H43&lt;$C$109, 'Test Sample Data'!H43&gt;0),'Test Sample Data'!H43,$C$109),""))</f>
        <v/>
      </c>
      <c r="I44" s="41" t="str">
        <f>IF('Test Sample Data'!I43="","",IF(SUM('Test Sample Data'!I$3:I$98)&gt;10,IF(AND(ISNUMBER('Test Sample Data'!I43),'Test Sample Data'!I43&lt;$C$109, 'Test Sample Data'!I43&gt;0),'Test Sample Data'!I43,$C$109),""))</f>
        <v/>
      </c>
      <c r="J44" s="41" t="str">
        <f>IF('Test Sample Data'!J43="","",IF(SUM('Test Sample Data'!J$3:J$98)&gt;10,IF(AND(ISNUMBER('Test Sample Data'!J43),'Test Sample Data'!J43&lt;$C$109, 'Test Sample Data'!J43&gt;0),'Test Sample Data'!J43,$C$109),""))</f>
        <v/>
      </c>
      <c r="K44" s="41" t="str">
        <f>IF('Test Sample Data'!K43="","",IF(SUM('Test Sample Data'!K$3:K$98)&gt;10,IF(AND(ISNUMBER('Test Sample Data'!K43),'Test Sample Data'!K43&lt;$C$109, 'Test Sample Data'!K43&gt;0),'Test Sample Data'!K43,$C$109),""))</f>
        <v/>
      </c>
      <c r="L44" s="41" t="str">
        <f>IF('Test Sample Data'!L43="","",IF(SUM('Test Sample Data'!L$3:L$98)&gt;10,IF(AND(ISNUMBER('Test Sample Data'!L43),'Test Sample Data'!L43&lt;$C$109, 'Test Sample Data'!L43&gt;0),'Test Sample Data'!L43,$C$109),""))</f>
        <v/>
      </c>
      <c r="M44" s="41" t="str">
        <f>IF('Test Sample Data'!M43="","",IF(SUM('Test Sample Data'!M$3:M$98)&gt;10,IF(AND(ISNUMBER('Test Sample Data'!M43),'Test Sample Data'!M43&lt;$C$109, 'Test Sample Data'!M43&gt;0),'Test Sample Data'!M43,$C$109),""))</f>
        <v/>
      </c>
      <c r="N44" s="41" t="str">
        <f>IF('Test Sample Data'!N43="","",IF(SUM('Test Sample Data'!N$3:N$98)&gt;10,IF(AND(ISNUMBER('Test Sample Data'!N43),'Test Sample Data'!N43&lt;$C$109, 'Test Sample Data'!N43&gt;0),'Test Sample Data'!N43,$C$109),""))</f>
        <v/>
      </c>
      <c r="O44" s="41" t="str">
        <f>'Gene Table'!B43</f>
        <v>IL1RN</v>
      </c>
      <c r="P44" s="102">
        <v>41</v>
      </c>
      <c r="Q44" s="41">
        <f>IF('Control Sample Data'!C43="","",IF(SUM('Control Sample Data'!C$3:C$98)&gt;10,IF(AND(ISNUMBER('Control Sample Data'!C43),'Control Sample Data'!C43&lt;$C$109, 'Control Sample Data'!C43&gt;0),'Control Sample Data'!C43,$C$109),""))</f>
        <v>28.65</v>
      </c>
      <c r="R44" s="41">
        <f>IF('Control Sample Data'!D43="","",IF(SUM('Control Sample Data'!D$3:D$98)&gt;10,IF(AND(ISNUMBER('Control Sample Data'!D43),'Control Sample Data'!D43&lt;$C$109, 'Control Sample Data'!D43&gt;0),'Control Sample Data'!D43,$C$109),""))</f>
        <v>28.56</v>
      </c>
      <c r="S44" s="41">
        <f>IF('Control Sample Data'!E43="","",IF(SUM('Control Sample Data'!E$3:E$98)&gt;10,IF(AND(ISNUMBER('Control Sample Data'!E43),'Control Sample Data'!E43&lt;$C$109, 'Control Sample Data'!E43&gt;0),'Control Sample Data'!E43,$C$109),""))</f>
        <v>28.38</v>
      </c>
      <c r="T44" s="41" t="str">
        <f>IF('Control Sample Data'!F43="","",IF(SUM('Control Sample Data'!F$3:F$98)&gt;10,IF(AND(ISNUMBER('Control Sample Data'!F43),'Control Sample Data'!F43&lt;$C$109, 'Control Sample Data'!F43&gt;0),'Control Sample Data'!F43,$C$109),""))</f>
        <v/>
      </c>
      <c r="U44" s="41" t="str">
        <f>IF('Control Sample Data'!G43="","",IF(SUM('Control Sample Data'!G$3:G$98)&gt;10,IF(AND(ISNUMBER('Control Sample Data'!G43),'Control Sample Data'!G43&lt;$C$109, 'Control Sample Data'!G43&gt;0),'Control Sample Data'!G43,$C$109),""))</f>
        <v/>
      </c>
      <c r="V44" s="41" t="str">
        <f>IF('Control Sample Data'!H43="","",IF(SUM('Control Sample Data'!H$3:H$98)&gt;10,IF(AND(ISNUMBER('Control Sample Data'!H43),'Control Sample Data'!H43&lt;$C$109, 'Control Sample Data'!H43&gt;0),'Control Sample Data'!H43,$C$109),""))</f>
        <v/>
      </c>
      <c r="W44" s="41" t="str">
        <f>IF('Control Sample Data'!I43="","",IF(SUM('Control Sample Data'!I$3:I$98)&gt;10,IF(AND(ISNUMBER('Control Sample Data'!I43),'Control Sample Data'!I43&lt;$C$109, 'Control Sample Data'!I43&gt;0),'Control Sample Data'!I43,$C$109),""))</f>
        <v/>
      </c>
      <c r="X44" s="41" t="str">
        <f>IF('Control Sample Data'!J43="","",IF(SUM('Control Sample Data'!J$3:J$98)&gt;10,IF(AND(ISNUMBER('Control Sample Data'!J43),'Control Sample Data'!J43&lt;$C$109, 'Control Sample Data'!J43&gt;0),'Control Sample Data'!J43,$C$109),""))</f>
        <v/>
      </c>
      <c r="Y44" s="41" t="str">
        <f>IF('Control Sample Data'!K43="","",IF(SUM('Control Sample Data'!K$3:K$98)&gt;10,IF(AND(ISNUMBER('Control Sample Data'!K43),'Control Sample Data'!K43&lt;$C$109, 'Control Sample Data'!K43&gt;0),'Control Sample Data'!K43,$C$109),""))</f>
        <v/>
      </c>
      <c r="Z44" s="41" t="str">
        <f>IF('Control Sample Data'!L43="","",IF(SUM('Control Sample Data'!L$3:L$98)&gt;10,IF(AND(ISNUMBER('Control Sample Data'!L43),'Control Sample Data'!L43&lt;$C$109, 'Control Sample Data'!L43&gt;0),'Control Sample Data'!L43,$C$109),""))</f>
        <v/>
      </c>
      <c r="AA44" s="41" t="str">
        <f>IF('Control Sample Data'!M43="","",IF(SUM('Control Sample Data'!M$3:M$98)&gt;10,IF(AND(ISNUMBER('Control Sample Data'!M43),'Control Sample Data'!M43&lt;$C$109, 'Control Sample Data'!M43&gt;0),'Control Sample Data'!M43,$C$109),""))</f>
        <v/>
      </c>
      <c r="AB44" s="127" t="str">
        <f>IF('Control Sample Data'!N43="","",IF(SUM('Control Sample Data'!N$3:N$98)&gt;10,IF(AND(ISNUMBER('Control Sample Data'!N43),'Control Sample Data'!N43&lt;$C$109, 'Control Sample Data'!N43&gt;0),'Control Sample Data'!N43,$C$109),""))</f>
        <v/>
      </c>
      <c r="BA44" s="85" t="str">
        <f t="shared" si="36"/>
        <v>IL1RN</v>
      </c>
      <c r="BB44" s="107">
        <v>41</v>
      </c>
      <c r="BC44" s="86">
        <f t="shared" si="53"/>
        <v>10.381999999999998</v>
      </c>
      <c r="BD44" s="86">
        <f t="shared" si="54"/>
        <v>10.486000000000004</v>
      </c>
      <c r="BE44" s="86">
        <f t="shared" si="55"/>
        <v>10.567999999999998</v>
      </c>
      <c r="BF44" s="86" t="str">
        <f t="shared" si="56"/>
        <v/>
      </c>
      <c r="BG44" s="86" t="str">
        <f t="shared" si="57"/>
        <v/>
      </c>
      <c r="BH44" s="86" t="str">
        <f t="shared" si="58"/>
        <v/>
      </c>
      <c r="BI44" s="86" t="str">
        <f t="shared" si="59"/>
        <v/>
      </c>
      <c r="BJ44" s="86" t="str">
        <f t="shared" si="60"/>
        <v/>
      </c>
      <c r="BK44" s="86" t="str">
        <f t="shared" si="61"/>
        <v/>
      </c>
      <c r="BL44" s="86" t="str">
        <f t="shared" si="62"/>
        <v/>
      </c>
      <c r="BM44" s="86" t="str">
        <f t="shared" si="37"/>
        <v/>
      </c>
      <c r="BN44" s="86" t="str">
        <f t="shared" si="38"/>
        <v/>
      </c>
      <c r="BO44" s="86">
        <f t="shared" si="63"/>
        <v>10.18</v>
      </c>
      <c r="BP44" s="86">
        <f t="shared" si="64"/>
        <v>10.218</v>
      </c>
      <c r="BQ44" s="86">
        <f t="shared" si="65"/>
        <v>9.8039999999999985</v>
      </c>
      <c r="BR44" s="86" t="str">
        <f t="shared" si="66"/>
        <v/>
      </c>
      <c r="BS44" s="86" t="str">
        <f t="shared" si="67"/>
        <v/>
      </c>
      <c r="BT44" s="86" t="str">
        <f t="shared" si="68"/>
        <v/>
      </c>
      <c r="BU44" s="86" t="str">
        <f t="shared" si="69"/>
        <v/>
      </c>
      <c r="BV44" s="86" t="str">
        <f t="shared" si="70"/>
        <v/>
      </c>
      <c r="BW44" s="86" t="str">
        <f t="shared" si="71"/>
        <v/>
      </c>
      <c r="BX44" s="86" t="str">
        <f t="shared" si="72"/>
        <v/>
      </c>
      <c r="BY44" s="86" t="str">
        <f t="shared" si="39"/>
        <v/>
      </c>
      <c r="BZ44" s="86" t="str">
        <f t="shared" si="40"/>
        <v/>
      </c>
      <c r="CA44" s="41">
        <f t="shared" si="41"/>
        <v>10.478666666666667</v>
      </c>
      <c r="CB44" s="41">
        <f t="shared" si="42"/>
        <v>10.067333333333332</v>
      </c>
      <c r="CC44" s="90" t="str">
        <f t="shared" si="43"/>
        <v>IL1RN</v>
      </c>
      <c r="CD44" s="107">
        <v>41</v>
      </c>
      <c r="CE44" s="91">
        <f t="shared" si="73"/>
        <v>7.4938774218793428E-4</v>
      </c>
      <c r="CF44" s="91">
        <f t="shared" si="74"/>
        <v>6.9726756820559564E-4</v>
      </c>
      <c r="CG44" s="91">
        <f t="shared" si="75"/>
        <v>6.5874147184555689E-4</v>
      </c>
      <c r="CH44" s="91" t="str">
        <f t="shared" si="76"/>
        <v/>
      </c>
      <c r="CI44" s="91" t="str">
        <f t="shared" si="77"/>
        <v/>
      </c>
      <c r="CJ44" s="91" t="str">
        <f t="shared" si="78"/>
        <v/>
      </c>
      <c r="CK44" s="91" t="str">
        <f t="shared" si="79"/>
        <v/>
      </c>
      <c r="CL44" s="91" t="str">
        <f t="shared" si="80"/>
        <v/>
      </c>
      <c r="CM44" s="91" t="str">
        <f t="shared" si="81"/>
        <v/>
      </c>
      <c r="CN44" s="91" t="str">
        <f t="shared" si="82"/>
        <v/>
      </c>
      <c r="CO44" s="91" t="str">
        <f t="shared" si="44"/>
        <v/>
      </c>
      <c r="CP44" s="91" t="str">
        <f t="shared" si="45"/>
        <v/>
      </c>
      <c r="CQ44" s="91">
        <f t="shared" si="52"/>
        <v>8.6201464481509306E-4</v>
      </c>
      <c r="CR44" s="91">
        <f t="shared" si="52"/>
        <v>8.3960594359668603E-4</v>
      </c>
      <c r="CS44" s="91">
        <f t="shared" si="52"/>
        <v>1.1186698222458581E-3</v>
      </c>
      <c r="CT44" s="91" t="str">
        <f t="shared" si="52"/>
        <v/>
      </c>
      <c r="CU44" s="91" t="str">
        <f t="shared" si="52"/>
        <v/>
      </c>
      <c r="CV44" s="91" t="str">
        <f t="shared" si="52"/>
        <v/>
      </c>
      <c r="CW44" s="91" t="str">
        <f t="shared" si="50"/>
        <v/>
      </c>
      <c r="CX44" s="91" t="str">
        <f t="shared" si="50"/>
        <v/>
      </c>
      <c r="CY44" s="91" t="str">
        <f t="shared" si="50"/>
        <v/>
      </c>
      <c r="CZ44" s="91" t="str">
        <f t="shared" si="48"/>
        <v/>
      </c>
      <c r="DA44" s="91" t="str">
        <f t="shared" si="46"/>
        <v/>
      </c>
      <c r="DB44" s="91" t="str">
        <f t="shared" si="47"/>
        <v/>
      </c>
    </row>
    <row r="45" spans="1:106" ht="15" customHeight="1" x14ac:dyDescent="0.3">
      <c r="A45" s="126" t="str">
        <f>'Gene Table'!B44</f>
        <v>IL2</v>
      </c>
      <c r="B45" s="102">
        <v>42</v>
      </c>
      <c r="C45" s="41">
        <f>IF('Test Sample Data'!C44="","",IF(SUM('Test Sample Data'!C$3:C$98)&gt;10,IF(AND(ISNUMBER('Test Sample Data'!C44),'Test Sample Data'!C44&lt;$C$109, 'Test Sample Data'!C44&gt;0),'Test Sample Data'!C44,$C$109),""))</f>
        <v>34.299999999999997</v>
      </c>
      <c r="D45" s="41">
        <f>IF('Test Sample Data'!D44="","",IF(SUM('Test Sample Data'!D$3:D$98)&gt;10,IF(AND(ISNUMBER('Test Sample Data'!D44),'Test Sample Data'!D44&lt;$C$109, 'Test Sample Data'!D44&gt;0),'Test Sample Data'!D44,$C$109),""))</f>
        <v>34.29</v>
      </c>
      <c r="E45" s="41">
        <f>IF('Test Sample Data'!E44="","",IF(SUM('Test Sample Data'!E$3:E$98)&gt;10,IF(AND(ISNUMBER('Test Sample Data'!E44),'Test Sample Data'!E44&lt;$C$109, 'Test Sample Data'!E44&gt;0),'Test Sample Data'!E44,$C$109),""))</f>
        <v>35</v>
      </c>
      <c r="F45" s="41" t="str">
        <f>IF('Test Sample Data'!F44="","",IF(SUM('Test Sample Data'!F$3:F$98)&gt;10,IF(AND(ISNUMBER('Test Sample Data'!F44),'Test Sample Data'!F44&lt;$C$109, 'Test Sample Data'!F44&gt;0),'Test Sample Data'!F44,$C$109),""))</f>
        <v/>
      </c>
      <c r="G45" s="41" t="str">
        <f>IF('Test Sample Data'!G44="","",IF(SUM('Test Sample Data'!G$3:G$98)&gt;10,IF(AND(ISNUMBER('Test Sample Data'!G44),'Test Sample Data'!G44&lt;$C$109, 'Test Sample Data'!G44&gt;0),'Test Sample Data'!G44,$C$109),""))</f>
        <v/>
      </c>
      <c r="H45" s="41" t="str">
        <f>IF('Test Sample Data'!H44="","",IF(SUM('Test Sample Data'!H$3:H$98)&gt;10,IF(AND(ISNUMBER('Test Sample Data'!H44),'Test Sample Data'!H44&lt;$C$109, 'Test Sample Data'!H44&gt;0),'Test Sample Data'!H44,$C$109),""))</f>
        <v/>
      </c>
      <c r="I45" s="41" t="str">
        <f>IF('Test Sample Data'!I44="","",IF(SUM('Test Sample Data'!I$3:I$98)&gt;10,IF(AND(ISNUMBER('Test Sample Data'!I44),'Test Sample Data'!I44&lt;$C$109, 'Test Sample Data'!I44&gt;0),'Test Sample Data'!I44,$C$109),""))</f>
        <v/>
      </c>
      <c r="J45" s="41" t="str">
        <f>IF('Test Sample Data'!J44="","",IF(SUM('Test Sample Data'!J$3:J$98)&gt;10,IF(AND(ISNUMBER('Test Sample Data'!J44),'Test Sample Data'!J44&lt;$C$109, 'Test Sample Data'!J44&gt;0),'Test Sample Data'!J44,$C$109),""))</f>
        <v/>
      </c>
      <c r="K45" s="41" t="str">
        <f>IF('Test Sample Data'!K44="","",IF(SUM('Test Sample Data'!K$3:K$98)&gt;10,IF(AND(ISNUMBER('Test Sample Data'!K44),'Test Sample Data'!K44&lt;$C$109, 'Test Sample Data'!K44&gt;0),'Test Sample Data'!K44,$C$109),""))</f>
        <v/>
      </c>
      <c r="L45" s="41" t="str">
        <f>IF('Test Sample Data'!L44="","",IF(SUM('Test Sample Data'!L$3:L$98)&gt;10,IF(AND(ISNUMBER('Test Sample Data'!L44),'Test Sample Data'!L44&lt;$C$109, 'Test Sample Data'!L44&gt;0),'Test Sample Data'!L44,$C$109),""))</f>
        <v/>
      </c>
      <c r="M45" s="41" t="str">
        <f>IF('Test Sample Data'!M44="","",IF(SUM('Test Sample Data'!M$3:M$98)&gt;10,IF(AND(ISNUMBER('Test Sample Data'!M44),'Test Sample Data'!M44&lt;$C$109, 'Test Sample Data'!M44&gt;0),'Test Sample Data'!M44,$C$109),""))</f>
        <v/>
      </c>
      <c r="N45" s="41" t="str">
        <f>IF('Test Sample Data'!N44="","",IF(SUM('Test Sample Data'!N$3:N$98)&gt;10,IF(AND(ISNUMBER('Test Sample Data'!N44),'Test Sample Data'!N44&lt;$C$109, 'Test Sample Data'!N44&gt;0),'Test Sample Data'!N44,$C$109),""))</f>
        <v/>
      </c>
      <c r="O45" s="41" t="str">
        <f>'Gene Table'!B44</f>
        <v>IL2</v>
      </c>
      <c r="P45" s="102">
        <v>42</v>
      </c>
      <c r="Q45" s="41">
        <f>IF('Control Sample Data'!C44="","",IF(SUM('Control Sample Data'!C$3:C$98)&gt;10,IF(AND(ISNUMBER('Control Sample Data'!C44),'Control Sample Data'!C44&lt;$C$109, 'Control Sample Data'!C44&gt;0),'Control Sample Data'!C44,$C$109),""))</f>
        <v>31.72</v>
      </c>
      <c r="R45" s="41">
        <f>IF('Control Sample Data'!D44="","",IF(SUM('Control Sample Data'!D$3:D$98)&gt;10,IF(AND(ISNUMBER('Control Sample Data'!D44),'Control Sample Data'!D44&lt;$C$109, 'Control Sample Data'!D44&gt;0),'Control Sample Data'!D44,$C$109),""))</f>
        <v>32.28</v>
      </c>
      <c r="S45" s="41">
        <f>IF('Control Sample Data'!E44="","",IF(SUM('Control Sample Data'!E$3:E$98)&gt;10,IF(AND(ISNUMBER('Control Sample Data'!E44),'Control Sample Data'!E44&lt;$C$109, 'Control Sample Data'!E44&gt;0),'Control Sample Data'!E44,$C$109),""))</f>
        <v>32.53</v>
      </c>
      <c r="T45" s="41" t="str">
        <f>IF('Control Sample Data'!F44="","",IF(SUM('Control Sample Data'!F$3:F$98)&gt;10,IF(AND(ISNUMBER('Control Sample Data'!F44),'Control Sample Data'!F44&lt;$C$109, 'Control Sample Data'!F44&gt;0),'Control Sample Data'!F44,$C$109),""))</f>
        <v/>
      </c>
      <c r="U45" s="41" t="str">
        <f>IF('Control Sample Data'!G44="","",IF(SUM('Control Sample Data'!G$3:G$98)&gt;10,IF(AND(ISNUMBER('Control Sample Data'!G44),'Control Sample Data'!G44&lt;$C$109, 'Control Sample Data'!G44&gt;0),'Control Sample Data'!G44,$C$109),""))</f>
        <v/>
      </c>
      <c r="V45" s="41" t="str">
        <f>IF('Control Sample Data'!H44="","",IF(SUM('Control Sample Data'!H$3:H$98)&gt;10,IF(AND(ISNUMBER('Control Sample Data'!H44),'Control Sample Data'!H44&lt;$C$109, 'Control Sample Data'!H44&gt;0),'Control Sample Data'!H44,$C$109),""))</f>
        <v/>
      </c>
      <c r="W45" s="41" t="str">
        <f>IF('Control Sample Data'!I44="","",IF(SUM('Control Sample Data'!I$3:I$98)&gt;10,IF(AND(ISNUMBER('Control Sample Data'!I44),'Control Sample Data'!I44&lt;$C$109, 'Control Sample Data'!I44&gt;0),'Control Sample Data'!I44,$C$109),""))</f>
        <v/>
      </c>
      <c r="X45" s="41" t="str">
        <f>IF('Control Sample Data'!J44="","",IF(SUM('Control Sample Data'!J$3:J$98)&gt;10,IF(AND(ISNUMBER('Control Sample Data'!J44),'Control Sample Data'!J44&lt;$C$109, 'Control Sample Data'!J44&gt;0),'Control Sample Data'!J44,$C$109),""))</f>
        <v/>
      </c>
      <c r="Y45" s="41" t="str">
        <f>IF('Control Sample Data'!K44="","",IF(SUM('Control Sample Data'!K$3:K$98)&gt;10,IF(AND(ISNUMBER('Control Sample Data'!K44),'Control Sample Data'!K44&lt;$C$109, 'Control Sample Data'!K44&gt;0),'Control Sample Data'!K44,$C$109),""))</f>
        <v/>
      </c>
      <c r="Z45" s="41" t="str">
        <f>IF('Control Sample Data'!L44="","",IF(SUM('Control Sample Data'!L$3:L$98)&gt;10,IF(AND(ISNUMBER('Control Sample Data'!L44),'Control Sample Data'!L44&lt;$C$109, 'Control Sample Data'!L44&gt;0),'Control Sample Data'!L44,$C$109),""))</f>
        <v/>
      </c>
      <c r="AA45" s="41" t="str">
        <f>IF('Control Sample Data'!M44="","",IF(SUM('Control Sample Data'!M$3:M$98)&gt;10,IF(AND(ISNUMBER('Control Sample Data'!M44),'Control Sample Data'!M44&lt;$C$109, 'Control Sample Data'!M44&gt;0),'Control Sample Data'!M44,$C$109),""))</f>
        <v/>
      </c>
      <c r="AB45" s="127" t="str">
        <f>IF('Control Sample Data'!N44="","",IF(SUM('Control Sample Data'!N$3:N$98)&gt;10,IF(AND(ISNUMBER('Control Sample Data'!N44),'Control Sample Data'!N44&lt;$C$109, 'Control Sample Data'!N44&gt;0),'Control Sample Data'!N44,$C$109),""))</f>
        <v/>
      </c>
      <c r="BA45" s="85" t="str">
        <f t="shared" si="36"/>
        <v>IL2</v>
      </c>
      <c r="BB45" s="107">
        <v>42</v>
      </c>
      <c r="BC45" s="86">
        <f t="shared" si="53"/>
        <v>15.591999999999995</v>
      </c>
      <c r="BD45" s="86">
        <f t="shared" si="54"/>
        <v>15.606000000000002</v>
      </c>
      <c r="BE45" s="86">
        <f t="shared" si="55"/>
        <v>16.417999999999999</v>
      </c>
      <c r="BF45" s="86" t="str">
        <f t="shared" si="56"/>
        <v/>
      </c>
      <c r="BG45" s="86" t="str">
        <f t="shared" si="57"/>
        <v/>
      </c>
      <c r="BH45" s="86" t="str">
        <f t="shared" si="58"/>
        <v/>
      </c>
      <c r="BI45" s="86" t="str">
        <f t="shared" si="59"/>
        <v/>
      </c>
      <c r="BJ45" s="86" t="str">
        <f t="shared" si="60"/>
        <v/>
      </c>
      <c r="BK45" s="86" t="str">
        <f t="shared" si="61"/>
        <v/>
      </c>
      <c r="BL45" s="86" t="str">
        <f t="shared" si="62"/>
        <v/>
      </c>
      <c r="BM45" s="86" t="str">
        <f t="shared" si="37"/>
        <v/>
      </c>
      <c r="BN45" s="86" t="str">
        <f t="shared" si="38"/>
        <v/>
      </c>
      <c r="BO45" s="86">
        <f t="shared" si="63"/>
        <v>13.25</v>
      </c>
      <c r="BP45" s="86">
        <f t="shared" si="64"/>
        <v>13.938000000000002</v>
      </c>
      <c r="BQ45" s="86">
        <f t="shared" si="65"/>
        <v>13.954000000000001</v>
      </c>
      <c r="BR45" s="86" t="str">
        <f t="shared" si="66"/>
        <v/>
      </c>
      <c r="BS45" s="86" t="str">
        <f t="shared" si="67"/>
        <v/>
      </c>
      <c r="BT45" s="86" t="str">
        <f t="shared" si="68"/>
        <v/>
      </c>
      <c r="BU45" s="86" t="str">
        <f t="shared" si="69"/>
        <v/>
      </c>
      <c r="BV45" s="86" t="str">
        <f t="shared" si="70"/>
        <v/>
      </c>
      <c r="BW45" s="86" t="str">
        <f t="shared" si="71"/>
        <v/>
      </c>
      <c r="BX45" s="86" t="str">
        <f t="shared" si="72"/>
        <v/>
      </c>
      <c r="BY45" s="86" t="str">
        <f t="shared" si="39"/>
        <v/>
      </c>
      <c r="BZ45" s="86" t="str">
        <f t="shared" si="40"/>
        <v/>
      </c>
      <c r="CA45" s="41">
        <f t="shared" si="41"/>
        <v>15.872</v>
      </c>
      <c r="CB45" s="41">
        <f t="shared" si="42"/>
        <v>13.714</v>
      </c>
      <c r="CC45" s="90" t="str">
        <f t="shared" si="43"/>
        <v>IL2</v>
      </c>
      <c r="CD45" s="107">
        <v>42</v>
      </c>
      <c r="CE45" s="91">
        <f t="shared" si="73"/>
        <v>2.0246050118975338E-5</v>
      </c>
      <c r="CF45" s="91">
        <f t="shared" si="74"/>
        <v>2.0050531420125871E-5</v>
      </c>
      <c r="CG45" s="91">
        <f t="shared" si="75"/>
        <v>1.1420616049138579E-5</v>
      </c>
      <c r="CH45" s="91" t="str">
        <f t="shared" si="76"/>
        <v/>
      </c>
      <c r="CI45" s="91" t="str">
        <f t="shared" si="77"/>
        <v/>
      </c>
      <c r="CJ45" s="91" t="str">
        <f t="shared" si="78"/>
        <v/>
      </c>
      <c r="CK45" s="91" t="str">
        <f t="shared" si="79"/>
        <v/>
      </c>
      <c r="CL45" s="91" t="str">
        <f t="shared" si="80"/>
        <v/>
      </c>
      <c r="CM45" s="91" t="str">
        <f t="shared" si="81"/>
        <v/>
      </c>
      <c r="CN45" s="91" t="str">
        <f t="shared" si="82"/>
        <v/>
      </c>
      <c r="CO45" s="91" t="str">
        <f t="shared" si="44"/>
        <v/>
      </c>
      <c r="CP45" s="91" t="str">
        <f t="shared" si="45"/>
        <v/>
      </c>
      <c r="CQ45" s="91">
        <f t="shared" si="52"/>
        <v>1.0264848819015072E-4</v>
      </c>
      <c r="CR45" s="91">
        <f t="shared" si="52"/>
        <v>6.3715327601423225E-5</v>
      </c>
      <c r="CS45" s="91">
        <f t="shared" si="52"/>
        <v>6.3012605925490825E-5</v>
      </c>
      <c r="CT45" s="91" t="str">
        <f t="shared" si="52"/>
        <v/>
      </c>
      <c r="CU45" s="91" t="str">
        <f t="shared" si="52"/>
        <v/>
      </c>
      <c r="CV45" s="91" t="str">
        <f t="shared" si="52"/>
        <v/>
      </c>
      <c r="CW45" s="91" t="str">
        <f t="shared" si="50"/>
        <v/>
      </c>
      <c r="CX45" s="91" t="str">
        <f t="shared" si="50"/>
        <v/>
      </c>
      <c r="CY45" s="91" t="str">
        <f t="shared" si="50"/>
        <v/>
      </c>
      <c r="CZ45" s="91" t="str">
        <f t="shared" si="48"/>
        <v/>
      </c>
      <c r="DA45" s="91" t="str">
        <f t="shared" si="46"/>
        <v/>
      </c>
      <c r="DB45" s="91" t="str">
        <f t="shared" si="47"/>
        <v/>
      </c>
    </row>
    <row r="46" spans="1:106" ht="15" customHeight="1" x14ac:dyDescent="0.3">
      <c r="A46" s="126" t="str">
        <f>'Gene Table'!B45</f>
        <v>IL20</v>
      </c>
      <c r="B46" s="102">
        <v>43</v>
      </c>
      <c r="C46" s="41">
        <f>IF('Test Sample Data'!C45="","",IF(SUM('Test Sample Data'!C$3:C$98)&gt;10,IF(AND(ISNUMBER('Test Sample Data'!C45),'Test Sample Data'!C45&lt;$C$109, 'Test Sample Data'!C45&gt;0),'Test Sample Data'!C45,$C$109),""))</f>
        <v>24.3</v>
      </c>
      <c r="D46" s="41">
        <f>IF('Test Sample Data'!D45="","",IF(SUM('Test Sample Data'!D$3:D$98)&gt;10,IF(AND(ISNUMBER('Test Sample Data'!D45),'Test Sample Data'!D45&lt;$C$109, 'Test Sample Data'!D45&gt;0),'Test Sample Data'!D45,$C$109),""))</f>
        <v>24.33</v>
      </c>
      <c r="E46" s="41">
        <f>IF('Test Sample Data'!E45="","",IF(SUM('Test Sample Data'!E$3:E$98)&gt;10,IF(AND(ISNUMBER('Test Sample Data'!E45),'Test Sample Data'!E45&lt;$C$109, 'Test Sample Data'!E45&gt;0),'Test Sample Data'!E45,$C$109),""))</f>
        <v>24.17</v>
      </c>
      <c r="F46" s="41" t="str">
        <f>IF('Test Sample Data'!F45="","",IF(SUM('Test Sample Data'!F$3:F$98)&gt;10,IF(AND(ISNUMBER('Test Sample Data'!F45),'Test Sample Data'!F45&lt;$C$109, 'Test Sample Data'!F45&gt;0),'Test Sample Data'!F45,$C$109),""))</f>
        <v/>
      </c>
      <c r="G46" s="41" t="str">
        <f>IF('Test Sample Data'!G45="","",IF(SUM('Test Sample Data'!G$3:G$98)&gt;10,IF(AND(ISNUMBER('Test Sample Data'!G45),'Test Sample Data'!G45&lt;$C$109, 'Test Sample Data'!G45&gt;0),'Test Sample Data'!G45,$C$109),""))</f>
        <v/>
      </c>
      <c r="H46" s="41" t="str">
        <f>IF('Test Sample Data'!H45="","",IF(SUM('Test Sample Data'!H$3:H$98)&gt;10,IF(AND(ISNUMBER('Test Sample Data'!H45),'Test Sample Data'!H45&lt;$C$109, 'Test Sample Data'!H45&gt;0),'Test Sample Data'!H45,$C$109),""))</f>
        <v/>
      </c>
      <c r="I46" s="41" t="str">
        <f>IF('Test Sample Data'!I45="","",IF(SUM('Test Sample Data'!I$3:I$98)&gt;10,IF(AND(ISNUMBER('Test Sample Data'!I45),'Test Sample Data'!I45&lt;$C$109, 'Test Sample Data'!I45&gt;0),'Test Sample Data'!I45,$C$109),""))</f>
        <v/>
      </c>
      <c r="J46" s="41" t="str">
        <f>IF('Test Sample Data'!J45="","",IF(SUM('Test Sample Data'!J$3:J$98)&gt;10,IF(AND(ISNUMBER('Test Sample Data'!J45),'Test Sample Data'!J45&lt;$C$109, 'Test Sample Data'!J45&gt;0),'Test Sample Data'!J45,$C$109),""))</f>
        <v/>
      </c>
      <c r="K46" s="41" t="str">
        <f>IF('Test Sample Data'!K45="","",IF(SUM('Test Sample Data'!K$3:K$98)&gt;10,IF(AND(ISNUMBER('Test Sample Data'!K45),'Test Sample Data'!K45&lt;$C$109, 'Test Sample Data'!K45&gt;0),'Test Sample Data'!K45,$C$109),""))</f>
        <v/>
      </c>
      <c r="L46" s="41" t="str">
        <f>IF('Test Sample Data'!L45="","",IF(SUM('Test Sample Data'!L$3:L$98)&gt;10,IF(AND(ISNUMBER('Test Sample Data'!L45),'Test Sample Data'!L45&lt;$C$109, 'Test Sample Data'!L45&gt;0),'Test Sample Data'!L45,$C$109),""))</f>
        <v/>
      </c>
      <c r="M46" s="41" t="str">
        <f>IF('Test Sample Data'!M45="","",IF(SUM('Test Sample Data'!M$3:M$98)&gt;10,IF(AND(ISNUMBER('Test Sample Data'!M45),'Test Sample Data'!M45&lt;$C$109, 'Test Sample Data'!M45&gt;0),'Test Sample Data'!M45,$C$109),""))</f>
        <v/>
      </c>
      <c r="N46" s="41" t="str">
        <f>IF('Test Sample Data'!N45="","",IF(SUM('Test Sample Data'!N$3:N$98)&gt;10,IF(AND(ISNUMBER('Test Sample Data'!N45),'Test Sample Data'!N45&lt;$C$109, 'Test Sample Data'!N45&gt;0),'Test Sample Data'!N45,$C$109),""))</f>
        <v/>
      </c>
      <c r="O46" s="41" t="str">
        <f>'Gene Table'!B45</f>
        <v>IL20</v>
      </c>
      <c r="P46" s="102">
        <v>43</v>
      </c>
      <c r="Q46" s="41">
        <f>IF('Control Sample Data'!C45="","",IF(SUM('Control Sample Data'!C$3:C$98)&gt;10,IF(AND(ISNUMBER('Control Sample Data'!C45),'Control Sample Data'!C45&lt;$C$109, 'Control Sample Data'!C45&gt;0),'Control Sample Data'!C45,$C$109),""))</f>
        <v>20</v>
      </c>
      <c r="R46" s="41">
        <f>IF('Control Sample Data'!D45="","",IF(SUM('Control Sample Data'!D$3:D$98)&gt;10,IF(AND(ISNUMBER('Control Sample Data'!D45),'Control Sample Data'!D45&lt;$C$109, 'Control Sample Data'!D45&gt;0),'Control Sample Data'!D45,$C$109),""))</f>
        <v>19.96</v>
      </c>
      <c r="S46" s="41">
        <f>IF('Control Sample Data'!E45="","",IF(SUM('Control Sample Data'!E$3:E$98)&gt;10,IF(AND(ISNUMBER('Control Sample Data'!E45),'Control Sample Data'!E45&lt;$C$109, 'Control Sample Data'!E45&gt;0),'Control Sample Data'!E45,$C$109),""))</f>
        <v>20.09</v>
      </c>
      <c r="T46" s="41" t="str">
        <f>IF('Control Sample Data'!F45="","",IF(SUM('Control Sample Data'!F$3:F$98)&gt;10,IF(AND(ISNUMBER('Control Sample Data'!F45),'Control Sample Data'!F45&lt;$C$109, 'Control Sample Data'!F45&gt;0),'Control Sample Data'!F45,$C$109),""))</f>
        <v/>
      </c>
      <c r="U46" s="41" t="str">
        <f>IF('Control Sample Data'!G45="","",IF(SUM('Control Sample Data'!G$3:G$98)&gt;10,IF(AND(ISNUMBER('Control Sample Data'!G45),'Control Sample Data'!G45&lt;$C$109, 'Control Sample Data'!G45&gt;0),'Control Sample Data'!G45,$C$109),""))</f>
        <v/>
      </c>
      <c r="V46" s="41" t="str">
        <f>IF('Control Sample Data'!H45="","",IF(SUM('Control Sample Data'!H$3:H$98)&gt;10,IF(AND(ISNUMBER('Control Sample Data'!H45),'Control Sample Data'!H45&lt;$C$109, 'Control Sample Data'!H45&gt;0),'Control Sample Data'!H45,$C$109),""))</f>
        <v/>
      </c>
      <c r="W46" s="41" t="str">
        <f>IF('Control Sample Data'!I45="","",IF(SUM('Control Sample Data'!I$3:I$98)&gt;10,IF(AND(ISNUMBER('Control Sample Data'!I45),'Control Sample Data'!I45&lt;$C$109, 'Control Sample Data'!I45&gt;0),'Control Sample Data'!I45,$C$109),""))</f>
        <v/>
      </c>
      <c r="X46" s="41" t="str">
        <f>IF('Control Sample Data'!J45="","",IF(SUM('Control Sample Data'!J$3:J$98)&gt;10,IF(AND(ISNUMBER('Control Sample Data'!J45),'Control Sample Data'!J45&lt;$C$109, 'Control Sample Data'!J45&gt;0),'Control Sample Data'!J45,$C$109),""))</f>
        <v/>
      </c>
      <c r="Y46" s="41" t="str">
        <f>IF('Control Sample Data'!K45="","",IF(SUM('Control Sample Data'!K$3:K$98)&gt;10,IF(AND(ISNUMBER('Control Sample Data'!K45),'Control Sample Data'!K45&lt;$C$109, 'Control Sample Data'!K45&gt;0),'Control Sample Data'!K45,$C$109),""))</f>
        <v/>
      </c>
      <c r="Z46" s="41" t="str">
        <f>IF('Control Sample Data'!L45="","",IF(SUM('Control Sample Data'!L$3:L$98)&gt;10,IF(AND(ISNUMBER('Control Sample Data'!L45),'Control Sample Data'!L45&lt;$C$109, 'Control Sample Data'!L45&gt;0),'Control Sample Data'!L45,$C$109),""))</f>
        <v/>
      </c>
      <c r="AA46" s="41" t="str">
        <f>IF('Control Sample Data'!M45="","",IF(SUM('Control Sample Data'!M$3:M$98)&gt;10,IF(AND(ISNUMBER('Control Sample Data'!M45),'Control Sample Data'!M45&lt;$C$109, 'Control Sample Data'!M45&gt;0),'Control Sample Data'!M45,$C$109),""))</f>
        <v/>
      </c>
      <c r="AB46" s="127" t="str">
        <f>IF('Control Sample Data'!N45="","",IF(SUM('Control Sample Data'!N$3:N$98)&gt;10,IF(AND(ISNUMBER('Control Sample Data'!N45),'Control Sample Data'!N45&lt;$C$109, 'Control Sample Data'!N45&gt;0),'Control Sample Data'!N45,$C$109),""))</f>
        <v/>
      </c>
      <c r="BA46" s="85" t="str">
        <f t="shared" si="36"/>
        <v>IL20</v>
      </c>
      <c r="BB46" s="107">
        <v>43</v>
      </c>
      <c r="BC46" s="86">
        <f t="shared" si="53"/>
        <v>5.5919999999999987</v>
      </c>
      <c r="BD46" s="86">
        <f t="shared" si="54"/>
        <v>5.6460000000000008</v>
      </c>
      <c r="BE46" s="86">
        <f t="shared" si="55"/>
        <v>5.588000000000001</v>
      </c>
      <c r="BF46" s="86" t="str">
        <f t="shared" si="56"/>
        <v/>
      </c>
      <c r="BG46" s="86" t="str">
        <f t="shared" si="57"/>
        <v/>
      </c>
      <c r="BH46" s="86" t="str">
        <f t="shared" si="58"/>
        <v/>
      </c>
      <c r="BI46" s="86" t="str">
        <f t="shared" si="59"/>
        <v/>
      </c>
      <c r="BJ46" s="86" t="str">
        <f t="shared" si="60"/>
        <v/>
      </c>
      <c r="BK46" s="86" t="str">
        <f t="shared" si="61"/>
        <v/>
      </c>
      <c r="BL46" s="86" t="str">
        <f t="shared" si="62"/>
        <v/>
      </c>
      <c r="BM46" s="86" t="str">
        <f t="shared" si="37"/>
        <v/>
      </c>
      <c r="BN46" s="86" t="str">
        <f t="shared" si="38"/>
        <v/>
      </c>
      <c r="BO46" s="86">
        <f t="shared" si="63"/>
        <v>1.5300000000000011</v>
      </c>
      <c r="BP46" s="86">
        <f t="shared" si="64"/>
        <v>1.6180000000000021</v>
      </c>
      <c r="BQ46" s="86">
        <f t="shared" si="65"/>
        <v>1.5139999999999993</v>
      </c>
      <c r="BR46" s="86" t="str">
        <f t="shared" si="66"/>
        <v/>
      </c>
      <c r="BS46" s="86" t="str">
        <f t="shared" si="67"/>
        <v/>
      </c>
      <c r="BT46" s="86" t="str">
        <f t="shared" si="68"/>
        <v/>
      </c>
      <c r="BU46" s="86" t="str">
        <f t="shared" si="69"/>
        <v/>
      </c>
      <c r="BV46" s="86" t="str">
        <f t="shared" si="70"/>
        <v/>
      </c>
      <c r="BW46" s="86" t="str">
        <f t="shared" si="71"/>
        <v/>
      </c>
      <c r="BX46" s="86" t="str">
        <f t="shared" si="72"/>
        <v/>
      </c>
      <c r="BY46" s="86" t="str">
        <f t="shared" si="39"/>
        <v/>
      </c>
      <c r="BZ46" s="86" t="str">
        <f t="shared" si="40"/>
        <v/>
      </c>
      <c r="CA46" s="41">
        <f t="shared" si="41"/>
        <v>5.6086666666666671</v>
      </c>
      <c r="CB46" s="41">
        <f t="shared" si="42"/>
        <v>1.5540000000000009</v>
      </c>
      <c r="CC46" s="90" t="str">
        <f t="shared" si="43"/>
        <v>IL20</v>
      </c>
      <c r="CD46" s="107">
        <v>43</v>
      </c>
      <c r="CE46" s="91">
        <f t="shared" si="73"/>
        <v>2.0731955321830673E-2</v>
      </c>
      <c r="CF46" s="91">
        <f t="shared" si="74"/>
        <v>1.9970302550047673E-2</v>
      </c>
      <c r="CG46" s="91">
        <f t="shared" si="75"/>
        <v>2.0789516266885709E-2</v>
      </c>
      <c r="CH46" s="91" t="str">
        <f t="shared" si="76"/>
        <v/>
      </c>
      <c r="CI46" s="91" t="str">
        <f t="shared" si="77"/>
        <v/>
      </c>
      <c r="CJ46" s="91" t="str">
        <f t="shared" si="78"/>
        <v/>
      </c>
      <c r="CK46" s="91" t="str">
        <f t="shared" si="79"/>
        <v/>
      </c>
      <c r="CL46" s="91" t="str">
        <f t="shared" si="80"/>
        <v/>
      </c>
      <c r="CM46" s="91" t="str">
        <f t="shared" si="81"/>
        <v/>
      </c>
      <c r="CN46" s="91" t="str">
        <f t="shared" si="82"/>
        <v/>
      </c>
      <c r="CO46" s="91" t="str">
        <f t="shared" si="44"/>
        <v/>
      </c>
      <c r="CP46" s="91" t="str">
        <f t="shared" si="45"/>
        <v/>
      </c>
      <c r="CQ46" s="91">
        <f t="shared" si="52"/>
        <v>0.34627736702773093</v>
      </c>
      <c r="CR46" s="91">
        <f t="shared" si="52"/>
        <v>0.32578678734082306</v>
      </c>
      <c r="CS46" s="91">
        <f t="shared" si="52"/>
        <v>0.35013908022180129</v>
      </c>
      <c r="CT46" s="91" t="str">
        <f t="shared" si="52"/>
        <v/>
      </c>
      <c r="CU46" s="91" t="str">
        <f t="shared" si="52"/>
        <v/>
      </c>
      <c r="CV46" s="91" t="str">
        <f t="shared" si="52"/>
        <v/>
      </c>
      <c r="CW46" s="91" t="str">
        <f t="shared" si="50"/>
        <v/>
      </c>
      <c r="CX46" s="91" t="str">
        <f t="shared" si="50"/>
        <v/>
      </c>
      <c r="CY46" s="91" t="str">
        <f t="shared" si="50"/>
        <v/>
      </c>
      <c r="CZ46" s="91" t="str">
        <f t="shared" si="48"/>
        <v/>
      </c>
      <c r="DA46" s="91" t="str">
        <f t="shared" si="46"/>
        <v/>
      </c>
      <c r="DB46" s="91" t="str">
        <f t="shared" si="47"/>
        <v/>
      </c>
    </row>
    <row r="47" spans="1:106" ht="15" customHeight="1" x14ac:dyDescent="0.3">
      <c r="A47" s="126" t="str">
        <f>'Gene Table'!B46</f>
        <v>IL21</v>
      </c>
      <c r="B47" s="102">
        <v>44</v>
      </c>
      <c r="C47" s="41">
        <f>IF('Test Sample Data'!C46="","",IF(SUM('Test Sample Data'!C$3:C$98)&gt;10,IF(AND(ISNUMBER('Test Sample Data'!C46),'Test Sample Data'!C46&lt;$C$109, 'Test Sample Data'!C46&gt;0),'Test Sample Data'!C46,$C$109),""))</f>
        <v>18.739999999999998</v>
      </c>
      <c r="D47" s="41">
        <f>IF('Test Sample Data'!D46="","",IF(SUM('Test Sample Data'!D$3:D$98)&gt;10,IF(AND(ISNUMBER('Test Sample Data'!D46),'Test Sample Data'!D46&lt;$C$109, 'Test Sample Data'!D46&gt;0),'Test Sample Data'!D46,$C$109),""))</f>
        <v>18.62</v>
      </c>
      <c r="E47" s="41">
        <f>IF('Test Sample Data'!E46="","",IF(SUM('Test Sample Data'!E$3:E$98)&gt;10,IF(AND(ISNUMBER('Test Sample Data'!E46),'Test Sample Data'!E46&lt;$C$109, 'Test Sample Data'!E46&gt;0),'Test Sample Data'!E46,$C$109),""))</f>
        <v>18.63</v>
      </c>
      <c r="F47" s="41" t="str">
        <f>IF('Test Sample Data'!F46="","",IF(SUM('Test Sample Data'!F$3:F$98)&gt;10,IF(AND(ISNUMBER('Test Sample Data'!F46),'Test Sample Data'!F46&lt;$C$109, 'Test Sample Data'!F46&gt;0),'Test Sample Data'!F46,$C$109),""))</f>
        <v/>
      </c>
      <c r="G47" s="41" t="str">
        <f>IF('Test Sample Data'!G46="","",IF(SUM('Test Sample Data'!G$3:G$98)&gt;10,IF(AND(ISNUMBER('Test Sample Data'!G46),'Test Sample Data'!G46&lt;$C$109, 'Test Sample Data'!G46&gt;0),'Test Sample Data'!G46,$C$109),""))</f>
        <v/>
      </c>
      <c r="H47" s="41" t="str">
        <f>IF('Test Sample Data'!H46="","",IF(SUM('Test Sample Data'!H$3:H$98)&gt;10,IF(AND(ISNUMBER('Test Sample Data'!H46),'Test Sample Data'!H46&lt;$C$109, 'Test Sample Data'!H46&gt;0),'Test Sample Data'!H46,$C$109),""))</f>
        <v/>
      </c>
      <c r="I47" s="41" t="str">
        <f>IF('Test Sample Data'!I46="","",IF(SUM('Test Sample Data'!I$3:I$98)&gt;10,IF(AND(ISNUMBER('Test Sample Data'!I46),'Test Sample Data'!I46&lt;$C$109, 'Test Sample Data'!I46&gt;0),'Test Sample Data'!I46,$C$109),""))</f>
        <v/>
      </c>
      <c r="J47" s="41" t="str">
        <f>IF('Test Sample Data'!J46="","",IF(SUM('Test Sample Data'!J$3:J$98)&gt;10,IF(AND(ISNUMBER('Test Sample Data'!J46),'Test Sample Data'!J46&lt;$C$109, 'Test Sample Data'!J46&gt;0),'Test Sample Data'!J46,$C$109),""))</f>
        <v/>
      </c>
      <c r="K47" s="41" t="str">
        <f>IF('Test Sample Data'!K46="","",IF(SUM('Test Sample Data'!K$3:K$98)&gt;10,IF(AND(ISNUMBER('Test Sample Data'!K46),'Test Sample Data'!K46&lt;$C$109, 'Test Sample Data'!K46&gt;0),'Test Sample Data'!K46,$C$109),""))</f>
        <v/>
      </c>
      <c r="L47" s="41" t="str">
        <f>IF('Test Sample Data'!L46="","",IF(SUM('Test Sample Data'!L$3:L$98)&gt;10,IF(AND(ISNUMBER('Test Sample Data'!L46),'Test Sample Data'!L46&lt;$C$109, 'Test Sample Data'!L46&gt;0),'Test Sample Data'!L46,$C$109),""))</f>
        <v/>
      </c>
      <c r="M47" s="41" t="str">
        <f>IF('Test Sample Data'!M46="","",IF(SUM('Test Sample Data'!M$3:M$98)&gt;10,IF(AND(ISNUMBER('Test Sample Data'!M46),'Test Sample Data'!M46&lt;$C$109, 'Test Sample Data'!M46&gt;0),'Test Sample Data'!M46,$C$109),""))</f>
        <v/>
      </c>
      <c r="N47" s="41" t="str">
        <f>IF('Test Sample Data'!N46="","",IF(SUM('Test Sample Data'!N$3:N$98)&gt;10,IF(AND(ISNUMBER('Test Sample Data'!N46),'Test Sample Data'!N46&lt;$C$109, 'Test Sample Data'!N46&gt;0),'Test Sample Data'!N46,$C$109),""))</f>
        <v/>
      </c>
      <c r="O47" s="41" t="str">
        <f>'Gene Table'!B46</f>
        <v>IL21</v>
      </c>
      <c r="P47" s="102">
        <v>44</v>
      </c>
      <c r="Q47" s="41">
        <f>IF('Control Sample Data'!C46="","",IF(SUM('Control Sample Data'!C$3:C$98)&gt;10,IF(AND(ISNUMBER('Control Sample Data'!C46),'Control Sample Data'!C46&lt;$C$109, 'Control Sample Data'!C46&gt;0),'Control Sample Data'!C46,$C$109),""))</f>
        <v>15.58</v>
      </c>
      <c r="R47" s="41">
        <f>IF('Control Sample Data'!D46="","",IF(SUM('Control Sample Data'!D$3:D$98)&gt;10,IF(AND(ISNUMBER('Control Sample Data'!D46),'Control Sample Data'!D46&lt;$C$109, 'Control Sample Data'!D46&gt;0),'Control Sample Data'!D46,$C$109),""))</f>
        <v>15.57</v>
      </c>
      <c r="S47" s="41">
        <f>IF('Control Sample Data'!E46="","",IF(SUM('Control Sample Data'!E$3:E$98)&gt;10,IF(AND(ISNUMBER('Control Sample Data'!E46),'Control Sample Data'!E46&lt;$C$109, 'Control Sample Data'!E46&gt;0),'Control Sample Data'!E46,$C$109),""))</f>
        <v>15.76</v>
      </c>
      <c r="T47" s="41" t="str">
        <f>IF('Control Sample Data'!F46="","",IF(SUM('Control Sample Data'!F$3:F$98)&gt;10,IF(AND(ISNUMBER('Control Sample Data'!F46),'Control Sample Data'!F46&lt;$C$109, 'Control Sample Data'!F46&gt;0),'Control Sample Data'!F46,$C$109),""))</f>
        <v/>
      </c>
      <c r="U47" s="41" t="str">
        <f>IF('Control Sample Data'!G46="","",IF(SUM('Control Sample Data'!G$3:G$98)&gt;10,IF(AND(ISNUMBER('Control Sample Data'!G46),'Control Sample Data'!G46&lt;$C$109, 'Control Sample Data'!G46&gt;0),'Control Sample Data'!G46,$C$109),""))</f>
        <v/>
      </c>
      <c r="V47" s="41" t="str">
        <f>IF('Control Sample Data'!H46="","",IF(SUM('Control Sample Data'!H$3:H$98)&gt;10,IF(AND(ISNUMBER('Control Sample Data'!H46),'Control Sample Data'!H46&lt;$C$109, 'Control Sample Data'!H46&gt;0),'Control Sample Data'!H46,$C$109),""))</f>
        <v/>
      </c>
      <c r="W47" s="41" t="str">
        <f>IF('Control Sample Data'!I46="","",IF(SUM('Control Sample Data'!I$3:I$98)&gt;10,IF(AND(ISNUMBER('Control Sample Data'!I46),'Control Sample Data'!I46&lt;$C$109, 'Control Sample Data'!I46&gt;0),'Control Sample Data'!I46,$C$109),""))</f>
        <v/>
      </c>
      <c r="X47" s="41" t="str">
        <f>IF('Control Sample Data'!J46="","",IF(SUM('Control Sample Data'!J$3:J$98)&gt;10,IF(AND(ISNUMBER('Control Sample Data'!J46),'Control Sample Data'!J46&lt;$C$109, 'Control Sample Data'!J46&gt;0),'Control Sample Data'!J46,$C$109),""))</f>
        <v/>
      </c>
      <c r="Y47" s="41" t="str">
        <f>IF('Control Sample Data'!K46="","",IF(SUM('Control Sample Data'!K$3:K$98)&gt;10,IF(AND(ISNUMBER('Control Sample Data'!K46),'Control Sample Data'!K46&lt;$C$109, 'Control Sample Data'!K46&gt;0),'Control Sample Data'!K46,$C$109),""))</f>
        <v/>
      </c>
      <c r="Z47" s="41" t="str">
        <f>IF('Control Sample Data'!L46="","",IF(SUM('Control Sample Data'!L$3:L$98)&gt;10,IF(AND(ISNUMBER('Control Sample Data'!L46),'Control Sample Data'!L46&lt;$C$109, 'Control Sample Data'!L46&gt;0),'Control Sample Data'!L46,$C$109),""))</f>
        <v/>
      </c>
      <c r="AA47" s="41" t="str">
        <f>IF('Control Sample Data'!M46="","",IF(SUM('Control Sample Data'!M$3:M$98)&gt;10,IF(AND(ISNUMBER('Control Sample Data'!M46),'Control Sample Data'!M46&lt;$C$109, 'Control Sample Data'!M46&gt;0),'Control Sample Data'!M46,$C$109),""))</f>
        <v/>
      </c>
      <c r="AB47" s="127" t="str">
        <f>IF('Control Sample Data'!N46="","",IF(SUM('Control Sample Data'!N$3:N$98)&gt;10,IF(AND(ISNUMBER('Control Sample Data'!N46),'Control Sample Data'!N46&lt;$C$109, 'Control Sample Data'!N46&gt;0),'Control Sample Data'!N46,$C$109),""))</f>
        <v/>
      </c>
      <c r="BA47" s="85" t="str">
        <f t="shared" si="36"/>
        <v>IL21</v>
      </c>
      <c r="BB47" s="107">
        <v>44</v>
      </c>
      <c r="BC47" s="86">
        <f t="shared" si="53"/>
        <v>3.1999999999996476E-2</v>
      </c>
      <c r="BD47" s="86">
        <f t="shared" si="54"/>
        <v>-6.3999999999996504E-2</v>
      </c>
      <c r="BE47" s="86">
        <f t="shared" si="55"/>
        <v>4.7999999999998266E-2</v>
      </c>
      <c r="BF47" s="86" t="str">
        <f t="shared" si="56"/>
        <v/>
      </c>
      <c r="BG47" s="86" t="str">
        <f t="shared" si="57"/>
        <v/>
      </c>
      <c r="BH47" s="86" t="str">
        <f t="shared" si="58"/>
        <v/>
      </c>
      <c r="BI47" s="86" t="str">
        <f t="shared" si="59"/>
        <v/>
      </c>
      <c r="BJ47" s="86" t="str">
        <f t="shared" si="60"/>
        <v/>
      </c>
      <c r="BK47" s="86" t="str">
        <f t="shared" si="61"/>
        <v/>
      </c>
      <c r="BL47" s="86" t="str">
        <f t="shared" si="62"/>
        <v/>
      </c>
      <c r="BM47" s="86" t="str">
        <f t="shared" si="37"/>
        <v/>
      </c>
      <c r="BN47" s="86" t="str">
        <f t="shared" si="38"/>
        <v/>
      </c>
      <c r="BO47" s="86">
        <f t="shared" si="63"/>
        <v>-2.8899999999999988</v>
      </c>
      <c r="BP47" s="86">
        <f t="shared" si="64"/>
        <v>-2.7719999999999985</v>
      </c>
      <c r="BQ47" s="86">
        <f t="shared" si="65"/>
        <v>-2.8160000000000007</v>
      </c>
      <c r="BR47" s="86" t="str">
        <f t="shared" si="66"/>
        <v/>
      </c>
      <c r="BS47" s="86" t="str">
        <f t="shared" si="67"/>
        <v/>
      </c>
      <c r="BT47" s="86" t="str">
        <f t="shared" si="68"/>
        <v/>
      </c>
      <c r="BU47" s="86" t="str">
        <f t="shared" si="69"/>
        <v/>
      </c>
      <c r="BV47" s="86" t="str">
        <f t="shared" si="70"/>
        <v/>
      </c>
      <c r="BW47" s="86" t="str">
        <f t="shared" si="71"/>
        <v/>
      </c>
      <c r="BX47" s="86" t="str">
        <f t="shared" si="72"/>
        <v/>
      </c>
      <c r="BY47" s="86" t="str">
        <f t="shared" si="39"/>
        <v/>
      </c>
      <c r="BZ47" s="86" t="str">
        <f t="shared" si="40"/>
        <v/>
      </c>
      <c r="CA47" s="41">
        <f t="shared" si="41"/>
        <v>5.333333333332746E-3</v>
      </c>
      <c r="CB47" s="41">
        <f t="shared" si="42"/>
        <v>-2.8259999999999992</v>
      </c>
      <c r="CC47" s="90" t="str">
        <f t="shared" si="43"/>
        <v>IL21</v>
      </c>
      <c r="CD47" s="107">
        <v>44</v>
      </c>
      <c r="CE47" s="91">
        <f t="shared" si="73"/>
        <v>0.97806347344734168</v>
      </c>
      <c r="CF47" s="91">
        <f t="shared" si="74"/>
        <v>1.0453601002051625</v>
      </c>
      <c r="CG47" s="91">
        <f t="shared" si="75"/>
        <v>0.96727632961393328</v>
      </c>
      <c r="CH47" s="91" t="str">
        <f t="shared" si="76"/>
        <v/>
      </c>
      <c r="CI47" s="91" t="str">
        <f t="shared" si="77"/>
        <v/>
      </c>
      <c r="CJ47" s="91" t="str">
        <f t="shared" si="78"/>
        <v/>
      </c>
      <c r="CK47" s="91" t="str">
        <f t="shared" si="79"/>
        <v/>
      </c>
      <c r="CL47" s="91" t="str">
        <f t="shared" si="80"/>
        <v/>
      </c>
      <c r="CM47" s="91" t="str">
        <f t="shared" si="81"/>
        <v/>
      </c>
      <c r="CN47" s="91" t="str">
        <f t="shared" si="82"/>
        <v/>
      </c>
      <c r="CO47" s="91" t="str">
        <f t="shared" si="44"/>
        <v/>
      </c>
      <c r="CP47" s="91" t="str">
        <f t="shared" si="45"/>
        <v/>
      </c>
      <c r="CQ47" s="91">
        <f t="shared" si="52"/>
        <v>7.4127044951229601</v>
      </c>
      <c r="CR47" s="91">
        <f t="shared" si="52"/>
        <v>6.8305417151299519</v>
      </c>
      <c r="CS47" s="91">
        <f t="shared" si="52"/>
        <v>7.0420721085052111</v>
      </c>
      <c r="CT47" s="91" t="str">
        <f t="shared" si="52"/>
        <v/>
      </c>
      <c r="CU47" s="91" t="str">
        <f t="shared" si="52"/>
        <v/>
      </c>
      <c r="CV47" s="91" t="str">
        <f t="shared" si="52"/>
        <v/>
      </c>
      <c r="CW47" s="91" t="str">
        <f t="shared" si="50"/>
        <v/>
      </c>
      <c r="CX47" s="91" t="str">
        <f t="shared" si="50"/>
        <v/>
      </c>
      <c r="CY47" s="91" t="str">
        <f t="shared" si="50"/>
        <v/>
      </c>
      <c r="CZ47" s="91" t="str">
        <f t="shared" si="48"/>
        <v/>
      </c>
      <c r="DA47" s="91" t="str">
        <f t="shared" si="46"/>
        <v/>
      </c>
      <c r="DB47" s="91" t="str">
        <f t="shared" si="47"/>
        <v/>
      </c>
    </row>
    <row r="48" spans="1:106" ht="15" customHeight="1" x14ac:dyDescent="0.3">
      <c r="A48" s="126" t="str">
        <f>'Gene Table'!B47</f>
        <v>IL22</v>
      </c>
      <c r="B48" s="102">
        <v>45</v>
      </c>
      <c r="C48" s="41">
        <f>IF('Test Sample Data'!C47="","",IF(SUM('Test Sample Data'!C$3:C$98)&gt;10,IF(AND(ISNUMBER('Test Sample Data'!C47),'Test Sample Data'!C47&lt;$C$109, 'Test Sample Data'!C47&gt;0),'Test Sample Data'!C47,$C$109),""))</f>
        <v>35</v>
      </c>
      <c r="D48" s="41">
        <f>IF('Test Sample Data'!D47="","",IF(SUM('Test Sample Data'!D$3:D$98)&gt;10,IF(AND(ISNUMBER('Test Sample Data'!D47),'Test Sample Data'!D47&lt;$C$109, 'Test Sample Data'!D47&gt;0),'Test Sample Data'!D47,$C$109),""))</f>
        <v>35</v>
      </c>
      <c r="E48" s="41">
        <f>IF('Test Sample Data'!E47="","",IF(SUM('Test Sample Data'!E$3:E$98)&gt;10,IF(AND(ISNUMBER('Test Sample Data'!E47),'Test Sample Data'!E47&lt;$C$109, 'Test Sample Data'!E47&gt;0),'Test Sample Data'!E47,$C$109),""))</f>
        <v>35</v>
      </c>
      <c r="F48" s="41" t="str">
        <f>IF('Test Sample Data'!F47="","",IF(SUM('Test Sample Data'!F$3:F$98)&gt;10,IF(AND(ISNUMBER('Test Sample Data'!F47),'Test Sample Data'!F47&lt;$C$109, 'Test Sample Data'!F47&gt;0),'Test Sample Data'!F47,$C$109),""))</f>
        <v/>
      </c>
      <c r="G48" s="41" t="str">
        <f>IF('Test Sample Data'!G47="","",IF(SUM('Test Sample Data'!G$3:G$98)&gt;10,IF(AND(ISNUMBER('Test Sample Data'!G47),'Test Sample Data'!G47&lt;$C$109, 'Test Sample Data'!G47&gt;0),'Test Sample Data'!G47,$C$109),""))</f>
        <v/>
      </c>
      <c r="H48" s="41" t="str">
        <f>IF('Test Sample Data'!H47="","",IF(SUM('Test Sample Data'!H$3:H$98)&gt;10,IF(AND(ISNUMBER('Test Sample Data'!H47),'Test Sample Data'!H47&lt;$C$109, 'Test Sample Data'!H47&gt;0),'Test Sample Data'!H47,$C$109),""))</f>
        <v/>
      </c>
      <c r="I48" s="41" t="str">
        <f>IF('Test Sample Data'!I47="","",IF(SUM('Test Sample Data'!I$3:I$98)&gt;10,IF(AND(ISNUMBER('Test Sample Data'!I47),'Test Sample Data'!I47&lt;$C$109, 'Test Sample Data'!I47&gt;0),'Test Sample Data'!I47,$C$109),""))</f>
        <v/>
      </c>
      <c r="J48" s="41" t="str">
        <f>IF('Test Sample Data'!J47="","",IF(SUM('Test Sample Data'!J$3:J$98)&gt;10,IF(AND(ISNUMBER('Test Sample Data'!J47),'Test Sample Data'!J47&lt;$C$109, 'Test Sample Data'!J47&gt;0),'Test Sample Data'!J47,$C$109),""))</f>
        <v/>
      </c>
      <c r="K48" s="41" t="str">
        <f>IF('Test Sample Data'!K47="","",IF(SUM('Test Sample Data'!K$3:K$98)&gt;10,IF(AND(ISNUMBER('Test Sample Data'!K47),'Test Sample Data'!K47&lt;$C$109, 'Test Sample Data'!K47&gt;0),'Test Sample Data'!K47,$C$109),""))</f>
        <v/>
      </c>
      <c r="L48" s="41" t="str">
        <f>IF('Test Sample Data'!L47="","",IF(SUM('Test Sample Data'!L$3:L$98)&gt;10,IF(AND(ISNUMBER('Test Sample Data'!L47),'Test Sample Data'!L47&lt;$C$109, 'Test Sample Data'!L47&gt;0),'Test Sample Data'!L47,$C$109),""))</f>
        <v/>
      </c>
      <c r="M48" s="41" t="str">
        <f>IF('Test Sample Data'!M47="","",IF(SUM('Test Sample Data'!M$3:M$98)&gt;10,IF(AND(ISNUMBER('Test Sample Data'!M47),'Test Sample Data'!M47&lt;$C$109, 'Test Sample Data'!M47&gt;0),'Test Sample Data'!M47,$C$109),""))</f>
        <v/>
      </c>
      <c r="N48" s="41" t="str">
        <f>IF('Test Sample Data'!N47="","",IF(SUM('Test Sample Data'!N$3:N$98)&gt;10,IF(AND(ISNUMBER('Test Sample Data'!N47),'Test Sample Data'!N47&lt;$C$109, 'Test Sample Data'!N47&gt;0),'Test Sample Data'!N47,$C$109),""))</f>
        <v/>
      </c>
      <c r="O48" s="41" t="str">
        <f>'Gene Table'!B47</f>
        <v>IL22</v>
      </c>
      <c r="P48" s="102">
        <v>45</v>
      </c>
      <c r="Q48" s="41">
        <f>IF('Control Sample Data'!C47="","",IF(SUM('Control Sample Data'!C$3:C$98)&gt;10,IF(AND(ISNUMBER('Control Sample Data'!C47),'Control Sample Data'!C47&lt;$C$109, 'Control Sample Data'!C47&gt;0),'Control Sample Data'!C47,$C$109),""))</f>
        <v>35</v>
      </c>
      <c r="R48" s="41">
        <f>IF('Control Sample Data'!D47="","",IF(SUM('Control Sample Data'!D$3:D$98)&gt;10,IF(AND(ISNUMBER('Control Sample Data'!D47),'Control Sample Data'!D47&lt;$C$109, 'Control Sample Data'!D47&gt;0),'Control Sample Data'!D47,$C$109),""))</f>
        <v>35</v>
      </c>
      <c r="S48" s="41">
        <f>IF('Control Sample Data'!E47="","",IF(SUM('Control Sample Data'!E$3:E$98)&gt;10,IF(AND(ISNUMBER('Control Sample Data'!E47),'Control Sample Data'!E47&lt;$C$109, 'Control Sample Data'!E47&gt;0),'Control Sample Data'!E47,$C$109),""))</f>
        <v>35</v>
      </c>
      <c r="T48" s="41" t="str">
        <f>IF('Control Sample Data'!F47="","",IF(SUM('Control Sample Data'!F$3:F$98)&gt;10,IF(AND(ISNUMBER('Control Sample Data'!F47),'Control Sample Data'!F47&lt;$C$109, 'Control Sample Data'!F47&gt;0),'Control Sample Data'!F47,$C$109),""))</f>
        <v/>
      </c>
      <c r="U48" s="41" t="str">
        <f>IF('Control Sample Data'!G47="","",IF(SUM('Control Sample Data'!G$3:G$98)&gt;10,IF(AND(ISNUMBER('Control Sample Data'!G47),'Control Sample Data'!G47&lt;$C$109, 'Control Sample Data'!G47&gt;0),'Control Sample Data'!G47,$C$109),""))</f>
        <v/>
      </c>
      <c r="V48" s="41" t="str">
        <f>IF('Control Sample Data'!H47="","",IF(SUM('Control Sample Data'!H$3:H$98)&gt;10,IF(AND(ISNUMBER('Control Sample Data'!H47),'Control Sample Data'!H47&lt;$C$109, 'Control Sample Data'!H47&gt;0),'Control Sample Data'!H47,$C$109),""))</f>
        <v/>
      </c>
      <c r="W48" s="41" t="str">
        <f>IF('Control Sample Data'!I47="","",IF(SUM('Control Sample Data'!I$3:I$98)&gt;10,IF(AND(ISNUMBER('Control Sample Data'!I47),'Control Sample Data'!I47&lt;$C$109, 'Control Sample Data'!I47&gt;0),'Control Sample Data'!I47,$C$109),""))</f>
        <v/>
      </c>
      <c r="X48" s="41" t="str">
        <f>IF('Control Sample Data'!J47="","",IF(SUM('Control Sample Data'!J$3:J$98)&gt;10,IF(AND(ISNUMBER('Control Sample Data'!J47),'Control Sample Data'!J47&lt;$C$109, 'Control Sample Data'!J47&gt;0),'Control Sample Data'!J47,$C$109),""))</f>
        <v/>
      </c>
      <c r="Y48" s="41" t="str">
        <f>IF('Control Sample Data'!K47="","",IF(SUM('Control Sample Data'!K$3:K$98)&gt;10,IF(AND(ISNUMBER('Control Sample Data'!K47),'Control Sample Data'!K47&lt;$C$109, 'Control Sample Data'!K47&gt;0),'Control Sample Data'!K47,$C$109),""))</f>
        <v/>
      </c>
      <c r="Z48" s="41" t="str">
        <f>IF('Control Sample Data'!L47="","",IF(SUM('Control Sample Data'!L$3:L$98)&gt;10,IF(AND(ISNUMBER('Control Sample Data'!L47),'Control Sample Data'!L47&lt;$C$109, 'Control Sample Data'!L47&gt;0),'Control Sample Data'!L47,$C$109),""))</f>
        <v/>
      </c>
      <c r="AA48" s="41" t="str">
        <f>IF('Control Sample Data'!M47="","",IF(SUM('Control Sample Data'!M$3:M$98)&gt;10,IF(AND(ISNUMBER('Control Sample Data'!M47),'Control Sample Data'!M47&lt;$C$109, 'Control Sample Data'!M47&gt;0),'Control Sample Data'!M47,$C$109),""))</f>
        <v/>
      </c>
      <c r="AB48" s="127" t="str">
        <f>IF('Control Sample Data'!N47="","",IF(SUM('Control Sample Data'!N$3:N$98)&gt;10,IF(AND(ISNUMBER('Control Sample Data'!N47),'Control Sample Data'!N47&lt;$C$109, 'Control Sample Data'!N47&gt;0),'Control Sample Data'!N47,$C$109),""))</f>
        <v/>
      </c>
      <c r="BA48" s="85" t="str">
        <f t="shared" si="36"/>
        <v>IL22</v>
      </c>
      <c r="BB48" s="107">
        <v>45</v>
      </c>
      <c r="BC48" s="86">
        <f t="shared" si="53"/>
        <v>16.291999999999998</v>
      </c>
      <c r="BD48" s="86">
        <f t="shared" si="54"/>
        <v>16.316000000000003</v>
      </c>
      <c r="BE48" s="86">
        <f t="shared" si="55"/>
        <v>16.417999999999999</v>
      </c>
      <c r="BF48" s="86" t="str">
        <f t="shared" si="56"/>
        <v/>
      </c>
      <c r="BG48" s="86" t="str">
        <f t="shared" si="57"/>
        <v/>
      </c>
      <c r="BH48" s="86" t="str">
        <f t="shared" si="58"/>
        <v/>
      </c>
      <c r="BI48" s="86" t="str">
        <f t="shared" si="59"/>
        <v/>
      </c>
      <c r="BJ48" s="86" t="str">
        <f t="shared" si="60"/>
        <v/>
      </c>
      <c r="BK48" s="86" t="str">
        <f t="shared" si="61"/>
        <v/>
      </c>
      <c r="BL48" s="86" t="str">
        <f t="shared" si="62"/>
        <v/>
      </c>
      <c r="BM48" s="86" t="str">
        <f t="shared" si="37"/>
        <v/>
      </c>
      <c r="BN48" s="86" t="str">
        <f t="shared" si="38"/>
        <v/>
      </c>
      <c r="BO48" s="86">
        <f t="shared" si="63"/>
        <v>16.53</v>
      </c>
      <c r="BP48" s="86">
        <f t="shared" si="64"/>
        <v>16.658000000000001</v>
      </c>
      <c r="BQ48" s="86">
        <f t="shared" si="65"/>
        <v>16.423999999999999</v>
      </c>
      <c r="BR48" s="86" t="str">
        <f t="shared" si="66"/>
        <v/>
      </c>
      <c r="BS48" s="86" t="str">
        <f t="shared" si="67"/>
        <v/>
      </c>
      <c r="BT48" s="86" t="str">
        <f t="shared" si="68"/>
        <v/>
      </c>
      <c r="BU48" s="86" t="str">
        <f t="shared" si="69"/>
        <v/>
      </c>
      <c r="BV48" s="86" t="str">
        <f t="shared" si="70"/>
        <v/>
      </c>
      <c r="BW48" s="86" t="str">
        <f t="shared" si="71"/>
        <v/>
      </c>
      <c r="BX48" s="86" t="str">
        <f t="shared" si="72"/>
        <v/>
      </c>
      <c r="BY48" s="86" t="str">
        <f t="shared" si="39"/>
        <v/>
      </c>
      <c r="BZ48" s="86" t="str">
        <f t="shared" si="40"/>
        <v/>
      </c>
      <c r="CA48" s="41">
        <f t="shared" si="41"/>
        <v>16.342000000000002</v>
      </c>
      <c r="CB48" s="41">
        <f t="shared" si="42"/>
        <v>16.537333333333333</v>
      </c>
      <c r="CC48" s="90" t="str">
        <f t="shared" si="43"/>
        <v>IL22</v>
      </c>
      <c r="CD48" s="107">
        <v>45</v>
      </c>
      <c r="CE48" s="91">
        <f t="shared" si="73"/>
        <v>1.2462905748138799E-5</v>
      </c>
      <c r="CF48" s="91">
        <f t="shared" si="74"/>
        <v>1.2257293651688118E-5</v>
      </c>
      <c r="CG48" s="91">
        <f t="shared" si="75"/>
        <v>1.1420616049138579E-5</v>
      </c>
      <c r="CH48" s="91" t="str">
        <f t="shared" si="76"/>
        <v/>
      </c>
      <c r="CI48" s="91" t="str">
        <f t="shared" si="77"/>
        <v/>
      </c>
      <c r="CJ48" s="91" t="str">
        <f t="shared" si="78"/>
        <v/>
      </c>
      <c r="CK48" s="91" t="str">
        <f t="shared" si="79"/>
        <v/>
      </c>
      <c r="CL48" s="91" t="str">
        <f t="shared" si="80"/>
        <v/>
      </c>
      <c r="CM48" s="91" t="str">
        <f t="shared" si="81"/>
        <v/>
      </c>
      <c r="CN48" s="91" t="str">
        <f t="shared" si="82"/>
        <v/>
      </c>
      <c r="CO48" s="91" t="str">
        <f t="shared" si="44"/>
        <v/>
      </c>
      <c r="CP48" s="91" t="str">
        <f t="shared" si="45"/>
        <v/>
      </c>
      <c r="CQ48" s="91">
        <f t="shared" si="52"/>
        <v>1.0567546601188079E-5</v>
      </c>
      <c r="CR48" s="91">
        <f t="shared" si="52"/>
        <v>9.670353103900327E-6</v>
      </c>
      <c r="CS48" s="91">
        <f t="shared" si="52"/>
        <v>1.1373217672721261E-5</v>
      </c>
      <c r="CT48" s="91" t="str">
        <f t="shared" si="52"/>
        <v/>
      </c>
      <c r="CU48" s="91" t="str">
        <f t="shared" si="52"/>
        <v/>
      </c>
      <c r="CV48" s="91" t="str">
        <f t="shared" si="52"/>
        <v/>
      </c>
      <c r="CW48" s="91" t="str">
        <f t="shared" si="50"/>
        <v/>
      </c>
      <c r="CX48" s="91" t="str">
        <f t="shared" si="50"/>
        <v/>
      </c>
      <c r="CY48" s="91" t="str">
        <f t="shared" si="50"/>
        <v/>
      </c>
      <c r="CZ48" s="91" t="str">
        <f t="shared" si="48"/>
        <v/>
      </c>
      <c r="DA48" s="91" t="str">
        <f t="shared" si="46"/>
        <v/>
      </c>
      <c r="DB48" s="91" t="str">
        <f t="shared" si="47"/>
        <v/>
      </c>
    </row>
    <row r="49" spans="1:106" ht="15" customHeight="1" x14ac:dyDescent="0.3">
      <c r="A49" s="126" t="str">
        <f>'Gene Table'!B48</f>
        <v>IL23A</v>
      </c>
      <c r="B49" s="102">
        <v>46</v>
      </c>
      <c r="C49" s="41">
        <f>IF('Test Sample Data'!C48="","",IF(SUM('Test Sample Data'!C$3:C$98)&gt;10,IF(AND(ISNUMBER('Test Sample Data'!C48),'Test Sample Data'!C48&lt;$C$109, 'Test Sample Data'!C48&gt;0),'Test Sample Data'!C48,$C$109),""))</f>
        <v>27.76</v>
      </c>
      <c r="D49" s="41">
        <f>IF('Test Sample Data'!D48="","",IF(SUM('Test Sample Data'!D$3:D$98)&gt;10,IF(AND(ISNUMBER('Test Sample Data'!D48),'Test Sample Data'!D48&lt;$C$109, 'Test Sample Data'!D48&gt;0),'Test Sample Data'!D48,$C$109),""))</f>
        <v>28.03</v>
      </c>
      <c r="E49" s="41">
        <f>IF('Test Sample Data'!E48="","",IF(SUM('Test Sample Data'!E$3:E$98)&gt;10,IF(AND(ISNUMBER('Test Sample Data'!E48),'Test Sample Data'!E48&lt;$C$109, 'Test Sample Data'!E48&gt;0),'Test Sample Data'!E48,$C$109),""))</f>
        <v>27.73</v>
      </c>
      <c r="F49" s="41" t="str">
        <f>IF('Test Sample Data'!F48="","",IF(SUM('Test Sample Data'!F$3:F$98)&gt;10,IF(AND(ISNUMBER('Test Sample Data'!F48),'Test Sample Data'!F48&lt;$C$109, 'Test Sample Data'!F48&gt;0),'Test Sample Data'!F48,$C$109),""))</f>
        <v/>
      </c>
      <c r="G49" s="41" t="str">
        <f>IF('Test Sample Data'!G48="","",IF(SUM('Test Sample Data'!G$3:G$98)&gt;10,IF(AND(ISNUMBER('Test Sample Data'!G48),'Test Sample Data'!G48&lt;$C$109, 'Test Sample Data'!G48&gt;0),'Test Sample Data'!G48,$C$109),""))</f>
        <v/>
      </c>
      <c r="H49" s="41" t="str">
        <f>IF('Test Sample Data'!H48="","",IF(SUM('Test Sample Data'!H$3:H$98)&gt;10,IF(AND(ISNUMBER('Test Sample Data'!H48),'Test Sample Data'!H48&lt;$C$109, 'Test Sample Data'!H48&gt;0),'Test Sample Data'!H48,$C$109),""))</f>
        <v/>
      </c>
      <c r="I49" s="41" t="str">
        <f>IF('Test Sample Data'!I48="","",IF(SUM('Test Sample Data'!I$3:I$98)&gt;10,IF(AND(ISNUMBER('Test Sample Data'!I48),'Test Sample Data'!I48&lt;$C$109, 'Test Sample Data'!I48&gt;0),'Test Sample Data'!I48,$C$109),""))</f>
        <v/>
      </c>
      <c r="J49" s="41" t="str">
        <f>IF('Test Sample Data'!J48="","",IF(SUM('Test Sample Data'!J$3:J$98)&gt;10,IF(AND(ISNUMBER('Test Sample Data'!J48),'Test Sample Data'!J48&lt;$C$109, 'Test Sample Data'!J48&gt;0),'Test Sample Data'!J48,$C$109),""))</f>
        <v/>
      </c>
      <c r="K49" s="41" t="str">
        <f>IF('Test Sample Data'!K48="","",IF(SUM('Test Sample Data'!K$3:K$98)&gt;10,IF(AND(ISNUMBER('Test Sample Data'!K48),'Test Sample Data'!K48&lt;$C$109, 'Test Sample Data'!K48&gt;0),'Test Sample Data'!K48,$C$109),""))</f>
        <v/>
      </c>
      <c r="L49" s="41" t="str">
        <f>IF('Test Sample Data'!L48="","",IF(SUM('Test Sample Data'!L$3:L$98)&gt;10,IF(AND(ISNUMBER('Test Sample Data'!L48),'Test Sample Data'!L48&lt;$C$109, 'Test Sample Data'!L48&gt;0),'Test Sample Data'!L48,$C$109),""))</f>
        <v/>
      </c>
      <c r="M49" s="41" t="str">
        <f>IF('Test Sample Data'!M48="","",IF(SUM('Test Sample Data'!M$3:M$98)&gt;10,IF(AND(ISNUMBER('Test Sample Data'!M48),'Test Sample Data'!M48&lt;$C$109, 'Test Sample Data'!M48&gt;0),'Test Sample Data'!M48,$C$109),""))</f>
        <v/>
      </c>
      <c r="N49" s="41" t="str">
        <f>IF('Test Sample Data'!N48="","",IF(SUM('Test Sample Data'!N$3:N$98)&gt;10,IF(AND(ISNUMBER('Test Sample Data'!N48),'Test Sample Data'!N48&lt;$C$109, 'Test Sample Data'!N48&gt;0),'Test Sample Data'!N48,$C$109),""))</f>
        <v/>
      </c>
      <c r="O49" s="41" t="str">
        <f>'Gene Table'!B48</f>
        <v>IL23A</v>
      </c>
      <c r="P49" s="102">
        <v>46</v>
      </c>
      <c r="Q49" s="41">
        <f>IF('Control Sample Data'!C48="","",IF(SUM('Control Sample Data'!C$3:C$98)&gt;10,IF(AND(ISNUMBER('Control Sample Data'!C48),'Control Sample Data'!C48&lt;$C$109, 'Control Sample Data'!C48&gt;0),'Control Sample Data'!C48,$C$109),""))</f>
        <v>28.59</v>
      </c>
      <c r="R49" s="41">
        <f>IF('Control Sample Data'!D48="","",IF(SUM('Control Sample Data'!D$3:D$98)&gt;10,IF(AND(ISNUMBER('Control Sample Data'!D48),'Control Sample Data'!D48&lt;$C$109, 'Control Sample Data'!D48&gt;0),'Control Sample Data'!D48,$C$109),""))</f>
        <v>29.01</v>
      </c>
      <c r="S49" s="41">
        <f>IF('Control Sample Data'!E48="","",IF(SUM('Control Sample Data'!E$3:E$98)&gt;10,IF(AND(ISNUMBER('Control Sample Data'!E48),'Control Sample Data'!E48&lt;$C$109, 'Control Sample Data'!E48&gt;0),'Control Sample Data'!E48,$C$109),""))</f>
        <v>29.01</v>
      </c>
      <c r="T49" s="41" t="str">
        <f>IF('Control Sample Data'!F48="","",IF(SUM('Control Sample Data'!F$3:F$98)&gt;10,IF(AND(ISNUMBER('Control Sample Data'!F48),'Control Sample Data'!F48&lt;$C$109, 'Control Sample Data'!F48&gt;0),'Control Sample Data'!F48,$C$109),""))</f>
        <v/>
      </c>
      <c r="U49" s="41" t="str">
        <f>IF('Control Sample Data'!G48="","",IF(SUM('Control Sample Data'!G$3:G$98)&gt;10,IF(AND(ISNUMBER('Control Sample Data'!G48),'Control Sample Data'!G48&lt;$C$109, 'Control Sample Data'!G48&gt;0),'Control Sample Data'!G48,$C$109),""))</f>
        <v/>
      </c>
      <c r="V49" s="41" t="str">
        <f>IF('Control Sample Data'!H48="","",IF(SUM('Control Sample Data'!H$3:H$98)&gt;10,IF(AND(ISNUMBER('Control Sample Data'!H48),'Control Sample Data'!H48&lt;$C$109, 'Control Sample Data'!H48&gt;0),'Control Sample Data'!H48,$C$109),""))</f>
        <v/>
      </c>
      <c r="W49" s="41" t="str">
        <f>IF('Control Sample Data'!I48="","",IF(SUM('Control Sample Data'!I$3:I$98)&gt;10,IF(AND(ISNUMBER('Control Sample Data'!I48),'Control Sample Data'!I48&lt;$C$109, 'Control Sample Data'!I48&gt;0),'Control Sample Data'!I48,$C$109),""))</f>
        <v/>
      </c>
      <c r="X49" s="41" t="str">
        <f>IF('Control Sample Data'!J48="","",IF(SUM('Control Sample Data'!J$3:J$98)&gt;10,IF(AND(ISNUMBER('Control Sample Data'!J48),'Control Sample Data'!J48&lt;$C$109, 'Control Sample Data'!J48&gt;0),'Control Sample Data'!J48,$C$109),""))</f>
        <v/>
      </c>
      <c r="Y49" s="41" t="str">
        <f>IF('Control Sample Data'!K48="","",IF(SUM('Control Sample Data'!K$3:K$98)&gt;10,IF(AND(ISNUMBER('Control Sample Data'!K48),'Control Sample Data'!K48&lt;$C$109, 'Control Sample Data'!K48&gt;0),'Control Sample Data'!K48,$C$109),""))</f>
        <v/>
      </c>
      <c r="Z49" s="41" t="str">
        <f>IF('Control Sample Data'!L48="","",IF(SUM('Control Sample Data'!L$3:L$98)&gt;10,IF(AND(ISNUMBER('Control Sample Data'!L48),'Control Sample Data'!L48&lt;$C$109, 'Control Sample Data'!L48&gt;0),'Control Sample Data'!L48,$C$109),""))</f>
        <v/>
      </c>
      <c r="AA49" s="41" t="str">
        <f>IF('Control Sample Data'!M48="","",IF(SUM('Control Sample Data'!M$3:M$98)&gt;10,IF(AND(ISNUMBER('Control Sample Data'!M48),'Control Sample Data'!M48&lt;$C$109, 'Control Sample Data'!M48&gt;0),'Control Sample Data'!M48,$C$109),""))</f>
        <v/>
      </c>
      <c r="AB49" s="127" t="str">
        <f>IF('Control Sample Data'!N48="","",IF(SUM('Control Sample Data'!N$3:N$98)&gt;10,IF(AND(ISNUMBER('Control Sample Data'!N48),'Control Sample Data'!N48&lt;$C$109, 'Control Sample Data'!N48&gt;0),'Control Sample Data'!N48,$C$109),""))</f>
        <v/>
      </c>
      <c r="BA49" s="85" t="str">
        <f t="shared" si="36"/>
        <v>IL23A</v>
      </c>
      <c r="BB49" s="107">
        <v>46</v>
      </c>
      <c r="BC49" s="86">
        <f t="shared" si="53"/>
        <v>9.0519999999999996</v>
      </c>
      <c r="BD49" s="86">
        <f t="shared" si="54"/>
        <v>9.3460000000000036</v>
      </c>
      <c r="BE49" s="86">
        <f t="shared" si="55"/>
        <v>9.1479999999999997</v>
      </c>
      <c r="BF49" s="86" t="str">
        <f t="shared" si="56"/>
        <v/>
      </c>
      <c r="BG49" s="86" t="str">
        <f t="shared" si="57"/>
        <v/>
      </c>
      <c r="BH49" s="86" t="str">
        <f t="shared" si="58"/>
        <v/>
      </c>
      <c r="BI49" s="86" t="str">
        <f t="shared" si="59"/>
        <v/>
      </c>
      <c r="BJ49" s="86" t="str">
        <f t="shared" si="60"/>
        <v/>
      </c>
      <c r="BK49" s="86" t="str">
        <f t="shared" si="61"/>
        <v/>
      </c>
      <c r="BL49" s="86" t="str">
        <f t="shared" si="62"/>
        <v/>
      </c>
      <c r="BM49" s="86" t="str">
        <f t="shared" si="37"/>
        <v/>
      </c>
      <c r="BN49" s="86" t="str">
        <f t="shared" si="38"/>
        <v/>
      </c>
      <c r="BO49" s="86">
        <f t="shared" si="63"/>
        <v>10.120000000000001</v>
      </c>
      <c r="BP49" s="86">
        <f t="shared" si="64"/>
        <v>10.668000000000003</v>
      </c>
      <c r="BQ49" s="86">
        <f t="shared" si="65"/>
        <v>10.434000000000001</v>
      </c>
      <c r="BR49" s="86" t="str">
        <f t="shared" si="66"/>
        <v/>
      </c>
      <c r="BS49" s="86" t="str">
        <f t="shared" si="67"/>
        <v/>
      </c>
      <c r="BT49" s="86" t="str">
        <f t="shared" si="68"/>
        <v/>
      </c>
      <c r="BU49" s="86" t="str">
        <f t="shared" si="69"/>
        <v/>
      </c>
      <c r="BV49" s="86" t="str">
        <f t="shared" si="70"/>
        <v/>
      </c>
      <c r="BW49" s="86" t="str">
        <f t="shared" si="71"/>
        <v/>
      </c>
      <c r="BX49" s="86" t="str">
        <f t="shared" si="72"/>
        <v/>
      </c>
      <c r="BY49" s="86" t="str">
        <f t="shared" si="39"/>
        <v/>
      </c>
      <c r="BZ49" s="86" t="str">
        <f t="shared" si="40"/>
        <v/>
      </c>
      <c r="CA49" s="41">
        <f t="shared" si="41"/>
        <v>9.1820000000000004</v>
      </c>
      <c r="CB49" s="41">
        <f t="shared" si="42"/>
        <v>10.407333333333336</v>
      </c>
      <c r="CC49" s="90" t="str">
        <f t="shared" si="43"/>
        <v>IL23A</v>
      </c>
      <c r="CD49" s="107">
        <v>46</v>
      </c>
      <c r="CE49" s="91">
        <f t="shared" si="73"/>
        <v>1.8839808292658968E-3</v>
      </c>
      <c r="CF49" s="91">
        <f t="shared" si="74"/>
        <v>1.5366454010811807E-3</v>
      </c>
      <c r="CG49" s="91">
        <f t="shared" si="75"/>
        <v>1.7626967333250591E-3</v>
      </c>
      <c r="CH49" s="91" t="str">
        <f t="shared" si="76"/>
        <v/>
      </c>
      <c r="CI49" s="91" t="str">
        <f t="shared" si="77"/>
        <v/>
      </c>
      <c r="CJ49" s="91" t="str">
        <f t="shared" si="78"/>
        <v/>
      </c>
      <c r="CK49" s="91" t="str">
        <f t="shared" si="79"/>
        <v/>
      </c>
      <c r="CL49" s="91" t="str">
        <f t="shared" si="80"/>
        <v/>
      </c>
      <c r="CM49" s="91" t="str">
        <f t="shared" si="81"/>
        <v/>
      </c>
      <c r="CN49" s="91" t="str">
        <f t="shared" si="82"/>
        <v/>
      </c>
      <c r="CO49" s="91" t="str">
        <f t="shared" si="44"/>
        <v/>
      </c>
      <c r="CP49" s="91" t="str">
        <f t="shared" si="45"/>
        <v/>
      </c>
      <c r="CQ49" s="91">
        <f t="shared" si="52"/>
        <v>8.9862075256335412E-4</v>
      </c>
      <c r="CR49" s="91">
        <f t="shared" si="52"/>
        <v>6.1462752612541794E-4</v>
      </c>
      <c r="CS49" s="91">
        <f t="shared" si="52"/>
        <v>7.2285805566408624E-4</v>
      </c>
      <c r="CT49" s="91" t="str">
        <f t="shared" si="52"/>
        <v/>
      </c>
      <c r="CU49" s="91" t="str">
        <f t="shared" si="52"/>
        <v/>
      </c>
      <c r="CV49" s="91" t="str">
        <f t="shared" si="52"/>
        <v/>
      </c>
      <c r="CW49" s="91" t="str">
        <f t="shared" si="50"/>
        <v/>
      </c>
      <c r="CX49" s="91" t="str">
        <f t="shared" si="50"/>
        <v/>
      </c>
      <c r="CY49" s="91" t="str">
        <f t="shared" si="50"/>
        <v/>
      </c>
      <c r="CZ49" s="91" t="str">
        <f t="shared" si="48"/>
        <v/>
      </c>
      <c r="DA49" s="91" t="str">
        <f t="shared" si="46"/>
        <v/>
      </c>
      <c r="DB49" s="91" t="str">
        <f t="shared" si="47"/>
        <v/>
      </c>
    </row>
    <row r="50" spans="1:106" ht="15" customHeight="1" x14ac:dyDescent="0.3">
      <c r="A50" s="126" t="str">
        <f>'Gene Table'!B49</f>
        <v>IL24</v>
      </c>
      <c r="B50" s="102">
        <v>47</v>
      </c>
      <c r="C50" s="41">
        <f>IF('Test Sample Data'!C49="","",IF(SUM('Test Sample Data'!C$3:C$98)&gt;10,IF(AND(ISNUMBER('Test Sample Data'!C49),'Test Sample Data'!C49&lt;$C$109, 'Test Sample Data'!C49&gt;0),'Test Sample Data'!C49,$C$109),""))</f>
        <v>30.64</v>
      </c>
      <c r="D50" s="41">
        <f>IF('Test Sample Data'!D49="","",IF(SUM('Test Sample Data'!D$3:D$98)&gt;10,IF(AND(ISNUMBER('Test Sample Data'!D49),'Test Sample Data'!D49&lt;$C$109, 'Test Sample Data'!D49&gt;0),'Test Sample Data'!D49,$C$109),""))</f>
        <v>30.07</v>
      </c>
      <c r="E50" s="41">
        <f>IF('Test Sample Data'!E49="","",IF(SUM('Test Sample Data'!E$3:E$98)&gt;10,IF(AND(ISNUMBER('Test Sample Data'!E49),'Test Sample Data'!E49&lt;$C$109, 'Test Sample Data'!E49&gt;0),'Test Sample Data'!E49,$C$109),""))</f>
        <v>30.14</v>
      </c>
      <c r="F50" s="41" t="str">
        <f>IF('Test Sample Data'!F49="","",IF(SUM('Test Sample Data'!F$3:F$98)&gt;10,IF(AND(ISNUMBER('Test Sample Data'!F49),'Test Sample Data'!F49&lt;$C$109, 'Test Sample Data'!F49&gt;0),'Test Sample Data'!F49,$C$109),""))</f>
        <v/>
      </c>
      <c r="G50" s="41" t="str">
        <f>IF('Test Sample Data'!G49="","",IF(SUM('Test Sample Data'!G$3:G$98)&gt;10,IF(AND(ISNUMBER('Test Sample Data'!G49),'Test Sample Data'!G49&lt;$C$109, 'Test Sample Data'!G49&gt;0),'Test Sample Data'!G49,$C$109),""))</f>
        <v/>
      </c>
      <c r="H50" s="41" t="str">
        <f>IF('Test Sample Data'!H49="","",IF(SUM('Test Sample Data'!H$3:H$98)&gt;10,IF(AND(ISNUMBER('Test Sample Data'!H49),'Test Sample Data'!H49&lt;$C$109, 'Test Sample Data'!H49&gt;0),'Test Sample Data'!H49,$C$109),""))</f>
        <v/>
      </c>
      <c r="I50" s="41" t="str">
        <f>IF('Test Sample Data'!I49="","",IF(SUM('Test Sample Data'!I$3:I$98)&gt;10,IF(AND(ISNUMBER('Test Sample Data'!I49),'Test Sample Data'!I49&lt;$C$109, 'Test Sample Data'!I49&gt;0),'Test Sample Data'!I49,$C$109),""))</f>
        <v/>
      </c>
      <c r="J50" s="41" t="str">
        <f>IF('Test Sample Data'!J49="","",IF(SUM('Test Sample Data'!J$3:J$98)&gt;10,IF(AND(ISNUMBER('Test Sample Data'!J49),'Test Sample Data'!J49&lt;$C$109, 'Test Sample Data'!J49&gt;0),'Test Sample Data'!J49,$C$109),""))</f>
        <v/>
      </c>
      <c r="K50" s="41" t="str">
        <f>IF('Test Sample Data'!K49="","",IF(SUM('Test Sample Data'!K$3:K$98)&gt;10,IF(AND(ISNUMBER('Test Sample Data'!K49),'Test Sample Data'!K49&lt;$C$109, 'Test Sample Data'!K49&gt;0),'Test Sample Data'!K49,$C$109),""))</f>
        <v/>
      </c>
      <c r="L50" s="41" t="str">
        <f>IF('Test Sample Data'!L49="","",IF(SUM('Test Sample Data'!L$3:L$98)&gt;10,IF(AND(ISNUMBER('Test Sample Data'!L49),'Test Sample Data'!L49&lt;$C$109, 'Test Sample Data'!L49&gt;0),'Test Sample Data'!L49,$C$109),""))</f>
        <v/>
      </c>
      <c r="M50" s="41" t="str">
        <f>IF('Test Sample Data'!M49="","",IF(SUM('Test Sample Data'!M$3:M$98)&gt;10,IF(AND(ISNUMBER('Test Sample Data'!M49),'Test Sample Data'!M49&lt;$C$109, 'Test Sample Data'!M49&gt;0),'Test Sample Data'!M49,$C$109),""))</f>
        <v/>
      </c>
      <c r="N50" s="41" t="str">
        <f>IF('Test Sample Data'!N49="","",IF(SUM('Test Sample Data'!N$3:N$98)&gt;10,IF(AND(ISNUMBER('Test Sample Data'!N49),'Test Sample Data'!N49&lt;$C$109, 'Test Sample Data'!N49&gt;0),'Test Sample Data'!N49,$C$109),""))</f>
        <v/>
      </c>
      <c r="O50" s="41" t="str">
        <f>'Gene Table'!B49</f>
        <v>IL24</v>
      </c>
      <c r="P50" s="102">
        <v>47</v>
      </c>
      <c r="Q50" s="41">
        <f>IF('Control Sample Data'!C49="","",IF(SUM('Control Sample Data'!C$3:C$98)&gt;10,IF(AND(ISNUMBER('Control Sample Data'!C49),'Control Sample Data'!C49&lt;$C$109, 'Control Sample Data'!C49&gt;0),'Control Sample Data'!C49,$C$109),""))</f>
        <v>29.41</v>
      </c>
      <c r="R50" s="41">
        <f>IF('Control Sample Data'!D49="","",IF(SUM('Control Sample Data'!D$3:D$98)&gt;10,IF(AND(ISNUMBER('Control Sample Data'!D49),'Control Sample Data'!D49&lt;$C$109, 'Control Sample Data'!D49&gt;0),'Control Sample Data'!D49,$C$109),""))</f>
        <v>29.55</v>
      </c>
      <c r="S50" s="41">
        <f>IF('Control Sample Data'!E49="","",IF(SUM('Control Sample Data'!E$3:E$98)&gt;10,IF(AND(ISNUMBER('Control Sample Data'!E49),'Control Sample Data'!E49&lt;$C$109, 'Control Sample Data'!E49&gt;0),'Control Sample Data'!E49,$C$109),""))</f>
        <v>30.21</v>
      </c>
      <c r="T50" s="41" t="str">
        <f>IF('Control Sample Data'!F49="","",IF(SUM('Control Sample Data'!F$3:F$98)&gt;10,IF(AND(ISNUMBER('Control Sample Data'!F49),'Control Sample Data'!F49&lt;$C$109, 'Control Sample Data'!F49&gt;0),'Control Sample Data'!F49,$C$109),""))</f>
        <v/>
      </c>
      <c r="U50" s="41" t="str">
        <f>IF('Control Sample Data'!G49="","",IF(SUM('Control Sample Data'!G$3:G$98)&gt;10,IF(AND(ISNUMBER('Control Sample Data'!G49),'Control Sample Data'!G49&lt;$C$109, 'Control Sample Data'!G49&gt;0),'Control Sample Data'!G49,$C$109),""))</f>
        <v/>
      </c>
      <c r="V50" s="41" t="str">
        <f>IF('Control Sample Data'!H49="","",IF(SUM('Control Sample Data'!H$3:H$98)&gt;10,IF(AND(ISNUMBER('Control Sample Data'!H49),'Control Sample Data'!H49&lt;$C$109, 'Control Sample Data'!H49&gt;0),'Control Sample Data'!H49,$C$109),""))</f>
        <v/>
      </c>
      <c r="W50" s="41" t="str">
        <f>IF('Control Sample Data'!I49="","",IF(SUM('Control Sample Data'!I$3:I$98)&gt;10,IF(AND(ISNUMBER('Control Sample Data'!I49),'Control Sample Data'!I49&lt;$C$109, 'Control Sample Data'!I49&gt;0),'Control Sample Data'!I49,$C$109),""))</f>
        <v/>
      </c>
      <c r="X50" s="41" t="str">
        <f>IF('Control Sample Data'!J49="","",IF(SUM('Control Sample Data'!J$3:J$98)&gt;10,IF(AND(ISNUMBER('Control Sample Data'!J49),'Control Sample Data'!J49&lt;$C$109, 'Control Sample Data'!J49&gt;0),'Control Sample Data'!J49,$C$109),""))</f>
        <v/>
      </c>
      <c r="Y50" s="41" t="str">
        <f>IF('Control Sample Data'!K49="","",IF(SUM('Control Sample Data'!K$3:K$98)&gt;10,IF(AND(ISNUMBER('Control Sample Data'!K49),'Control Sample Data'!K49&lt;$C$109, 'Control Sample Data'!K49&gt;0),'Control Sample Data'!K49,$C$109),""))</f>
        <v/>
      </c>
      <c r="Z50" s="41" t="str">
        <f>IF('Control Sample Data'!L49="","",IF(SUM('Control Sample Data'!L$3:L$98)&gt;10,IF(AND(ISNUMBER('Control Sample Data'!L49),'Control Sample Data'!L49&lt;$C$109, 'Control Sample Data'!L49&gt;0),'Control Sample Data'!L49,$C$109),""))</f>
        <v/>
      </c>
      <c r="AA50" s="41" t="str">
        <f>IF('Control Sample Data'!M49="","",IF(SUM('Control Sample Data'!M$3:M$98)&gt;10,IF(AND(ISNUMBER('Control Sample Data'!M49),'Control Sample Data'!M49&lt;$C$109, 'Control Sample Data'!M49&gt;0),'Control Sample Data'!M49,$C$109),""))</f>
        <v/>
      </c>
      <c r="AB50" s="127" t="str">
        <f>IF('Control Sample Data'!N49="","",IF(SUM('Control Sample Data'!N$3:N$98)&gt;10,IF(AND(ISNUMBER('Control Sample Data'!N49),'Control Sample Data'!N49&lt;$C$109, 'Control Sample Data'!N49&gt;0),'Control Sample Data'!N49,$C$109),""))</f>
        <v/>
      </c>
      <c r="BA50" s="85" t="str">
        <f t="shared" si="36"/>
        <v>IL24</v>
      </c>
      <c r="BB50" s="107">
        <v>47</v>
      </c>
      <c r="BC50" s="86">
        <f t="shared" si="53"/>
        <v>11.931999999999999</v>
      </c>
      <c r="BD50" s="86">
        <f t="shared" si="54"/>
        <v>11.386000000000003</v>
      </c>
      <c r="BE50" s="86">
        <f t="shared" si="55"/>
        <v>11.558</v>
      </c>
      <c r="BF50" s="86" t="str">
        <f t="shared" si="56"/>
        <v/>
      </c>
      <c r="BG50" s="86" t="str">
        <f t="shared" si="57"/>
        <v/>
      </c>
      <c r="BH50" s="86" t="str">
        <f t="shared" si="58"/>
        <v/>
      </c>
      <c r="BI50" s="86" t="str">
        <f t="shared" si="59"/>
        <v/>
      </c>
      <c r="BJ50" s="86" t="str">
        <f t="shared" si="60"/>
        <v/>
      </c>
      <c r="BK50" s="86" t="str">
        <f t="shared" si="61"/>
        <v/>
      </c>
      <c r="BL50" s="86" t="str">
        <f t="shared" si="62"/>
        <v/>
      </c>
      <c r="BM50" s="86" t="str">
        <f t="shared" si="37"/>
        <v/>
      </c>
      <c r="BN50" s="86" t="str">
        <f t="shared" si="38"/>
        <v/>
      </c>
      <c r="BO50" s="86">
        <f t="shared" si="63"/>
        <v>10.940000000000001</v>
      </c>
      <c r="BP50" s="86">
        <f t="shared" si="64"/>
        <v>11.208000000000002</v>
      </c>
      <c r="BQ50" s="86">
        <f t="shared" si="65"/>
        <v>11.634</v>
      </c>
      <c r="BR50" s="86" t="str">
        <f t="shared" si="66"/>
        <v/>
      </c>
      <c r="BS50" s="86" t="str">
        <f t="shared" si="67"/>
        <v/>
      </c>
      <c r="BT50" s="86" t="str">
        <f t="shared" si="68"/>
        <v/>
      </c>
      <c r="BU50" s="86" t="str">
        <f t="shared" si="69"/>
        <v/>
      </c>
      <c r="BV50" s="86" t="str">
        <f t="shared" si="70"/>
        <v/>
      </c>
      <c r="BW50" s="86" t="str">
        <f t="shared" si="71"/>
        <v/>
      </c>
      <c r="BX50" s="86" t="str">
        <f t="shared" si="72"/>
        <v/>
      </c>
      <c r="BY50" s="86" t="str">
        <f t="shared" si="39"/>
        <v/>
      </c>
      <c r="BZ50" s="86" t="str">
        <f t="shared" si="40"/>
        <v/>
      </c>
      <c r="CA50" s="41">
        <f t="shared" si="41"/>
        <v>11.625333333333336</v>
      </c>
      <c r="CB50" s="41">
        <f t="shared" si="42"/>
        <v>11.260666666666667</v>
      </c>
      <c r="CC50" s="90" t="str">
        <f t="shared" si="43"/>
        <v>IL24</v>
      </c>
      <c r="CD50" s="107">
        <v>47</v>
      </c>
      <c r="CE50" s="91">
        <f t="shared" si="73"/>
        <v>2.5592345593675045E-4</v>
      </c>
      <c r="CF50" s="91">
        <f t="shared" si="74"/>
        <v>3.7365643794498674E-4</v>
      </c>
      <c r="CG50" s="91">
        <f t="shared" si="75"/>
        <v>3.3166169056370742E-4</v>
      </c>
      <c r="CH50" s="91" t="str">
        <f t="shared" si="76"/>
        <v/>
      </c>
      <c r="CI50" s="91" t="str">
        <f t="shared" si="77"/>
        <v/>
      </c>
      <c r="CJ50" s="91" t="str">
        <f t="shared" si="78"/>
        <v/>
      </c>
      <c r="CK50" s="91" t="str">
        <f t="shared" si="79"/>
        <v/>
      </c>
      <c r="CL50" s="91" t="str">
        <f t="shared" si="80"/>
        <v/>
      </c>
      <c r="CM50" s="91" t="str">
        <f t="shared" si="81"/>
        <v/>
      </c>
      <c r="CN50" s="91" t="str">
        <f t="shared" si="82"/>
        <v/>
      </c>
      <c r="CO50" s="91" t="str">
        <f t="shared" si="44"/>
        <v/>
      </c>
      <c r="CP50" s="91" t="str">
        <f t="shared" si="45"/>
        <v/>
      </c>
      <c r="CQ50" s="91">
        <f t="shared" si="52"/>
        <v>5.0901648478570371E-4</v>
      </c>
      <c r="CR50" s="91">
        <f t="shared" si="52"/>
        <v>4.2272293238264542E-4</v>
      </c>
      <c r="CS50" s="91">
        <f t="shared" si="52"/>
        <v>3.146422437707556E-4</v>
      </c>
      <c r="CT50" s="91" t="str">
        <f t="shared" si="52"/>
        <v/>
      </c>
      <c r="CU50" s="91" t="str">
        <f t="shared" si="52"/>
        <v/>
      </c>
      <c r="CV50" s="91" t="str">
        <f t="shared" si="52"/>
        <v/>
      </c>
      <c r="CW50" s="91" t="str">
        <f t="shared" si="50"/>
        <v/>
      </c>
      <c r="CX50" s="91" t="str">
        <f t="shared" si="50"/>
        <v/>
      </c>
      <c r="CY50" s="91" t="str">
        <f t="shared" si="50"/>
        <v/>
      </c>
      <c r="CZ50" s="91" t="str">
        <f t="shared" si="48"/>
        <v/>
      </c>
      <c r="DA50" s="91" t="str">
        <f t="shared" si="46"/>
        <v/>
      </c>
      <c r="DB50" s="91" t="str">
        <f t="shared" si="47"/>
        <v/>
      </c>
    </row>
    <row r="51" spans="1:106" ht="15" customHeight="1" x14ac:dyDescent="0.3">
      <c r="A51" s="126" t="str">
        <f>'Gene Table'!B50</f>
        <v>IL25</v>
      </c>
      <c r="B51" s="102">
        <v>48</v>
      </c>
      <c r="C51" s="41">
        <f>IF('Test Sample Data'!C50="","",IF(SUM('Test Sample Data'!C$3:C$98)&gt;10,IF(AND(ISNUMBER('Test Sample Data'!C50),'Test Sample Data'!C50&lt;$C$109, 'Test Sample Data'!C50&gt;0),'Test Sample Data'!C50,$C$109),""))</f>
        <v>34.08</v>
      </c>
      <c r="D51" s="41">
        <f>IF('Test Sample Data'!D50="","",IF(SUM('Test Sample Data'!D$3:D$98)&gt;10,IF(AND(ISNUMBER('Test Sample Data'!D50),'Test Sample Data'!D50&lt;$C$109, 'Test Sample Data'!D50&gt;0),'Test Sample Data'!D50,$C$109),""))</f>
        <v>35</v>
      </c>
      <c r="E51" s="41">
        <f>IF('Test Sample Data'!E50="","",IF(SUM('Test Sample Data'!E$3:E$98)&gt;10,IF(AND(ISNUMBER('Test Sample Data'!E50),'Test Sample Data'!E50&lt;$C$109, 'Test Sample Data'!E50&gt;0),'Test Sample Data'!E50,$C$109),""))</f>
        <v>34.479999999999997</v>
      </c>
      <c r="F51" s="41" t="str">
        <f>IF('Test Sample Data'!F50="","",IF(SUM('Test Sample Data'!F$3:F$98)&gt;10,IF(AND(ISNUMBER('Test Sample Data'!F50),'Test Sample Data'!F50&lt;$C$109, 'Test Sample Data'!F50&gt;0),'Test Sample Data'!F50,$C$109),""))</f>
        <v/>
      </c>
      <c r="G51" s="41" t="str">
        <f>IF('Test Sample Data'!G50="","",IF(SUM('Test Sample Data'!G$3:G$98)&gt;10,IF(AND(ISNUMBER('Test Sample Data'!G50),'Test Sample Data'!G50&lt;$C$109, 'Test Sample Data'!G50&gt;0),'Test Sample Data'!G50,$C$109),""))</f>
        <v/>
      </c>
      <c r="H51" s="41" t="str">
        <f>IF('Test Sample Data'!H50="","",IF(SUM('Test Sample Data'!H$3:H$98)&gt;10,IF(AND(ISNUMBER('Test Sample Data'!H50),'Test Sample Data'!H50&lt;$C$109, 'Test Sample Data'!H50&gt;0),'Test Sample Data'!H50,$C$109),""))</f>
        <v/>
      </c>
      <c r="I51" s="41" t="str">
        <f>IF('Test Sample Data'!I50="","",IF(SUM('Test Sample Data'!I$3:I$98)&gt;10,IF(AND(ISNUMBER('Test Sample Data'!I50),'Test Sample Data'!I50&lt;$C$109, 'Test Sample Data'!I50&gt;0),'Test Sample Data'!I50,$C$109),""))</f>
        <v/>
      </c>
      <c r="J51" s="41" t="str">
        <f>IF('Test Sample Data'!J50="","",IF(SUM('Test Sample Data'!J$3:J$98)&gt;10,IF(AND(ISNUMBER('Test Sample Data'!J50),'Test Sample Data'!J50&lt;$C$109, 'Test Sample Data'!J50&gt;0),'Test Sample Data'!J50,$C$109),""))</f>
        <v/>
      </c>
      <c r="K51" s="41" t="str">
        <f>IF('Test Sample Data'!K50="","",IF(SUM('Test Sample Data'!K$3:K$98)&gt;10,IF(AND(ISNUMBER('Test Sample Data'!K50),'Test Sample Data'!K50&lt;$C$109, 'Test Sample Data'!K50&gt;0),'Test Sample Data'!K50,$C$109),""))</f>
        <v/>
      </c>
      <c r="L51" s="41" t="str">
        <f>IF('Test Sample Data'!L50="","",IF(SUM('Test Sample Data'!L$3:L$98)&gt;10,IF(AND(ISNUMBER('Test Sample Data'!L50),'Test Sample Data'!L50&lt;$C$109, 'Test Sample Data'!L50&gt;0),'Test Sample Data'!L50,$C$109),""))</f>
        <v/>
      </c>
      <c r="M51" s="41" t="str">
        <f>IF('Test Sample Data'!M50="","",IF(SUM('Test Sample Data'!M$3:M$98)&gt;10,IF(AND(ISNUMBER('Test Sample Data'!M50),'Test Sample Data'!M50&lt;$C$109, 'Test Sample Data'!M50&gt;0),'Test Sample Data'!M50,$C$109),""))</f>
        <v/>
      </c>
      <c r="N51" s="41" t="str">
        <f>IF('Test Sample Data'!N50="","",IF(SUM('Test Sample Data'!N$3:N$98)&gt;10,IF(AND(ISNUMBER('Test Sample Data'!N50),'Test Sample Data'!N50&lt;$C$109, 'Test Sample Data'!N50&gt;0),'Test Sample Data'!N50,$C$109),""))</f>
        <v/>
      </c>
      <c r="O51" s="41" t="str">
        <f>'Gene Table'!B50</f>
        <v>IL25</v>
      </c>
      <c r="P51" s="102">
        <v>48</v>
      </c>
      <c r="Q51" s="41">
        <f>IF('Control Sample Data'!C50="","",IF(SUM('Control Sample Data'!C$3:C$98)&gt;10,IF(AND(ISNUMBER('Control Sample Data'!C50),'Control Sample Data'!C50&lt;$C$109, 'Control Sample Data'!C50&gt;0),'Control Sample Data'!C50,$C$109),""))</f>
        <v>31.5</v>
      </c>
      <c r="R51" s="41">
        <f>IF('Control Sample Data'!D50="","",IF(SUM('Control Sample Data'!D$3:D$98)&gt;10,IF(AND(ISNUMBER('Control Sample Data'!D50),'Control Sample Data'!D50&lt;$C$109, 'Control Sample Data'!D50&gt;0),'Control Sample Data'!D50,$C$109),""))</f>
        <v>30.32</v>
      </c>
      <c r="S51" s="41">
        <f>IF('Control Sample Data'!E50="","",IF(SUM('Control Sample Data'!E$3:E$98)&gt;10,IF(AND(ISNUMBER('Control Sample Data'!E50),'Control Sample Data'!E50&lt;$C$109, 'Control Sample Data'!E50&gt;0),'Control Sample Data'!E50,$C$109),""))</f>
        <v>30.7</v>
      </c>
      <c r="T51" s="41" t="str">
        <f>IF('Control Sample Data'!F50="","",IF(SUM('Control Sample Data'!F$3:F$98)&gt;10,IF(AND(ISNUMBER('Control Sample Data'!F50),'Control Sample Data'!F50&lt;$C$109, 'Control Sample Data'!F50&gt;0),'Control Sample Data'!F50,$C$109),""))</f>
        <v/>
      </c>
      <c r="U51" s="41" t="str">
        <f>IF('Control Sample Data'!G50="","",IF(SUM('Control Sample Data'!G$3:G$98)&gt;10,IF(AND(ISNUMBER('Control Sample Data'!G50),'Control Sample Data'!G50&lt;$C$109, 'Control Sample Data'!G50&gt;0),'Control Sample Data'!G50,$C$109),""))</f>
        <v/>
      </c>
      <c r="V51" s="41" t="str">
        <f>IF('Control Sample Data'!H50="","",IF(SUM('Control Sample Data'!H$3:H$98)&gt;10,IF(AND(ISNUMBER('Control Sample Data'!H50),'Control Sample Data'!H50&lt;$C$109, 'Control Sample Data'!H50&gt;0),'Control Sample Data'!H50,$C$109),""))</f>
        <v/>
      </c>
      <c r="W51" s="41" t="str">
        <f>IF('Control Sample Data'!I50="","",IF(SUM('Control Sample Data'!I$3:I$98)&gt;10,IF(AND(ISNUMBER('Control Sample Data'!I50),'Control Sample Data'!I50&lt;$C$109, 'Control Sample Data'!I50&gt;0),'Control Sample Data'!I50,$C$109),""))</f>
        <v/>
      </c>
      <c r="X51" s="41" t="str">
        <f>IF('Control Sample Data'!J50="","",IF(SUM('Control Sample Data'!J$3:J$98)&gt;10,IF(AND(ISNUMBER('Control Sample Data'!J50),'Control Sample Data'!J50&lt;$C$109, 'Control Sample Data'!J50&gt;0),'Control Sample Data'!J50,$C$109),""))</f>
        <v/>
      </c>
      <c r="Y51" s="41" t="str">
        <f>IF('Control Sample Data'!K50="","",IF(SUM('Control Sample Data'!K$3:K$98)&gt;10,IF(AND(ISNUMBER('Control Sample Data'!K50),'Control Sample Data'!K50&lt;$C$109, 'Control Sample Data'!K50&gt;0),'Control Sample Data'!K50,$C$109),""))</f>
        <v/>
      </c>
      <c r="Z51" s="41" t="str">
        <f>IF('Control Sample Data'!L50="","",IF(SUM('Control Sample Data'!L$3:L$98)&gt;10,IF(AND(ISNUMBER('Control Sample Data'!L50),'Control Sample Data'!L50&lt;$C$109, 'Control Sample Data'!L50&gt;0),'Control Sample Data'!L50,$C$109),""))</f>
        <v/>
      </c>
      <c r="AA51" s="41" t="str">
        <f>IF('Control Sample Data'!M50="","",IF(SUM('Control Sample Data'!M$3:M$98)&gt;10,IF(AND(ISNUMBER('Control Sample Data'!M50),'Control Sample Data'!M50&lt;$C$109, 'Control Sample Data'!M50&gt;0),'Control Sample Data'!M50,$C$109),""))</f>
        <v/>
      </c>
      <c r="AB51" s="127" t="str">
        <f>IF('Control Sample Data'!N50="","",IF(SUM('Control Sample Data'!N$3:N$98)&gt;10,IF(AND(ISNUMBER('Control Sample Data'!N50),'Control Sample Data'!N50&lt;$C$109, 'Control Sample Data'!N50&gt;0),'Control Sample Data'!N50,$C$109),""))</f>
        <v/>
      </c>
      <c r="BA51" s="85" t="str">
        <f t="shared" si="36"/>
        <v>IL25</v>
      </c>
      <c r="BB51" s="107">
        <v>48</v>
      </c>
      <c r="BC51" s="86">
        <f t="shared" si="53"/>
        <v>15.371999999999996</v>
      </c>
      <c r="BD51" s="86">
        <f t="shared" si="54"/>
        <v>16.316000000000003</v>
      </c>
      <c r="BE51" s="86">
        <f t="shared" si="55"/>
        <v>15.897999999999996</v>
      </c>
      <c r="BF51" s="86" t="str">
        <f t="shared" si="56"/>
        <v/>
      </c>
      <c r="BG51" s="86" t="str">
        <f t="shared" si="57"/>
        <v/>
      </c>
      <c r="BH51" s="86" t="str">
        <f t="shared" si="58"/>
        <v/>
      </c>
      <c r="BI51" s="86" t="str">
        <f t="shared" si="59"/>
        <v/>
      </c>
      <c r="BJ51" s="86" t="str">
        <f t="shared" si="60"/>
        <v/>
      </c>
      <c r="BK51" s="86" t="str">
        <f t="shared" si="61"/>
        <v/>
      </c>
      <c r="BL51" s="86" t="str">
        <f t="shared" si="62"/>
        <v/>
      </c>
      <c r="BM51" s="86" t="str">
        <f t="shared" si="37"/>
        <v/>
      </c>
      <c r="BN51" s="86" t="str">
        <f t="shared" si="38"/>
        <v/>
      </c>
      <c r="BO51" s="86">
        <f t="shared" si="63"/>
        <v>13.030000000000001</v>
      </c>
      <c r="BP51" s="86">
        <f t="shared" si="64"/>
        <v>11.978000000000002</v>
      </c>
      <c r="BQ51" s="86">
        <f t="shared" si="65"/>
        <v>12.123999999999999</v>
      </c>
      <c r="BR51" s="86" t="str">
        <f t="shared" si="66"/>
        <v/>
      </c>
      <c r="BS51" s="86" t="str">
        <f t="shared" si="67"/>
        <v/>
      </c>
      <c r="BT51" s="86" t="str">
        <f t="shared" si="68"/>
        <v/>
      </c>
      <c r="BU51" s="86" t="str">
        <f t="shared" si="69"/>
        <v/>
      </c>
      <c r="BV51" s="86" t="str">
        <f t="shared" si="70"/>
        <v/>
      </c>
      <c r="BW51" s="86" t="str">
        <f t="shared" si="71"/>
        <v/>
      </c>
      <c r="BX51" s="86" t="str">
        <f t="shared" si="72"/>
        <v/>
      </c>
      <c r="BY51" s="86" t="str">
        <f t="shared" si="39"/>
        <v/>
      </c>
      <c r="BZ51" s="86" t="str">
        <f t="shared" si="40"/>
        <v/>
      </c>
      <c r="CA51" s="41">
        <f t="shared" si="41"/>
        <v>15.862</v>
      </c>
      <c r="CB51" s="41">
        <f t="shared" si="42"/>
        <v>12.377333333333334</v>
      </c>
      <c r="CC51" s="90" t="str">
        <f t="shared" si="43"/>
        <v>IL25</v>
      </c>
      <c r="CD51" s="107">
        <v>48</v>
      </c>
      <c r="CE51" s="91">
        <f t="shared" si="73"/>
        <v>2.3581254566894223E-5</v>
      </c>
      <c r="CF51" s="91">
        <f t="shared" si="74"/>
        <v>1.2257293651688118E-5</v>
      </c>
      <c r="CG51" s="91">
        <f t="shared" si="75"/>
        <v>1.6376652319236103E-5</v>
      </c>
      <c r="CH51" s="91" t="str">
        <f t="shared" si="76"/>
        <v/>
      </c>
      <c r="CI51" s="91" t="str">
        <f t="shared" si="77"/>
        <v/>
      </c>
      <c r="CJ51" s="91" t="str">
        <f t="shared" si="78"/>
        <v/>
      </c>
      <c r="CK51" s="91" t="str">
        <f t="shared" si="79"/>
        <v/>
      </c>
      <c r="CL51" s="91" t="str">
        <f t="shared" si="80"/>
        <v/>
      </c>
      <c r="CM51" s="91" t="str">
        <f t="shared" si="81"/>
        <v/>
      </c>
      <c r="CN51" s="91" t="str">
        <f t="shared" si="82"/>
        <v/>
      </c>
      <c r="CO51" s="91" t="str">
        <f t="shared" si="44"/>
        <v/>
      </c>
      <c r="CP51" s="91" t="str">
        <f t="shared" si="45"/>
        <v/>
      </c>
      <c r="CQ51" s="91">
        <f t="shared" si="52"/>
        <v>1.1955814179527905E-4</v>
      </c>
      <c r="CR51" s="91">
        <f t="shared" ref="CR51:CZ93" si="83">IF(BP51="","",POWER(2, -BP51))</f>
        <v>2.4789211447007561E-4</v>
      </c>
      <c r="CS51" s="91">
        <f t="shared" si="83"/>
        <v>2.2403317439242346E-4</v>
      </c>
      <c r="CT51" s="91" t="str">
        <f t="shared" si="83"/>
        <v/>
      </c>
      <c r="CU51" s="91" t="str">
        <f t="shared" si="83"/>
        <v/>
      </c>
      <c r="CV51" s="91" t="str">
        <f t="shared" si="83"/>
        <v/>
      </c>
      <c r="CW51" s="91" t="str">
        <f t="shared" si="50"/>
        <v/>
      </c>
      <c r="CX51" s="91" t="str">
        <f t="shared" si="50"/>
        <v/>
      </c>
      <c r="CY51" s="91" t="str">
        <f t="shared" si="50"/>
        <v/>
      </c>
      <c r="CZ51" s="91" t="str">
        <f t="shared" si="48"/>
        <v/>
      </c>
      <c r="DA51" s="91" t="str">
        <f t="shared" si="46"/>
        <v/>
      </c>
      <c r="DB51" s="91" t="str">
        <f t="shared" si="47"/>
        <v/>
      </c>
    </row>
    <row r="52" spans="1:106" ht="15" customHeight="1" x14ac:dyDescent="0.3">
      <c r="A52" s="126" t="str">
        <f>'Gene Table'!B51</f>
        <v>IL27</v>
      </c>
      <c r="B52" s="102">
        <v>49</v>
      </c>
      <c r="C52" s="41">
        <f>IF('Test Sample Data'!C51="","",IF(SUM('Test Sample Data'!C$3:C$98)&gt;10,IF(AND(ISNUMBER('Test Sample Data'!C51),'Test Sample Data'!C51&lt;$C$109, 'Test Sample Data'!C51&gt;0),'Test Sample Data'!C51,$C$109),""))</f>
        <v>33.35</v>
      </c>
      <c r="D52" s="41">
        <f>IF('Test Sample Data'!D51="","",IF(SUM('Test Sample Data'!D$3:D$98)&gt;10,IF(AND(ISNUMBER('Test Sample Data'!D51),'Test Sample Data'!D51&lt;$C$109, 'Test Sample Data'!D51&gt;0),'Test Sample Data'!D51,$C$109),""))</f>
        <v>32.33</v>
      </c>
      <c r="E52" s="41">
        <f>IF('Test Sample Data'!E51="","",IF(SUM('Test Sample Data'!E$3:E$98)&gt;10,IF(AND(ISNUMBER('Test Sample Data'!E51),'Test Sample Data'!E51&lt;$C$109, 'Test Sample Data'!E51&gt;0),'Test Sample Data'!E51,$C$109),""))</f>
        <v>33.56</v>
      </c>
      <c r="F52" s="41" t="str">
        <f>IF('Test Sample Data'!F51="","",IF(SUM('Test Sample Data'!F$3:F$98)&gt;10,IF(AND(ISNUMBER('Test Sample Data'!F51),'Test Sample Data'!F51&lt;$C$109, 'Test Sample Data'!F51&gt;0),'Test Sample Data'!F51,$C$109),""))</f>
        <v/>
      </c>
      <c r="G52" s="41" t="str">
        <f>IF('Test Sample Data'!G51="","",IF(SUM('Test Sample Data'!G$3:G$98)&gt;10,IF(AND(ISNUMBER('Test Sample Data'!G51),'Test Sample Data'!G51&lt;$C$109, 'Test Sample Data'!G51&gt;0),'Test Sample Data'!G51,$C$109),""))</f>
        <v/>
      </c>
      <c r="H52" s="41" t="str">
        <f>IF('Test Sample Data'!H51="","",IF(SUM('Test Sample Data'!H$3:H$98)&gt;10,IF(AND(ISNUMBER('Test Sample Data'!H51),'Test Sample Data'!H51&lt;$C$109, 'Test Sample Data'!H51&gt;0),'Test Sample Data'!H51,$C$109),""))</f>
        <v/>
      </c>
      <c r="I52" s="41" t="str">
        <f>IF('Test Sample Data'!I51="","",IF(SUM('Test Sample Data'!I$3:I$98)&gt;10,IF(AND(ISNUMBER('Test Sample Data'!I51),'Test Sample Data'!I51&lt;$C$109, 'Test Sample Data'!I51&gt;0),'Test Sample Data'!I51,$C$109),""))</f>
        <v/>
      </c>
      <c r="J52" s="41" t="str">
        <f>IF('Test Sample Data'!J51="","",IF(SUM('Test Sample Data'!J$3:J$98)&gt;10,IF(AND(ISNUMBER('Test Sample Data'!J51),'Test Sample Data'!J51&lt;$C$109, 'Test Sample Data'!J51&gt;0),'Test Sample Data'!J51,$C$109),""))</f>
        <v/>
      </c>
      <c r="K52" s="41" t="str">
        <f>IF('Test Sample Data'!K51="","",IF(SUM('Test Sample Data'!K$3:K$98)&gt;10,IF(AND(ISNUMBER('Test Sample Data'!K51),'Test Sample Data'!K51&lt;$C$109, 'Test Sample Data'!K51&gt;0),'Test Sample Data'!K51,$C$109),""))</f>
        <v/>
      </c>
      <c r="L52" s="41" t="str">
        <f>IF('Test Sample Data'!L51="","",IF(SUM('Test Sample Data'!L$3:L$98)&gt;10,IF(AND(ISNUMBER('Test Sample Data'!L51),'Test Sample Data'!L51&lt;$C$109, 'Test Sample Data'!L51&gt;0),'Test Sample Data'!L51,$C$109),""))</f>
        <v/>
      </c>
      <c r="M52" s="41" t="str">
        <f>IF('Test Sample Data'!M51="","",IF(SUM('Test Sample Data'!M$3:M$98)&gt;10,IF(AND(ISNUMBER('Test Sample Data'!M51),'Test Sample Data'!M51&lt;$C$109, 'Test Sample Data'!M51&gt;0),'Test Sample Data'!M51,$C$109),""))</f>
        <v/>
      </c>
      <c r="N52" s="41" t="str">
        <f>IF('Test Sample Data'!N51="","",IF(SUM('Test Sample Data'!N$3:N$98)&gt;10,IF(AND(ISNUMBER('Test Sample Data'!N51),'Test Sample Data'!N51&lt;$C$109, 'Test Sample Data'!N51&gt;0),'Test Sample Data'!N51,$C$109),""))</f>
        <v/>
      </c>
      <c r="O52" s="41" t="str">
        <f>'Gene Table'!B51</f>
        <v>IL27</v>
      </c>
      <c r="P52" s="102">
        <v>49</v>
      </c>
      <c r="Q52" s="41">
        <f>IF('Control Sample Data'!C51="","",IF(SUM('Control Sample Data'!C$3:C$98)&gt;10,IF(AND(ISNUMBER('Control Sample Data'!C51),'Control Sample Data'!C51&lt;$C$109, 'Control Sample Data'!C51&gt;0),'Control Sample Data'!C51,$C$109),""))</f>
        <v>32.74</v>
      </c>
      <c r="R52" s="41">
        <f>IF('Control Sample Data'!D51="","",IF(SUM('Control Sample Data'!D$3:D$98)&gt;10,IF(AND(ISNUMBER('Control Sample Data'!D51),'Control Sample Data'!D51&lt;$C$109, 'Control Sample Data'!D51&gt;0),'Control Sample Data'!D51,$C$109),""))</f>
        <v>35</v>
      </c>
      <c r="S52" s="41">
        <f>IF('Control Sample Data'!E51="","",IF(SUM('Control Sample Data'!E$3:E$98)&gt;10,IF(AND(ISNUMBER('Control Sample Data'!E51),'Control Sample Data'!E51&lt;$C$109, 'Control Sample Data'!E51&gt;0),'Control Sample Data'!E51,$C$109),""))</f>
        <v>33.520000000000003</v>
      </c>
      <c r="T52" s="41" t="str">
        <f>IF('Control Sample Data'!F51="","",IF(SUM('Control Sample Data'!F$3:F$98)&gt;10,IF(AND(ISNUMBER('Control Sample Data'!F51),'Control Sample Data'!F51&lt;$C$109, 'Control Sample Data'!F51&gt;0),'Control Sample Data'!F51,$C$109),""))</f>
        <v/>
      </c>
      <c r="U52" s="41" t="str">
        <f>IF('Control Sample Data'!G51="","",IF(SUM('Control Sample Data'!G$3:G$98)&gt;10,IF(AND(ISNUMBER('Control Sample Data'!G51),'Control Sample Data'!G51&lt;$C$109, 'Control Sample Data'!G51&gt;0),'Control Sample Data'!G51,$C$109),""))</f>
        <v/>
      </c>
      <c r="V52" s="41" t="str">
        <f>IF('Control Sample Data'!H51="","",IF(SUM('Control Sample Data'!H$3:H$98)&gt;10,IF(AND(ISNUMBER('Control Sample Data'!H51),'Control Sample Data'!H51&lt;$C$109, 'Control Sample Data'!H51&gt;0),'Control Sample Data'!H51,$C$109),""))</f>
        <v/>
      </c>
      <c r="W52" s="41" t="str">
        <f>IF('Control Sample Data'!I51="","",IF(SUM('Control Sample Data'!I$3:I$98)&gt;10,IF(AND(ISNUMBER('Control Sample Data'!I51),'Control Sample Data'!I51&lt;$C$109, 'Control Sample Data'!I51&gt;0),'Control Sample Data'!I51,$C$109),""))</f>
        <v/>
      </c>
      <c r="X52" s="41" t="str">
        <f>IF('Control Sample Data'!J51="","",IF(SUM('Control Sample Data'!J$3:J$98)&gt;10,IF(AND(ISNUMBER('Control Sample Data'!J51),'Control Sample Data'!J51&lt;$C$109, 'Control Sample Data'!J51&gt;0),'Control Sample Data'!J51,$C$109),""))</f>
        <v/>
      </c>
      <c r="Y52" s="41" t="str">
        <f>IF('Control Sample Data'!K51="","",IF(SUM('Control Sample Data'!K$3:K$98)&gt;10,IF(AND(ISNUMBER('Control Sample Data'!K51),'Control Sample Data'!K51&lt;$C$109, 'Control Sample Data'!K51&gt;0),'Control Sample Data'!K51,$C$109),""))</f>
        <v/>
      </c>
      <c r="Z52" s="41" t="str">
        <f>IF('Control Sample Data'!L51="","",IF(SUM('Control Sample Data'!L$3:L$98)&gt;10,IF(AND(ISNUMBER('Control Sample Data'!L51),'Control Sample Data'!L51&lt;$C$109, 'Control Sample Data'!L51&gt;0),'Control Sample Data'!L51,$C$109),""))</f>
        <v/>
      </c>
      <c r="AA52" s="41" t="str">
        <f>IF('Control Sample Data'!M51="","",IF(SUM('Control Sample Data'!M$3:M$98)&gt;10,IF(AND(ISNUMBER('Control Sample Data'!M51),'Control Sample Data'!M51&lt;$C$109, 'Control Sample Data'!M51&gt;0),'Control Sample Data'!M51,$C$109),""))</f>
        <v/>
      </c>
      <c r="AB52" s="127" t="str">
        <f>IF('Control Sample Data'!N51="","",IF(SUM('Control Sample Data'!N$3:N$98)&gt;10,IF(AND(ISNUMBER('Control Sample Data'!N51),'Control Sample Data'!N51&lt;$C$109, 'Control Sample Data'!N51&gt;0),'Control Sample Data'!N51,$C$109),""))</f>
        <v/>
      </c>
      <c r="BA52" s="85" t="str">
        <f t="shared" si="36"/>
        <v>IL27</v>
      </c>
      <c r="BB52" s="107">
        <v>49</v>
      </c>
      <c r="BC52" s="86">
        <f t="shared" si="53"/>
        <v>14.641999999999999</v>
      </c>
      <c r="BD52" s="86">
        <f t="shared" si="54"/>
        <v>13.646000000000001</v>
      </c>
      <c r="BE52" s="86">
        <f t="shared" si="55"/>
        <v>14.978000000000002</v>
      </c>
      <c r="BF52" s="86" t="str">
        <f t="shared" si="56"/>
        <v/>
      </c>
      <c r="BG52" s="86" t="str">
        <f t="shared" si="57"/>
        <v/>
      </c>
      <c r="BH52" s="86" t="str">
        <f t="shared" si="58"/>
        <v/>
      </c>
      <c r="BI52" s="86" t="str">
        <f t="shared" si="59"/>
        <v/>
      </c>
      <c r="BJ52" s="86" t="str">
        <f t="shared" si="60"/>
        <v/>
      </c>
      <c r="BK52" s="86" t="str">
        <f t="shared" si="61"/>
        <v/>
      </c>
      <c r="BL52" s="86" t="str">
        <f t="shared" si="62"/>
        <v/>
      </c>
      <c r="BM52" s="86" t="str">
        <f t="shared" si="37"/>
        <v/>
      </c>
      <c r="BN52" s="86" t="str">
        <f t="shared" si="38"/>
        <v/>
      </c>
      <c r="BO52" s="86">
        <f t="shared" si="63"/>
        <v>14.270000000000003</v>
      </c>
      <c r="BP52" s="86">
        <f t="shared" si="64"/>
        <v>16.658000000000001</v>
      </c>
      <c r="BQ52" s="86">
        <f t="shared" si="65"/>
        <v>14.944000000000003</v>
      </c>
      <c r="BR52" s="86" t="str">
        <f t="shared" si="66"/>
        <v/>
      </c>
      <c r="BS52" s="86" t="str">
        <f t="shared" si="67"/>
        <v/>
      </c>
      <c r="BT52" s="86" t="str">
        <f t="shared" si="68"/>
        <v/>
      </c>
      <c r="BU52" s="86" t="str">
        <f t="shared" si="69"/>
        <v/>
      </c>
      <c r="BV52" s="86" t="str">
        <f t="shared" si="70"/>
        <v/>
      </c>
      <c r="BW52" s="86" t="str">
        <f t="shared" si="71"/>
        <v/>
      </c>
      <c r="BX52" s="86" t="str">
        <f t="shared" si="72"/>
        <v/>
      </c>
      <c r="BY52" s="86" t="str">
        <f t="shared" si="39"/>
        <v/>
      </c>
      <c r="BZ52" s="86" t="str">
        <f t="shared" si="40"/>
        <v/>
      </c>
      <c r="CA52" s="41">
        <f t="shared" si="41"/>
        <v>14.422000000000002</v>
      </c>
      <c r="CB52" s="41">
        <f t="shared" si="42"/>
        <v>15.290666666666668</v>
      </c>
      <c r="CC52" s="90" t="str">
        <f t="shared" si="43"/>
        <v>IL27</v>
      </c>
      <c r="CD52" s="107">
        <v>49</v>
      </c>
      <c r="CE52" s="91">
        <f t="shared" si="73"/>
        <v>3.9112790654302786E-5</v>
      </c>
      <c r="CF52" s="91">
        <f t="shared" si="74"/>
        <v>7.8008994336123709E-5</v>
      </c>
      <c r="CG52" s="91">
        <f t="shared" si="75"/>
        <v>3.0986514308759444E-5</v>
      </c>
      <c r="CH52" s="91" t="str">
        <f t="shared" si="76"/>
        <v/>
      </c>
      <c r="CI52" s="91" t="str">
        <f t="shared" si="77"/>
        <v/>
      </c>
      <c r="CJ52" s="91" t="str">
        <f t="shared" si="78"/>
        <v/>
      </c>
      <c r="CK52" s="91" t="str">
        <f t="shared" si="79"/>
        <v/>
      </c>
      <c r="CL52" s="91" t="str">
        <f t="shared" si="80"/>
        <v/>
      </c>
      <c r="CM52" s="91" t="str">
        <f t="shared" si="81"/>
        <v/>
      </c>
      <c r="CN52" s="91" t="str">
        <f t="shared" si="82"/>
        <v/>
      </c>
      <c r="CO52" s="91" t="str">
        <f t="shared" si="44"/>
        <v/>
      </c>
      <c r="CP52" s="91" t="str">
        <f t="shared" si="45"/>
        <v/>
      </c>
      <c r="CQ52" s="91">
        <f t="shared" ref="CQ52:CQ69" si="84">IF(BO52="","",POWER(2, -BO52))</f>
        <v>5.0617648059963373E-5</v>
      </c>
      <c r="CR52" s="91">
        <f t="shared" si="83"/>
        <v>9.670353103900327E-6</v>
      </c>
      <c r="CS52" s="91">
        <f t="shared" si="83"/>
        <v>3.1725446630104915E-5</v>
      </c>
      <c r="CT52" s="91" t="str">
        <f t="shared" si="83"/>
        <v/>
      </c>
      <c r="CU52" s="91" t="str">
        <f t="shared" si="83"/>
        <v/>
      </c>
      <c r="CV52" s="91" t="str">
        <f t="shared" si="83"/>
        <v/>
      </c>
      <c r="CW52" s="91" t="str">
        <f t="shared" si="50"/>
        <v/>
      </c>
      <c r="CX52" s="91" t="str">
        <f t="shared" si="50"/>
        <v/>
      </c>
      <c r="CY52" s="91" t="str">
        <f t="shared" si="50"/>
        <v/>
      </c>
      <c r="CZ52" s="91" t="str">
        <f t="shared" si="48"/>
        <v/>
      </c>
      <c r="DA52" s="91" t="str">
        <f t="shared" si="46"/>
        <v/>
      </c>
      <c r="DB52" s="91" t="str">
        <f t="shared" si="47"/>
        <v/>
      </c>
    </row>
    <row r="53" spans="1:106" ht="15" customHeight="1" x14ac:dyDescent="0.3">
      <c r="A53" s="126" t="str">
        <f>'Gene Table'!B52</f>
        <v>IL3</v>
      </c>
      <c r="B53" s="102">
        <v>50</v>
      </c>
      <c r="C53" s="41">
        <f>IF('Test Sample Data'!C52="","",IF(SUM('Test Sample Data'!C$3:C$98)&gt;10,IF(AND(ISNUMBER('Test Sample Data'!C52),'Test Sample Data'!C52&lt;$C$109, 'Test Sample Data'!C52&gt;0),'Test Sample Data'!C52,$C$109),""))</f>
        <v>29.61</v>
      </c>
      <c r="D53" s="41">
        <f>IF('Test Sample Data'!D52="","",IF(SUM('Test Sample Data'!D$3:D$98)&gt;10,IF(AND(ISNUMBER('Test Sample Data'!D52),'Test Sample Data'!D52&lt;$C$109, 'Test Sample Data'!D52&gt;0),'Test Sample Data'!D52,$C$109),""))</f>
        <v>30.04</v>
      </c>
      <c r="E53" s="41">
        <f>IF('Test Sample Data'!E52="","",IF(SUM('Test Sample Data'!E$3:E$98)&gt;10,IF(AND(ISNUMBER('Test Sample Data'!E52),'Test Sample Data'!E52&lt;$C$109, 'Test Sample Data'!E52&gt;0),'Test Sample Data'!E52,$C$109),""))</f>
        <v>29.42</v>
      </c>
      <c r="F53" s="41" t="str">
        <f>IF('Test Sample Data'!F52="","",IF(SUM('Test Sample Data'!F$3:F$98)&gt;10,IF(AND(ISNUMBER('Test Sample Data'!F52),'Test Sample Data'!F52&lt;$C$109, 'Test Sample Data'!F52&gt;0),'Test Sample Data'!F52,$C$109),""))</f>
        <v/>
      </c>
      <c r="G53" s="41" t="str">
        <f>IF('Test Sample Data'!G52="","",IF(SUM('Test Sample Data'!G$3:G$98)&gt;10,IF(AND(ISNUMBER('Test Sample Data'!G52),'Test Sample Data'!G52&lt;$C$109, 'Test Sample Data'!G52&gt;0),'Test Sample Data'!G52,$C$109),""))</f>
        <v/>
      </c>
      <c r="H53" s="41" t="str">
        <f>IF('Test Sample Data'!H52="","",IF(SUM('Test Sample Data'!H$3:H$98)&gt;10,IF(AND(ISNUMBER('Test Sample Data'!H52),'Test Sample Data'!H52&lt;$C$109, 'Test Sample Data'!H52&gt;0),'Test Sample Data'!H52,$C$109),""))</f>
        <v/>
      </c>
      <c r="I53" s="41" t="str">
        <f>IF('Test Sample Data'!I52="","",IF(SUM('Test Sample Data'!I$3:I$98)&gt;10,IF(AND(ISNUMBER('Test Sample Data'!I52),'Test Sample Data'!I52&lt;$C$109, 'Test Sample Data'!I52&gt;0),'Test Sample Data'!I52,$C$109),""))</f>
        <v/>
      </c>
      <c r="J53" s="41" t="str">
        <f>IF('Test Sample Data'!J52="","",IF(SUM('Test Sample Data'!J$3:J$98)&gt;10,IF(AND(ISNUMBER('Test Sample Data'!J52),'Test Sample Data'!J52&lt;$C$109, 'Test Sample Data'!J52&gt;0),'Test Sample Data'!J52,$C$109),""))</f>
        <v/>
      </c>
      <c r="K53" s="41" t="str">
        <f>IF('Test Sample Data'!K52="","",IF(SUM('Test Sample Data'!K$3:K$98)&gt;10,IF(AND(ISNUMBER('Test Sample Data'!K52),'Test Sample Data'!K52&lt;$C$109, 'Test Sample Data'!K52&gt;0),'Test Sample Data'!K52,$C$109),""))</f>
        <v/>
      </c>
      <c r="L53" s="41" t="str">
        <f>IF('Test Sample Data'!L52="","",IF(SUM('Test Sample Data'!L$3:L$98)&gt;10,IF(AND(ISNUMBER('Test Sample Data'!L52),'Test Sample Data'!L52&lt;$C$109, 'Test Sample Data'!L52&gt;0),'Test Sample Data'!L52,$C$109),""))</f>
        <v/>
      </c>
      <c r="M53" s="41" t="str">
        <f>IF('Test Sample Data'!M52="","",IF(SUM('Test Sample Data'!M$3:M$98)&gt;10,IF(AND(ISNUMBER('Test Sample Data'!M52),'Test Sample Data'!M52&lt;$C$109, 'Test Sample Data'!M52&gt;0),'Test Sample Data'!M52,$C$109),""))</f>
        <v/>
      </c>
      <c r="N53" s="41" t="str">
        <f>IF('Test Sample Data'!N52="","",IF(SUM('Test Sample Data'!N$3:N$98)&gt;10,IF(AND(ISNUMBER('Test Sample Data'!N52),'Test Sample Data'!N52&lt;$C$109, 'Test Sample Data'!N52&gt;0),'Test Sample Data'!N52,$C$109),""))</f>
        <v/>
      </c>
      <c r="O53" s="41" t="str">
        <f>'Gene Table'!B52</f>
        <v>IL3</v>
      </c>
      <c r="P53" s="102">
        <v>50</v>
      </c>
      <c r="Q53" s="41">
        <f>IF('Control Sample Data'!C52="","",IF(SUM('Control Sample Data'!C$3:C$98)&gt;10,IF(AND(ISNUMBER('Control Sample Data'!C52),'Control Sample Data'!C52&lt;$C$109, 'Control Sample Data'!C52&gt;0),'Control Sample Data'!C52,$C$109),""))</f>
        <v>24.63</v>
      </c>
      <c r="R53" s="41">
        <f>IF('Control Sample Data'!D52="","",IF(SUM('Control Sample Data'!D$3:D$98)&gt;10,IF(AND(ISNUMBER('Control Sample Data'!D52),'Control Sample Data'!D52&lt;$C$109, 'Control Sample Data'!D52&gt;0),'Control Sample Data'!D52,$C$109),""))</f>
        <v>24.58</v>
      </c>
      <c r="S53" s="41">
        <f>IF('Control Sample Data'!E52="","",IF(SUM('Control Sample Data'!E$3:E$98)&gt;10,IF(AND(ISNUMBER('Control Sample Data'!E52),'Control Sample Data'!E52&lt;$C$109, 'Control Sample Data'!E52&gt;0),'Control Sample Data'!E52,$C$109),""))</f>
        <v>35</v>
      </c>
      <c r="T53" s="41" t="str">
        <f>IF('Control Sample Data'!F52="","",IF(SUM('Control Sample Data'!F$3:F$98)&gt;10,IF(AND(ISNUMBER('Control Sample Data'!F52),'Control Sample Data'!F52&lt;$C$109, 'Control Sample Data'!F52&gt;0),'Control Sample Data'!F52,$C$109),""))</f>
        <v/>
      </c>
      <c r="U53" s="41" t="str">
        <f>IF('Control Sample Data'!G52="","",IF(SUM('Control Sample Data'!G$3:G$98)&gt;10,IF(AND(ISNUMBER('Control Sample Data'!G52),'Control Sample Data'!G52&lt;$C$109, 'Control Sample Data'!G52&gt;0),'Control Sample Data'!G52,$C$109),""))</f>
        <v/>
      </c>
      <c r="V53" s="41" t="str">
        <f>IF('Control Sample Data'!H52="","",IF(SUM('Control Sample Data'!H$3:H$98)&gt;10,IF(AND(ISNUMBER('Control Sample Data'!H52),'Control Sample Data'!H52&lt;$C$109, 'Control Sample Data'!H52&gt;0),'Control Sample Data'!H52,$C$109),""))</f>
        <v/>
      </c>
      <c r="W53" s="41" t="str">
        <f>IF('Control Sample Data'!I52="","",IF(SUM('Control Sample Data'!I$3:I$98)&gt;10,IF(AND(ISNUMBER('Control Sample Data'!I52),'Control Sample Data'!I52&lt;$C$109, 'Control Sample Data'!I52&gt;0),'Control Sample Data'!I52,$C$109),""))</f>
        <v/>
      </c>
      <c r="X53" s="41" t="str">
        <f>IF('Control Sample Data'!J52="","",IF(SUM('Control Sample Data'!J$3:J$98)&gt;10,IF(AND(ISNUMBER('Control Sample Data'!J52),'Control Sample Data'!J52&lt;$C$109, 'Control Sample Data'!J52&gt;0),'Control Sample Data'!J52,$C$109),""))</f>
        <v/>
      </c>
      <c r="Y53" s="41" t="str">
        <f>IF('Control Sample Data'!K52="","",IF(SUM('Control Sample Data'!K$3:K$98)&gt;10,IF(AND(ISNUMBER('Control Sample Data'!K52),'Control Sample Data'!K52&lt;$C$109, 'Control Sample Data'!K52&gt;0),'Control Sample Data'!K52,$C$109),""))</f>
        <v/>
      </c>
      <c r="Z53" s="41" t="str">
        <f>IF('Control Sample Data'!L52="","",IF(SUM('Control Sample Data'!L$3:L$98)&gt;10,IF(AND(ISNUMBER('Control Sample Data'!L52),'Control Sample Data'!L52&lt;$C$109, 'Control Sample Data'!L52&gt;0),'Control Sample Data'!L52,$C$109),""))</f>
        <v/>
      </c>
      <c r="AA53" s="41" t="str">
        <f>IF('Control Sample Data'!M52="","",IF(SUM('Control Sample Data'!M$3:M$98)&gt;10,IF(AND(ISNUMBER('Control Sample Data'!M52),'Control Sample Data'!M52&lt;$C$109, 'Control Sample Data'!M52&gt;0),'Control Sample Data'!M52,$C$109),""))</f>
        <v/>
      </c>
      <c r="AB53" s="127" t="str">
        <f>IF('Control Sample Data'!N52="","",IF(SUM('Control Sample Data'!N$3:N$98)&gt;10,IF(AND(ISNUMBER('Control Sample Data'!N52),'Control Sample Data'!N52&lt;$C$109, 'Control Sample Data'!N52&gt;0),'Control Sample Data'!N52,$C$109),""))</f>
        <v/>
      </c>
      <c r="BA53" s="85" t="str">
        <f t="shared" si="36"/>
        <v>IL3</v>
      </c>
      <c r="BB53" s="107">
        <v>50</v>
      </c>
      <c r="BC53" s="86">
        <f t="shared" si="53"/>
        <v>10.901999999999997</v>
      </c>
      <c r="BD53" s="86">
        <f t="shared" si="54"/>
        <v>11.356000000000002</v>
      </c>
      <c r="BE53" s="86">
        <f t="shared" si="55"/>
        <v>10.838000000000001</v>
      </c>
      <c r="BF53" s="86" t="str">
        <f t="shared" si="56"/>
        <v/>
      </c>
      <c r="BG53" s="86" t="str">
        <f t="shared" si="57"/>
        <v/>
      </c>
      <c r="BH53" s="86" t="str">
        <f t="shared" si="58"/>
        <v/>
      </c>
      <c r="BI53" s="86" t="str">
        <f t="shared" si="59"/>
        <v/>
      </c>
      <c r="BJ53" s="86" t="str">
        <f t="shared" si="60"/>
        <v/>
      </c>
      <c r="BK53" s="86" t="str">
        <f t="shared" si="61"/>
        <v/>
      </c>
      <c r="BL53" s="86" t="str">
        <f t="shared" si="62"/>
        <v/>
      </c>
      <c r="BM53" s="86" t="str">
        <f t="shared" si="37"/>
        <v/>
      </c>
      <c r="BN53" s="86" t="str">
        <f t="shared" si="38"/>
        <v/>
      </c>
      <c r="BO53" s="86">
        <f t="shared" si="63"/>
        <v>6.16</v>
      </c>
      <c r="BP53" s="86">
        <f t="shared" si="64"/>
        <v>6.2379999999999995</v>
      </c>
      <c r="BQ53" s="86">
        <f t="shared" si="65"/>
        <v>16.423999999999999</v>
      </c>
      <c r="BR53" s="86" t="str">
        <f t="shared" si="66"/>
        <v/>
      </c>
      <c r="BS53" s="86" t="str">
        <f t="shared" si="67"/>
        <v/>
      </c>
      <c r="BT53" s="86" t="str">
        <f t="shared" si="68"/>
        <v/>
      </c>
      <c r="BU53" s="86" t="str">
        <f t="shared" si="69"/>
        <v/>
      </c>
      <c r="BV53" s="86" t="str">
        <f t="shared" si="70"/>
        <v/>
      </c>
      <c r="BW53" s="86" t="str">
        <f t="shared" si="71"/>
        <v/>
      </c>
      <c r="BX53" s="86" t="str">
        <f t="shared" si="72"/>
        <v/>
      </c>
      <c r="BY53" s="86" t="str">
        <f t="shared" si="39"/>
        <v/>
      </c>
      <c r="BZ53" s="86" t="str">
        <f t="shared" si="40"/>
        <v/>
      </c>
      <c r="CA53" s="41">
        <f t="shared" si="41"/>
        <v>11.032000000000002</v>
      </c>
      <c r="CB53" s="41">
        <f t="shared" si="42"/>
        <v>9.6073333333333331</v>
      </c>
      <c r="CC53" s="90" t="str">
        <f t="shared" si="43"/>
        <v>IL3</v>
      </c>
      <c r="CD53" s="107">
        <v>50</v>
      </c>
      <c r="CE53" s="91">
        <f t="shared" si="73"/>
        <v>5.2260190352862608E-4</v>
      </c>
      <c r="CF53" s="91">
        <f t="shared" si="74"/>
        <v>3.8150775399038917E-4</v>
      </c>
      <c r="CG53" s="91">
        <f t="shared" si="75"/>
        <v>5.4630717824009315E-4</v>
      </c>
      <c r="CH53" s="91" t="str">
        <f t="shared" si="76"/>
        <v/>
      </c>
      <c r="CI53" s="91" t="str">
        <f t="shared" si="77"/>
        <v/>
      </c>
      <c r="CJ53" s="91" t="str">
        <f t="shared" si="78"/>
        <v/>
      </c>
      <c r="CK53" s="91" t="str">
        <f t="shared" si="79"/>
        <v/>
      </c>
      <c r="CL53" s="91" t="str">
        <f t="shared" si="80"/>
        <v/>
      </c>
      <c r="CM53" s="91" t="str">
        <f t="shared" si="81"/>
        <v/>
      </c>
      <c r="CN53" s="91" t="str">
        <f t="shared" si="82"/>
        <v/>
      </c>
      <c r="CO53" s="91" t="str">
        <f t="shared" si="44"/>
        <v/>
      </c>
      <c r="CP53" s="91" t="str">
        <f t="shared" si="45"/>
        <v/>
      </c>
      <c r="CQ53" s="91">
        <f t="shared" si="84"/>
        <v>1.3984766733249563E-2</v>
      </c>
      <c r="CR53" s="91">
        <f t="shared" si="83"/>
        <v>1.3248749447392946E-2</v>
      </c>
      <c r="CS53" s="91">
        <f t="shared" si="83"/>
        <v>1.1373217672721261E-5</v>
      </c>
      <c r="CT53" s="91" t="str">
        <f t="shared" si="83"/>
        <v/>
      </c>
      <c r="CU53" s="91" t="str">
        <f t="shared" si="83"/>
        <v/>
      </c>
      <c r="CV53" s="91" t="str">
        <f t="shared" si="83"/>
        <v/>
      </c>
      <c r="CW53" s="91" t="str">
        <f t="shared" si="50"/>
        <v/>
      </c>
      <c r="CX53" s="91" t="str">
        <f t="shared" si="50"/>
        <v/>
      </c>
      <c r="CY53" s="91" t="str">
        <f t="shared" si="50"/>
        <v/>
      </c>
      <c r="CZ53" s="91" t="str">
        <f t="shared" si="48"/>
        <v/>
      </c>
      <c r="DA53" s="91" t="str">
        <f t="shared" si="46"/>
        <v/>
      </c>
      <c r="DB53" s="91" t="str">
        <f t="shared" si="47"/>
        <v/>
      </c>
    </row>
    <row r="54" spans="1:106" ht="15" customHeight="1" x14ac:dyDescent="0.3">
      <c r="A54" s="126" t="str">
        <f>'Gene Table'!B53</f>
        <v>IL4</v>
      </c>
      <c r="B54" s="102">
        <v>51</v>
      </c>
      <c r="C54" s="41">
        <f>IF('Test Sample Data'!C53="","",IF(SUM('Test Sample Data'!C$3:C$98)&gt;10,IF(AND(ISNUMBER('Test Sample Data'!C53),'Test Sample Data'!C53&lt;$C$109, 'Test Sample Data'!C53&gt;0),'Test Sample Data'!C53,$C$109),""))</f>
        <v>14.54</v>
      </c>
      <c r="D54" s="41">
        <f>IF('Test Sample Data'!D53="","",IF(SUM('Test Sample Data'!D$3:D$98)&gt;10,IF(AND(ISNUMBER('Test Sample Data'!D53),'Test Sample Data'!D53&lt;$C$109, 'Test Sample Data'!D53&gt;0),'Test Sample Data'!D53,$C$109),""))</f>
        <v>14.7</v>
      </c>
      <c r="E54" s="41">
        <f>IF('Test Sample Data'!E53="","",IF(SUM('Test Sample Data'!E$3:E$98)&gt;10,IF(AND(ISNUMBER('Test Sample Data'!E53),'Test Sample Data'!E53&lt;$C$109, 'Test Sample Data'!E53&gt;0),'Test Sample Data'!E53,$C$109),""))</f>
        <v>14.68</v>
      </c>
      <c r="F54" s="41" t="str">
        <f>IF('Test Sample Data'!F53="","",IF(SUM('Test Sample Data'!F$3:F$98)&gt;10,IF(AND(ISNUMBER('Test Sample Data'!F53),'Test Sample Data'!F53&lt;$C$109, 'Test Sample Data'!F53&gt;0),'Test Sample Data'!F53,$C$109),""))</f>
        <v/>
      </c>
      <c r="G54" s="41" t="str">
        <f>IF('Test Sample Data'!G53="","",IF(SUM('Test Sample Data'!G$3:G$98)&gt;10,IF(AND(ISNUMBER('Test Sample Data'!G53),'Test Sample Data'!G53&lt;$C$109, 'Test Sample Data'!G53&gt;0),'Test Sample Data'!G53,$C$109),""))</f>
        <v/>
      </c>
      <c r="H54" s="41" t="str">
        <f>IF('Test Sample Data'!H53="","",IF(SUM('Test Sample Data'!H$3:H$98)&gt;10,IF(AND(ISNUMBER('Test Sample Data'!H53),'Test Sample Data'!H53&lt;$C$109, 'Test Sample Data'!H53&gt;0),'Test Sample Data'!H53,$C$109),""))</f>
        <v/>
      </c>
      <c r="I54" s="41" t="str">
        <f>IF('Test Sample Data'!I53="","",IF(SUM('Test Sample Data'!I$3:I$98)&gt;10,IF(AND(ISNUMBER('Test Sample Data'!I53),'Test Sample Data'!I53&lt;$C$109, 'Test Sample Data'!I53&gt;0),'Test Sample Data'!I53,$C$109),""))</f>
        <v/>
      </c>
      <c r="J54" s="41" t="str">
        <f>IF('Test Sample Data'!J53="","",IF(SUM('Test Sample Data'!J$3:J$98)&gt;10,IF(AND(ISNUMBER('Test Sample Data'!J53),'Test Sample Data'!J53&lt;$C$109, 'Test Sample Data'!J53&gt;0),'Test Sample Data'!J53,$C$109),""))</f>
        <v/>
      </c>
      <c r="K54" s="41" t="str">
        <f>IF('Test Sample Data'!K53="","",IF(SUM('Test Sample Data'!K$3:K$98)&gt;10,IF(AND(ISNUMBER('Test Sample Data'!K53),'Test Sample Data'!K53&lt;$C$109, 'Test Sample Data'!K53&gt;0),'Test Sample Data'!K53,$C$109),""))</f>
        <v/>
      </c>
      <c r="L54" s="41" t="str">
        <f>IF('Test Sample Data'!L53="","",IF(SUM('Test Sample Data'!L$3:L$98)&gt;10,IF(AND(ISNUMBER('Test Sample Data'!L53),'Test Sample Data'!L53&lt;$C$109, 'Test Sample Data'!L53&gt;0),'Test Sample Data'!L53,$C$109),""))</f>
        <v/>
      </c>
      <c r="M54" s="41" t="str">
        <f>IF('Test Sample Data'!M53="","",IF(SUM('Test Sample Data'!M$3:M$98)&gt;10,IF(AND(ISNUMBER('Test Sample Data'!M53),'Test Sample Data'!M53&lt;$C$109, 'Test Sample Data'!M53&gt;0),'Test Sample Data'!M53,$C$109),""))</f>
        <v/>
      </c>
      <c r="N54" s="41" t="str">
        <f>IF('Test Sample Data'!N53="","",IF(SUM('Test Sample Data'!N$3:N$98)&gt;10,IF(AND(ISNUMBER('Test Sample Data'!N53),'Test Sample Data'!N53&lt;$C$109, 'Test Sample Data'!N53&gt;0),'Test Sample Data'!N53,$C$109),""))</f>
        <v/>
      </c>
      <c r="O54" s="41" t="str">
        <f>'Gene Table'!B53</f>
        <v>IL4</v>
      </c>
      <c r="P54" s="102">
        <v>51</v>
      </c>
      <c r="Q54" s="41">
        <f>IF('Control Sample Data'!C53="","",IF(SUM('Control Sample Data'!C$3:C$98)&gt;10,IF(AND(ISNUMBER('Control Sample Data'!C53),'Control Sample Data'!C53&lt;$C$109, 'Control Sample Data'!C53&gt;0),'Control Sample Data'!C53,$C$109),""))</f>
        <v>29.72</v>
      </c>
      <c r="R54" s="41">
        <f>IF('Control Sample Data'!D53="","",IF(SUM('Control Sample Data'!D$3:D$98)&gt;10,IF(AND(ISNUMBER('Control Sample Data'!D53),'Control Sample Data'!D53&lt;$C$109, 'Control Sample Data'!D53&gt;0),'Control Sample Data'!D53,$C$109),""))</f>
        <v>30.18</v>
      </c>
      <c r="S54" s="41">
        <f>IF('Control Sample Data'!E53="","",IF(SUM('Control Sample Data'!E$3:E$98)&gt;10,IF(AND(ISNUMBER('Control Sample Data'!E53),'Control Sample Data'!E53&lt;$C$109, 'Control Sample Data'!E53&gt;0),'Control Sample Data'!E53,$C$109),""))</f>
        <v>30.07</v>
      </c>
      <c r="T54" s="41" t="str">
        <f>IF('Control Sample Data'!F53="","",IF(SUM('Control Sample Data'!F$3:F$98)&gt;10,IF(AND(ISNUMBER('Control Sample Data'!F53),'Control Sample Data'!F53&lt;$C$109, 'Control Sample Data'!F53&gt;0),'Control Sample Data'!F53,$C$109),""))</f>
        <v/>
      </c>
      <c r="U54" s="41" t="str">
        <f>IF('Control Sample Data'!G53="","",IF(SUM('Control Sample Data'!G$3:G$98)&gt;10,IF(AND(ISNUMBER('Control Sample Data'!G53),'Control Sample Data'!G53&lt;$C$109, 'Control Sample Data'!G53&gt;0),'Control Sample Data'!G53,$C$109),""))</f>
        <v/>
      </c>
      <c r="V54" s="41" t="str">
        <f>IF('Control Sample Data'!H53="","",IF(SUM('Control Sample Data'!H$3:H$98)&gt;10,IF(AND(ISNUMBER('Control Sample Data'!H53),'Control Sample Data'!H53&lt;$C$109, 'Control Sample Data'!H53&gt;0),'Control Sample Data'!H53,$C$109),""))</f>
        <v/>
      </c>
      <c r="W54" s="41" t="str">
        <f>IF('Control Sample Data'!I53="","",IF(SUM('Control Sample Data'!I$3:I$98)&gt;10,IF(AND(ISNUMBER('Control Sample Data'!I53),'Control Sample Data'!I53&lt;$C$109, 'Control Sample Data'!I53&gt;0),'Control Sample Data'!I53,$C$109),""))</f>
        <v/>
      </c>
      <c r="X54" s="41" t="str">
        <f>IF('Control Sample Data'!J53="","",IF(SUM('Control Sample Data'!J$3:J$98)&gt;10,IF(AND(ISNUMBER('Control Sample Data'!J53),'Control Sample Data'!J53&lt;$C$109, 'Control Sample Data'!J53&gt;0),'Control Sample Data'!J53,$C$109),""))</f>
        <v/>
      </c>
      <c r="Y54" s="41" t="str">
        <f>IF('Control Sample Data'!K53="","",IF(SUM('Control Sample Data'!K$3:K$98)&gt;10,IF(AND(ISNUMBER('Control Sample Data'!K53),'Control Sample Data'!K53&lt;$C$109, 'Control Sample Data'!K53&gt;0),'Control Sample Data'!K53,$C$109),""))</f>
        <v/>
      </c>
      <c r="Z54" s="41" t="str">
        <f>IF('Control Sample Data'!L53="","",IF(SUM('Control Sample Data'!L$3:L$98)&gt;10,IF(AND(ISNUMBER('Control Sample Data'!L53),'Control Sample Data'!L53&lt;$C$109, 'Control Sample Data'!L53&gt;0),'Control Sample Data'!L53,$C$109),""))</f>
        <v/>
      </c>
      <c r="AA54" s="41" t="str">
        <f>IF('Control Sample Data'!M53="","",IF(SUM('Control Sample Data'!M$3:M$98)&gt;10,IF(AND(ISNUMBER('Control Sample Data'!M53),'Control Sample Data'!M53&lt;$C$109, 'Control Sample Data'!M53&gt;0),'Control Sample Data'!M53,$C$109),""))</f>
        <v/>
      </c>
      <c r="AB54" s="127" t="str">
        <f>IF('Control Sample Data'!N53="","",IF(SUM('Control Sample Data'!N$3:N$98)&gt;10,IF(AND(ISNUMBER('Control Sample Data'!N53),'Control Sample Data'!N53&lt;$C$109, 'Control Sample Data'!N53&gt;0),'Control Sample Data'!N53,$C$109),""))</f>
        <v/>
      </c>
      <c r="BA54" s="85" t="str">
        <f t="shared" si="36"/>
        <v>IL4</v>
      </c>
      <c r="BB54" s="107">
        <v>51</v>
      </c>
      <c r="BC54" s="86">
        <f t="shared" si="53"/>
        <v>-4.1680000000000028</v>
      </c>
      <c r="BD54" s="86">
        <f t="shared" si="54"/>
        <v>-3.9839999999999982</v>
      </c>
      <c r="BE54" s="86">
        <f t="shared" si="55"/>
        <v>-3.902000000000001</v>
      </c>
      <c r="BF54" s="86" t="str">
        <f t="shared" si="56"/>
        <v/>
      </c>
      <c r="BG54" s="86" t="str">
        <f t="shared" si="57"/>
        <v/>
      </c>
      <c r="BH54" s="86" t="str">
        <f t="shared" si="58"/>
        <v/>
      </c>
      <c r="BI54" s="86" t="str">
        <f t="shared" si="59"/>
        <v/>
      </c>
      <c r="BJ54" s="86" t="str">
        <f t="shared" si="60"/>
        <v/>
      </c>
      <c r="BK54" s="86" t="str">
        <f t="shared" si="61"/>
        <v/>
      </c>
      <c r="BL54" s="86" t="str">
        <f t="shared" si="62"/>
        <v/>
      </c>
      <c r="BM54" s="86" t="str">
        <f t="shared" si="37"/>
        <v/>
      </c>
      <c r="BN54" s="86" t="str">
        <f t="shared" si="38"/>
        <v/>
      </c>
      <c r="BO54" s="86">
        <f t="shared" si="63"/>
        <v>11.25</v>
      </c>
      <c r="BP54" s="86">
        <f t="shared" si="64"/>
        <v>11.838000000000001</v>
      </c>
      <c r="BQ54" s="86">
        <f t="shared" si="65"/>
        <v>11.494</v>
      </c>
      <c r="BR54" s="86" t="str">
        <f t="shared" si="66"/>
        <v/>
      </c>
      <c r="BS54" s="86" t="str">
        <f t="shared" si="67"/>
        <v/>
      </c>
      <c r="BT54" s="86" t="str">
        <f t="shared" si="68"/>
        <v/>
      </c>
      <c r="BU54" s="86" t="str">
        <f t="shared" si="69"/>
        <v/>
      </c>
      <c r="BV54" s="86" t="str">
        <f t="shared" si="70"/>
        <v/>
      </c>
      <c r="BW54" s="86" t="str">
        <f t="shared" si="71"/>
        <v/>
      </c>
      <c r="BX54" s="86" t="str">
        <f t="shared" si="72"/>
        <v/>
      </c>
      <c r="BY54" s="86" t="str">
        <f t="shared" si="39"/>
        <v/>
      </c>
      <c r="BZ54" s="86" t="str">
        <f t="shared" si="40"/>
        <v/>
      </c>
      <c r="CA54" s="41">
        <f t="shared" si="41"/>
        <v>-4.0180000000000007</v>
      </c>
      <c r="CB54" s="41">
        <f t="shared" si="42"/>
        <v>11.527333333333333</v>
      </c>
      <c r="CC54" s="90" t="str">
        <f t="shared" si="43"/>
        <v>IL4</v>
      </c>
      <c r="CD54" s="107">
        <v>51</v>
      </c>
      <c r="CE54" s="91">
        <f t="shared" si="73"/>
        <v>17.975998448506349</v>
      </c>
      <c r="CF54" s="91">
        <f t="shared" si="74"/>
        <v>15.823534662094884</v>
      </c>
      <c r="CG54" s="91">
        <f t="shared" si="75"/>
        <v>14.949237550130894</v>
      </c>
      <c r="CH54" s="91" t="str">
        <f t="shared" si="76"/>
        <v/>
      </c>
      <c r="CI54" s="91" t="str">
        <f t="shared" si="77"/>
        <v/>
      </c>
      <c r="CJ54" s="91" t="str">
        <f t="shared" si="78"/>
        <v/>
      </c>
      <c r="CK54" s="91" t="str">
        <f t="shared" si="79"/>
        <v/>
      </c>
      <c r="CL54" s="91" t="str">
        <f t="shared" si="80"/>
        <v/>
      </c>
      <c r="CM54" s="91" t="str">
        <f t="shared" si="81"/>
        <v/>
      </c>
      <c r="CN54" s="91" t="str">
        <f t="shared" si="82"/>
        <v/>
      </c>
      <c r="CO54" s="91" t="str">
        <f t="shared" si="44"/>
        <v/>
      </c>
      <c r="CP54" s="91" t="str">
        <f t="shared" si="45"/>
        <v/>
      </c>
      <c r="CQ54" s="91">
        <f t="shared" si="84"/>
        <v>4.1059395276060295E-4</v>
      </c>
      <c r="CR54" s="91">
        <f t="shared" si="83"/>
        <v>2.7315358912004674E-4</v>
      </c>
      <c r="CS54" s="91">
        <f t="shared" si="83"/>
        <v>3.4670589808189167E-4</v>
      </c>
      <c r="CT54" s="91" t="str">
        <f t="shared" si="83"/>
        <v/>
      </c>
      <c r="CU54" s="91" t="str">
        <f t="shared" si="83"/>
        <v/>
      </c>
      <c r="CV54" s="91" t="str">
        <f t="shared" si="83"/>
        <v/>
      </c>
      <c r="CW54" s="91" t="str">
        <f t="shared" si="50"/>
        <v/>
      </c>
      <c r="CX54" s="91" t="str">
        <f t="shared" si="50"/>
        <v/>
      </c>
      <c r="CY54" s="91" t="str">
        <f t="shared" si="50"/>
        <v/>
      </c>
      <c r="CZ54" s="91" t="str">
        <f t="shared" si="48"/>
        <v/>
      </c>
      <c r="DA54" s="91" t="str">
        <f t="shared" si="46"/>
        <v/>
      </c>
      <c r="DB54" s="91" t="str">
        <f t="shared" si="47"/>
        <v/>
      </c>
    </row>
    <row r="55" spans="1:106" ht="15" customHeight="1" x14ac:dyDescent="0.3">
      <c r="A55" s="126" t="str">
        <f>'Gene Table'!B54</f>
        <v>IL5</v>
      </c>
      <c r="B55" s="102">
        <v>52</v>
      </c>
      <c r="C55" s="41">
        <f>IF('Test Sample Data'!C54="","",IF(SUM('Test Sample Data'!C$3:C$98)&gt;10,IF(AND(ISNUMBER('Test Sample Data'!C54),'Test Sample Data'!C54&lt;$C$109, 'Test Sample Data'!C54&gt;0),'Test Sample Data'!C54,$C$109),""))</f>
        <v>32.15</v>
      </c>
      <c r="D55" s="41">
        <f>IF('Test Sample Data'!D54="","",IF(SUM('Test Sample Data'!D$3:D$98)&gt;10,IF(AND(ISNUMBER('Test Sample Data'!D54),'Test Sample Data'!D54&lt;$C$109, 'Test Sample Data'!D54&gt;0),'Test Sample Data'!D54,$C$109),""))</f>
        <v>31.35</v>
      </c>
      <c r="E55" s="41">
        <f>IF('Test Sample Data'!E54="","",IF(SUM('Test Sample Data'!E$3:E$98)&gt;10,IF(AND(ISNUMBER('Test Sample Data'!E54),'Test Sample Data'!E54&lt;$C$109, 'Test Sample Data'!E54&gt;0),'Test Sample Data'!E54,$C$109),""))</f>
        <v>31.75</v>
      </c>
      <c r="F55" s="41" t="str">
        <f>IF('Test Sample Data'!F54="","",IF(SUM('Test Sample Data'!F$3:F$98)&gt;10,IF(AND(ISNUMBER('Test Sample Data'!F54),'Test Sample Data'!F54&lt;$C$109, 'Test Sample Data'!F54&gt;0),'Test Sample Data'!F54,$C$109),""))</f>
        <v/>
      </c>
      <c r="G55" s="41" t="str">
        <f>IF('Test Sample Data'!G54="","",IF(SUM('Test Sample Data'!G$3:G$98)&gt;10,IF(AND(ISNUMBER('Test Sample Data'!G54),'Test Sample Data'!G54&lt;$C$109, 'Test Sample Data'!G54&gt;0),'Test Sample Data'!G54,$C$109),""))</f>
        <v/>
      </c>
      <c r="H55" s="41" t="str">
        <f>IF('Test Sample Data'!H54="","",IF(SUM('Test Sample Data'!H$3:H$98)&gt;10,IF(AND(ISNUMBER('Test Sample Data'!H54),'Test Sample Data'!H54&lt;$C$109, 'Test Sample Data'!H54&gt;0),'Test Sample Data'!H54,$C$109),""))</f>
        <v/>
      </c>
      <c r="I55" s="41" t="str">
        <f>IF('Test Sample Data'!I54="","",IF(SUM('Test Sample Data'!I$3:I$98)&gt;10,IF(AND(ISNUMBER('Test Sample Data'!I54),'Test Sample Data'!I54&lt;$C$109, 'Test Sample Data'!I54&gt;0),'Test Sample Data'!I54,$C$109),""))</f>
        <v/>
      </c>
      <c r="J55" s="41" t="str">
        <f>IF('Test Sample Data'!J54="","",IF(SUM('Test Sample Data'!J$3:J$98)&gt;10,IF(AND(ISNUMBER('Test Sample Data'!J54),'Test Sample Data'!J54&lt;$C$109, 'Test Sample Data'!J54&gt;0),'Test Sample Data'!J54,$C$109),""))</f>
        <v/>
      </c>
      <c r="K55" s="41" t="str">
        <f>IF('Test Sample Data'!K54="","",IF(SUM('Test Sample Data'!K$3:K$98)&gt;10,IF(AND(ISNUMBER('Test Sample Data'!K54),'Test Sample Data'!K54&lt;$C$109, 'Test Sample Data'!K54&gt;0),'Test Sample Data'!K54,$C$109),""))</f>
        <v/>
      </c>
      <c r="L55" s="41" t="str">
        <f>IF('Test Sample Data'!L54="","",IF(SUM('Test Sample Data'!L$3:L$98)&gt;10,IF(AND(ISNUMBER('Test Sample Data'!L54),'Test Sample Data'!L54&lt;$C$109, 'Test Sample Data'!L54&gt;0),'Test Sample Data'!L54,$C$109),""))</f>
        <v/>
      </c>
      <c r="M55" s="41" t="str">
        <f>IF('Test Sample Data'!M54="","",IF(SUM('Test Sample Data'!M$3:M$98)&gt;10,IF(AND(ISNUMBER('Test Sample Data'!M54),'Test Sample Data'!M54&lt;$C$109, 'Test Sample Data'!M54&gt;0),'Test Sample Data'!M54,$C$109),""))</f>
        <v/>
      </c>
      <c r="N55" s="41" t="str">
        <f>IF('Test Sample Data'!N54="","",IF(SUM('Test Sample Data'!N$3:N$98)&gt;10,IF(AND(ISNUMBER('Test Sample Data'!N54),'Test Sample Data'!N54&lt;$C$109, 'Test Sample Data'!N54&gt;0),'Test Sample Data'!N54,$C$109),""))</f>
        <v/>
      </c>
      <c r="O55" s="41" t="str">
        <f>'Gene Table'!B54</f>
        <v>IL5</v>
      </c>
      <c r="P55" s="102">
        <v>52</v>
      </c>
      <c r="Q55" s="41">
        <f>IF('Control Sample Data'!C54="","",IF(SUM('Control Sample Data'!C$3:C$98)&gt;10,IF(AND(ISNUMBER('Control Sample Data'!C54),'Control Sample Data'!C54&lt;$C$109, 'Control Sample Data'!C54&gt;0),'Control Sample Data'!C54,$C$109),""))</f>
        <v>32.549999999999997</v>
      </c>
      <c r="R55" s="41">
        <f>IF('Control Sample Data'!D54="","",IF(SUM('Control Sample Data'!D$3:D$98)&gt;10,IF(AND(ISNUMBER('Control Sample Data'!D54),'Control Sample Data'!D54&lt;$C$109, 'Control Sample Data'!D54&gt;0),'Control Sample Data'!D54,$C$109),""))</f>
        <v>32.47</v>
      </c>
      <c r="S55" s="41">
        <f>IF('Control Sample Data'!E54="","",IF(SUM('Control Sample Data'!E$3:E$98)&gt;10,IF(AND(ISNUMBER('Control Sample Data'!E54),'Control Sample Data'!E54&lt;$C$109, 'Control Sample Data'!E54&gt;0),'Control Sample Data'!E54,$C$109),""))</f>
        <v>32.65</v>
      </c>
      <c r="T55" s="41" t="str">
        <f>IF('Control Sample Data'!F54="","",IF(SUM('Control Sample Data'!F$3:F$98)&gt;10,IF(AND(ISNUMBER('Control Sample Data'!F54),'Control Sample Data'!F54&lt;$C$109, 'Control Sample Data'!F54&gt;0),'Control Sample Data'!F54,$C$109),""))</f>
        <v/>
      </c>
      <c r="U55" s="41" t="str">
        <f>IF('Control Sample Data'!G54="","",IF(SUM('Control Sample Data'!G$3:G$98)&gt;10,IF(AND(ISNUMBER('Control Sample Data'!G54),'Control Sample Data'!G54&lt;$C$109, 'Control Sample Data'!G54&gt;0),'Control Sample Data'!G54,$C$109),""))</f>
        <v/>
      </c>
      <c r="V55" s="41" t="str">
        <f>IF('Control Sample Data'!H54="","",IF(SUM('Control Sample Data'!H$3:H$98)&gt;10,IF(AND(ISNUMBER('Control Sample Data'!H54),'Control Sample Data'!H54&lt;$C$109, 'Control Sample Data'!H54&gt;0),'Control Sample Data'!H54,$C$109),""))</f>
        <v/>
      </c>
      <c r="W55" s="41" t="str">
        <f>IF('Control Sample Data'!I54="","",IF(SUM('Control Sample Data'!I$3:I$98)&gt;10,IF(AND(ISNUMBER('Control Sample Data'!I54),'Control Sample Data'!I54&lt;$C$109, 'Control Sample Data'!I54&gt;0),'Control Sample Data'!I54,$C$109),""))</f>
        <v/>
      </c>
      <c r="X55" s="41" t="str">
        <f>IF('Control Sample Data'!J54="","",IF(SUM('Control Sample Data'!J$3:J$98)&gt;10,IF(AND(ISNUMBER('Control Sample Data'!J54),'Control Sample Data'!J54&lt;$C$109, 'Control Sample Data'!J54&gt;0),'Control Sample Data'!J54,$C$109),""))</f>
        <v/>
      </c>
      <c r="Y55" s="41" t="str">
        <f>IF('Control Sample Data'!K54="","",IF(SUM('Control Sample Data'!K$3:K$98)&gt;10,IF(AND(ISNUMBER('Control Sample Data'!K54),'Control Sample Data'!K54&lt;$C$109, 'Control Sample Data'!K54&gt;0),'Control Sample Data'!K54,$C$109),""))</f>
        <v/>
      </c>
      <c r="Z55" s="41" t="str">
        <f>IF('Control Sample Data'!L54="","",IF(SUM('Control Sample Data'!L$3:L$98)&gt;10,IF(AND(ISNUMBER('Control Sample Data'!L54),'Control Sample Data'!L54&lt;$C$109, 'Control Sample Data'!L54&gt;0),'Control Sample Data'!L54,$C$109),""))</f>
        <v/>
      </c>
      <c r="AA55" s="41" t="str">
        <f>IF('Control Sample Data'!M54="","",IF(SUM('Control Sample Data'!M$3:M$98)&gt;10,IF(AND(ISNUMBER('Control Sample Data'!M54),'Control Sample Data'!M54&lt;$C$109, 'Control Sample Data'!M54&gt;0),'Control Sample Data'!M54,$C$109),""))</f>
        <v/>
      </c>
      <c r="AB55" s="127" t="str">
        <f>IF('Control Sample Data'!N54="","",IF(SUM('Control Sample Data'!N$3:N$98)&gt;10,IF(AND(ISNUMBER('Control Sample Data'!N54),'Control Sample Data'!N54&lt;$C$109, 'Control Sample Data'!N54&gt;0),'Control Sample Data'!N54,$C$109),""))</f>
        <v/>
      </c>
      <c r="BA55" s="85" t="str">
        <f t="shared" si="36"/>
        <v>IL5</v>
      </c>
      <c r="BB55" s="107">
        <v>52</v>
      </c>
      <c r="BC55" s="86">
        <f t="shared" si="53"/>
        <v>13.441999999999997</v>
      </c>
      <c r="BD55" s="86">
        <f t="shared" si="54"/>
        <v>12.666000000000004</v>
      </c>
      <c r="BE55" s="86">
        <f t="shared" si="55"/>
        <v>13.167999999999999</v>
      </c>
      <c r="BF55" s="86" t="str">
        <f t="shared" si="56"/>
        <v/>
      </c>
      <c r="BG55" s="86" t="str">
        <f t="shared" si="57"/>
        <v/>
      </c>
      <c r="BH55" s="86" t="str">
        <f t="shared" si="58"/>
        <v/>
      </c>
      <c r="BI55" s="86" t="str">
        <f t="shared" si="59"/>
        <v/>
      </c>
      <c r="BJ55" s="86" t="str">
        <f t="shared" si="60"/>
        <v/>
      </c>
      <c r="BK55" s="86" t="str">
        <f t="shared" si="61"/>
        <v/>
      </c>
      <c r="BL55" s="86" t="str">
        <f t="shared" si="62"/>
        <v/>
      </c>
      <c r="BM55" s="86" t="str">
        <f t="shared" si="37"/>
        <v/>
      </c>
      <c r="BN55" s="86" t="str">
        <f t="shared" si="38"/>
        <v/>
      </c>
      <c r="BO55" s="86">
        <f t="shared" si="63"/>
        <v>14.079999999999998</v>
      </c>
      <c r="BP55" s="86">
        <f t="shared" si="64"/>
        <v>14.128</v>
      </c>
      <c r="BQ55" s="86">
        <f t="shared" si="65"/>
        <v>14.073999999999998</v>
      </c>
      <c r="BR55" s="86" t="str">
        <f t="shared" si="66"/>
        <v/>
      </c>
      <c r="BS55" s="86" t="str">
        <f t="shared" si="67"/>
        <v/>
      </c>
      <c r="BT55" s="86" t="str">
        <f t="shared" si="68"/>
        <v/>
      </c>
      <c r="BU55" s="86" t="str">
        <f t="shared" si="69"/>
        <v/>
      </c>
      <c r="BV55" s="86" t="str">
        <f t="shared" si="70"/>
        <v/>
      </c>
      <c r="BW55" s="86" t="str">
        <f t="shared" si="71"/>
        <v/>
      </c>
      <c r="BX55" s="86" t="str">
        <f t="shared" si="72"/>
        <v/>
      </c>
      <c r="BY55" s="86" t="str">
        <f t="shared" si="39"/>
        <v/>
      </c>
      <c r="BZ55" s="86" t="str">
        <f t="shared" si="40"/>
        <v/>
      </c>
      <c r="CA55" s="41">
        <f t="shared" si="41"/>
        <v>13.091999999999999</v>
      </c>
      <c r="CB55" s="41">
        <f t="shared" si="42"/>
        <v>14.093999999999999</v>
      </c>
      <c r="CC55" s="90" t="str">
        <f t="shared" si="43"/>
        <v>IL5</v>
      </c>
      <c r="CD55" s="107">
        <v>52</v>
      </c>
      <c r="CE55" s="91">
        <f t="shared" si="73"/>
        <v>8.9857596567882202E-5</v>
      </c>
      <c r="CF55" s="91">
        <f t="shared" si="74"/>
        <v>1.5387004291784451E-4</v>
      </c>
      <c r="CG55" s="91">
        <f t="shared" si="75"/>
        <v>1.08651822906799E-4</v>
      </c>
      <c r="CH55" s="91" t="str">
        <f t="shared" si="76"/>
        <v/>
      </c>
      <c r="CI55" s="91" t="str">
        <f t="shared" si="77"/>
        <v/>
      </c>
      <c r="CJ55" s="91" t="str">
        <f t="shared" si="78"/>
        <v/>
      </c>
      <c r="CK55" s="91" t="str">
        <f t="shared" si="79"/>
        <v/>
      </c>
      <c r="CL55" s="91" t="str">
        <f t="shared" si="80"/>
        <v/>
      </c>
      <c r="CM55" s="91" t="str">
        <f t="shared" si="81"/>
        <v/>
      </c>
      <c r="CN55" s="91" t="str">
        <f t="shared" si="82"/>
        <v/>
      </c>
      <c r="CO55" s="91" t="str">
        <f t="shared" si="44"/>
        <v/>
      </c>
      <c r="CP55" s="91" t="str">
        <f t="shared" si="45"/>
        <v/>
      </c>
      <c r="CQ55" s="91">
        <f t="shared" si="84"/>
        <v>5.7742776289404161E-5</v>
      </c>
      <c r="CR55" s="91">
        <f t="shared" si="83"/>
        <v>5.5853220710933147E-5</v>
      </c>
      <c r="CS55" s="91">
        <f t="shared" si="83"/>
        <v>5.7983421806328605E-5</v>
      </c>
      <c r="CT55" s="91" t="str">
        <f t="shared" si="83"/>
        <v/>
      </c>
      <c r="CU55" s="91" t="str">
        <f t="shared" si="83"/>
        <v/>
      </c>
      <c r="CV55" s="91" t="str">
        <f t="shared" si="83"/>
        <v/>
      </c>
      <c r="CW55" s="91" t="str">
        <f t="shared" si="50"/>
        <v/>
      </c>
      <c r="CX55" s="91" t="str">
        <f t="shared" si="50"/>
        <v/>
      </c>
      <c r="CY55" s="91" t="str">
        <f t="shared" si="50"/>
        <v/>
      </c>
      <c r="CZ55" s="91" t="str">
        <f t="shared" si="48"/>
        <v/>
      </c>
      <c r="DA55" s="91" t="str">
        <f t="shared" si="46"/>
        <v/>
      </c>
      <c r="DB55" s="91" t="str">
        <f t="shared" si="47"/>
        <v/>
      </c>
    </row>
    <row r="56" spans="1:106" ht="15" customHeight="1" x14ac:dyDescent="0.3">
      <c r="A56" s="126" t="str">
        <f>'Gene Table'!B55</f>
        <v>IL6</v>
      </c>
      <c r="B56" s="102">
        <v>53</v>
      </c>
      <c r="C56" s="41">
        <f>IF('Test Sample Data'!C55="","",IF(SUM('Test Sample Data'!C$3:C$98)&gt;10,IF(AND(ISNUMBER('Test Sample Data'!C55),'Test Sample Data'!C55&lt;$C$109, 'Test Sample Data'!C55&gt;0),'Test Sample Data'!C55,$C$109),""))</f>
        <v>19.64</v>
      </c>
      <c r="D56" s="41">
        <f>IF('Test Sample Data'!D55="","",IF(SUM('Test Sample Data'!D$3:D$98)&gt;10,IF(AND(ISNUMBER('Test Sample Data'!D55),'Test Sample Data'!D55&lt;$C$109, 'Test Sample Data'!D55&gt;0),'Test Sample Data'!D55,$C$109),""))</f>
        <v>19.850000000000001</v>
      </c>
      <c r="E56" s="41">
        <f>IF('Test Sample Data'!E55="","",IF(SUM('Test Sample Data'!E$3:E$98)&gt;10,IF(AND(ISNUMBER('Test Sample Data'!E55),'Test Sample Data'!E55&lt;$C$109, 'Test Sample Data'!E55&gt;0),'Test Sample Data'!E55,$C$109),""))</f>
        <v>19.78</v>
      </c>
      <c r="F56" s="41" t="str">
        <f>IF('Test Sample Data'!F55="","",IF(SUM('Test Sample Data'!F$3:F$98)&gt;10,IF(AND(ISNUMBER('Test Sample Data'!F55),'Test Sample Data'!F55&lt;$C$109, 'Test Sample Data'!F55&gt;0),'Test Sample Data'!F55,$C$109),""))</f>
        <v/>
      </c>
      <c r="G56" s="41" t="str">
        <f>IF('Test Sample Data'!G55="","",IF(SUM('Test Sample Data'!G$3:G$98)&gt;10,IF(AND(ISNUMBER('Test Sample Data'!G55),'Test Sample Data'!G55&lt;$C$109, 'Test Sample Data'!G55&gt;0),'Test Sample Data'!G55,$C$109),""))</f>
        <v/>
      </c>
      <c r="H56" s="41" t="str">
        <f>IF('Test Sample Data'!H55="","",IF(SUM('Test Sample Data'!H$3:H$98)&gt;10,IF(AND(ISNUMBER('Test Sample Data'!H55),'Test Sample Data'!H55&lt;$C$109, 'Test Sample Data'!H55&gt;0),'Test Sample Data'!H55,$C$109),""))</f>
        <v/>
      </c>
      <c r="I56" s="41" t="str">
        <f>IF('Test Sample Data'!I55="","",IF(SUM('Test Sample Data'!I$3:I$98)&gt;10,IF(AND(ISNUMBER('Test Sample Data'!I55),'Test Sample Data'!I55&lt;$C$109, 'Test Sample Data'!I55&gt;0),'Test Sample Data'!I55,$C$109),""))</f>
        <v/>
      </c>
      <c r="J56" s="41" t="str">
        <f>IF('Test Sample Data'!J55="","",IF(SUM('Test Sample Data'!J$3:J$98)&gt;10,IF(AND(ISNUMBER('Test Sample Data'!J55),'Test Sample Data'!J55&lt;$C$109, 'Test Sample Data'!J55&gt;0),'Test Sample Data'!J55,$C$109),""))</f>
        <v/>
      </c>
      <c r="K56" s="41" t="str">
        <f>IF('Test Sample Data'!K55="","",IF(SUM('Test Sample Data'!K$3:K$98)&gt;10,IF(AND(ISNUMBER('Test Sample Data'!K55),'Test Sample Data'!K55&lt;$C$109, 'Test Sample Data'!K55&gt;0),'Test Sample Data'!K55,$C$109),""))</f>
        <v/>
      </c>
      <c r="L56" s="41" t="str">
        <f>IF('Test Sample Data'!L55="","",IF(SUM('Test Sample Data'!L$3:L$98)&gt;10,IF(AND(ISNUMBER('Test Sample Data'!L55),'Test Sample Data'!L55&lt;$C$109, 'Test Sample Data'!L55&gt;0),'Test Sample Data'!L55,$C$109),""))</f>
        <v/>
      </c>
      <c r="M56" s="41" t="str">
        <f>IF('Test Sample Data'!M55="","",IF(SUM('Test Sample Data'!M$3:M$98)&gt;10,IF(AND(ISNUMBER('Test Sample Data'!M55),'Test Sample Data'!M55&lt;$C$109, 'Test Sample Data'!M55&gt;0),'Test Sample Data'!M55,$C$109),""))</f>
        <v/>
      </c>
      <c r="N56" s="41" t="str">
        <f>IF('Test Sample Data'!N55="","",IF(SUM('Test Sample Data'!N$3:N$98)&gt;10,IF(AND(ISNUMBER('Test Sample Data'!N55),'Test Sample Data'!N55&lt;$C$109, 'Test Sample Data'!N55&gt;0),'Test Sample Data'!N55,$C$109),""))</f>
        <v/>
      </c>
      <c r="O56" s="41" t="str">
        <f>'Gene Table'!B55</f>
        <v>IL6</v>
      </c>
      <c r="P56" s="102">
        <v>53</v>
      </c>
      <c r="Q56" s="41">
        <f>IF('Control Sample Data'!C55="","",IF(SUM('Control Sample Data'!C$3:C$98)&gt;10,IF(AND(ISNUMBER('Control Sample Data'!C55),'Control Sample Data'!C55&lt;$C$109, 'Control Sample Data'!C55&gt;0),'Control Sample Data'!C55,$C$109),""))</f>
        <v>30.32</v>
      </c>
      <c r="R56" s="41">
        <f>IF('Control Sample Data'!D55="","",IF(SUM('Control Sample Data'!D$3:D$98)&gt;10,IF(AND(ISNUMBER('Control Sample Data'!D55),'Control Sample Data'!D55&lt;$C$109, 'Control Sample Data'!D55&gt;0),'Control Sample Data'!D55,$C$109),""))</f>
        <v>29.85</v>
      </c>
      <c r="S56" s="41">
        <f>IF('Control Sample Data'!E55="","",IF(SUM('Control Sample Data'!E$3:E$98)&gt;10,IF(AND(ISNUMBER('Control Sample Data'!E55),'Control Sample Data'!E55&lt;$C$109, 'Control Sample Data'!E55&gt;0),'Control Sample Data'!E55,$C$109),""))</f>
        <v>30.23</v>
      </c>
      <c r="T56" s="41" t="str">
        <f>IF('Control Sample Data'!F55="","",IF(SUM('Control Sample Data'!F$3:F$98)&gt;10,IF(AND(ISNUMBER('Control Sample Data'!F55),'Control Sample Data'!F55&lt;$C$109, 'Control Sample Data'!F55&gt;0),'Control Sample Data'!F55,$C$109),""))</f>
        <v/>
      </c>
      <c r="U56" s="41" t="str">
        <f>IF('Control Sample Data'!G55="","",IF(SUM('Control Sample Data'!G$3:G$98)&gt;10,IF(AND(ISNUMBER('Control Sample Data'!G55),'Control Sample Data'!G55&lt;$C$109, 'Control Sample Data'!G55&gt;0),'Control Sample Data'!G55,$C$109),""))</f>
        <v/>
      </c>
      <c r="V56" s="41" t="str">
        <f>IF('Control Sample Data'!H55="","",IF(SUM('Control Sample Data'!H$3:H$98)&gt;10,IF(AND(ISNUMBER('Control Sample Data'!H55),'Control Sample Data'!H55&lt;$C$109, 'Control Sample Data'!H55&gt;0),'Control Sample Data'!H55,$C$109),""))</f>
        <v/>
      </c>
      <c r="W56" s="41" t="str">
        <f>IF('Control Sample Data'!I55="","",IF(SUM('Control Sample Data'!I$3:I$98)&gt;10,IF(AND(ISNUMBER('Control Sample Data'!I55),'Control Sample Data'!I55&lt;$C$109, 'Control Sample Data'!I55&gt;0),'Control Sample Data'!I55,$C$109),""))</f>
        <v/>
      </c>
      <c r="X56" s="41" t="str">
        <f>IF('Control Sample Data'!J55="","",IF(SUM('Control Sample Data'!J$3:J$98)&gt;10,IF(AND(ISNUMBER('Control Sample Data'!J55),'Control Sample Data'!J55&lt;$C$109, 'Control Sample Data'!J55&gt;0),'Control Sample Data'!J55,$C$109),""))</f>
        <v/>
      </c>
      <c r="Y56" s="41" t="str">
        <f>IF('Control Sample Data'!K55="","",IF(SUM('Control Sample Data'!K$3:K$98)&gt;10,IF(AND(ISNUMBER('Control Sample Data'!K55),'Control Sample Data'!K55&lt;$C$109, 'Control Sample Data'!K55&gt;0),'Control Sample Data'!K55,$C$109),""))</f>
        <v/>
      </c>
      <c r="Z56" s="41" t="str">
        <f>IF('Control Sample Data'!L55="","",IF(SUM('Control Sample Data'!L$3:L$98)&gt;10,IF(AND(ISNUMBER('Control Sample Data'!L55),'Control Sample Data'!L55&lt;$C$109, 'Control Sample Data'!L55&gt;0),'Control Sample Data'!L55,$C$109),""))</f>
        <v/>
      </c>
      <c r="AA56" s="41" t="str">
        <f>IF('Control Sample Data'!M55="","",IF(SUM('Control Sample Data'!M$3:M$98)&gt;10,IF(AND(ISNUMBER('Control Sample Data'!M55),'Control Sample Data'!M55&lt;$C$109, 'Control Sample Data'!M55&gt;0),'Control Sample Data'!M55,$C$109),""))</f>
        <v/>
      </c>
      <c r="AB56" s="127" t="str">
        <f>IF('Control Sample Data'!N55="","",IF(SUM('Control Sample Data'!N$3:N$98)&gt;10,IF(AND(ISNUMBER('Control Sample Data'!N55),'Control Sample Data'!N55&lt;$C$109, 'Control Sample Data'!N55&gt;0),'Control Sample Data'!N55,$C$109),""))</f>
        <v/>
      </c>
      <c r="BA56" s="85" t="str">
        <f t="shared" si="36"/>
        <v>IL6</v>
      </c>
      <c r="BB56" s="107">
        <v>53</v>
      </c>
      <c r="BC56" s="86">
        <f t="shared" si="53"/>
        <v>0.93199999999999861</v>
      </c>
      <c r="BD56" s="86">
        <f t="shared" si="54"/>
        <v>1.1660000000000039</v>
      </c>
      <c r="BE56" s="86">
        <f t="shared" si="55"/>
        <v>1.1980000000000004</v>
      </c>
      <c r="BF56" s="86" t="str">
        <f t="shared" si="56"/>
        <v/>
      </c>
      <c r="BG56" s="86" t="str">
        <f t="shared" si="57"/>
        <v/>
      </c>
      <c r="BH56" s="86" t="str">
        <f t="shared" si="58"/>
        <v/>
      </c>
      <c r="BI56" s="86" t="str">
        <f t="shared" si="59"/>
        <v/>
      </c>
      <c r="BJ56" s="86" t="str">
        <f t="shared" si="60"/>
        <v/>
      </c>
      <c r="BK56" s="86" t="str">
        <f t="shared" si="61"/>
        <v/>
      </c>
      <c r="BL56" s="86" t="str">
        <f t="shared" si="62"/>
        <v/>
      </c>
      <c r="BM56" s="86" t="str">
        <f t="shared" si="37"/>
        <v/>
      </c>
      <c r="BN56" s="86" t="str">
        <f t="shared" si="38"/>
        <v/>
      </c>
      <c r="BO56" s="86">
        <f t="shared" si="63"/>
        <v>11.850000000000001</v>
      </c>
      <c r="BP56" s="86">
        <f t="shared" si="64"/>
        <v>11.508000000000003</v>
      </c>
      <c r="BQ56" s="86">
        <f t="shared" si="65"/>
        <v>11.654</v>
      </c>
      <c r="BR56" s="86" t="str">
        <f t="shared" si="66"/>
        <v/>
      </c>
      <c r="BS56" s="86" t="str">
        <f t="shared" si="67"/>
        <v/>
      </c>
      <c r="BT56" s="86" t="str">
        <f t="shared" si="68"/>
        <v/>
      </c>
      <c r="BU56" s="86" t="str">
        <f t="shared" si="69"/>
        <v/>
      </c>
      <c r="BV56" s="86" t="str">
        <f t="shared" si="70"/>
        <v/>
      </c>
      <c r="BW56" s="86" t="str">
        <f t="shared" si="71"/>
        <v/>
      </c>
      <c r="BX56" s="86" t="str">
        <f t="shared" si="72"/>
        <v/>
      </c>
      <c r="BY56" s="86" t="str">
        <f t="shared" si="39"/>
        <v/>
      </c>
      <c r="BZ56" s="86" t="str">
        <f t="shared" si="40"/>
        <v/>
      </c>
      <c r="CA56" s="41">
        <f t="shared" si="41"/>
        <v>1.0986666666666676</v>
      </c>
      <c r="CB56" s="41">
        <f t="shared" si="42"/>
        <v>11.670666666666667</v>
      </c>
      <c r="CC56" s="90" t="str">
        <f t="shared" si="43"/>
        <v>IL6</v>
      </c>
      <c r="CD56" s="107">
        <v>53</v>
      </c>
      <c r="CE56" s="91">
        <f t="shared" si="73"/>
        <v>0.52413123775846493</v>
      </c>
      <c r="CF56" s="91">
        <f t="shared" si="74"/>
        <v>0.44565524794848438</v>
      </c>
      <c r="CG56" s="91">
        <f t="shared" si="75"/>
        <v>0.43587911976853094</v>
      </c>
      <c r="CH56" s="91" t="str">
        <f t="shared" si="76"/>
        <v/>
      </c>
      <c r="CI56" s="91" t="str">
        <f t="shared" si="77"/>
        <v/>
      </c>
      <c r="CJ56" s="91" t="str">
        <f t="shared" si="78"/>
        <v/>
      </c>
      <c r="CK56" s="91" t="str">
        <f t="shared" si="79"/>
        <v/>
      </c>
      <c r="CL56" s="91" t="str">
        <f t="shared" si="80"/>
        <v/>
      </c>
      <c r="CM56" s="91" t="str">
        <f t="shared" si="81"/>
        <v/>
      </c>
      <c r="CN56" s="91" t="str">
        <f t="shared" si="82"/>
        <v/>
      </c>
      <c r="CO56" s="91" t="str">
        <f t="shared" si="44"/>
        <v/>
      </c>
      <c r="CP56" s="91" t="str">
        <f t="shared" si="45"/>
        <v/>
      </c>
      <c r="CQ56" s="91">
        <f t="shared" si="84"/>
        <v>2.708909843915633E-4</v>
      </c>
      <c r="CR56" s="91">
        <f t="shared" si="83"/>
        <v>3.4335771482253837E-4</v>
      </c>
      <c r="CS56" s="91">
        <f t="shared" si="83"/>
        <v>3.1031047102189152E-4</v>
      </c>
      <c r="CT56" s="91" t="str">
        <f t="shared" si="83"/>
        <v/>
      </c>
      <c r="CU56" s="91" t="str">
        <f t="shared" si="83"/>
        <v/>
      </c>
      <c r="CV56" s="91" t="str">
        <f t="shared" si="83"/>
        <v/>
      </c>
      <c r="CW56" s="91" t="str">
        <f t="shared" si="50"/>
        <v/>
      </c>
      <c r="CX56" s="91" t="str">
        <f t="shared" si="50"/>
        <v/>
      </c>
      <c r="CY56" s="91" t="str">
        <f t="shared" si="50"/>
        <v/>
      </c>
      <c r="CZ56" s="91" t="str">
        <f t="shared" si="48"/>
        <v/>
      </c>
      <c r="DA56" s="91" t="str">
        <f t="shared" si="46"/>
        <v/>
      </c>
      <c r="DB56" s="91" t="str">
        <f t="shared" si="47"/>
        <v/>
      </c>
    </row>
    <row r="57" spans="1:106" ht="15" customHeight="1" x14ac:dyDescent="0.3">
      <c r="A57" s="126" t="str">
        <f>'Gene Table'!B56</f>
        <v>IL7</v>
      </c>
      <c r="B57" s="102">
        <v>54</v>
      </c>
      <c r="C57" s="41">
        <f>IF('Test Sample Data'!C56="","",IF(SUM('Test Sample Data'!C$3:C$98)&gt;10,IF(AND(ISNUMBER('Test Sample Data'!C56),'Test Sample Data'!C56&lt;$C$109, 'Test Sample Data'!C56&gt;0),'Test Sample Data'!C56,$C$109),""))</f>
        <v>21.06</v>
      </c>
      <c r="D57" s="41">
        <f>IF('Test Sample Data'!D56="","",IF(SUM('Test Sample Data'!D$3:D$98)&gt;10,IF(AND(ISNUMBER('Test Sample Data'!D56),'Test Sample Data'!D56&lt;$C$109, 'Test Sample Data'!D56&gt;0),'Test Sample Data'!D56,$C$109),""))</f>
        <v>21.1</v>
      </c>
      <c r="E57" s="41">
        <f>IF('Test Sample Data'!E56="","",IF(SUM('Test Sample Data'!E$3:E$98)&gt;10,IF(AND(ISNUMBER('Test Sample Data'!E56),'Test Sample Data'!E56&lt;$C$109, 'Test Sample Data'!E56&gt;0),'Test Sample Data'!E56,$C$109),""))</f>
        <v>21.07</v>
      </c>
      <c r="F57" s="41" t="str">
        <f>IF('Test Sample Data'!F56="","",IF(SUM('Test Sample Data'!F$3:F$98)&gt;10,IF(AND(ISNUMBER('Test Sample Data'!F56),'Test Sample Data'!F56&lt;$C$109, 'Test Sample Data'!F56&gt;0),'Test Sample Data'!F56,$C$109),""))</f>
        <v/>
      </c>
      <c r="G57" s="41" t="str">
        <f>IF('Test Sample Data'!G56="","",IF(SUM('Test Sample Data'!G$3:G$98)&gt;10,IF(AND(ISNUMBER('Test Sample Data'!G56),'Test Sample Data'!G56&lt;$C$109, 'Test Sample Data'!G56&gt;0),'Test Sample Data'!G56,$C$109),""))</f>
        <v/>
      </c>
      <c r="H57" s="41" t="str">
        <f>IF('Test Sample Data'!H56="","",IF(SUM('Test Sample Data'!H$3:H$98)&gt;10,IF(AND(ISNUMBER('Test Sample Data'!H56),'Test Sample Data'!H56&lt;$C$109, 'Test Sample Data'!H56&gt;0),'Test Sample Data'!H56,$C$109),""))</f>
        <v/>
      </c>
      <c r="I57" s="41" t="str">
        <f>IF('Test Sample Data'!I56="","",IF(SUM('Test Sample Data'!I$3:I$98)&gt;10,IF(AND(ISNUMBER('Test Sample Data'!I56),'Test Sample Data'!I56&lt;$C$109, 'Test Sample Data'!I56&gt;0),'Test Sample Data'!I56,$C$109),""))</f>
        <v/>
      </c>
      <c r="J57" s="41" t="str">
        <f>IF('Test Sample Data'!J56="","",IF(SUM('Test Sample Data'!J$3:J$98)&gt;10,IF(AND(ISNUMBER('Test Sample Data'!J56),'Test Sample Data'!J56&lt;$C$109, 'Test Sample Data'!J56&gt;0),'Test Sample Data'!J56,$C$109),""))</f>
        <v/>
      </c>
      <c r="K57" s="41" t="str">
        <f>IF('Test Sample Data'!K56="","",IF(SUM('Test Sample Data'!K$3:K$98)&gt;10,IF(AND(ISNUMBER('Test Sample Data'!K56),'Test Sample Data'!K56&lt;$C$109, 'Test Sample Data'!K56&gt;0),'Test Sample Data'!K56,$C$109),""))</f>
        <v/>
      </c>
      <c r="L57" s="41" t="str">
        <f>IF('Test Sample Data'!L56="","",IF(SUM('Test Sample Data'!L$3:L$98)&gt;10,IF(AND(ISNUMBER('Test Sample Data'!L56),'Test Sample Data'!L56&lt;$C$109, 'Test Sample Data'!L56&gt;0),'Test Sample Data'!L56,$C$109),""))</f>
        <v/>
      </c>
      <c r="M57" s="41" t="str">
        <f>IF('Test Sample Data'!M56="","",IF(SUM('Test Sample Data'!M$3:M$98)&gt;10,IF(AND(ISNUMBER('Test Sample Data'!M56),'Test Sample Data'!M56&lt;$C$109, 'Test Sample Data'!M56&gt;0),'Test Sample Data'!M56,$C$109),""))</f>
        <v/>
      </c>
      <c r="N57" s="41" t="str">
        <f>IF('Test Sample Data'!N56="","",IF(SUM('Test Sample Data'!N$3:N$98)&gt;10,IF(AND(ISNUMBER('Test Sample Data'!N56),'Test Sample Data'!N56&lt;$C$109, 'Test Sample Data'!N56&gt;0),'Test Sample Data'!N56,$C$109),""))</f>
        <v/>
      </c>
      <c r="O57" s="41" t="str">
        <f>'Gene Table'!B56</f>
        <v>IL7</v>
      </c>
      <c r="P57" s="102">
        <v>54</v>
      </c>
      <c r="Q57" s="41">
        <f>IF('Control Sample Data'!C56="","",IF(SUM('Control Sample Data'!C$3:C$98)&gt;10,IF(AND(ISNUMBER('Control Sample Data'!C56),'Control Sample Data'!C56&lt;$C$109, 'Control Sample Data'!C56&gt;0),'Control Sample Data'!C56,$C$109),""))</f>
        <v>34.14</v>
      </c>
      <c r="R57" s="41">
        <f>IF('Control Sample Data'!D56="","",IF(SUM('Control Sample Data'!D$3:D$98)&gt;10,IF(AND(ISNUMBER('Control Sample Data'!D56),'Control Sample Data'!D56&lt;$C$109, 'Control Sample Data'!D56&gt;0),'Control Sample Data'!D56,$C$109),""))</f>
        <v>34.4</v>
      </c>
      <c r="S57" s="41">
        <f>IF('Control Sample Data'!E56="","",IF(SUM('Control Sample Data'!E$3:E$98)&gt;10,IF(AND(ISNUMBER('Control Sample Data'!E56),'Control Sample Data'!E56&lt;$C$109, 'Control Sample Data'!E56&gt;0),'Control Sample Data'!E56,$C$109),""))</f>
        <v>33.89</v>
      </c>
      <c r="T57" s="41" t="str">
        <f>IF('Control Sample Data'!F56="","",IF(SUM('Control Sample Data'!F$3:F$98)&gt;10,IF(AND(ISNUMBER('Control Sample Data'!F56),'Control Sample Data'!F56&lt;$C$109, 'Control Sample Data'!F56&gt;0),'Control Sample Data'!F56,$C$109),""))</f>
        <v/>
      </c>
      <c r="U57" s="41" t="str">
        <f>IF('Control Sample Data'!G56="","",IF(SUM('Control Sample Data'!G$3:G$98)&gt;10,IF(AND(ISNUMBER('Control Sample Data'!G56),'Control Sample Data'!G56&lt;$C$109, 'Control Sample Data'!G56&gt;0),'Control Sample Data'!G56,$C$109),""))</f>
        <v/>
      </c>
      <c r="V57" s="41" t="str">
        <f>IF('Control Sample Data'!H56="","",IF(SUM('Control Sample Data'!H$3:H$98)&gt;10,IF(AND(ISNUMBER('Control Sample Data'!H56),'Control Sample Data'!H56&lt;$C$109, 'Control Sample Data'!H56&gt;0),'Control Sample Data'!H56,$C$109),""))</f>
        <v/>
      </c>
      <c r="W57" s="41" t="str">
        <f>IF('Control Sample Data'!I56="","",IF(SUM('Control Sample Data'!I$3:I$98)&gt;10,IF(AND(ISNUMBER('Control Sample Data'!I56),'Control Sample Data'!I56&lt;$C$109, 'Control Sample Data'!I56&gt;0),'Control Sample Data'!I56,$C$109),""))</f>
        <v/>
      </c>
      <c r="X57" s="41" t="str">
        <f>IF('Control Sample Data'!J56="","",IF(SUM('Control Sample Data'!J$3:J$98)&gt;10,IF(AND(ISNUMBER('Control Sample Data'!J56),'Control Sample Data'!J56&lt;$C$109, 'Control Sample Data'!J56&gt;0),'Control Sample Data'!J56,$C$109),""))</f>
        <v/>
      </c>
      <c r="Y57" s="41" t="str">
        <f>IF('Control Sample Data'!K56="","",IF(SUM('Control Sample Data'!K$3:K$98)&gt;10,IF(AND(ISNUMBER('Control Sample Data'!K56),'Control Sample Data'!K56&lt;$C$109, 'Control Sample Data'!K56&gt;0),'Control Sample Data'!K56,$C$109),""))</f>
        <v/>
      </c>
      <c r="Z57" s="41" t="str">
        <f>IF('Control Sample Data'!L56="","",IF(SUM('Control Sample Data'!L$3:L$98)&gt;10,IF(AND(ISNUMBER('Control Sample Data'!L56),'Control Sample Data'!L56&lt;$C$109, 'Control Sample Data'!L56&gt;0),'Control Sample Data'!L56,$C$109),""))</f>
        <v/>
      </c>
      <c r="AA57" s="41" t="str">
        <f>IF('Control Sample Data'!M56="","",IF(SUM('Control Sample Data'!M$3:M$98)&gt;10,IF(AND(ISNUMBER('Control Sample Data'!M56),'Control Sample Data'!M56&lt;$C$109, 'Control Sample Data'!M56&gt;0),'Control Sample Data'!M56,$C$109),""))</f>
        <v/>
      </c>
      <c r="AB57" s="127" t="str">
        <f>IF('Control Sample Data'!N56="","",IF(SUM('Control Sample Data'!N$3:N$98)&gt;10,IF(AND(ISNUMBER('Control Sample Data'!N56),'Control Sample Data'!N56&lt;$C$109, 'Control Sample Data'!N56&gt;0),'Control Sample Data'!N56,$C$109),""))</f>
        <v/>
      </c>
      <c r="BA57" s="85" t="str">
        <f t="shared" si="36"/>
        <v>IL7</v>
      </c>
      <c r="BB57" s="107">
        <v>54</v>
      </c>
      <c r="BC57" s="86">
        <f t="shared" si="53"/>
        <v>2.3519999999999968</v>
      </c>
      <c r="BD57" s="86">
        <f t="shared" si="54"/>
        <v>2.4160000000000039</v>
      </c>
      <c r="BE57" s="86">
        <f t="shared" si="55"/>
        <v>2.4879999999999995</v>
      </c>
      <c r="BF57" s="86" t="str">
        <f t="shared" si="56"/>
        <v/>
      </c>
      <c r="BG57" s="86" t="str">
        <f t="shared" si="57"/>
        <v/>
      </c>
      <c r="BH57" s="86" t="str">
        <f t="shared" si="58"/>
        <v/>
      </c>
      <c r="BI57" s="86" t="str">
        <f t="shared" si="59"/>
        <v/>
      </c>
      <c r="BJ57" s="86" t="str">
        <f t="shared" si="60"/>
        <v/>
      </c>
      <c r="BK57" s="86" t="str">
        <f t="shared" si="61"/>
        <v/>
      </c>
      <c r="BL57" s="86" t="str">
        <f t="shared" si="62"/>
        <v/>
      </c>
      <c r="BM57" s="86" t="str">
        <f t="shared" si="37"/>
        <v/>
      </c>
      <c r="BN57" s="86" t="str">
        <f t="shared" si="38"/>
        <v/>
      </c>
      <c r="BO57" s="86">
        <f t="shared" si="63"/>
        <v>15.670000000000002</v>
      </c>
      <c r="BP57" s="86">
        <f t="shared" si="64"/>
        <v>16.058</v>
      </c>
      <c r="BQ57" s="86">
        <f t="shared" si="65"/>
        <v>15.314</v>
      </c>
      <c r="BR57" s="86" t="str">
        <f t="shared" si="66"/>
        <v/>
      </c>
      <c r="BS57" s="86" t="str">
        <f t="shared" si="67"/>
        <v/>
      </c>
      <c r="BT57" s="86" t="str">
        <f t="shared" si="68"/>
        <v/>
      </c>
      <c r="BU57" s="86" t="str">
        <f t="shared" si="69"/>
        <v/>
      </c>
      <c r="BV57" s="86" t="str">
        <f t="shared" si="70"/>
        <v/>
      </c>
      <c r="BW57" s="86" t="str">
        <f t="shared" si="71"/>
        <v/>
      </c>
      <c r="BX57" s="86" t="str">
        <f t="shared" si="72"/>
        <v/>
      </c>
      <c r="BY57" s="86" t="str">
        <f t="shared" si="39"/>
        <v/>
      </c>
      <c r="BZ57" s="86" t="str">
        <f t="shared" si="40"/>
        <v/>
      </c>
      <c r="CA57" s="41">
        <f t="shared" si="41"/>
        <v>2.4186666666666667</v>
      </c>
      <c r="CB57" s="41">
        <f t="shared" si="42"/>
        <v>15.680666666666667</v>
      </c>
      <c r="CC57" s="90" t="str">
        <f t="shared" si="43"/>
        <v>IL7</v>
      </c>
      <c r="CD57" s="107">
        <v>54</v>
      </c>
      <c r="CE57" s="91">
        <f t="shared" si="73"/>
        <v>0.19587429673733564</v>
      </c>
      <c r="CF57" s="91">
        <f t="shared" si="74"/>
        <v>0.18737495021944292</v>
      </c>
      <c r="CG57" s="91">
        <f t="shared" si="75"/>
        <v>0.17825321467051766</v>
      </c>
      <c r="CH57" s="91" t="str">
        <f t="shared" si="76"/>
        <v/>
      </c>
      <c r="CI57" s="91" t="str">
        <f t="shared" si="77"/>
        <v/>
      </c>
      <c r="CJ57" s="91" t="str">
        <f t="shared" si="78"/>
        <v/>
      </c>
      <c r="CK57" s="91" t="str">
        <f t="shared" si="79"/>
        <v/>
      </c>
      <c r="CL57" s="91" t="str">
        <f t="shared" si="80"/>
        <v/>
      </c>
      <c r="CM57" s="91" t="str">
        <f t="shared" si="81"/>
        <v/>
      </c>
      <c r="CN57" s="91" t="str">
        <f t="shared" si="82"/>
        <v/>
      </c>
      <c r="CO57" s="91" t="str">
        <f t="shared" si="44"/>
        <v/>
      </c>
      <c r="CP57" s="91" t="str">
        <f t="shared" si="45"/>
        <v/>
      </c>
      <c r="CQ57" s="91">
        <f t="shared" si="84"/>
        <v>1.9180501930569881E-5</v>
      </c>
      <c r="CR57" s="91">
        <f t="shared" si="83"/>
        <v>1.4657514403587001E-5</v>
      </c>
      <c r="CS57" s="91">
        <f t="shared" si="83"/>
        <v>2.4548595304623911E-5</v>
      </c>
      <c r="CT57" s="91" t="str">
        <f t="shared" si="83"/>
        <v/>
      </c>
      <c r="CU57" s="91" t="str">
        <f t="shared" si="83"/>
        <v/>
      </c>
      <c r="CV57" s="91" t="str">
        <f t="shared" si="83"/>
        <v/>
      </c>
      <c r="CW57" s="91" t="str">
        <f t="shared" si="50"/>
        <v/>
      </c>
      <c r="CX57" s="91" t="str">
        <f t="shared" si="50"/>
        <v/>
      </c>
      <c r="CY57" s="91" t="str">
        <f t="shared" si="50"/>
        <v/>
      </c>
      <c r="CZ57" s="91" t="str">
        <f t="shared" si="48"/>
        <v/>
      </c>
      <c r="DA57" s="91" t="str">
        <f t="shared" si="46"/>
        <v/>
      </c>
      <c r="DB57" s="91" t="str">
        <f t="shared" si="47"/>
        <v/>
      </c>
    </row>
    <row r="58" spans="1:106" ht="15" customHeight="1" x14ac:dyDescent="0.3">
      <c r="A58" s="126" t="str">
        <f>'Gene Table'!B57</f>
        <v>CXCL8</v>
      </c>
      <c r="B58" s="102">
        <v>55</v>
      </c>
      <c r="C58" s="41">
        <f>IF('Test Sample Data'!C57="","",IF(SUM('Test Sample Data'!C$3:C$98)&gt;10,IF(AND(ISNUMBER('Test Sample Data'!C57),'Test Sample Data'!C57&lt;$C$109, 'Test Sample Data'!C57&gt;0),'Test Sample Data'!C57,$C$109),""))</f>
        <v>24.96</v>
      </c>
      <c r="D58" s="41">
        <f>IF('Test Sample Data'!D57="","",IF(SUM('Test Sample Data'!D$3:D$98)&gt;10,IF(AND(ISNUMBER('Test Sample Data'!D57),'Test Sample Data'!D57&lt;$C$109, 'Test Sample Data'!D57&gt;0),'Test Sample Data'!D57,$C$109),""))</f>
        <v>25.11</v>
      </c>
      <c r="E58" s="41">
        <f>IF('Test Sample Data'!E57="","",IF(SUM('Test Sample Data'!E$3:E$98)&gt;10,IF(AND(ISNUMBER('Test Sample Data'!E57),'Test Sample Data'!E57&lt;$C$109, 'Test Sample Data'!E57&gt;0),'Test Sample Data'!E57,$C$109),""))</f>
        <v>24.83</v>
      </c>
      <c r="F58" s="41" t="str">
        <f>IF('Test Sample Data'!F57="","",IF(SUM('Test Sample Data'!F$3:F$98)&gt;10,IF(AND(ISNUMBER('Test Sample Data'!F57),'Test Sample Data'!F57&lt;$C$109, 'Test Sample Data'!F57&gt;0),'Test Sample Data'!F57,$C$109),""))</f>
        <v/>
      </c>
      <c r="G58" s="41" t="str">
        <f>IF('Test Sample Data'!G57="","",IF(SUM('Test Sample Data'!G$3:G$98)&gt;10,IF(AND(ISNUMBER('Test Sample Data'!G57),'Test Sample Data'!G57&lt;$C$109, 'Test Sample Data'!G57&gt;0),'Test Sample Data'!G57,$C$109),""))</f>
        <v/>
      </c>
      <c r="H58" s="41" t="str">
        <f>IF('Test Sample Data'!H57="","",IF(SUM('Test Sample Data'!H$3:H$98)&gt;10,IF(AND(ISNUMBER('Test Sample Data'!H57),'Test Sample Data'!H57&lt;$C$109, 'Test Sample Data'!H57&gt;0),'Test Sample Data'!H57,$C$109),""))</f>
        <v/>
      </c>
      <c r="I58" s="41" t="str">
        <f>IF('Test Sample Data'!I57="","",IF(SUM('Test Sample Data'!I$3:I$98)&gt;10,IF(AND(ISNUMBER('Test Sample Data'!I57),'Test Sample Data'!I57&lt;$C$109, 'Test Sample Data'!I57&gt;0),'Test Sample Data'!I57,$C$109),""))</f>
        <v/>
      </c>
      <c r="J58" s="41" t="str">
        <f>IF('Test Sample Data'!J57="","",IF(SUM('Test Sample Data'!J$3:J$98)&gt;10,IF(AND(ISNUMBER('Test Sample Data'!J57),'Test Sample Data'!J57&lt;$C$109, 'Test Sample Data'!J57&gt;0),'Test Sample Data'!J57,$C$109),""))</f>
        <v/>
      </c>
      <c r="K58" s="41" t="str">
        <f>IF('Test Sample Data'!K57="","",IF(SUM('Test Sample Data'!K$3:K$98)&gt;10,IF(AND(ISNUMBER('Test Sample Data'!K57),'Test Sample Data'!K57&lt;$C$109, 'Test Sample Data'!K57&gt;0),'Test Sample Data'!K57,$C$109),""))</f>
        <v/>
      </c>
      <c r="L58" s="41" t="str">
        <f>IF('Test Sample Data'!L57="","",IF(SUM('Test Sample Data'!L$3:L$98)&gt;10,IF(AND(ISNUMBER('Test Sample Data'!L57),'Test Sample Data'!L57&lt;$C$109, 'Test Sample Data'!L57&gt;0),'Test Sample Data'!L57,$C$109),""))</f>
        <v/>
      </c>
      <c r="M58" s="41" t="str">
        <f>IF('Test Sample Data'!M57="","",IF(SUM('Test Sample Data'!M$3:M$98)&gt;10,IF(AND(ISNUMBER('Test Sample Data'!M57),'Test Sample Data'!M57&lt;$C$109, 'Test Sample Data'!M57&gt;0),'Test Sample Data'!M57,$C$109),""))</f>
        <v/>
      </c>
      <c r="N58" s="41" t="str">
        <f>IF('Test Sample Data'!N57="","",IF(SUM('Test Sample Data'!N$3:N$98)&gt;10,IF(AND(ISNUMBER('Test Sample Data'!N57),'Test Sample Data'!N57&lt;$C$109, 'Test Sample Data'!N57&gt;0),'Test Sample Data'!N57,$C$109),""))</f>
        <v/>
      </c>
      <c r="O58" s="41" t="str">
        <f>'Gene Table'!B57</f>
        <v>CXCL8</v>
      </c>
      <c r="P58" s="102">
        <v>55</v>
      </c>
      <c r="Q58" s="41">
        <f>IF('Control Sample Data'!C57="","",IF(SUM('Control Sample Data'!C$3:C$98)&gt;10,IF(AND(ISNUMBER('Control Sample Data'!C57),'Control Sample Data'!C57&lt;$C$109, 'Control Sample Data'!C57&gt;0),'Control Sample Data'!C57,$C$109),""))</f>
        <v>25.09</v>
      </c>
      <c r="R58" s="41">
        <f>IF('Control Sample Data'!D57="","",IF(SUM('Control Sample Data'!D$3:D$98)&gt;10,IF(AND(ISNUMBER('Control Sample Data'!D57),'Control Sample Data'!D57&lt;$C$109, 'Control Sample Data'!D57&gt;0),'Control Sample Data'!D57,$C$109),""))</f>
        <v>25.03</v>
      </c>
      <c r="S58" s="41">
        <f>IF('Control Sample Data'!E57="","",IF(SUM('Control Sample Data'!E$3:E$98)&gt;10,IF(AND(ISNUMBER('Control Sample Data'!E57),'Control Sample Data'!E57&lt;$C$109, 'Control Sample Data'!E57&gt;0),'Control Sample Data'!E57,$C$109),""))</f>
        <v>25.04</v>
      </c>
      <c r="T58" s="41" t="str">
        <f>IF('Control Sample Data'!F57="","",IF(SUM('Control Sample Data'!F$3:F$98)&gt;10,IF(AND(ISNUMBER('Control Sample Data'!F57),'Control Sample Data'!F57&lt;$C$109, 'Control Sample Data'!F57&gt;0),'Control Sample Data'!F57,$C$109),""))</f>
        <v/>
      </c>
      <c r="U58" s="41" t="str">
        <f>IF('Control Sample Data'!G57="","",IF(SUM('Control Sample Data'!G$3:G$98)&gt;10,IF(AND(ISNUMBER('Control Sample Data'!G57),'Control Sample Data'!G57&lt;$C$109, 'Control Sample Data'!G57&gt;0),'Control Sample Data'!G57,$C$109),""))</f>
        <v/>
      </c>
      <c r="V58" s="41" t="str">
        <f>IF('Control Sample Data'!H57="","",IF(SUM('Control Sample Data'!H$3:H$98)&gt;10,IF(AND(ISNUMBER('Control Sample Data'!H57),'Control Sample Data'!H57&lt;$C$109, 'Control Sample Data'!H57&gt;0),'Control Sample Data'!H57,$C$109),""))</f>
        <v/>
      </c>
      <c r="W58" s="41" t="str">
        <f>IF('Control Sample Data'!I57="","",IF(SUM('Control Sample Data'!I$3:I$98)&gt;10,IF(AND(ISNUMBER('Control Sample Data'!I57),'Control Sample Data'!I57&lt;$C$109, 'Control Sample Data'!I57&gt;0),'Control Sample Data'!I57,$C$109),""))</f>
        <v/>
      </c>
      <c r="X58" s="41" t="str">
        <f>IF('Control Sample Data'!J57="","",IF(SUM('Control Sample Data'!J$3:J$98)&gt;10,IF(AND(ISNUMBER('Control Sample Data'!J57),'Control Sample Data'!J57&lt;$C$109, 'Control Sample Data'!J57&gt;0),'Control Sample Data'!J57,$C$109),""))</f>
        <v/>
      </c>
      <c r="Y58" s="41" t="str">
        <f>IF('Control Sample Data'!K57="","",IF(SUM('Control Sample Data'!K$3:K$98)&gt;10,IF(AND(ISNUMBER('Control Sample Data'!K57),'Control Sample Data'!K57&lt;$C$109, 'Control Sample Data'!K57&gt;0),'Control Sample Data'!K57,$C$109),""))</f>
        <v/>
      </c>
      <c r="Z58" s="41" t="str">
        <f>IF('Control Sample Data'!L57="","",IF(SUM('Control Sample Data'!L$3:L$98)&gt;10,IF(AND(ISNUMBER('Control Sample Data'!L57),'Control Sample Data'!L57&lt;$C$109, 'Control Sample Data'!L57&gt;0),'Control Sample Data'!L57,$C$109),""))</f>
        <v/>
      </c>
      <c r="AA58" s="41" t="str">
        <f>IF('Control Sample Data'!M57="","",IF(SUM('Control Sample Data'!M$3:M$98)&gt;10,IF(AND(ISNUMBER('Control Sample Data'!M57),'Control Sample Data'!M57&lt;$C$109, 'Control Sample Data'!M57&gt;0),'Control Sample Data'!M57,$C$109),""))</f>
        <v/>
      </c>
      <c r="AB58" s="127" t="str">
        <f>IF('Control Sample Data'!N57="","",IF(SUM('Control Sample Data'!N$3:N$98)&gt;10,IF(AND(ISNUMBER('Control Sample Data'!N57),'Control Sample Data'!N57&lt;$C$109, 'Control Sample Data'!N57&gt;0),'Control Sample Data'!N57,$C$109),""))</f>
        <v/>
      </c>
      <c r="BA58" s="85" t="str">
        <f t="shared" si="36"/>
        <v>CXCL8</v>
      </c>
      <c r="BB58" s="107">
        <v>55</v>
      </c>
      <c r="BC58" s="86">
        <f t="shared" si="53"/>
        <v>6.2519999999999989</v>
      </c>
      <c r="BD58" s="86">
        <f t="shared" si="54"/>
        <v>6.4260000000000019</v>
      </c>
      <c r="BE58" s="86">
        <f t="shared" si="55"/>
        <v>6.2479999999999976</v>
      </c>
      <c r="BF58" s="86" t="str">
        <f t="shared" si="56"/>
        <v/>
      </c>
      <c r="BG58" s="86" t="str">
        <f t="shared" si="57"/>
        <v/>
      </c>
      <c r="BH58" s="86" t="str">
        <f t="shared" si="58"/>
        <v/>
      </c>
      <c r="BI58" s="86" t="str">
        <f t="shared" si="59"/>
        <v/>
      </c>
      <c r="BJ58" s="86" t="str">
        <f t="shared" si="60"/>
        <v/>
      </c>
      <c r="BK58" s="86" t="str">
        <f t="shared" si="61"/>
        <v/>
      </c>
      <c r="BL58" s="86" t="str">
        <f t="shared" si="62"/>
        <v/>
      </c>
      <c r="BM58" s="86" t="str">
        <f t="shared" si="37"/>
        <v/>
      </c>
      <c r="BN58" s="86" t="str">
        <f t="shared" si="38"/>
        <v/>
      </c>
      <c r="BO58" s="86">
        <f t="shared" si="63"/>
        <v>6.620000000000001</v>
      </c>
      <c r="BP58" s="86">
        <f t="shared" si="64"/>
        <v>6.6880000000000024</v>
      </c>
      <c r="BQ58" s="86">
        <f t="shared" si="65"/>
        <v>6.4639999999999986</v>
      </c>
      <c r="BR58" s="86" t="str">
        <f t="shared" si="66"/>
        <v/>
      </c>
      <c r="BS58" s="86" t="str">
        <f t="shared" si="67"/>
        <v/>
      </c>
      <c r="BT58" s="86" t="str">
        <f t="shared" si="68"/>
        <v/>
      </c>
      <c r="BU58" s="86" t="str">
        <f t="shared" si="69"/>
        <v/>
      </c>
      <c r="BV58" s="86" t="str">
        <f t="shared" si="70"/>
        <v/>
      </c>
      <c r="BW58" s="86" t="str">
        <f t="shared" si="71"/>
        <v/>
      </c>
      <c r="BX58" s="86" t="str">
        <f t="shared" si="72"/>
        <v/>
      </c>
      <c r="BY58" s="86" t="str">
        <f t="shared" si="39"/>
        <v/>
      </c>
      <c r="BZ58" s="86" t="str">
        <f t="shared" si="40"/>
        <v/>
      </c>
      <c r="CA58" s="41">
        <f t="shared" si="41"/>
        <v>6.3086666666666664</v>
      </c>
      <c r="CB58" s="41">
        <f t="shared" si="42"/>
        <v>6.5906666666666673</v>
      </c>
      <c r="CC58" s="90" t="str">
        <f t="shared" si="43"/>
        <v>CXCL8</v>
      </c>
      <c r="CD58" s="107">
        <v>55</v>
      </c>
      <c r="CE58" s="91">
        <f t="shared" si="73"/>
        <v>1.3120804577252208E-2</v>
      </c>
      <c r="CF58" s="91">
        <f t="shared" si="74"/>
        <v>1.1630041055988577E-2</v>
      </c>
      <c r="CG58" s="91">
        <f t="shared" si="75"/>
        <v>1.3157233650131529E-2</v>
      </c>
      <c r="CH58" s="91" t="str">
        <f t="shared" si="76"/>
        <v/>
      </c>
      <c r="CI58" s="91" t="str">
        <f t="shared" si="77"/>
        <v/>
      </c>
      <c r="CJ58" s="91" t="str">
        <f t="shared" si="78"/>
        <v/>
      </c>
      <c r="CK58" s="91" t="str">
        <f t="shared" si="79"/>
        <v/>
      </c>
      <c r="CL58" s="91" t="str">
        <f t="shared" si="80"/>
        <v/>
      </c>
      <c r="CM58" s="91" t="str">
        <f t="shared" si="81"/>
        <v/>
      </c>
      <c r="CN58" s="91" t="str">
        <f t="shared" si="82"/>
        <v/>
      </c>
      <c r="CO58" s="91" t="str">
        <f t="shared" si="44"/>
        <v/>
      </c>
      <c r="CP58" s="91" t="str">
        <f t="shared" si="45"/>
        <v/>
      </c>
      <c r="CQ58" s="91">
        <f t="shared" si="84"/>
        <v>1.0166733245640104E-2</v>
      </c>
      <c r="CR58" s="91">
        <f t="shared" si="83"/>
        <v>9.6986522775477368E-3</v>
      </c>
      <c r="CS58" s="91">
        <f t="shared" si="83"/>
        <v>1.1327709631866042E-2</v>
      </c>
      <c r="CT58" s="91" t="str">
        <f t="shared" si="83"/>
        <v/>
      </c>
      <c r="CU58" s="91" t="str">
        <f t="shared" si="83"/>
        <v/>
      </c>
      <c r="CV58" s="91" t="str">
        <f t="shared" si="83"/>
        <v/>
      </c>
      <c r="CW58" s="91" t="str">
        <f t="shared" si="50"/>
        <v/>
      </c>
      <c r="CX58" s="91" t="str">
        <f t="shared" si="50"/>
        <v/>
      </c>
      <c r="CY58" s="91" t="str">
        <f t="shared" si="50"/>
        <v/>
      </c>
      <c r="CZ58" s="91" t="str">
        <f t="shared" si="48"/>
        <v/>
      </c>
      <c r="DA58" s="91" t="str">
        <f t="shared" si="46"/>
        <v/>
      </c>
      <c r="DB58" s="91" t="str">
        <f t="shared" si="47"/>
        <v/>
      </c>
    </row>
    <row r="59" spans="1:106" ht="15" customHeight="1" x14ac:dyDescent="0.3">
      <c r="A59" s="126" t="str">
        <f>'Gene Table'!B58</f>
        <v>IL9</v>
      </c>
      <c r="B59" s="102">
        <v>56</v>
      </c>
      <c r="C59" s="41">
        <f>IF('Test Sample Data'!C58="","",IF(SUM('Test Sample Data'!C$3:C$98)&gt;10,IF(AND(ISNUMBER('Test Sample Data'!C58),'Test Sample Data'!C58&lt;$C$109, 'Test Sample Data'!C58&gt;0),'Test Sample Data'!C58,$C$109),""))</f>
        <v>19.45</v>
      </c>
      <c r="D59" s="41">
        <f>IF('Test Sample Data'!D58="","",IF(SUM('Test Sample Data'!D$3:D$98)&gt;10,IF(AND(ISNUMBER('Test Sample Data'!D58),'Test Sample Data'!D58&lt;$C$109, 'Test Sample Data'!D58&gt;0),'Test Sample Data'!D58,$C$109),""))</f>
        <v>19.559999999999999</v>
      </c>
      <c r="E59" s="41">
        <f>IF('Test Sample Data'!E58="","",IF(SUM('Test Sample Data'!E$3:E$98)&gt;10,IF(AND(ISNUMBER('Test Sample Data'!E58),'Test Sample Data'!E58&lt;$C$109, 'Test Sample Data'!E58&gt;0),'Test Sample Data'!E58,$C$109),""))</f>
        <v>19.579999999999998</v>
      </c>
      <c r="F59" s="41" t="str">
        <f>IF('Test Sample Data'!F58="","",IF(SUM('Test Sample Data'!F$3:F$98)&gt;10,IF(AND(ISNUMBER('Test Sample Data'!F58),'Test Sample Data'!F58&lt;$C$109, 'Test Sample Data'!F58&gt;0),'Test Sample Data'!F58,$C$109),""))</f>
        <v/>
      </c>
      <c r="G59" s="41" t="str">
        <f>IF('Test Sample Data'!G58="","",IF(SUM('Test Sample Data'!G$3:G$98)&gt;10,IF(AND(ISNUMBER('Test Sample Data'!G58),'Test Sample Data'!G58&lt;$C$109, 'Test Sample Data'!G58&gt;0),'Test Sample Data'!G58,$C$109),""))</f>
        <v/>
      </c>
      <c r="H59" s="41" t="str">
        <f>IF('Test Sample Data'!H58="","",IF(SUM('Test Sample Data'!H$3:H$98)&gt;10,IF(AND(ISNUMBER('Test Sample Data'!H58),'Test Sample Data'!H58&lt;$C$109, 'Test Sample Data'!H58&gt;0),'Test Sample Data'!H58,$C$109),""))</f>
        <v/>
      </c>
      <c r="I59" s="41" t="str">
        <f>IF('Test Sample Data'!I58="","",IF(SUM('Test Sample Data'!I$3:I$98)&gt;10,IF(AND(ISNUMBER('Test Sample Data'!I58),'Test Sample Data'!I58&lt;$C$109, 'Test Sample Data'!I58&gt;0),'Test Sample Data'!I58,$C$109),""))</f>
        <v/>
      </c>
      <c r="J59" s="41" t="str">
        <f>IF('Test Sample Data'!J58="","",IF(SUM('Test Sample Data'!J$3:J$98)&gt;10,IF(AND(ISNUMBER('Test Sample Data'!J58),'Test Sample Data'!J58&lt;$C$109, 'Test Sample Data'!J58&gt;0),'Test Sample Data'!J58,$C$109),""))</f>
        <v/>
      </c>
      <c r="K59" s="41" t="str">
        <f>IF('Test Sample Data'!K58="","",IF(SUM('Test Sample Data'!K$3:K$98)&gt;10,IF(AND(ISNUMBER('Test Sample Data'!K58),'Test Sample Data'!K58&lt;$C$109, 'Test Sample Data'!K58&gt;0),'Test Sample Data'!K58,$C$109),""))</f>
        <v/>
      </c>
      <c r="L59" s="41" t="str">
        <f>IF('Test Sample Data'!L58="","",IF(SUM('Test Sample Data'!L$3:L$98)&gt;10,IF(AND(ISNUMBER('Test Sample Data'!L58),'Test Sample Data'!L58&lt;$C$109, 'Test Sample Data'!L58&gt;0),'Test Sample Data'!L58,$C$109),""))</f>
        <v/>
      </c>
      <c r="M59" s="41" t="str">
        <f>IF('Test Sample Data'!M58="","",IF(SUM('Test Sample Data'!M$3:M$98)&gt;10,IF(AND(ISNUMBER('Test Sample Data'!M58),'Test Sample Data'!M58&lt;$C$109, 'Test Sample Data'!M58&gt;0),'Test Sample Data'!M58,$C$109),""))</f>
        <v/>
      </c>
      <c r="N59" s="41" t="str">
        <f>IF('Test Sample Data'!N58="","",IF(SUM('Test Sample Data'!N$3:N$98)&gt;10,IF(AND(ISNUMBER('Test Sample Data'!N58),'Test Sample Data'!N58&lt;$C$109, 'Test Sample Data'!N58&gt;0),'Test Sample Data'!N58,$C$109),""))</f>
        <v/>
      </c>
      <c r="O59" s="41" t="str">
        <f>'Gene Table'!B58</f>
        <v>IL9</v>
      </c>
      <c r="P59" s="102">
        <v>56</v>
      </c>
      <c r="Q59" s="41">
        <f>IF('Control Sample Data'!C58="","",IF(SUM('Control Sample Data'!C$3:C$98)&gt;10,IF(AND(ISNUMBER('Control Sample Data'!C58),'Control Sample Data'!C58&lt;$C$109, 'Control Sample Data'!C58&gt;0),'Control Sample Data'!C58,$C$109),""))</f>
        <v>35</v>
      </c>
      <c r="R59" s="41">
        <f>IF('Control Sample Data'!D58="","",IF(SUM('Control Sample Data'!D$3:D$98)&gt;10,IF(AND(ISNUMBER('Control Sample Data'!D58),'Control Sample Data'!D58&lt;$C$109, 'Control Sample Data'!D58&gt;0),'Control Sample Data'!D58,$C$109),""))</f>
        <v>34.299999999999997</v>
      </c>
      <c r="S59" s="41">
        <f>IF('Control Sample Data'!E58="","",IF(SUM('Control Sample Data'!E$3:E$98)&gt;10,IF(AND(ISNUMBER('Control Sample Data'!E58),'Control Sample Data'!E58&lt;$C$109, 'Control Sample Data'!E58&gt;0),'Control Sample Data'!E58,$C$109),""))</f>
        <v>34.369999999999997</v>
      </c>
      <c r="T59" s="41" t="str">
        <f>IF('Control Sample Data'!F58="","",IF(SUM('Control Sample Data'!F$3:F$98)&gt;10,IF(AND(ISNUMBER('Control Sample Data'!F58),'Control Sample Data'!F58&lt;$C$109, 'Control Sample Data'!F58&gt;0),'Control Sample Data'!F58,$C$109),""))</f>
        <v/>
      </c>
      <c r="U59" s="41" t="str">
        <f>IF('Control Sample Data'!G58="","",IF(SUM('Control Sample Data'!G$3:G$98)&gt;10,IF(AND(ISNUMBER('Control Sample Data'!G58),'Control Sample Data'!G58&lt;$C$109, 'Control Sample Data'!G58&gt;0),'Control Sample Data'!G58,$C$109),""))</f>
        <v/>
      </c>
      <c r="V59" s="41" t="str">
        <f>IF('Control Sample Data'!H58="","",IF(SUM('Control Sample Data'!H$3:H$98)&gt;10,IF(AND(ISNUMBER('Control Sample Data'!H58),'Control Sample Data'!H58&lt;$C$109, 'Control Sample Data'!H58&gt;0),'Control Sample Data'!H58,$C$109),""))</f>
        <v/>
      </c>
      <c r="W59" s="41" t="str">
        <f>IF('Control Sample Data'!I58="","",IF(SUM('Control Sample Data'!I$3:I$98)&gt;10,IF(AND(ISNUMBER('Control Sample Data'!I58),'Control Sample Data'!I58&lt;$C$109, 'Control Sample Data'!I58&gt;0),'Control Sample Data'!I58,$C$109),""))</f>
        <v/>
      </c>
      <c r="X59" s="41" t="str">
        <f>IF('Control Sample Data'!J58="","",IF(SUM('Control Sample Data'!J$3:J$98)&gt;10,IF(AND(ISNUMBER('Control Sample Data'!J58),'Control Sample Data'!J58&lt;$C$109, 'Control Sample Data'!J58&gt;0),'Control Sample Data'!J58,$C$109),""))</f>
        <v/>
      </c>
      <c r="Y59" s="41" t="str">
        <f>IF('Control Sample Data'!K58="","",IF(SUM('Control Sample Data'!K$3:K$98)&gt;10,IF(AND(ISNUMBER('Control Sample Data'!K58),'Control Sample Data'!K58&lt;$C$109, 'Control Sample Data'!K58&gt;0),'Control Sample Data'!K58,$C$109),""))</f>
        <v/>
      </c>
      <c r="Z59" s="41" t="str">
        <f>IF('Control Sample Data'!L58="","",IF(SUM('Control Sample Data'!L$3:L$98)&gt;10,IF(AND(ISNUMBER('Control Sample Data'!L58),'Control Sample Data'!L58&lt;$C$109, 'Control Sample Data'!L58&gt;0),'Control Sample Data'!L58,$C$109),""))</f>
        <v/>
      </c>
      <c r="AA59" s="41" t="str">
        <f>IF('Control Sample Data'!M58="","",IF(SUM('Control Sample Data'!M$3:M$98)&gt;10,IF(AND(ISNUMBER('Control Sample Data'!M58),'Control Sample Data'!M58&lt;$C$109, 'Control Sample Data'!M58&gt;0),'Control Sample Data'!M58,$C$109),""))</f>
        <v/>
      </c>
      <c r="AB59" s="127" t="str">
        <f>IF('Control Sample Data'!N58="","",IF(SUM('Control Sample Data'!N$3:N$98)&gt;10,IF(AND(ISNUMBER('Control Sample Data'!N58),'Control Sample Data'!N58&lt;$C$109, 'Control Sample Data'!N58&gt;0),'Control Sample Data'!N58,$C$109),""))</f>
        <v/>
      </c>
      <c r="BA59" s="85" t="str">
        <f t="shared" si="36"/>
        <v>IL9</v>
      </c>
      <c r="BB59" s="107">
        <v>56</v>
      </c>
      <c r="BC59" s="86">
        <f t="shared" si="53"/>
        <v>0.74199999999999733</v>
      </c>
      <c r="BD59" s="86">
        <f t="shared" si="54"/>
        <v>0.87600000000000122</v>
      </c>
      <c r="BE59" s="86">
        <f t="shared" si="55"/>
        <v>0.99799999999999756</v>
      </c>
      <c r="BF59" s="86" t="str">
        <f t="shared" si="56"/>
        <v/>
      </c>
      <c r="BG59" s="86" t="str">
        <f t="shared" si="57"/>
        <v/>
      </c>
      <c r="BH59" s="86" t="str">
        <f t="shared" si="58"/>
        <v/>
      </c>
      <c r="BI59" s="86" t="str">
        <f t="shared" si="59"/>
        <v/>
      </c>
      <c r="BJ59" s="86" t="str">
        <f t="shared" si="60"/>
        <v/>
      </c>
      <c r="BK59" s="86" t="str">
        <f t="shared" si="61"/>
        <v/>
      </c>
      <c r="BL59" s="86" t="str">
        <f t="shared" si="62"/>
        <v/>
      </c>
      <c r="BM59" s="86" t="str">
        <f t="shared" si="37"/>
        <v/>
      </c>
      <c r="BN59" s="86" t="str">
        <f t="shared" si="38"/>
        <v/>
      </c>
      <c r="BO59" s="86">
        <f t="shared" si="63"/>
        <v>16.53</v>
      </c>
      <c r="BP59" s="86">
        <f t="shared" si="64"/>
        <v>15.957999999999998</v>
      </c>
      <c r="BQ59" s="86">
        <f t="shared" si="65"/>
        <v>15.793999999999997</v>
      </c>
      <c r="BR59" s="86" t="str">
        <f t="shared" si="66"/>
        <v/>
      </c>
      <c r="BS59" s="86" t="str">
        <f t="shared" si="67"/>
        <v/>
      </c>
      <c r="BT59" s="86" t="str">
        <f t="shared" si="68"/>
        <v/>
      </c>
      <c r="BU59" s="86" t="str">
        <f t="shared" si="69"/>
        <v/>
      </c>
      <c r="BV59" s="86" t="str">
        <f t="shared" si="70"/>
        <v/>
      </c>
      <c r="BW59" s="86" t="str">
        <f t="shared" si="71"/>
        <v/>
      </c>
      <c r="BX59" s="86" t="str">
        <f t="shared" si="72"/>
        <v/>
      </c>
      <c r="BY59" s="86" t="str">
        <f t="shared" si="39"/>
        <v/>
      </c>
      <c r="BZ59" s="86" t="str">
        <f t="shared" si="40"/>
        <v/>
      </c>
      <c r="CA59" s="41">
        <f t="shared" si="41"/>
        <v>0.87199999999999867</v>
      </c>
      <c r="CB59" s="41">
        <f t="shared" si="42"/>
        <v>16.093999999999998</v>
      </c>
      <c r="CC59" s="90" t="str">
        <f t="shared" si="43"/>
        <v>IL9</v>
      </c>
      <c r="CD59" s="107">
        <v>56</v>
      </c>
      <c r="CE59" s="91">
        <f t="shared" si="73"/>
        <v>0.59790989838806319</v>
      </c>
      <c r="CF59" s="91">
        <f t="shared" si="74"/>
        <v>0.54487605610666368</v>
      </c>
      <c r="CG59" s="91">
        <f t="shared" si="75"/>
        <v>0.50069362785566807</v>
      </c>
      <c r="CH59" s="91" t="str">
        <f t="shared" si="76"/>
        <v/>
      </c>
      <c r="CI59" s="91" t="str">
        <f t="shared" si="77"/>
        <v/>
      </c>
      <c r="CJ59" s="91" t="str">
        <f t="shared" si="78"/>
        <v/>
      </c>
      <c r="CK59" s="91" t="str">
        <f t="shared" si="79"/>
        <v/>
      </c>
      <c r="CL59" s="91" t="str">
        <f t="shared" si="80"/>
        <v/>
      </c>
      <c r="CM59" s="91" t="str">
        <f t="shared" si="81"/>
        <v/>
      </c>
      <c r="CN59" s="91" t="str">
        <f t="shared" si="82"/>
        <v/>
      </c>
      <c r="CO59" s="91" t="str">
        <f t="shared" si="44"/>
        <v/>
      </c>
      <c r="CP59" s="91" t="str">
        <f t="shared" si="45"/>
        <v/>
      </c>
      <c r="CQ59" s="91">
        <f t="shared" si="84"/>
        <v>1.0567546601188079E-5</v>
      </c>
      <c r="CR59" s="91">
        <f t="shared" si="83"/>
        <v>1.5709534964508044E-5</v>
      </c>
      <c r="CS59" s="91">
        <f t="shared" si="83"/>
        <v>1.7600793534241105E-5</v>
      </c>
      <c r="CT59" s="91" t="str">
        <f t="shared" si="83"/>
        <v/>
      </c>
      <c r="CU59" s="91" t="str">
        <f t="shared" si="83"/>
        <v/>
      </c>
      <c r="CV59" s="91" t="str">
        <f t="shared" si="83"/>
        <v/>
      </c>
      <c r="CW59" s="91" t="str">
        <f t="shared" si="50"/>
        <v/>
      </c>
      <c r="CX59" s="91" t="str">
        <f t="shared" si="50"/>
        <v/>
      </c>
      <c r="CY59" s="91" t="str">
        <f t="shared" si="50"/>
        <v/>
      </c>
      <c r="CZ59" s="91" t="str">
        <f t="shared" si="48"/>
        <v/>
      </c>
      <c r="DA59" s="91" t="str">
        <f t="shared" si="46"/>
        <v/>
      </c>
      <c r="DB59" s="91" t="str">
        <f t="shared" si="47"/>
        <v/>
      </c>
    </row>
    <row r="60" spans="1:106" ht="15" customHeight="1" x14ac:dyDescent="0.3">
      <c r="A60" s="126" t="str">
        <f>'Gene Table'!B59</f>
        <v>INHA</v>
      </c>
      <c r="B60" s="102">
        <v>57</v>
      </c>
      <c r="C60" s="41">
        <f>IF('Test Sample Data'!C59="","",IF(SUM('Test Sample Data'!C$3:C$98)&gt;10,IF(AND(ISNUMBER('Test Sample Data'!C59),'Test Sample Data'!C59&lt;$C$109, 'Test Sample Data'!C59&gt;0),'Test Sample Data'!C59,$C$109),""))</f>
        <v>32.04</v>
      </c>
      <c r="D60" s="41">
        <f>IF('Test Sample Data'!D59="","",IF(SUM('Test Sample Data'!D$3:D$98)&gt;10,IF(AND(ISNUMBER('Test Sample Data'!D59),'Test Sample Data'!D59&lt;$C$109, 'Test Sample Data'!D59&gt;0),'Test Sample Data'!D59,$C$109),""))</f>
        <v>32.61</v>
      </c>
      <c r="E60" s="41">
        <f>IF('Test Sample Data'!E59="","",IF(SUM('Test Sample Data'!E$3:E$98)&gt;10,IF(AND(ISNUMBER('Test Sample Data'!E59),'Test Sample Data'!E59&lt;$C$109, 'Test Sample Data'!E59&gt;0),'Test Sample Data'!E59,$C$109),""))</f>
        <v>31.34</v>
      </c>
      <c r="F60" s="41" t="str">
        <f>IF('Test Sample Data'!F59="","",IF(SUM('Test Sample Data'!F$3:F$98)&gt;10,IF(AND(ISNUMBER('Test Sample Data'!F59),'Test Sample Data'!F59&lt;$C$109, 'Test Sample Data'!F59&gt;0),'Test Sample Data'!F59,$C$109),""))</f>
        <v/>
      </c>
      <c r="G60" s="41" t="str">
        <f>IF('Test Sample Data'!G59="","",IF(SUM('Test Sample Data'!G$3:G$98)&gt;10,IF(AND(ISNUMBER('Test Sample Data'!G59),'Test Sample Data'!G59&lt;$C$109, 'Test Sample Data'!G59&gt;0),'Test Sample Data'!G59,$C$109),""))</f>
        <v/>
      </c>
      <c r="H60" s="41" t="str">
        <f>IF('Test Sample Data'!H59="","",IF(SUM('Test Sample Data'!H$3:H$98)&gt;10,IF(AND(ISNUMBER('Test Sample Data'!H59),'Test Sample Data'!H59&lt;$C$109, 'Test Sample Data'!H59&gt;0),'Test Sample Data'!H59,$C$109),""))</f>
        <v/>
      </c>
      <c r="I60" s="41" t="str">
        <f>IF('Test Sample Data'!I59="","",IF(SUM('Test Sample Data'!I$3:I$98)&gt;10,IF(AND(ISNUMBER('Test Sample Data'!I59),'Test Sample Data'!I59&lt;$C$109, 'Test Sample Data'!I59&gt;0),'Test Sample Data'!I59,$C$109),""))</f>
        <v/>
      </c>
      <c r="J60" s="41" t="str">
        <f>IF('Test Sample Data'!J59="","",IF(SUM('Test Sample Data'!J$3:J$98)&gt;10,IF(AND(ISNUMBER('Test Sample Data'!J59),'Test Sample Data'!J59&lt;$C$109, 'Test Sample Data'!J59&gt;0),'Test Sample Data'!J59,$C$109),""))</f>
        <v/>
      </c>
      <c r="K60" s="41" t="str">
        <f>IF('Test Sample Data'!K59="","",IF(SUM('Test Sample Data'!K$3:K$98)&gt;10,IF(AND(ISNUMBER('Test Sample Data'!K59),'Test Sample Data'!K59&lt;$C$109, 'Test Sample Data'!K59&gt;0),'Test Sample Data'!K59,$C$109),""))</f>
        <v/>
      </c>
      <c r="L60" s="41" t="str">
        <f>IF('Test Sample Data'!L59="","",IF(SUM('Test Sample Data'!L$3:L$98)&gt;10,IF(AND(ISNUMBER('Test Sample Data'!L59),'Test Sample Data'!L59&lt;$C$109, 'Test Sample Data'!L59&gt;0),'Test Sample Data'!L59,$C$109),""))</f>
        <v/>
      </c>
      <c r="M60" s="41" t="str">
        <f>IF('Test Sample Data'!M59="","",IF(SUM('Test Sample Data'!M$3:M$98)&gt;10,IF(AND(ISNUMBER('Test Sample Data'!M59),'Test Sample Data'!M59&lt;$C$109, 'Test Sample Data'!M59&gt;0),'Test Sample Data'!M59,$C$109),""))</f>
        <v/>
      </c>
      <c r="N60" s="41" t="str">
        <f>IF('Test Sample Data'!N59="","",IF(SUM('Test Sample Data'!N$3:N$98)&gt;10,IF(AND(ISNUMBER('Test Sample Data'!N59),'Test Sample Data'!N59&lt;$C$109, 'Test Sample Data'!N59&gt;0),'Test Sample Data'!N59,$C$109),""))</f>
        <v/>
      </c>
      <c r="O60" s="41" t="str">
        <f>'Gene Table'!B59</f>
        <v>INHA</v>
      </c>
      <c r="P60" s="102">
        <v>57</v>
      </c>
      <c r="Q60" s="41">
        <f>IF('Control Sample Data'!C59="","",IF(SUM('Control Sample Data'!C$3:C$98)&gt;10,IF(AND(ISNUMBER('Control Sample Data'!C59),'Control Sample Data'!C59&lt;$C$109, 'Control Sample Data'!C59&gt;0),'Control Sample Data'!C59,$C$109),""))</f>
        <v>32.04</v>
      </c>
      <c r="R60" s="41">
        <f>IF('Control Sample Data'!D59="","",IF(SUM('Control Sample Data'!D$3:D$98)&gt;10,IF(AND(ISNUMBER('Control Sample Data'!D59),'Control Sample Data'!D59&lt;$C$109, 'Control Sample Data'!D59&gt;0),'Control Sample Data'!D59,$C$109),""))</f>
        <v>31.94</v>
      </c>
      <c r="S60" s="41">
        <f>IF('Control Sample Data'!E59="","",IF(SUM('Control Sample Data'!E$3:E$98)&gt;10,IF(AND(ISNUMBER('Control Sample Data'!E59),'Control Sample Data'!E59&lt;$C$109, 'Control Sample Data'!E59&gt;0),'Control Sample Data'!E59,$C$109),""))</f>
        <v>32.94</v>
      </c>
      <c r="T60" s="41" t="str">
        <f>IF('Control Sample Data'!F59="","",IF(SUM('Control Sample Data'!F$3:F$98)&gt;10,IF(AND(ISNUMBER('Control Sample Data'!F59),'Control Sample Data'!F59&lt;$C$109, 'Control Sample Data'!F59&gt;0),'Control Sample Data'!F59,$C$109),""))</f>
        <v/>
      </c>
      <c r="U60" s="41" t="str">
        <f>IF('Control Sample Data'!G59="","",IF(SUM('Control Sample Data'!G$3:G$98)&gt;10,IF(AND(ISNUMBER('Control Sample Data'!G59),'Control Sample Data'!G59&lt;$C$109, 'Control Sample Data'!G59&gt;0),'Control Sample Data'!G59,$C$109),""))</f>
        <v/>
      </c>
      <c r="V60" s="41" t="str">
        <f>IF('Control Sample Data'!H59="","",IF(SUM('Control Sample Data'!H$3:H$98)&gt;10,IF(AND(ISNUMBER('Control Sample Data'!H59),'Control Sample Data'!H59&lt;$C$109, 'Control Sample Data'!H59&gt;0),'Control Sample Data'!H59,$C$109),""))</f>
        <v/>
      </c>
      <c r="W60" s="41" t="str">
        <f>IF('Control Sample Data'!I59="","",IF(SUM('Control Sample Data'!I$3:I$98)&gt;10,IF(AND(ISNUMBER('Control Sample Data'!I59),'Control Sample Data'!I59&lt;$C$109, 'Control Sample Data'!I59&gt;0),'Control Sample Data'!I59,$C$109),""))</f>
        <v/>
      </c>
      <c r="X60" s="41" t="str">
        <f>IF('Control Sample Data'!J59="","",IF(SUM('Control Sample Data'!J$3:J$98)&gt;10,IF(AND(ISNUMBER('Control Sample Data'!J59),'Control Sample Data'!J59&lt;$C$109, 'Control Sample Data'!J59&gt;0),'Control Sample Data'!J59,$C$109),""))</f>
        <v/>
      </c>
      <c r="Y60" s="41" t="str">
        <f>IF('Control Sample Data'!K59="","",IF(SUM('Control Sample Data'!K$3:K$98)&gt;10,IF(AND(ISNUMBER('Control Sample Data'!K59),'Control Sample Data'!K59&lt;$C$109, 'Control Sample Data'!K59&gt;0),'Control Sample Data'!K59,$C$109),""))</f>
        <v/>
      </c>
      <c r="Z60" s="41" t="str">
        <f>IF('Control Sample Data'!L59="","",IF(SUM('Control Sample Data'!L$3:L$98)&gt;10,IF(AND(ISNUMBER('Control Sample Data'!L59),'Control Sample Data'!L59&lt;$C$109, 'Control Sample Data'!L59&gt;0),'Control Sample Data'!L59,$C$109),""))</f>
        <v/>
      </c>
      <c r="AA60" s="41" t="str">
        <f>IF('Control Sample Data'!M59="","",IF(SUM('Control Sample Data'!M$3:M$98)&gt;10,IF(AND(ISNUMBER('Control Sample Data'!M59),'Control Sample Data'!M59&lt;$C$109, 'Control Sample Data'!M59&gt;0),'Control Sample Data'!M59,$C$109),""))</f>
        <v/>
      </c>
      <c r="AB60" s="127" t="str">
        <f>IF('Control Sample Data'!N59="","",IF(SUM('Control Sample Data'!N$3:N$98)&gt;10,IF(AND(ISNUMBER('Control Sample Data'!N59),'Control Sample Data'!N59&lt;$C$109, 'Control Sample Data'!N59&gt;0),'Control Sample Data'!N59,$C$109),""))</f>
        <v/>
      </c>
      <c r="BA60" s="85" t="str">
        <f t="shared" si="36"/>
        <v>INHA</v>
      </c>
      <c r="BB60" s="107">
        <v>57</v>
      </c>
      <c r="BC60" s="86">
        <f t="shared" si="53"/>
        <v>13.331999999999997</v>
      </c>
      <c r="BD60" s="86">
        <f t="shared" si="54"/>
        <v>13.926000000000002</v>
      </c>
      <c r="BE60" s="86">
        <f t="shared" si="55"/>
        <v>12.757999999999999</v>
      </c>
      <c r="BF60" s="86" t="str">
        <f t="shared" si="56"/>
        <v/>
      </c>
      <c r="BG60" s="86" t="str">
        <f t="shared" si="57"/>
        <v/>
      </c>
      <c r="BH60" s="86" t="str">
        <f t="shared" si="58"/>
        <v/>
      </c>
      <c r="BI60" s="86" t="str">
        <f t="shared" si="59"/>
        <v/>
      </c>
      <c r="BJ60" s="86" t="str">
        <f t="shared" si="60"/>
        <v/>
      </c>
      <c r="BK60" s="86" t="str">
        <f t="shared" si="61"/>
        <v/>
      </c>
      <c r="BL60" s="86" t="str">
        <f t="shared" si="62"/>
        <v/>
      </c>
      <c r="BM60" s="86" t="str">
        <f t="shared" si="37"/>
        <v/>
      </c>
      <c r="BN60" s="86" t="str">
        <f t="shared" si="38"/>
        <v/>
      </c>
      <c r="BO60" s="86">
        <f t="shared" si="63"/>
        <v>13.57</v>
      </c>
      <c r="BP60" s="86">
        <f t="shared" si="64"/>
        <v>13.598000000000003</v>
      </c>
      <c r="BQ60" s="86">
        <f t="shared" si="65"/>
        <v>14.363999999999997</v>
      </c>
      <c r="BR60" s="86" t="str">
        <f t="shared" si="66"/>
        <v/>
      </c>
      <c r="BS60" s="86" t="str">
        <f t="shared" si="67"/>
        <v/>
      </c>
      <c r="BT60" s="86" t="str">
        <f t="shared" si="68"/>
        <v/>
      </c>
      <c r="BU60" s="86" t="str">
        <f t="shared" si="69"/>
        <v/>
      </c>
      <c r="BV60" s="86" t="str">
        <f t="shared" si="70"/>
        <v/>
      </c>
      <c r="BW60" s="86" t="str">
        <f t="shared" si="71"/>
        <v/>
      </c>
      <c r="BX60" s="86" t="str">
        <f t="shared" si="72"/>
        <v/>
      </c>
      <c r="BY60" s="86" t="str">
        <f t="shared" si="39"/>
        <v/>
      </c>
      <c r="BZ60" s="86" t="str">
        <f t="shared" si="40"/>
        <v/>
      </c>
      <c r="CA60" s="41">
        <f t="shared" si="41"/>
        <v>13.338666666666667</v>
      </c>
      <c r="CB60" s="41">
        <f t="shared" si="42"/>
        <v>13.843999999999999</v>
      </c>
      <c r="CC60" s="90" t="str">
        <f t="shared" si="43"/>
        <v>INHA</v>
      </c>
      <c r="CD60" s="107">
        <v>57</v>
      </c>
      <c r="CE60" s="91">
        <f t="shared" si="73"/>
        <v>9.6976855480481798E-5</v>
      </c>
      <c r="CF60" s="91">
        <f t="shared" si="74"/>
        <v>6.4247507001308446E-5</v>
      </c>
      <c r="CG60" s="91">
        <f t="shared" si="75"/>
        <v>1.4436413577199016E-4</v>
      </c>
      <c r="CH60" s="91" t="str">
        <f t="shared" si="76"/>
        <v/>
      </c>
      <c r="CI60" s="91" t="str">
        <f t="shared" si="77"/>
        <v/>
      </c>
      <c r="CJ60" s="91" t="str">
        <f t="shared" si="78"/>
        <v/>
      </c>
      <c r="CK60" s="91" t="str">
        <f t="shared" si="79"/>
        <v/>
      </c>
      <c r="CL60" s="91" t="str">
        <f t="shared" si="80"/>
        <v/>
      </c>
      <c r="CM60" s="91" t="str">
        <f t="shared" si="81"/>
        <v/>
      </c>
      <c r="CN60" s="91" t="str">
        <f t="shared" si="82"/>
        <v/>
      </c>
      <c r="CO60" s="91" t="str">
        <f t="shared" si="44"/>
        <v/>
      </c>
      <c r="CP60" s="91" t="str">
        <f t="shared" si="45"/>
        <v/>
      </c>
      <c r="CQ60" s="91">
        <f t="shared" si="84"/>
        <v>8.2228611869243829E-5</v>
      </c>
      <c r="CR60" s="91">
        <f t="shared" si="83"/>
        <v>8.064809604847804E-5</v>
      </c>
      <c r="CS60" s="91">
        <f t="shared" si="83"/>
        <v>4.7424760057620315E-5</v>
      </c>
      <c r="CT60" s="91" t="str">
        <f t="shared" si="83"/>
        <v/>
      </c>
      <c r="CU60" s="91" t="str">
        <f t="shared" si="83"/>
        <v/>
      </c>
      <c r="CV60" s="91" t="str">
        <f t="shared" si="83"/>
        <v/>
      </c>
      <c r="CW60" s="91" t="str">
        <f t="shared" si="50"/>
        <v/>
      </c>
      <c r="CX60" s="91" t="str">
        <f t="shared" si="50"/>
        <v/>
      </c>
      <c r="CY60" s="91" t="str">
        <f t="shared" si="50"/>
        <v/>
      </c>
      <c r="CZ60" s="91" t="str">
        <f t="shared" si="48"/>
        <v/>
      </c>
      <c r="DA60" s="91" t="str">
        <f t="shared" si="46"/>
        <v/>
      </c>
      <c r="DB60" s="91" t="str">
        <f t="shared" si="47"/>
        <v/>
      </c>
    </row>
    <row r="61" spans="1:106" ht="15" customHeight="1" x14ac:dyDescent="0.3">
      <c r="A61" s="126" t="str">
        <f>'Gene Table'!B60</f>
        <v>INHBA</v>
      </c>
      <c r="B61" s="102">
        <v>58</v>
      </c>
      <c r="C61" s="41">
        <f>IF('Test Sample Data'!C60="","",IF(SUM('Test Sample Data'!C$3:C$98)&gt;10,IF(AND(ISNUMBER('Test Sample Data'!C60),'Test Sample Data'!C60&lt;$C$109, 'Test Sample Data'!C60&gt;0),'Test Sample Data'!C60,$C$109),""))</f>
        <v>21.76</v>
      </c>
      <c r="D61" s="41">
        <f>IF('Test Sample Data'!D60="","",IF(SUM('Test Sample Data'!D$3:D$98)&gt;10,IF(AND(ISNUMBER('Test Sample Data'!D60),'Test Sample Data'!D60&lt;$C$109, 'Test Sample Data'!D60&gt;0),'Test Sample Data'!D60,$C$109),""))</f>
        <v>22.03</v>
      </c>
      <c r="E61" s="41">
        <f>IF('Test Sample Data'!E60="","",IF(SUM('Test Sample Data'!E$3:E$98)&gt;10,IF(AND(ISNUMBER('Test Sample Data'!E60),'Test Sample Data'!E60&lt;$C$109, 'Test Sample Data'!E60&gt;0),'Test Sample Data'!E60,$C$109),""))</f>
        <v>21.87</v>
      </c>
      <c r="F61" s="41" t="str">
        <f>IF('Test Sample Data'!F60="","",IF(SUM('Test Sample Data'!F$3:F$98)&gt;10,IF(AND(ISNUMBER('Test Sample Data'!F60),'Test Sample Data'!F60&lt;$C$109, 'Test Sample Data'!F60&gt;0),'Test Sample Data'!F60,$C$109),""))</f>
        <v/>
      </c>
      <c r="G61" s="41" t="str">
        <f>IF('Test Sample Data'!G60="","",IF(SUM('Test Sample Data'!G$3:G$98)&gt;10,IF(AND(ISNUMBER('Test Sample Data'!G60),'Test Sample Data'!G60&lt;$C$109, 'Test Sample Data'!G60&gt;0),'Test Sample Data'!G60,$C$109),""))</f>
        <v/>
      </c>
      <c r="H61" s="41" t="str">
        <f>IF('Test Sample Data'!H60="","",IF(SUM('Test Sample Data'!H$3:H$98)&gt;10,IF(AND(ISNUMBER('Test Sample Data'!H60),'Test Sample Data'!H60&lt;$C$109, 'Test Sample Data'!H60&gt;0),'Test Sample Data'!H60,$C$109),""))</f>
        <v/>
      </c>
      <c r="I61" s="41" t="str">
        <f>IF('Test Sample Data'!I60="","",IF(SUM('Test Sample Data'!I$3:I$98)&gt;10,IF(AND(ISNUMBER('Test Sample Data'!I60),'Test Sample Data'!I60&lt;$C$109, 'Test Sample Data'!I60&gt;0),'Test Sample Data'!I60,$C$109),""))</f>
        <v/>
      </c>
      <c r="J61" s="41" t="str">
        <f>IF('Test Sample Data'!J60="","",IF(SUM('Test Sample Data'!J$3:J$98)&gt;10,IF(AND(ISNUMBER('Test Sample Data'!J60),'Test Sample Data'!J60&lt;$C$109, 'Test Sample Data'!J60&gt;0),'Test Sample Data'!J60,$C$109),""))</f>
        <v/>
      </c>
      <c r="K61" s="41" t="str">
        <f>IF('Test Sample Data'!K60="","",IF(SUM('Test Sample Data'!K$3:K$98)&gt;10,IF(AND(ISNUMBER('Test Sample Data'!K60),'Test Sample Data'!K60&lt;$C$109, 'Test Sample Data'!K60&gt;0),'Test Sample Data'!K60,$C$109),""))</f>
        <v/>
      </c>
      <c r="L61" s="41" t="str">
        <f>IF('Test Sample Data'!L60="","",IF(SUM('Test Sample Data'!L$3:L$98)&gt;10,IF(AND(ISNUMBER('Test Sample Data'!L60),'Test Sample Data'!L60&lt;$C$109, 'Test Sample Data'!L60&gt;0),'Test Sample Data'!L60,$C$109),""))</f>
        <v/>
      </c>
      <c r="M61" s="41" t="str">
        <f>IF('Test Sample Data'!M60="","",IF(SUM('Test Sample Data'!M$3:M$98)&gt;10,IF(AND(ISNUMBER('Test Sample Data'!M60),'Test Sample Data'!M60&lt;$C$109, 'Test Sample Data'!M60&gt;0),'Test Sample Data'!M60,$C$109),""))</f>
        <v/>
      </c>
      <c r="N61" s="41" t="str">
        <f>IF('Test Sample Data'!N60="","",IF(SUM('Test Sample Data'!N$3:N$98)&gt;10,IF(AND(ISNUMBER('Test Sample Data'!N60),'Test Sample Data'!N60&lt;$C$109, 'Test Sample Data'!N60&gt;0),'Test Sample Data'!N60,$C$109),""))</f>
        <v/>
      </c>
      <c r="O61" s="41" t="str">
        <f>'Gene Table'!B60</f>
        <v>INHBA</v>
      </c>
      <c r="P61" s="102">
        <v>58</v>
      </c>
      <c r="Q61" s="41">
        <f>IF('Control Sample Data'!C60="","",IF(SUM('Control Sample Data'!C$3:C$98)&gt;10,IF(AND(ISNUMBER('Control Sample Data'!C60),'Control Sample Data'!C60&lt;$C$109, 'Control Sample Data'!C60&gt;0),'Control Sample Data'!C60,$C$109),""))</f>
        <v>29.53</v>
      </c>
      <c r="R61" s="41">
        <f>IF('Control Sample Data'!D60="","",IF(SUM('Control Sample Data'!D$3:D$98)&gt;10,IF(AND(ISNUMBER('Control Sample Data'!D60),'Control Sample Data'!D60&lt;$C$109, 'Control Sample Data'!D60&gt;0),'Control Sample Data'!D60,$C$109),""))</f>
        <v>29.42</v>
      </c>
      <c r="S61" s="41">
        <f>IF('Control Sample Data'!E60="","",IF(SUM('Control Sample Data'!E$3:E$98)&gt;10,IF(AND(ISNUMBER('Control Sample Data'!E60),'Control Sample Data'!E60&lt;$C$109, 'Control Sample Data'!E60&gt;0),'Control Sample Data'!E60,$C$109),""))</f>
        <v>29.24</v>
      </c>
      <c r="T61" s="41" t="str">
        <f>IF('Control Sample Data'!F60="","",IF(SUM('Control Sample Data'!F$3:F$98)&gt;10,IF(AND(ISNUMBER('Control Sample Data'!F60),'Control Sample Data'!F60&lt;$C$109, 'Control Sample Data'!F60&gt;0),'Control Sample Data'!F60,$C$109),""))</f>
        <v/>
      </c>
      <c r="U61" s="41" t="str">
        <f>IF('Control Sample Data'!G60="","",IF(SUM('Control Sample Data'!G$3:G$98)&gt;10,IF(AND(ISNUMBER('Control Sample Data'!G60),'Control Sample Data'!G60&lt;$C$109, 'Control Sample Data'!G60&gt;0),'Control Sample Data'!G60,$C$109),""))</f>
        <v/>
      </c>
      <c r="V61" s="41" t="str">
        <f>IF('Control Sample Data'!H60="","",IF(SUM('Control Sample Data'!H$3:H$98)&gt;10,IF(AND(ISNUMBER('Control Sample Data'!H60),'Control Sample Data'!H60&lt;$C$109, 'Control Sample Data'!H60&gt;0),'Control Sample Data'!H60,$C$109),""))</f>
        <v/>
      </c>
      <c r="W61" s="41" t="str">
        <f>IF('Control Sample Data'!I60="","",IF(SUM('Control Sample Data'!I$3:I$98)&gt;10,IF(AND(ISNUMBER('Control Sample Data'!I60),'Control Sample Data'!I60&lt;$C$109, 'Control Sample Data'!I60&gt;0),'Control Sample Data'!I60,$C$109),""))</f>
        <v/>
      </c>
      <c r="X61" s="41" t="str">
        <f>IF('Control Sample Data'!J60="","",IF(SUM('Control Sample Data'!J$3:J$98)&gt;10,IF(AND(ISNUMBER('Control Sample Data'!J60),'Control Sample Data'!J60&lt;$C$109, 'Control Sample Data'!J60&gt;0),'Control Sample Data'!J60,$C$109),""))</f>
        <v/>
      </c>
      <c r="Y61" s="41" t="str">
        <f>IF('Control Sample Data'!K60="","",IF(SUM('Control Sample Data'!K$3:K$98)&gt;10,IF(AND(ISNUMBER('Control Sample Data'!K60),'Control Sample Data'!K60&lt;$C$109, 'Control Sample Data'!K60&gt;0),'Control Sample Data'!K60,$C$109),""))</f>
        <v/>
      </c>
      <c r="Z61" s="41" t="str">
        <f>IF('Control Sample Data'!L60="","",IF(SUM('Control Sample Data'!L$3:L$98)&gt;10,IF(AND(ISNUMBER('Control Sample Data'!L60),'Control Sample Data'!L60&lt;$C$109, 'Control Sample Data'!L60&gt;0),'Control Sample Data'!L60,$C$109),""))</f>
        <v/>
      </c>
      <c r="AA61" s="41" t="str">
        <f>IF('Control Sample Data'!M60="","",IF(SUM('Control Sample Data'!M$3:M$98)&gt;10,IF(AND(ISNUMBER('Control Sample Data'!M60),'Control Sample Data'!M60&lt;$C$109, 'Control Sample Data'!M60&gt;0),'Control Sample Data'!M60,$C$109),""))</f>
        <v/>
      </c>
      <c r="AB61" s="127" t="str">
        <f>IF('Control Sample Data'!N60="","",IF(SUM('Control Sample Data'!N$3:N$98)&gt;10,IF(AND(ISNUMBER('Control Sample Data'!N60),'Control Sample Data'!N60&lt;$C$109, 'Control Sample Data'!N60&gt;0),'Control Sample Data'!N60,$C$109),""))</f>
        <v/>
      </c>
      <c r="BA61" s="85" t="str">
        <f t="shared" si="36"/>
        <v>INHBA</v>
      </c>
      <c r="BB61" s="107">
        <v>58</v>
      </c>
      <c r="BC61" s="86">
        <f t="shared" si="53"/>
        <v>3.0519999999999996</v>
      </c>
      <c r="BD61" s="86">
        <f t="shared" si="54"/>
        <v>3.3460000000000036</v>
      </c>
      <c r="BE61" s="86">
        <f t="shared" si="55"/>
        <v>3.2880000000000003</v>
      </c>
      <c r="BF61" s="86" t="str">
        <f t="shared" si="56"/>
        <v/>
      </c>
      <c r="BG61" s="86" t="str">
        <f t="shared" si="57"/>
        <v/>
      </c>
      <c r="BH61" s="86" t="str">
        <f t="shared" si="58"/>
        <v/>
      </c>
      <c r="BI61" s="86" t="str">
        <f t="shared" si="59"/>
        <v/>
      </c>
      <c r="BJ61" s="86" t="str">
        <f t="shared" si="60"/>
        <v/>
      </c>
      <c r="BK61" s="86" t="str">
        <f t="shared" si="61"/>
        <v/>
      </c>
      <c r="BL61" s="86" t="str">
        <f t="shared" si="62"/>
        <v/>
      </c>
      <c r="BM61" s="86" t="str">
        <f t="shared" si="37"/>
        <v/>
      </c>
      <c r="BN61" s="86" t="str">
        <f t="shared" si="38"/>
        <v/>
      </c>
      <c r="BO61" s="86">
        <f t="shared" si="63"/>
        <v>11.060000000000002</v>
      </c>
      <c r="BP61" s="86">
        <f t="shared" si="64"/>
        <v>11.078000000000003</v>
      </c>
      <c r="BQ61" s="86">
        <f t="shared" si="65"/>
        <v>10.663999999999998</v>
      </c>
      <c r="BR61" s="86" t="str">
        <f t="shared" si="66"/>
        <v/>
      </c>
      <c r="BS61" s="86" t="str">
        <f t="shared" si="67"/>
        <v/>
      </c>
      <c r="BT61" s="86" t="str">
        <f t="shared" si="68"/>
        <v/>
      </c>
      <c r="BU61" s="86" t="str">
        <f t="shared" si="69"/>
        <v/>
      </c>
      <c r="BV61" s="86" t="str">
        <f t="shared" si="70"/>
        <v/>
      </c>
      <c r="BW61" s="86" t="str">
        <f t="shared" si="71"/>
        <v/>
      </c>
      <c r="BX61" s="86" t="str">
        <f t="shared" si="72"/>
        <v/>
      </c>
      <c r="BY61" s="86" t="str">
        <f t="shared" si="39"/>
        <v/>
      </c>
      <c r="BZ61" s="86" t="str">
        <f t="shared" si="40"/>
        <v/>
      </c>
      <c r="CA61" s="41">
        <f t="shared" si="41"/>
        <v>3.2286666666666677</v>
      </c>
      <c r="CB61" s="41">
        <f t="shared" si="42"/>
        <v>10.934000000000003</v>
      </c>
      <c r="CC61" s="90" t="str">
        <f t="shared" si="43"/>
        <v>INHBA</v>
      </c>
      <c r="CD61" s="107">
        <v>58</v>
      </c>
      <c r="CE61" s="91">
        <f t="shared" si="73"/>
        <v>0.12057477307301735</v>
      </c>
      <c r="CF61" s="91">
        <f t="shared" si="74"/>
        <v>9.8345305669195526E-2</v>
      </c>
      <c r="CG61" s="91">
        <f t="shared" si="75"/>
        <v>0.10237958723247848</v>
      </c>
      <c r="CH61" s="91" t="str">
        <f t="shared" si="76"/>
        <v/>
      </c>
      <c r="CI61" s="91" t="str">
        <f t="shared" si="77"/>
        <v/>
      </c>
      <c r="CJ61" s="91" t="str">
        <f t="shared" si="78"/>
        <v/>
      </c>
      <c r="CK61" s="91" t="str">
        <f t="shared" si="79"/>
        <v/>
      </c>
      <c r="CL61" s="91" t="str">
        <f t="shared" si="80"/>
        <v/>
      </c>
      <c r="CM61" s="91" t="str">
        <f t="shared" si="81"/>
        <v/>
      </c>
      <c r="CN61" s="91" t="str">
        <f t="shared" si="82"/>
        <v/>
      </c>
      <c r="CO61" s="91" t="str">
        <f t="shared" si="44"/>
        <v/>
      </c>
      <c r="CP61" s="91" t="str">
        <f t="shared" si="45"/>
        <v/>
      </c>
      <c r="CQ61" s="91">
        <f t="shared" si="84"/>
        <v>4.6839068326428847E-4</v>
      </c>
      <c r="CR61" s="91">
        <f t="shared" si="83"/>
        <v>4.6258304228479798E-4</v>
      </c>
      <c r="CS61" s="91">
        <f t="shared" si="83"/>
        <v>6.1633400005474501E-4</v>
      </c>
      <c r="CT61" s="91" t="str">
        <f t="shared" si="83"/>
        <v/>
      </c>
      <c r="CU61" s="91" t="str">
        <f t="shared" si="83"/>
        <v/>
      </c>
      <c r="CV61" s="91" t="str">
        <f t="shared" si="83"/>
        <v/>
      </c>
      <c r="CW61" s="91" t="str">
        <f t="shared" si="50"/>
        <v/>
      </c>
      <c r="CX61" s="91" t="str">
        <f t="shared" si="50"/>
        <v/>
      </c>
      <c r="CY61" s="91" t="str">
        <f t="shared" si="50"/>
        <v/>
      </c>
      <c r="CZ61" s="91" t="str">
        <f t="shared" si="48"/>
        <v/>
      </c>
      <c r="DA61" s="91" t="str">
        <f t="shared" si="46"/>
        <v/>
      </c>
      <c r="DB61" s="91" t="str">
        <f t="shared" si="47"/>
        <v/>
      </c>
    </row>
    <row r="62" spans="1:106" ht="15" customHeight="1" x14ac:dyDescent="0.3">
      <c r="A62" s="126" t="str">
        <f>'Gene Table'!B61</f>
        <v>LEFTY2</v>
      </c>
      <c r="B62" s="102">
        <v>59</v>
      </c>
      <c r="C62" s="41">
        <f>IF('Test Sample Data'!C61="","",IF(SUM('Test Sample Data'!C$3:C$98)&gt;10,IF(AND(ISNUMBER('Test Sample Data'!C61),'Test Sample Data'!C61&lt;$C$109, 'Test Sample Data'!C61&gt;0),'Test Sample Data'!C61,$C$109),""))</f>
        <v>18.64</v>
      </c>
      <c r="D62" s="41">
        <f>IF('Test Sample Data'!D61="","",IF(SUM('Test Sample Data'!D$3:D$98)&gt;10,IF(AND(ISNUMBER('Test Sample Data'!D61),'Test Sample Data'!D61&lt;$C$109, 'Test Sample Data'!D61&gt;0),'Test Sample Data'!D61,$C$109),""))</f>
        <v>18.88</v>
      </c>
      <c r="E62" s="41">
        <f>IF('Test Sample Data'!E61="","",IF(SUM('Test Sample Data'!E$3:E$98)&gt;10,IF(AND(ISNUMBER('Test Sample Data'!E61),'Test Sample Data'!E61&lt;$C$109, 'Test Sample Data'!E61&gt;0),'Test Sample Data'!E61,$C$109),""))</f>
        <v>18.79</v>
      </c>
      <c r="F62" s="41" t="str">
        <f>IF('Test Sample Data'!F61="","",IF(SUM('Test Sample Data'!F$3:F$98)&gt;10,IF(AND(ISNUMBER('Test Sample Data'!F61),'Test Sample Data'!F61&lt;$C$109, 'Test Sample Data'!F61&gt;0),'Test Sample Data'!F61,$C$109),""))</f>
        <v/>
      </c>
      <c r="G62" s="41" t="str">
        <f>IF('Test Sample Data'!G61="","",IF(SUM('Test Sample Data'!G$3:G$98)&gt;10,IF(AND(ISNUMBER('Test Sample Data'!G61),'Test Sample Data'!G61&lt;$C$109, 'Test Sample Data'!G61&gt;0),'Test Sample Data'!G61,$C$109),""))</f>
        <v/>
      </c>
      <c r="H62" s="41" t="str">
        <f>IF('Test Sample Data'!H61="","",IF(SUM('Test Sample Data'!H$3:H$98)&gt;10,IF(AND(ISNUMBER('Test Sample Data'!H61),'Test Sample Data'!H61&lt;$C$109, 'Test Sample Data'!H61&gt;0),'Test Sample Data'!H61,$C$109),""))</f>
        <v/>
      </c>
      <c r="I62" s="41" t="str">
        <f>IF('Test Sample Data'!I61="","",IF(SUM('Test Sample Data'!I$3:I$98)&gt;10,IF(AND(ISNUMBER('Test Sample Data'!I61),'Test Sample Data'!I61&lt;$C$109, 'Test Sample Data'!I61&gt;0),'Test Sample Data'!I61,$C$109),""))</f>
        <v/>
      </c>
      <c r="J62" s="41" t="str">
        <f>IF('Test Sample Data'!J61="","",IF(SUM('Test Sample Data'!J$3:J$98)&gt;10,IF(AND(ISNUMBER('Test Sample Data'!J61),'Test Sample Data'!J61&lt;$C$109, 'Test Sample Data'!J61&gt;0),'Test Sample Data'!J61,$C$109),""))</f>
        <v/>
      </c>
      <c r="K62" s="41" t="str">
        <f>IF('Test Sample Data'!K61="","",IF(SUM('Test Sample Data'!K$3:K$98)&gt;10,IF(AND(ISNUMBER('Test Sample Data'!K61),'Test Sample Data'!K61&lt;$C$109, 'Test Sample Data'!K61&gt;0),'Test Sample Data'!K61,$C$109),""))</f>
        <v/>
      </c>
      <c r="L62" s="41" t="str">
        <f>IF('Test Sample Data'!L61="","",IF(SUM('Test Sample Data'!L$3:L$98)&gt;10,IF(AND(ISNUMBER('Test Sample Data'!L61),'Test Sample Data'!L61&lt;$C$109, 'Test Sample Data'!L61&gt;0),'Test Sample Data'!L61,$C$109),""))</f>
        <v/>
      </c>
      <c r="M62" s="41" t="str">
        <f>IF('Test Sample Data'!M61="","",IF(SUM('Test Sample Data'!M$3:M$98)&gt;10,IF(AND(ISNUMBER('Test Sample Data'!M61),'Test Sample Data'!M61&lt;$C$109, 'Test Sample Data'!M61&gt;0),'Test Sample Data'!M61,$C$109),""))</f>
        <v/>
      </c>
      <c r="N62" s="41" t="str">
        <f>IF('Test Sample Data'!N61="","",IF(SUM('Test Sample Data'!N$3:N$98)&gt;10,IF(AND(ISNUMBER('Test Sample Data'!N61),'Test Sample Data'!N61&lt;$C$109, 'Test Sample Data'!N61&gt;0),'Test Sample Data'!N61,$C$109),""))</f>
        <v/>
      </c>
      <c r="O62" s="41" t="str">
        <f>'Gene Table'!B61</f>
        <v>LEFTY2</v>
      </c>
      <c r="P62" s="102">
        <v>59</v>
      </c>
      <c r="Q62" s="41">
        <f>IF('Control Sample Data'!C61="","",IF(SUM('Control Sample Data'!C$3:C$98)&gt;10,IF(AND(ISNUMBER('Control Sample Data'!C61),'Control Sample Data'!C61&lt;$C$109, 'Control Sample Data'!C61&gt;0),'Control Sample Data'!C61,$C$109),""))</f>
        <v>19.84</v>
      </c>
      <c r="R62" s="41">
        <f>IF('Control Sample Data'!D61="","",IF(SUM('Control Sample Data'!D$3:D$98)&gt;10,IF(AND(ISNUMBER('Control Sample Data'!D61),'Control Sample Data'!D61&lt;$C$109, 'Control Sample Data'!D61&gt;0),'Control Sample Data'!D61,$C$109),""))</f>
        <v>19.79</v>
      </c>
      <c r="S62" s="41">
        <f>IF('Control Sample Data'!E61="","",IF(SUM('Control Sample Data'!E$3:E$98)&gt;10,IF(AND(ISNUMBER('Control Sample Data'!E61),'Control Sample Data'!E61&lt;$C$109, 'Control Sample Data'!E61&gt;0),'Control Sample Data'!E61,$C$109),""))</f>
        <v>20</v>
      </c>
      <c r="T62" s="41" t="str">
        <f>IF('Control Sample Data'!F61="","",IF(SUM('Control Sample Data'!F$3:F$98)&gt;10,IF(AND(ISNUMBER('Control Sample Data'!F61),'Control Sample Data'!F61&lt;$C$109, 'Control Sample Data'!F61&gt;0),'Control Sample Data'!F61,$C$109),""))</f>
        <v/>
      </c>
      <c r="U62" s="41" t="str">
        <f>IF('Control Sample Data'!G61="","",IF(SUM('Control Sample Data'!G$3:G$98)&gt;10,IF(AND(ISNUMBER('Control Sample Data'!G61),'Control Sample Data'!G61&lt;$C$109, 'Control Sample Data'!G61&gt;0),'Control Sample Data'!G61,$C$109),""))</f>
        <v/>
      </c>
      <c r="V62" s="41" t="str">
        <f>IF('Control Sample Data'!H61="","",IF(SUM('Control Sample Data'!H$3:H$98)&gt;10,IF(AND(ISNUMBER('Control Sample Data'!H61),'Control Sample Data'!H61&lt;$C$109, 'Control Sample Data'!H61&gt;0),'Control Sample Data'!H61,$C$109),""))</f>
        <v/>
      </c>
      <c r="W62" s="41" t="str">
        <f>IF('Control Sample Data'!I61="","",IF(SUM('Control Sample Data'!I$3:I$98)&gt;10,IF(AND(ISNUMBER('Control Sample Data'!I61),'Control Sample Data'!I61&lt;$C$109, 'Control Sample Data'!I61&gt;0),'Control Sample Data'!I61,$C$109),""))</f>
        <v/>
      </c>
      <c r="X62" s="41" t="str">
        <f>IF('Control Sample Data'!J61="","",IF(SUM('Control Sample Data'!J$3:J$98)&gt;10,IF(AND(ISNUMBER('Control Sample Data'!J61),'Control Sample Data'!J61&lt;$C$109, 'Control Sample Data'!J61&gt;0),'Control Sample Data'!J61,$C$109),""))</f>
        <v/>
      </c>
      <c r="Y62" s="41" t="str">
        <f>IF('Control Sample Data'!K61="","",IF(SUM('Control Sample Data'!K$3:K$98)&gt;10,IF(AND(ISNUMBER('Control Sample Data'!K61),'Control Sample Data'!K61&lt;$C$109, 'Control Sample Data'!K61&gt;0),'Control Sample Data'!K61,$C$109),""))</f>
        <v/>
      </c>
      <c r="Z62" s="41" t="str">
        <f>IF('Control Sample Data'!L61="","",IF(SUM('Control Sample Data'!L$3:L$98)&gt;10,IF(AND(ISNUMBER('Control Sample Data'!L61),'Control Sample Data'!L61&lt;$C$109, 'Control Sample Data'!L61&gt;0),'Control Sample Data'!L61,$C$109),""))</f>
        <v/>
      </c>
      <c r="AA62" s="41" t="str">
        <f>IF('Control Sample Data'!M61="","",IF(SUM('Control Sample Data'!M$3:M$98)&gt;10,IF(AND(ISNUMBER('Control Sample Data'!M61),'Control Sample Data'!M61&lt;$C$109, 'Control Sample Data'!M61&gt;0),'Control Sample Data'!M61,$C$109),""))</f>
        <v/>
      </c>
      <c r="AB62" s="127" t="str">
        <f>IF('Control Sample Data'!N61="","",IF(SUM('Control Sample Data'!N$3:N$98)&gt;10,IF(AND(ISNUMBER('Control Sample Data'!N61),'Control Sample Data'!N61&lt;$C$109, 'Control Sample Data'!N61&gt;0),'Control Sample Data'!N61,$C$109),""))</f>
        <v/>
      </c>
      <c r="BA62" s="85" t="str">
        <f t="shared" si="36"/>
        <v>LEFTY2</v>
      </c>
      <c r="BB62" s="107">
        <v>59</v>
      </c>
      <c r="BC62" s="86">
        <f t="shared" si="53"/>
        <v>-6.8000000000001393E-2</v>
      </c>
      <c r="BD62" s="86">
        <f t="shared" si="54"/>
        <v>0.19600000000000151</v>
      </c>
      <c r="BE62" s="86">
        <f t="shared" si="55"/>
        <v>0.20799999999999841</v>
      </c>
      <c r="BF62" s="86" t="str">
        <f t="shared" si="56"/>
        <v/>
      </c>
      <c r="BG62" s="86" t="str">
        <f t="shared" si="57"/>
        <v/>
      </c>
      <c r="BH62" s="86" t="str">
        <f t="shared" si="58"/>
        <v/>
      </c>
      <c r="BI62" s="86" t="str">
        <f t="shared" si="59"/>
        <v/>
      </c>
      <c r="BJ62" s="86" t="str">
        <f t="shared" si="60"/>
        <v/>
      </c>
      <c r="BK62" s="86" t="str">
        <f t="shared" si="61"/>
        <v/>
      </c>
      <c r="BL62" s="86" t="str">
        <f t="shared" si="62"/>
        <v/>
      </c>
      <c r="BM62" s="86" t="str">
        <f t="shared" si="37"/>
        <v/>
      </c>
      <c r="BN62" s="86" t="str">
        <f t="shared" si="38"/>
        <v/>
      </c>
      <c r="BO62" s="86">
        <f t="shared" si="63"/>
        <v>1.370000000000001</v>
      </c>
      <c r="BP62" s="86">
        <f t="shared" si="64"/>
        <v>1.4480000000000004</v>
      </c>
      <c r="BQ62" s="86">
        <f t="shared" si="65"/>
        <v>1.4239999999999995</v>
      </c>
      <c r="BR62" s="86" t="str">
        <f t="shared" si="66"/>
        <v/>
      </c>
      <c r="BS62" s="86" t="str">
        <f t="shared" si="67"/>
        <v/>
      </c>
      <c r="BT62" s="86" t="str">
        <f t="shared" si="68"/>
        <v/>
      </c>
      <c r="BU62" s="86" t="str">
        <f t="shared" si="69"/>
        <v/>
      </c>
      <c r="BV62" s="86" t="str">
        <f t="shared" si="70"/>
        <v/>
      </c>
      <c r="BW62" s="86" t="str">
        <f t="shared" si="71"/>
        <v/>
      </c>
      <c r="BX62" s="86" t="str">
        <f t="shared" si="72"/>
        <v/>
      </c>
      <c r="BY62" s="86" t="str">
        <f t="shared" si="39"/>
        <v/>
      </c>
      <c r="BZ62" s="86" t="str">
        <f t="shared" si="40"/>
        <v/>
      </c>
      <c r="CA62" s="41">
        <f t="shared" si="41"/>
        <v>0.1119999999999995</v>
      </c>
      <c r="CB62" s="41">
        <f t="shared" si="42"/>
        <v>1.4140000000000004</v>
      </c>
      <c r="CC62" s="90" t="str">
        <f t="shared" si="43"/>
        <v>LEFTY2</v>
      </c>
      <c r="CD62" s="107">
        <v>59</v>
      </c>
      <c r="CE62" s="91">
        <f t="shared" si="73"/>
        <v>1.0482624755169299</v>
      </c>
      <c r="CF62" s="91">
        <f t="shared" si="74"/>
        <v>0.87296759113376199</v>
      </c>
      <c r="CG62" s="91">
        <f t="shared" si="75"/>
        <v>0.86573656551965927</v>
      </c>
      <c r="CH62" s="91" t="str">
        <f t="shared" si="76"/>
        <v/>
      </c>
      <c r="CI62" s="91" t="str">
        <f t="shared" si="77"/>
        <v/>
      </c>
      <c r="CJ62" s="91" t="str">
        <f t="shared" si="78"/>
        <v/>
      </c>
      <c r="CK62" s="91" t="str">
        <f t="shared" si="79"/>
        <v/>
      </c>
      <c r="CL62" s="91" t="str">
        <f t="shared" si="80"/>
        <v/>
      </c>
      <c r="CM62" s="91" t="str">
        <f t="shared" si="81"/>
        <v/>
      </c>
      <c r="CN62" s="91" t="str">
        <f t="shared" si="82"/>
        <v/>
      </c>
      <c r="CO62" s="91" t="str">
        <f t="shared" si="44"/>
        <v/>
      </c>
      <c r="CP62" s="91" t="str">
        <f t="shared" si="45"/>
        <v/>
      </c>
      <c r="CQ62" s="91">
        <f t="shared" si="84"/>
        <v>0.38689124838559719</v>
      </c>
      <c r="CR62" s="91">
        <f t="shared" si="83"/>
        <v>0.36652918929730222</v>
      </c>
      <c r="CS62" s="91">
        <f t="shared" si="83"/>
        <v>0.37267759669973027</v>
      </c>
      <c r="CT62" s="91" t="str">
        <f t="shared" si="83"/>
        <v/>
      </c>
      <c r="CU62" s="91" t="str">
        <f t="shared" si="83"/>
        <v/>
      </c>
      <c r="CV62" s="91" t="str">
        <f t="shared" si="83"/>
        <v/>
      </c>
      <c r="CW62" s="91" t="str">
        <f t="shared" si="50"/>
        <v/>
      </c>
      <c r="CX62" s="91" t="str">
        <f t="shared" si="50"/>
        <v/>
      </c>
      <c r="CY62" s="91" t="str">
        <f t="shared" si="50"/>
        <v/>
      </c>
      <c r="CZ62" s="91" t="str">
        <f t="shared" si="48"/>
        <v/>
      </c>
      <c r="DA62" s="91" t="str">
        <f t="shared" si="46"/>
        <v/>
      </c>
      <c r="DB62" s="91" t="str">
        <f t="shared" si="47"/>
        <v/>
      </c>
    </row>
    <row r="63" spans="1:106" ht="15" customHeight="1" x14ac:dyDescent="0.3">
      <c r="A63" s="126" t="str">
        <f>'Gene Table'!B62</f>
        <v>LIF</v>
      </c>
      <c r="B63" s="102">
        <v>60</v>
      </c>
      <c r="C63" s="41">
        <f>IF('Test Sample Data'!C62="","",IF(SUM('Test Sample Data'!C$3:C$98)&gt;10,IF(AND(ISNUMBER('Test Sample Data'!C62),'Test Sample Data'!C62&lt;$C$109, 'Test Sample Data'!C62&gt;0),'Test Sample Data'!C62,$C$109),""))</f>
        <v>24.04</v>
      </c>
      <c r="D63" s="41">
        <f>IF('Test Sample Data'!D62="","",IF(SUM('Test Sample Data'!D$3:D$98)&gt;10,IF(AND(ISNUMBER('Test Sample Data'!D62),'Test Sample Data'!D62&lt;$C$109, 'Test Sample Data'!D62&gt;0),'Test Sample Data'!D62,$C$109),""))</f>
        <v>23.96</v>
      </c>
      <c r="E63" s="41">
        <f>IF('Test Sample Data'!E62="","",IF(SUM('Test Sample Data'!E$3:E$98)&gt;10,IF(AND(ISNUMBER('Test Sample Data'!E62),'Test Sample Data'!E62&lt;$C$109, 'Test Sample Data'!E62&gt;0),'Test Sample Data'!E62,$C$109),""))</f>
        <v>23.84</v>
      </c>
      <c r="F63" s="41" t="str">
        <f>IF('Test Sample Data'!F62="","",IF(SUM('Test Sample Data'!F$3:F$98)&gt;10,IF(AND(ISNUMBER('Test Sample Data'!F62),'Test Sample Data'!F62&lt;$C$109, 'Test Sample Data'!F62&gt;0),'Test Sample Data'!F62,$C$109),""))</f>
        <v/>
      </c>
      <c r="G63" s="41" t="str">
        <f>IF('Test Sample Data'!G62="","",IF(SUM('Test Sample Data'!G$3:G$98)&gt;10,IF(AND(ISNUMBER('Test Sample Data'!G62),'Test Sample Data'!G62&lt;$C$109, 'Test Sample Data'!G62&gt;0),'Test Sample Data'!G62,$C$109),""))</f>
        <v/>
      </c>
      <c r="H63" s="41" t="str">
        <f>IF('Test Sample Data'!H62="","",IF(SUM('Test Sample Data'!H$3:H$98)&gt;10,IF(AND(ISNUMBER('Test Sample Data'!H62),'Test Sample Data'!H62&lt;$C$109, 'Test Sample Data'!H62&gt;0),'Test Sample Data'!H62,$C$109),""))</f>
        <v/>
      </c>
      <c r="I63" s="41" t="str">
        <f>IF('Test Sample Data'!I62="","",IF(SUM('Test Sample Data'!I$3:I$98)&gt;10,IF(AND(ISNUMBER('Test Sample Data'!I62),'Test Sample Data'!I62&lt;$C$109, 'Test Sample Data'!I62&gt;0),'Test Sample Data'!I62,$C$109),""))</f>
        <v/>
      </c>
      <c r="J63" s="41" t="str">
        <f>IF('Test Sample Data'!J62="","",IF(SUM('Test Sample Data'!J$3:J$98)&gt;10,IF(AND(ISNUMBER('Test Sample Data'!J62),'Test Sample Data'!J62&lt;$C$109, 'Test Sample Data'!J62&gt;0),'Test Sample Data'!J62,$C$109),""))</f>
        <v/>
      </c>
      <c r="K63" s="41" t="str">
        <f>IF('Test Sample Data'!K62="","",IF(SUM('Test Sample Data'!K$3:K$98)&gt;10,IF(AND(ISNUMBER('Test Sample Data'!K62),'Test Sample Data'!K62&lt;$C$109, 'Test Sample Data'!K62&gt;0),'Test Sample Data'!K62,$C$109),""))</f>
        <v/>
      </c>
      <c r="L63" s="41" t="str">
        <f>IF('Test Sample Data'!L62="","",IF(SUM('Test Sample Data'!L$3:L$98)&gt;10,IF(AND(ISNUMBER('Test Sample Data'!L62),'Test Sample Data'!L62&lt;$C$109, 'Test Sample Data'!L62&gt;0),'Test Sample Data'!L62,$C$109),""))</f>
        <v/>
      </c>
      <c r="M63" s="41" t="str">
        <f>IF('Test Sample Data'!M62="","",IF(SUM('Test Sample Data'!M$3:M$98)&gt;10,IF(AND(ISNUMBER('Test Sample Data'!M62),'Test Sample Data'!M62&lt;$C$109, 'Test Sample Data'!M62&gt;0),'Test Sample Data'!M62,$C$109),""))</f>
        <v/>
      </c>
      <c r="N63" s="41" t="str">
        <f>IF('Test Sample Data'!N62="","",IF(SUM('Test Sample Data'!N$3:N$98)&gt;10,IF(AND(ISNUMBER('Test Sample Data'!N62),'Test Sample Data'!N62&lt;$C$109, 'Test Sample Data'!N62&gt;0),'Test Sample Data'!N62,$C$109),""))</f>
        <v/>
      </c>
      <c r="O63" s="41" t="str">
        <f>'Gene Table'!B62</f>
        <v>LIF</v>
      </c>
      <c r="P63" s="102">
        <v>60</v>
      </c>
      <c r="Q63" s="41">
        <f>IF('Control Sample Data'!C62="","",IF(SUM('Control Sample Data'!C$3:C$98)&gt;10,IF(AND(ISNUMBER('Control Sample Data'!C62),'Control Sample Data'!C62&lt;$C$109, 'Control Sample Data'!C62&gt;0),'Control Sample Data'!C62,$C$109),""))</f>
        <v>24.25</v>
      </c>
      <c r="R63" s="41">
        <f>IF('Control Sample Data'!D62="","",IF(SUM('Control Sample Data'!D$3:D$98)&gt;10,IF(AND(ISNUMBER('Control Sample Data'!D62),'Control Sample Data'!D62&lt;$C$109, 'Control Sample Data'!D62&gt;0),'Control Sample Data'!D62,$C$109),""))</f>
        <v>24.34</v>
      </c>
      <c r="S63" s="41">
        <f>IF('Control Sample Data'!E62="","",IF(SUM('Control Sample Data'!E$3:E$98)&gt;10,IF(AND(ISNUMBER('Control Sample Data'!E62),'Control Sample Data'!E62&lt;$C$109, 'Control Sample Data'!E62&gt;0),'Control Sample Data'!E62,$C$109),""))</f>
        <v>24.52</v>
      </c>
      <c r="T63" s="41" t="str">
        <f>IF('Control Sample Data'!F62="","",IF(SUM('Control Sample Data'!F$3:F$98)&gt;10,IF(AND(ISNUMBER('Control Sample Data'!F62),'Control Sample Data'!F62&lt;$C$109, 'Control Sample Data'!F62&gt;0),'Control Sample Data'!F62,$C$109),""))</f>
        <v/>
      </c>
      <c r="U63" s="41" t="str">
        <f>IF('Control Sample Data'!G62="","",IF(SUM('Control Sample Data'!G$3:G$98)&gt;10,IF(AND(ISNUMBER('Control Sample Data'!G62),'Control Sample Data'!G62&lt;$C$109, 'Control Sample Data'!G62&gt;0),'Control Sample Data'!G62,$C$109),""))</f>
        <v/>
      </c>
      <c r="V63" s="41" t="str">
        <f>IF('Control Sample Data'!H62="","",IF(SUM('Control Sample Data'!H$3:H$98)&gt;10,IF(AND(ISNUMBER('Control Sample Data'!H62),'Control Sample Data'!H62&lt;$C$109, 'Control Sample Data'!H62&gt;0),'Control Sample Data'!H62,$C$109),""))</f>
        <v/>
      </c>
      <c r="W63" s="41" t="str">
        <f>IF('Control Sample Data'!I62="","",IF(SUM('Control Sample Data'!I$3:I$98)&gt;10,IF(AND(ISNUMBER('Control Sample Data'!I62),'Control Sample Data'!I62&lt;$C$109, 'Control Sample Data'!I62&gt;0),'Control Sample Data'!I62,$C$109),""))</f>
        <v/>
      </c>
      <c r="X63" s="41" t="str">
        <f>IF('Control Sample Data'!J62="","",IF(SUM('Control Sample Data'!J$3:J$98)&gt;10,IF(AND(ISNUMBER('Control Sample Data'!J62),'Control Sample Data'!J62&lt;$C$109, 'Control Sample Data'!J62&gt;0),'Control Sample Data'!J62,$C$109),""))</f>
        <v/>
      </c>
      <c r="Y63" s="41" t="str">
        <f>IF('Control Sample Data'!K62="","",IF(SUM('Control Sample Data'!K$3:K$98)&gt;10,IF(AND(ISNUMBER('Control Sample Data'!K62),'Control Sample Data'!K62&lt;$C$109, 'Control Sample Data'!K62&gt;0),'Control Sample Data'!K62,$C$109),""))</f>
        <v/>
      </c>
      <c r="Z63" s="41" t="str">
        <f>IF('Control Sample Data'!L62="","",IF(SUM('Control Sample Data'!L$3:L$98)&gt;10,IF(AND(ISNUMBER('Control Sample Data'!L62),'Control Sample Data'!L62&lt;$C$109, 'Control Sample Data'!L62&gt;0),'Control Sample Data'!L62,$C$109),""))</f>
        <v/>
      </c>
      <c r="AA63" s="41" t="str">
        <f>IF('Control Sample Data'!M62="","",IF(SUM('Control Sample Data'!M$3:M$98)&gt;10,IF(AND(ISNUMBER('Control Sample Data'!M62),'Control Sample Data'!M62&lt;$C$109, 'Control Sample Data'!M62&gt;0),'Control Sample Data'!M62,$C$109),""))</f>
        <v/>
      </c>
      <c r="AB63" s="127" t="str">
        <f>IF('Control Sample Data'!N62="","",IF(SUM('Control Sample Data'!N$3:N$98)&gt;10,IF(AND(ISNUMBER('Control Sample Data'!N62),'Control Sample Data'!N62&lt;$C$109, 'Control Sample Data'!N62&gt;0),'Control Sample Data'!N62,$C$109),""))</f>
        <v/>
      </c>
      <c r="BA63" s="85" t="str">
        <f t="shared" si="36"/>
        <v>LIF</v>
      </c>
      <c r="BB63" s="107">
        <v>60</v>
      </c>
      <c r="BC63" s="86">
        <f t="shared" si="53"/>
        <v>5.3319999999999972</v>
      </c>
      <c r="BD63" s="86">
        <f t="shared" si="54"/>
        <v>5.2760000000000034</v>
      </c>
      <c r="BE63" s="86">
        <f t="shared" si="55"/>
        <v>5.2579999999999991</v>
      </c>
      <c r="BF63" s="86" t="str">
        <f t="shared" si="56"/>
        <v/>
      </c>
      <c r="BG63" s="86" t="str">
        <f t="shared" si="57"/>
        <v/>
      </c>
      <c r="BH63" s="86" t="str">
        <f t="shared" si="58"/>
        <v/>
      </c>
      <c r="BI63" s="86" t="str">
        <f t="shared" si="59"/>
        <v/>
      </c>
      <c r="BJ63" s="86" t="str">
        <f t="shared" si="60"/>
        <v/>
      </c>
      <c r="BK63" s="86" t="str">
        <f t="shared" si="61"/>
        <v/>
      </c>
      <c r="BL63" s="86" t="str">
        <f t="shared" si="62"/>
        <v/>
      </c>
      <c r="BM63" s="86" t="str">
        <f t="shared" si="37"/>
        <v/>
      </c>
      <c r="BN63" s="86" t="str">
        <f t="shared" si="38"/>
        <v/>
      </c>
      <c r="BO63" s="86">
        <f t="shared" si="63"/>
        <v>5.7800000000000011</v>
      </c>
      <c r="BP63" s="86">
        <f t="shared" si="64"/>
        <v>5.9980000000000011</v>
      </c>
      <c r="BQ63" s="86">
        <f t="shared" si="65"/>
        <v>5.9439999999999991</v>
      </c>
      <c r="BR63" s="86" t="str">
        <f t="shared" si="66"/>
        <v/>
      </c>
      <c r="BS63" s="86" t="str">
        <f t="shared" si="67"/>
        <v/>
      </c>
      <c r="BT63" s="86" t="str">
        <f t="shared" si="68"/>
        <v/>
      </c>
      <c r="BU63" s="86" t="str">
        <f t="shared" si="69"/>
        <v/>
      </c>
      <c r="BV63" s="86" t="str">
        <f t="shared" si="70"/>
        <v/>
      </c>
      <c r="BW63" s="86" t="str">
        <f t="shared" si="71"/>
        <v/>
      </c>
      <c r="BX63" s="86" t="str">
        <f t="shared" si="72"/>
        <v/>
      </c>
      <c r="BY63" s="86" t="str">
        <f t="shared" si="39"/>
        <v/>
      </c>
      <c r="BZ63" s="86" t="str">
        <f t="shared" si="40"/>
        <v/>
      </c>
      <c r="CA63" s="41">
        <f t="shared" si="41"/>
        <v>5.2886666666666668</v>
      </c>
      <c r="CB63" s="41">
        <f t="shared" si="42"/>
        <v>5.9073333333333338</v>
      </c>
      <c r="CC63" s="90" t="str">
        <f t="shared" si="43"/>
        <v>LIF</v>
      </c>
      <c r="CD63" s="107">
        <v>60</v>
      </c>
      <c r="CE63" s="91">
        <f t="shared" si="73"/>
        <v>2.4826075003003323E-2</v>
      </c>
      <c r="CF63" s="91">
        <f t="shared" si="74"/>
        <v>2.5808677029241188E-2</v>
      </c>
      <c r="CG63" s="91">
        <f t="shared" si="75"/>
        <v>2.613269999731448E-2</v>
      </c>
      <c r="CH63" s="91" t="str">
        <f t="shared" si="76"/>
        <v/>
      </c>
      <c r="CI63" s="91" t="str">
        <f t="shared" si="77"/>
        <v/>
      </c>
      <c r="CJ63" s="91" t="str">
        <f t="shared" si="78"/>
        <v/>
      </c>
      <c r="CK63" s="91" t="str">
        <f t="shared" si="79"/>
        <v/>
      </c>
      <c r="CL63" s="91" t="str">
        <f t="shared" si="80"/>
        <v/>
      </c>
      <c r="CM63" s="91" t="str">
        <f t="shared" si="81"/>
        <v/>
      </c>
      <c r="CN63" s="91" t="str">
        <f t="shared" si="82"/>
        <v/>
      </c>
      <c r="CO63" s="91" t="str">
        <f t="shared" si="44"/>
        <v/>
      </c>
      <c r="CP63" s="91" t="str">
        <f t="shared" si="45"/>
        <v/>
      </c>
      <c r="CQ63" s="91">
        <f t="shared" si="84"/>
        <v>1.8198962288569608E-2</v>
      </c>
      <c r="CR63" s="91">
        <f t="shared" si="83"/>
        <v>1.5646675870489589E-2</v>
      </c>
      <c r="CS63" s="91">
        <f t="shared" si="83"/>
        <v>1.6243428674613744E-2</v>
      </c>
      <c r="CT63" s="91" t="str">
        <f t="shared" si="83"/>
        <v/>
      </c>
      <c r="CU63" s="91" t="str">
        <f t="shared" si="83"/>
        <v/>
      </c>
      <c r="CV63" s="91" t="str">
        <f t="shared" si="83"/>
        <v/>
      </c>
      <c r="CW63" s="91" t="str">
        <f t="shared" si="50"/>
        <v/>
      </c>
      <c r="CX63" s="91" t="str">
        <f t="shared" si="50"/>
        <v/>
      </c>
      <c r="CY63" s="91" t="str">
        <f t="shared" si="50"/>
        <v/>
      </c>
      <c r="CZ63" s="91" t="str">
        <f t="shared" si="48"/>
        <v/>
      </c>
      <c r="DA63" s="91" t="str">
        <f t="shared" si="46"/>
        <v/>
      </c>
      <c r="DB63" s="91" t="str">
        <f t="shared" si="47"/>
        <v/>
      </c>
    </row>
    <row r="64" spans="1:106" ht="15" customHeight="1" x14ac:dyDescent="0.3">
      <c r="A64" s="126" t="str">
        <f>'Gene Table'!B63</f>
        <v>LTA</v>
      </c>
      <c r="B64" s="102">
        <v>61</v>
      </c>
      <c r="C64" s="41">
        <f>IF('Test Sample Data'!C63="","",IF(SUM('Test Sample Data'!C$3:C$98)&gt;10,IF(AND(ISNUMBER('Test Sample Data'!C63),'Test Sample Data'!C63&lt;$C$109, 'Test Sample Data'!C63&gt;0),'Test Sample Data'!C63,$C$109),""))</f>
        <v>14.68</v>
      </c>
      <c r="D64" s="41">
        <f>IF('Test Sample Data'!D63="","",IF(SUM('Test Sample Data'!D$3:D$98)&gt;10,IF(AND(ISNUMBER('Test Sample Data'!D63),'Test Sample Data'!D63&lt;$C$109, 'Test Sample Data'!D63&gt;0),'Test Sample Data'!D63,$C$109),""))</f>
        <v>14.86</v>
      </c>
      <c r="E64" s="41">
        <f>IF('Test Sample Data'!E63="","",IF(SUM('Test Sample Data'!E$3:E$98)&gt;10,IF(AND(ISNUMBER('Test Sample Data'!E63),'Test Sample Data'!E63&lt;$C$109, 'Test Sample Data'!E63&gt;0),'Test Sample Data'!E63,$C$109),""))</f>
        <v>14.85</v>
      </c>
      <c r="F64" s="41" t="str">
        <f>IF('Test Sample Data'!F63="","",IF(SUM('Test Sample Data'!F$3:F$98)&gt;10,IF(AND(ISNUMBER('Test Sample Data'!F63),'Test Sample Data'!F63&lt;$C$109, 'Test Sample Data'!F63&gt;0),'Test Sample Data'!F63,$C$109),""))</f>
        <v/>
      </c>
      <c r="G64" s="41" t="str">
        <f>IF('Test Sample Data'!G63="","",IF(SUM('Test Sample Data'!G$3:G$98)&gt;10,IF(AND(ISNUMBER('Test Sample Data'!G63),'Test Sample Data'!G63&lt;$C$109, 'Test Sample Data'!G63&gt;0),'Test Sample Data'!G63,$C$109),""))</f>
        <v/>
      </c>
      <c r="H64" s="41" t="str">
        <f>IF('Test Sample Data'!H63="","",IF(SUM('Test Sample Data'!H$3:H$98)&gt;10,IF(AND(ISNUMBER('Test Sample Data'!H63),'Test Sample Data'!H63&lt;$C$109, 'Test Sample Data'!H63&gt;0),'Test Sample Data'!H63,$C$109),""))</f>
        <v/>
      </c>
      <c r="I64" s="41" t="str">
        <f>IF('Test Sample Data'!I63="","",IF(SUM('Test Sample Data'!I$3:I$98)&gt;10,IF(AND(ISNUMBER('Test Sample Data'!I63),'Test Sample Data'!I63&lt;$C$109, 'Test Sample Data'!I63&gt;0),'Test Sample Data'!I63,$C$109),""))</f>
        <v/>
      </c>
      <c r="J64" s="41" t="str">
        <f>IF('Test Sample Data'!J63="","",IF(SUM('Test Sample Data'!J$3:J$98)&gt;10,IF(AND(ISNUMBER('Test Sample Data'!J63),'Test Sample Data'!J63&lt;$C$109, 'Test Sample Data'!J63&gt;0),'Test Sample Data'!J63,$C$109),""))</f>
        <v/>
      </c>
      <c r="K64" s="41" t="str">
        <f>IF('Test Sample Data'!K63="","",IF(SUM('Test Sample Data'!K$3:K$98)&gt;10,IF(AND(ISNUMBER('Test Sample Data'!K63),'Test Sample Data'!K63&lt;$C$109, 'Test Sample Data'!K63&gt;0),'Test Sample Data'!K63,$C$109),""))</f>
        <v/>
      </c>
      <c r="L64" s="41" t="str">
        <f>IF('Test Sample Data'!L63="","",IF(SUM('Test Sample Data'!L$3:L$98)&gt;10,IF(AND(ISNUMBER('Test Sample Data'!L63),'Test Sample Data'!L63&lt;$C$109, 'Test Sample Data'!L63&gt;0),'Test Sample Data'!L63,$C$109),""))</f>
        <v/>
      </c>
      <c r="M64" s="41" t="str">
        <f>IF('Test Sample Data'!M63="","",IF(SUM('Test Sample Data'!M$3:M$98)&gt;10,IF(AND(ISNUMBER('Test Sample Data'!M63),'Test Sample Data'!M63&lt;$C$109, 'Test Sample Data'!M63&gt;0),'Test Sample Data'!M63,$C$109),""))</f>
        <v/>
      </c>
      <c r="N64" s="41" t="str">
        <f>IF('Test Sample Data'!N63="","",IF(SUM('Test Sample Data'!N$3:N$98)&gt;10,IF(AND(ISNUMBER('Test Sample Data'!N63),'Test Sample Data'!N63&lt;$C$109, 'Test Sample Data'!N63&gt;0),'Test Sample Data'!N63,$C$109),""))</f>
        <v/>
      </c>
      <c r="O64" s="41" t="str">
        <f>'Gene Table'!B63</f>
        <v>LTA</v>
      </c>
      <c r="P64" s="102">
        <v>61</v>
      </c>
      <c r="Q64" s="41">
        <f>IF('Control Sample Data'!C63="","",IF(SUM('Control Sample Data'!C$3:C$98)&gt;10,IF(AND(ISNUMBER('Control Sample Data'!C63),'Control Sample Data'!C63&lt;$C$109, 'Control Sample Data'!C63&gt;0),'Control Sample Data'!C63,$C$109),""))</f>
        <v>14.89</v>
      </c>
      <c r="R64" s="41">
        <f>IF('Control Sample Data'!D63="","",IF(SUM('Control Sample Data'!D$3:D$98)&gt;10,IF(AND(ISNUMBER('Control Sample Data'!D63),'Control Sample Data'!D63&lt;$C$109, 'Control Sample Data'!D63&gt;0),'Control Sample Data'!D63,$C$109),""))</f>
        <v>14.87</v>
      </c>
      <c r="S64" s="41">
        <f>IF('Control Sample Data'!E63="","",IF(SUM('Control Sample Data'!E$3:E$98)&gt;10,IF(AND(ISNUMBER('Control Sample Data'!E63),'Control Sample Data'!E63&lt;$C$109, 'Control Sample Data'!E63&gt;0),'Control Sample Data'!E63,$C$109),""))</f>
        <v>15.05</v>
      </c>
      <c r="T64" s="41" t="str">
        <f>IF('Control Sample Data'!F63="","",IF(SUM('Control Sample Data'!F$3:F$98)&gt;10,IF(AND(ISNUMBER('Control Sample Data'!F63),'Control Sample Data'!F63&lt;$C$109, 'Control Sample Data'!F63&gt;0),'Control Sample Data'!F63,$C$109),""))</f>
        <v/>
      </c>
      <c r="U64" s="41" t="str">
        <f>IF('Control Sample Data'!G63="","",IF(SUM('Control Sample Data'!G$3:G$98)&gt;10,IF(AND(ISNUMBER('Control Sample Data'!G63),'Control Sample Data'!G63&lt;$C$109, 'Control Sample Data'!G63&gt;0),'Control Sample Data'!G63,$C$109),""))</f>
        <v/>
      </c>
      <c r="V64" s="41" t="str">
        <f>IF('Control Sample Data'!H63="","",IF(SUM('Control Sample Data'!H$3:H$98)&gt;10,IF(AND(ISNUMBER('Control Sample Data'!H63),'Control Sample Data'!H63&lt;$C$109, 'Control Sample Data'!H63&gt;0),'Control Sample Data'!H63,$C$109),""))</f>
        <v/>
      </c>
      <c r="W64" s="41" t="str">
        <f>IF('Control Sample Data'!I63="","",IF(SUM('Control Sample Data'!I$3:I$98)&gt;10,IF(AND(ISNUMBER('Control Sample Data'!I63),'Control Sample Data'!I63&lt;$C$109, 'Control Sample Data'!I63&gt;0),'Control Sample Data'!I63,$C$109),""))</f>
        <v/>
      </c>
      <c r="X64" s="41" t="str">
        <f>IF('Control Sample Data'!J63="","",IF(SUM('Control Sample Data'!J$3:J$98)&gt;10,IF(AND(ISNUMBER('Control Sample Data'!J63),'Control Sample Data'!J63&lt;$C$109, 'Control Sample Data'!J63&gt;0),'Control Sample Data'!J63,$C$109),""))</f>
        <v/>
      </c>
      <c r="Y64" s="41" t="str">
        <f>IF('Control Sample Data'!K63="","",IF(SUM('Control Sample Data'!K$3:K$98)&gt;10,IF(AND(ISNUMBER('Control Sample Data'!K63),'Control Sample Data'!K63&lt;$C$109, 'Control Sample Data'!K63&gt;0),'Control Sample Data'!K63,$C$109),""))</f>
        <v/>
      </c>
      <c r="Z64" s="41" t="str">
        <f>IF('Control Sample Data'!L63="","",IF(SUM('Control Sample Data'!L$3:L$98)&gt;10,IF(AND(ISNUMBER('Control Sample Data'!L63),'Control Sample Data'!L63&lt;$C$109, 'Control Sample Data'!L63&gt;0),'Control Sample Data'!L63,$C$109),""))</f>
        <v/>
      </c>
      <c r="AA64" s="41" t="str">
        <f>IF('Control Sample Data'!M63="","",IF(SUM('Control Sample Data'!M$3:M$98)&gt;10,IF(AND(ISNUMBER('Control Sample Data'!M63),'Control Sample Data'!M63&lt;$C$109, 'Control Sample Data'!M63&gt;0),'Control Sample Data'!M63,$C$109),""))</f>
        <v/>
      </c>
      <c r="AB64" s="127" t="str">
        <f>IF('Control Sample Data'!N63="","",IF(SUM('Control Sample Data'!N$3:N$98)&gt;10,IF(AND(ISNUMBER('Control Sample Data'!N63),'Control Sample Data'!N63&lt;$C$109, 'Control Sample Data'!N63&gt;0),'Control Sample Data'!N63,$C$109),""))</f>
        <v/>
      </c>
      <c r="BA64" s="85" t="str">
        <f t="shared" si="36"/>
        <v>LTA</v>
      </c>
      <c r="BB64" s="107">
        <v>61</v>
      </c>
      <c r="BC64" s="86">
        <f t="shared" si="53"/>
        <v>-4.0280000000000022</v>
      </c>
      <c r="BD64" s="86">
        <f t="shared" si="54"/>
        <v>-3.8239999999999981</v>
      </c>
      <c r="BE64" s="86">
        <f t="shared" si="55"/>
        <v>-3.7320000000000011</v>
      </c>
      <c r="BF64" s="86" t="str">
        <f t="shared" si="56"/>
        <v/>
      </c>
      <c r="BG64" s="86" t="str">
        <f t="shared" si="57"/>
        <v/>
      </c>
      <c r="BH64" s="86" t="str">
        <f t="shared" si="58"/>
        <v/>
      </c>
      <c r="BI64" s="86" t="str">
        <f t="shared" si="59"/>
        <v/>
      </c>
      <c r="BJ64" s="86" t="str">
        <f t="shared" si="60"/>
        <v/>
      </c>
      <c r="BK64" s="86" t="str">
        <f t="shared" si="61"/>
        <v/>
      </c>
      <c r="BL64" s="86" t="str">
        <f t="shared" si="62"/>
        <v/>
      </c>
      <c r="BM64" s="86" t="str">
        <f t="shared" si="37"/>
        <v/>
      </c>
      <c r="BN64" s="86" t="str">
        <f t="shared" si="38"/>
        <v/>
      </c>
      <c r="BO64" s="86">
        <f t="shared" si="63"/>
        <v>-3.5799999999999983</v>
      </c>
      <c r="BP64" s="86">
        <f t="shared" si="64"/>
        <v>-3.4719999999999995</v>
      </c>
      <c r="BQ64" s="86">
        <f t="shared" si="65"/>
        <v>-3.5259999999999998</v>
      </c>
      <c r="BR64" s="86" t="str">
        <f t="shared" si="66"/>
        <v/>
      </c>
      <c r="BS64" s="86" t="str">
        <f t="shared" si="67"/>
        <v/>
      </c>
      <c r="BT64" s="86" t="str">
        <f t="shared" si="68"/>
        <v/>
      </c>
      <c r="BU64" s="86" t="str">
        <f t="shared" si="69"/>
        <v/>
      </c>
      <c r="BV64" s="86" t="str">
        <f t="shared" si="70"/>
        <v/>
      </c>
      <c r="BW64" s="86" t="str">
        <f t="shared" si="71"/>
        <v/>
      </c>
      <c r="BX64" s="86" t="str">
        <f t="shared" si="72"/>
        <v/>
      </c>
      <c r="BY64" s="86" t="str">
        <f t="shared" si="39"/>
        <v/>
      </c>
      <c r="BZ64" s="86" t="str">
        <f t="shared" si="40"/>
        <v/>
      </c>
      <c r="CA64" s="41">
        <f t="shared" si="41"/>
        <v>-3.861333333333334</v>
      </c>
      <c r="CB64" s="41">
        <f t="shared" si="42"/>
        <v>-3.5259999999999994</v>
      </c>
      <c r="CC64" s="90" t="str">
        <f t="shared" si="43"/>
        <v>LTA</v>
      </c>
      <c r="CD64" s="107">
        <v>61</v>
      </c>
      <c r="CE64" s="91">
        <f t="shared" si="73"/>
        <v>16.313562927971073</v>
      </c>
      <c r="CF64" s="91">
        <f t="shared" si="74"/>
        <v>14.1624602332727</v>
      </c>
      <c r="CG64" s="91">
        <f t="shared" si="75"/>
        <v>13.287520385454318</v>
      </c>
      <c r="CH64" s="91" t="str">
        <f t="shared" si="76"/>
        <v/>
      </c>
      <c r="CI64" s="91" t="str">
        <f t="shared" si="77"/>
        <v/>
      </c>
      <c r="CJ64" s="91" t="str">
        <f t="shared" si="78"/>
        <v/>
      </c>
      <c r="CK64" s="91" t="str">
        <f t="shared" si="79"/>
        <v/>
      </c>
      <c r="CL64" s="91" t="str">
        <f t="shared" si="80"/>
        <v/>
      </c>
      <c r="CM64" s="91" t="str">
        <f t="shared" si="81"/>
        <v/>
      </c>
      <c r="CN64" s="91" t="str">
        <f t="shared" si="82"/>
        <v/>
      </c>
      <c r="CO64" s="91" t="str">
        <f t="shared" si="44"/>
        <v/>
      </c>
      <c r="CP64" s="91" t="str">
        <f t="shared" si="45"/>
        <v/>
      </c>
      <c r="CQ64" s="91">
        <f t="shared" si="84"/>
        <v>11.958793989079494</v>
      </c>
      <c r="CR64" s="91">
        <f t="shared" si="83"/>
        <v>11.096247753051077</v>
      </c>
      <c r="CS64" s="91">
        <f t="shared" si="83"/>
        <v>11.519450548117486</v>
      </c>
      <c r="CT64" s="91" t="str">
        <f t="shared" si="83"/>
        <v/>
      </c>
      <c r="CU64" s="91" t="str">
        <f t="shared" si="83"/>
        <v/>
      </c>
      <c r="CV64" s="91" t="str">
        <f t="shared" si="83"/>
        <v/>
      </c>
      <c r="CW64" s="91" t="str">
        <f t="shared" si="50"/>
        <v/>
      </c>
      <c r="CX64" s="91" t="str">
        <f t="shared" si="50"/>
        <v/>
      </c>
      <c r="CY64" s="91" t="str">
        <f t="shared" si="50"/>
        <v/>
      </c>
      <c r="CZ64" s="91" t="str">
        <f t="shared" si="48"/>
        <v/>
      </c>
      <c r="DA64" s="91" t="str">
        <f t="shared" si="46"/>
        <v/>
      </c>
      <c r="DB64" s="91" t="str">
        <f t="shared" si="47"/>
        <v/>
      </c>
    </row>
    <row r="65" spans="1:106" ht="15" customHeight="1" x14ac:dyDescent="0.3">
      <c r="A65" s="126" t="str">
        <f>'Gene Table'!B64</f>
        <v>LTB</v>
      </c>
      <c r="B65" s="102">
        <v>62</v>
      </c>
      <c r="C65" s="41">
        <f>IF('Test Sample Data'!C64="","",IF(SUM('Test Sample Data'!C$3:C$98)&gt;10,IF(AND(ISNUMBER('Test Sample Data'!C64),'Test Sample Data'!C64&lt;$C$109, 'Test Sample Data'!C64&gt;0),'Test Sample Data'!C64,$C$109),""))</f>
        <v>23.48</v>
      </c>
      <c r="D65" s="41">
        <f>IF('Test Sample Data'!D64="","",IF(SUM('Test Sample Data'!D$3:D$98)&gt;10,IF(AND(ISNUMBER('Test Sample Data'!D64),'Test Sample Data'!D64&lt;$C$109, 'Test Sample Data'!D64&gt;0),'Test Sample Data'!D64,$C$109),""))</f>
        <v>23.48</v>
      </c>
      <c r="E65" s="41">
        <f>IF('Test Sample Data'!E64="","",IF(SUM('Test Sample Data'!E$3:E$98)&gt;10,IF(AND(ISNUMBER('Test Sample Data'!E64),'Test Sample Data'!E64&lt;$C$109, 'Test Sample Data'!E64&gt;0),'Test Sample Data'!E64,$C$109),""))</f>
        <v>23.51</v>
      </c>
      <c r="F65" s="41" t="str">
        <f>IF('Test Sample Data'!F64="","",IF(SUM('Test Sample Data'!F$3:F$98)&gt;10,IF(AND(ISNUMBER('Test Sample Data'!F64),'Test Sample Data'!F64&lt;$C$109, 'Test Sample Data'!F64&gt;0),'Test Sample Data'!F64,$C$109),""))</f>
        <v/>
      </c>
      <c r="G65" s="41" t="str">
        <f>IF('Test Sample Data'!G64="","",IF(SUM('Test Sample Data'!G$3:G$98)&gt;10,IF(AND(ISNUMBER('Test Sample Data'!G64),'Test Sample Data'!G64&lt;$C$109, 'Test Sample Data'!G64&gt;0),'Test Sample Data'!G64,$C$109),""))</f>
        <v/>
      </c>
      <c r="H65" s="41" t="str">
        <f>IF('Test Sample Data'!H64="","",IF(SUM('Test Sample Data'!H$3:H$98)&gt;10,IF(AND(ISNUMBER('Test Sample Data'!H64),'Test Sample Data'!H64&lt;$C$109, 'Test Sample Data'!H64&gt;0),'Test Sample Data'!H64,$C$109),""))</f>
        <v/>
      </c>
      <c r="I65" s="41" t="str">
        <f>IF('Test Sample Data'!I64="","",IF(SUM('Test Sample Data'!I$3:I$98)&gt;10,IF(AND(ISNUMBER('Test Sample Data'!I64),'Test Sample Data'!I64&lt;$C$109, 'Test Sample Data'!I64&gt;0),'Test Sample Data'!I64,$C$109),""))</f>
        <v/>
      </c>
      <c r="J65" s="41" t="str">
        <f>IF('Test Sample Data'!J64="","",IF(SUM('Test Sample Data'!J$3:J$98)&gt;10,IF(AND(ISNUMBER('Test Sample Data'!J64),'Test Sample Data'!J64&lt;$C$109, 'Test Sample Data'!J64&gt;0),'Test Sample Data'!J64,$C$109),""))</f>
        <v/>
      </c>
      <c r="K65" s="41" t="str">
        <f>IF('Test Sample Data'!K64="","",IF(SUM('Test Sample Data'!K$3:K$98)&gt;10,IF(AND(ISNUMBER('Test Sample Data'!K64),'Test Sample Data'!K64&lt;$C$109, 'Test Sample Data'!K64&gt;0),'Test Sample Data'!K64,$C$109),""))</f>
        <v/>
      </c>
      <c r="L65" s="41" t="str">
        <f>IF('Test Sample Data'!L64="","",IF(SUM('Test Sample Data'!L$3:L$98)&gt;10,IF(AND(ISNUMBER('Test Sample Data'!L64),'Test Sample Data'!L64&lt;$C$109, 'Test Sample Data'!L64&gt;0),'Test Sample Data'!L64,$C$109),""))</f>
        <v/>
      </c>
      <c r="M65" s="41" t="str">
        <f>IF('Test Sample Data'!M64="","",IF(SUM('Test Sample Data'!M$3:M$98)&gt;10,IF(AND(ISNUMBER('Test Sample Data'!M64),'Test Sample Data'!M64&lt;$C$109, 'Test Sample Data'!M64&gt;0),'Test Sample Data'!M64,$C$109),""))</f>
        <v/>
      </c>
      <c r="N65" s="41" t="str">
        <f>IF('Test Sample Data'!N64="","",IF(SUM('Test Sample Data'!N$3:N$98)&gt;10,IF(AND(ISNUMBER('Test Sample Data'!N64),'Test Sample Data'!N64&lt;$C$109, 'Test Sample Data'!N64&gt;0),'Test Sample Data'!N64,$C$109),""))</f>
        <v/>
      </c>
      <c r="O65" s="41" t="str">
        <f>'Gene Table'!B64</f>
        <v>LTB</v>
      </c>
      <c r="P65" s="102">
        <v>62</v>
      </c>
      <c r="Q65" s="41">
        <f>IF('Control Sample Data'!C64="","",IF(SUM('Control Sample Data'!C$3:C$98)&gt;10,IF(AND(ISNUMBER('Control Sample Data'!C64),'Control Sample Data'!C64&lt;$C$109, 'Control Sample Data'!C64&gt;0),'Control Sample Data'!C64,$C$109),""))</f>
        <v>35</v>
      </c>
      <c r="R65" s="41">
        <f>IF('Control Sample Data'!D64="","",IF(SUM('Control Sample Data'!D$3:D$98)&gt;10,IF(AND(ISNUMBER('Control Sample Data'!D64),'Control Sample Data'!D64&lt;$C$109, 'Control Sample Data'!D64&gt;0),'Control Sample Data'!D64,$C$109),""))</f>
        <v>35</v>
      </c>
      <c r="S65" s="41">
        <f>IF('Control Sample Data'!E64="","",IF(SUM('Control Sample Data'!E$3:E$98)&gt;10,IF(AND(ISNUMBER('Control Sample Data'!E64),'Control Sample Data'!E64&lt;$C$109, 'Control Sample Data'!E64&gt;0),'Control Sample Data'!E64,$C$109),""))</f>
        <v>35</v>
      </c>
      <c r="T65" s="41" t="str">
        <f>IF('Control Sample Data'!F64="","",IF(SUM('Control Sample Data'!F$3:F$98)&gt;10,IF(AND(ISNUMBER('Control Sample Data'!F64),'Control Sample Data'!F64&lt;$C$109, 'Control Sample Data'!F64&gt;0),'Control Sample Data'!F64,$C$109),""))</f>
        <v/>
      </c>
      <c r="U65" s="41" t="str">
        <f>IF('Control Sample Data'!G64="","",IF(SUM('Control Sample Data'!G$3:G$98)&gt;10,IF(AND(ISNUMBER('Control Sample Data'!G64),'Control Sample Data'!G64&lt;$C$109, 'Control Sample Data'!G64&gt;0),'Control Sample Data'!G64,$C$109),""))</f>
        <v/>
      </c>
      <c r="V65" s="41" t="str">
        <f>IF('Control Sample Data'!H64="","",IF(SUM('Control Sample Data'!H$3:H$98)&gt;10,IF(AND(ISNUMBER('Control Sample Data'!H64),'Control Sample Data'!H64&lt;$C$109, 'Control Sample Data'!H64&gt;0),'Control Sample Data'!H64,$C$109),""))</f>
        <v/>
      </c>
      <c r="W65" s="41" t="str">
        <f>IF('Control Sample Data'!I64="","",IF(SUM('Control Sample Data'!I$3:I$98)&gt;10,IF(AND(ISNUMBER('Control Sample Data'!I64),'Control Sample Data'!I64&lt;$C$109, 'Control Sample Data'!I64&gt;0),'Control Sample Data'!I64,$C$109),""))</f>
        <v/>
      </c>
      <c r="X65" s="41" t="str">
        <f>IF('Control Sample Data'!J64="","",IF(SUM('Control Sample Data'!J$3:J$98)&gt;10,IF(AND(ISNUMBER('Control Sample Data'!J64),'Control Sample Data'!J64&lt;$C$109, 'Control Sample Data'!J64&gt;0),'Control Sample Data'!J64,$C$109),""))</f>
        <v/>
      </c>
      <c r="Y65" s="41" t="str">
        <f>IF('Control Sample Data'!K64="","",IF(SUM('Control Sample Data'!K$3:K$98)&gt;10,IF(AND(ISNUMBER('Control Sample Data'!K64),'Control Sample Data'!K64&lt;$C$109, 'Control Sample Data'!K64&gt;0),'Control Sample Data'!K64,$C$109),""))</f>
        <v/>
      </c>
      <c r="Z65" s="41" t="str">
        <f>IF('Control Sample Data'!L64="","",IF(SUM('Control Sample Data'!L$3:L$98)&gt;10,IF(AND(ISNUMBER('Control Sample Data'!L64),'Control Sample Data'!L64&lt;$C$109, 'Control Sample Data'!L64&gt;0),'Control Sample Data'!L64,$C$109),""))</f>
        <v/>
      </c>
      <c r="AA65" s="41" t="str">
        <f>IF('Control Sample Data'!M64="","",IF(SUM('Control Sample Data'!M$3:M$98)&gt;10,IF(AND(ISNUMBER('Control Sample Data'!M64),'Control Sample Data'!M64&lt;$C$109, 'Control Sample Data'!M64&gt;0),'Control Sample Data'!M64,$C$109),""))</f>
        <v/>
      </c>
      <c r="AB65" s="127" t="str">
        <f>IF('Control Sample Data'!N64="","",IF(SUM('Control Sample Data'!N$3:N$98)&gt;10,IF(AND(ISNUMBER('Control Sample Data'!N64),'Control Sample Data'!N64&lt;$C$109, 'Control Sample Data'!N64&gt;0),'Control Sample Data'!N64,$C$109),""))</f>
        <v/>
      </c>
      <c r="BA65" s="85" t="str">
        <f t="shared" si="36"/>
        <v>LTB</v>
      </c>
      <c r="BB65" s="107">
        <v>62</v>
      </c>
      <c r="BC65" s="86">
        <f t="shared" si="53"/>
        <v>4.7719999999999985</v>
      </c>
      <c r="BD65" s="86">
        <f t="shared" si="54"/>
        <v>4.7960000000000029</v>
      </c>
      <c r="BE65" s="86">
        <f t="shared" si="55"/>
        <v>4.9280000000000008</v>
      </c>
      <c r="BF65" s="86" t="str">
        <f t="shared" si="56"/>
        <v/>
      </c>
      <c r="BG65" s="86" t="str">
        <f t="shared" si="57"/>
        <v/>
      </c>
      <c r="BH65" s="86" t="str">
        <f t="shared" si="58"/>
        <v/>
      </c>
      <c r="BI65" s="86" t="str">
        <f t="shared" si="59"/>
        <v/>
      </c>
      <c r="BJ65" s="86" t="str">
        <f t="shared" si="60"/>
        <v/>
      </c>
      <c r="BK65" s="86" t="str">
        <f t="shared" si="61"/>
        <v/>
      </c>
      <c r="BL65" s="86" t="str">
        <f t="shared" si="62"/>
        <v/>
      </c>
      <c r="BM65" s="86" t="str">
        <f t="shared" si="37"/>
        <v/>
      </c>
      <c r="BN65" s="86" t="str">
        <f t="shared" si="38"/>
        <v/>
      </c>
      <c r="BO65" s="86">
        <f t="shared" si="63"/>
        <v>16.53</v>
      </c>
      <c r="BP65" s="86">
        <f t="shared" si="64"/>
        <v>16.658000000000001</v>
      </c>
      <c r="BQ65" s="86">
        <f t="shared" si="65"/>
        <v>16.423999999999999</v>
      </c>
      <c r="BR65" s="86" t="str">
        <f t="shared" si="66"/>
        <v/>
      </c>
      <c r="BS65" s="86" t="str">
        <f t="shared" si="67"/>
        <v/>
      </c>
      <c r="BT65" s="86" t="str">
        <f t="shared" si="68"/>
        <v/>
      </c>
      <c r="BU65" s="86" t="str">
        <f t="shared" si="69"/>
        <v/>
      </c>
      <c r="BV65" s="86" t="str">
        <f t="shared" si="70"/>
        <v/>
      </c>
      <c r="BW65" s="86" t="str">
        <f t="shared" si="71"/>
        <v/>
      </c>
      <c r="BX65" s="86" t="str">
        <f t="shared" si="72"/>
        <v/>
      </c>
      <c r="BY65" s="86" t="str">
        <f t="shared" si="39"/>
        <v/>
      </c>
      <c r="BZ65" s="86" t="str">
        <f t="shared" si="40"/>
        <v/>
      </c>
      <c r="CA65" s="41">
        <f t="shared" si="41"/>
        <v>4.8320000000000007</v>
      </c>
      <c r="CB65" s="41">
        <f t="shared" si="42"/>
        <v>16.537333333333333</v>
      </c>
      <c r="CC65" s="90" t="str">
        <f t="shared" si="43"/>
        <v>LTB</v>
      </c>
      <c r="CD65" s="107">
        <v>62</v>
      </c>
      <c r="CE65" s="91">
        <f t="shared" si="73"/>
        <v>3.6600318163087849E-2</v>
      </c>
      <c r="CF65" s="91">
        <f t="shared" si="74"/>
        <v>3.5996488823417362E-2</v>
      </c>
      <c r="CG65" s="91">
        <f t="shared" si="75"/>
        <v>3.2849153408990805E-2</v>
      </c>
      <c r="CH65" s="91" t="str">
        <f t="shared" si="76"/>
        <v/>
      </c>
      <c r="CI65" s="91" t="str">
        <f t="shared" si="77"/>
        <v/>
      </c>
      <c r="CJ65" s="91" t="str">
        <f t="shared" si="78"/>
        <v/>
      </c>
      <c r="CK65" s="91" t="str">
        <f t="shared" si="79"/>
        <v/>
      </c>
      <c r="CL65" s="91" t="str">
        <f t="shared" si="80"/>
        <v/>
      </c>
      <c r="CM65" s="91" t="str">
        <f t="shared" si="81"/>
        <v/>
      </c>
      <c r="CN65" s="91" t="str">
        <f t="shared" si="82"/>
        <v/>
      </c>
      <c r="CO65" s="91" t="str">
        <f t="shared" si="44"/>
        <v/>
      </c>
      <c r="CP65" s="91" t="str">
        <f t="shared" si="45"/>
        <v/>
      </c>
      <c r="CQ65" s="91">
        <f t="shared" si="84"/>
        <v>1.0567546601188079E-5</v>
      </c>
      <c r="CR65" s="91">
        <f t="shared" si="83"/>
        <v>9.670353103900327E-6</v>
      </c>
      <c r="CS65" s="91">
        <f t="shared" si="83"/>
        <v>1.1373217672721261E-5</v>
      </c>
      <c r="CT65" s="91" t="str">
        <f t="shared" si="83"/>
        <v/>
      </c>
      <c r="CU65" s="91" t="str">
        <f t="shared" si="83"/>
        <v/>
      </c>
      <c r="CV65" s="91" t="str">
        <f t="shared" si="83"/>
        <v/>
      </c>
      <c r="CW65" s="91" t="str">
        <f t="shared" si="50"/>
        <v/>
      </c>
      <c r="CX65" s="91" t="str">
        <f t="shared" si="50"/>
        <v/>
      </c>
      <c r="CY65" s="91" t="str">
        <f t="shared" si="50"/>
        <v/>
      </c>
      <c r="CZ65" s="91" t="str">
        <f t="shared" si="48"/>
        <v/>
      </c>
      <c r="DA65" s="91" t="str">
        <f t="shared" si="46"/>
        <v/>
      </c>
      <c r="DB65" s="91" t="str">
        <f t="shared" si="47"/>
        <v/>
      </c>
    </row>
    <row r="66" spans="1:106" ht="15" customHeight="1" x14ac:dyDescent="0.3">
      <c r="A66" s="126" t="str">
        <f>'Gene Table'!B65</f>
        <v>MSTN</v>
      </c>
      <c r="B66" s="102">
        <v>63</v>
      </c>
      <c r="C66" s="41">
        <f>IF('Test Sample Data'!C65="","",IF(SUM('Test Sample Data'!C$3:C$98)&gt;10,IF(AND(ISNUMBER('Test Sample Data'!C65),'Test Sample Data'!C65&lt;$C$109, 'Test Sample Data'!C65&gt;0),'Test Sample Data'!C65,$C$109),""))</f>
        <v>35</v>
      </c>
      <c r="D66" s="41">
        <f>IF('Test Sample Data'!D65="","",IF(SUM('Test Sample Data'!D$3:D$98)&gt;10,IF(AND(ISNUMBER('Test Sample Data'!D65),'Test Sample Data'!D65&lt;$C$109, 'Test Sample Data'!D65&gt;0),'Test Sample Data'!D65,$C$109),""))</f>
        <v>35</v>
      </c>
      <c r="E66" s="41">
        <f>IF('Test Sample Data'!E65="","",IF(SUM('Test Sample Data'!E$3:E$98)&gt;10,IF(AND(ISNUMBER('Test Sample Data'!E65),'Test Sample Data'!E65&lt;$C$109, 'Test Sample Data'!E65&gt;0),'Test Sample Data'!E65,$C$109),""))</f>
        <v>35</v>
      </c>
      <c r="F66" s="41" t="str">
        <f>IF('Test Sample Data'!F65="","",IF(SUM('Test Sample Data'!F$3:F$98)&gt;10,IF(AND(ISNUMBER('Test Sample Data'!F65),'Test Sample Data'!F65&lt;$C$109, 'Test Sample Data'!F65&gt;0),'Test Sample Data'!F65,$C$109),""))</f>
        <v/>
      </c>
      <c r="G66" s="41" t="str">
        <f>IF('Test Sample Data'!G65="","",IF(SUM('Test Sample Data'!G$3:G$98)&gt;10,IF(AND(ISNUMBER('Test Sample Data'!G65),'Test Sample Data'!G65&lt;$C$109, 'Test Sample Data'!G65&gt;0),'Test Sample Data'!G65,$C$109),""))</f>
        <v/>
      </c>
      <c r="H66" s="41" t="str">
        <f>IF('Test Sample Data'!H65="","",IF(SUM('Test Sample Data'!H$3:H$98)&gt;10,IF(AND(ISNUMBER('Test Sample Data'!H65),'Test Sample Data'!H65&lt;$C$109, 'Test Sample Data'!H65&gt;0),'Test Sample Data'!H65,$C$109),""))</f>
        <v/>
      </c>
      <c r="I66" s="41" t="str">
        <f>IF('Test Sample Data'!I65="","",IF(SUM('Test Sample Data'!I$3:I$98)&gt;10,IF(AND(ISNUMBER('Test Sample Data'!I65),'Test Sample Data'!I65&lt;$C$109, 'Test Sample Data'!I65&gt;0),'Test Sample Data'!I65,$C$109),""))</f>
        <v/>
      </c>
      <c r="J66" s="41" t="str">
        <f>IF('Test Sample Data'!J65="","",IF(SUM('Test Sample Data'!J$3:J$98)&gt;10,IF(AND(ISNUMBER('Test Sample Data'!J65),'Test Sample Data'!J65&lt;$C$109, 'Test Sample Data'!J65&gt;0),'Test Sample Data'!J65,$C$109),""))</f>
        <v/>
      </c>
      <c r="K66" s="41" t="str">
        <f>IF('Test Sample Data'!K65="","",IF(SUM('Test Sample Data'!K$3:K$98)&gt;10,IF(AND(ISNUMBER('Test Sample Data'!K65),'Test Sample Data'!K65&lt;$C$109, 'Test Sample Data'!K65&gt;0),'Test Sample Data'!K65,$C$109),""))</f>
        <v/>
      </c>
      <c r="L66" s="41" t="str">
        <f>IF('Test Sample Data'!L65="","",IF(SUM('Test Sample Data'!L$3:L$98)&gt;10,IF(AND(ISNUMBER('Test Sample Data'!L65),'Test Sample Data'!L65&lt;$C$109, 'Test Sample Data'!L65&gt;0),'Test Sample Data'!L65,$C$109),""))</f>
        <v/>
      </c>
      <c r="M66" s="41" t="str">
        <f>IF('Test Sample Data'!M65="","",IF(SUM('Test Sample Data'!M$3:M$98)&gt;10,IF(AND(ISNUMBER('Test Sample Data'!M65),'Test Sample Data'!M65&lt;$C$109, 'Test Sample Data'!M65&gt;0),'Test Sample Data'!M65,$C$109),""))</f>
        <v/>
      </c>
      <c r="N66" s="41" t="str">
        <f>IF('Test Sample Data'!N65="","",IF(SUM('Test Sample Data'!N$3:N$98)&gt;10,IF(AND(ISNUMBER('Test Sample Data'!N65),'Test Sample Data'!N65&lt;$C$109, 'Test Sample Data'!N65&gt;0),'Test Sample Data'!N65,$C$109),""))</f>
        <v/>
      </c>
      <c r="O66" s="41" t="str">
        <f>'Gene Table'!B65</f>
        <v>MSTN</v>
      </c>
      <c r="P66" s="102">
        <v>63</v>
      </c>
      <c r="Q66" s="41">
        <f>IF('Control Sample Data'!C65="","",IF(SUM('Control Sample Data'!C$3:C$98)&gt;10,IF(AND(ISNUMBER('Control Sample Data'!C65),'Control Sample Data'!C65&lt;$C$109, 'Control Sample Data'!C65&gt;0),'Control Sample Data'!C65,$C$109),""))</f>
        <v>35</v>
      </c>
      <c r="R66" s="41">
        <f>IF('Control Sample Data'!D65="","",IF(SUM('Control Sample Data'!D$3:D$98)&gt;10,IF(AND(ISNUMBER('Control Sample Data'!D65),'Control Sample Data'!D65&lt;$C$109, 'Control Sample Data'!D65&gt;0),'Control Sample Data'!D65,$C$109),""))</f>
        <v>35</v>
      </c>
      <c r="S66" s="41">
        <f>IF('Control Sample Data'!E65="","",IF(SUM('Control Sample Data'!E$3:E$98)&gt;10,IF(AND(ISNUMBER('Control Sample Data'!E65),'Control Sample Data'!E65&lt;$C$109, 'Control Sample Data'!E65&gt;0),'Control Sample Data'!E65,$C$109),""))</f>
        <v>35</v>
      </c>
      <c r="T66" s="41" t="str">
        <f>IF('Control Sample Data'!F65="","",IF(SUM('Control Sample Data'!F$3:F$98)&gt;10,IF(AND(ISNUMBER('Control Sample Data'!F65),'Control Sample Data'!F65&lt;$C$109, 'Control Sample Data'!F65&gt;0),'Control Sample Data'!F65,$C$109),""))</f>
        <v/>
      </c>
      <c r="U66" s="41" t="str">
        <f>IF('Control Sample Data'!G65="","",IF(SUM('Control Sample Data'!G$3:G$98)&gt;10,IF(AND(ISNUMBER('Control Sample Data'!G65),'Control Sample Data'!G65&lt;$C$109, 'Control Sample Data'!G65&gt;0),'Control Sample Data'!G65,$C$109),""))</f>
        <v/>
      </c>
      <c r="V66" s="41" t="str">
        <f>IF('Control Sample Data'!H65="","",IF(SUM('Control Sample Data'!H$3:H$98)&gt;10,IF(AND(ISNUMBER('Control Sample Data'!H65),'Control Sample Data'!H65&lt;$C$109, 'Control Sample Data'!H65&gt;0),'Control Sample Data'!H65,$C$109),""))</f>
        <v/>
      </c>
      <c r="W66" s="41" t="str">
        <f>IF('Control Sample Data'!I65="","",IF(SUM('Control Sample Data'!I$3:I$98)&gt;10,IF(AND(ISNUMBER('Control Sample Data'!I65),'Control Sample Data'!I65&lt;$C$109, 'Control Sample Data'!I65&gt;0),'Control Sample Data'!I65,$C$109),""))</f>
        <v/>
      </c>
      <c r="X66" s="41" t="str">
        <f>IF('Control Sample Data'!J65="","",IF(SUM('Control Sample Data'!J$3:J$98)&gt;10,IF(AND(ISNUMBER('Control Sample Data'!J65),'Control Sample Data'!J65&lt;$C$109, 'Control Sample Data'!J65&gt;0),'Control Sample Data'!J65,$C$109),""))</f>
        <v/>
      </c>
      <c r="Y66" s="41" t="str">
        <f>IF('Control Sample Data'!K65="","",IF(SUM('Control Sample Data'!K$3:K$98)&gt;10,IF(AND(ISNUMBER('Control Sample Data'!K65),'Control Sample Data'!K65&lt;$C$109, 'Control Sample Data'!K65&gt;0),'Control Sample Data'!K65,$C$109),""))</f>
        <v/>
      </c>
      <c r="Z66" s="41" t="str">
        <f>IF('Control Sample Data'!L65="","",IF(SUM('Control Sample Data'!L$3:L$98)&gt;10,IF(AND(ISNUMBER('Control Sample Data'!L65),'Control Sample Data'!L65&lt;$C$109, 'Control Sample Data'!L65&gt;0),'Control Sample Data'!L65,$C$109),""))</f>
        <v/>
      </c>
      <c r="AA66" s="41" t="str">
        <f>IF('Control Sample Data'!M65="","",IF(SUM('Control Sample Data'!M$3:M$98)&gt;10,IF(AND(ISNUMBER('Control Sample Data'!M65),'Control Sample Data'!M65&lt;$C$109, 'Control Sample Data'!M65&gt;0),'Control Sample Data'!M65,$C$109),""))</f>
        <v/>
      </c>
      <c r="AB66" s="127" t="str">
        <f>IF('Control Sample Data'!N65="","",IF(SUM('Control Sample Data'!N$3:N$98)&gt;10,IF(AND(ISNUMBER('Control Sample Data'!N65),'Control Sample Data'!N65&lt;$C$109, 'Control Sample Data'!N65&gt;0),'Control Sample Data'!N65,$C$109),""))</f>
        <v/>
      </c>
      <c r="BA66" s="85" t="str">
        <f t="shared" si="36"/>
        <v>MSTN</v>
      </c>
      <c r="BB66" s="107">
        <v>63</v>
      </c>
      <c r="BC66" s="86">
        <f t="shared" si="53"/>
        <v>16.291999999999998</v>
      </c>
      <c r="BD66" s="86">
        <f t="shared" si="54"/>
        <v>16.316000000000003</v>
      </c>
      <c r="BE66" s="86">
        <f t="shared" si="55"/>
        <v>16.417999999999999</v>
      </c>
      <c r="BF66" s="86" t="str">
        <f t="shared" si="56"/>
        <v/>
      </c>
      <c r="BG66" s="86" t="str">
        <f t="shared" si="57"/>
        <v/>
      </c>
      <c r="BH66" s="86" t="str">
        <f t="shared" si="58"/>
        <v/>
      </c>
      <c r="BI66" s="86" t="str">
        <f t="shared" si="59"/>
        <v/>
      </c>
      <c r="BJ66" s="86" t="str">
        <f t="shared" si="60"/>
        <v/>
      </c>
      <c r="BK66" s="86" t="str">
        <f t="shared" si="61"/>
        <v/>
      </c>
      <c r="BL66" s="86" t="str">
        <f t="shared" si="62"/>
        <v/>
      </c>
      <c r="BM66" s="86" t="str">
        <f t="shared" si="37"/>
        <v/>
      </c>
      <c r="BN66" s="86" t="str">
        <f t="shared" si="38"/>
        <v/>
      </c>
      <c r="BO66" s="86">
        <f t="shared" si="63"/>
        <v>16.53</v>
      </c>
      <c r="BP66" s="86">
        <f t="shared" si="64"/>
        <v>16.658000000000001</v>
      </c>
      <c r="BQ66" s="86">
        <f t="shared" si="65"/>
        <v>16.423999999999999</v>
      </c>
      <c r="BR66" s="86" t="str">
        <f t="shared" si="66"/>
        <v/>
      </c>
      <c r="BS66" s="86" t="str">
        <f t="shared" si="67"/>
        <v/>
      </c>
      <c r="BT66" s="86" t="str">
        <f t="shared" si="68"/>
        <v/>
      </c>
      <c r="BU66" s="86" t="str">
        <f t="shared" si="69"/>
        <v/>
      </c>
      <c r="BV66" s="86" t="str">
        <f t="shared" si="70"/>
        <v/>
      </c>
      <c r="BW66" s="86" t="str">
        <f t="shared" si="71"/>
        <v/>
      </c>
      <c r="BX66" s="86" t="str">
        <f t="shared" si="72"/>
        <v/>
      </c>
      <c r="BY66" s="86" t="str">
        <f t="shared" si="39"/>
        <v/>
      </c>
      <c r="BZ66" s="86" t="str">
        <f t="shared" si="40"/>
        <v/>
      </c>
      <c r="CA66" s="41">
        <f t="shared" si="41"/>
        <v>16.342000000000002</v>
      </c>
      <c r="CB66" s="41">
        <f t="shared" si="42"/>
        <v>16.537333333333333</v>
      </c>
      <c r="CC66" s="90" t="str">
        <f t="shared" si="43"/>
        <v>MSTN</v>
      </c>
      <c r="CD66" s="107">
        <v>63</v>
      </c>
      <c r="CE66" s="91">
        <f t="shared" si="73"/>
        <v>1.2462905748138799E-5</v>
      </c>
      <c r="CF66" s="91">
        <f t="shared" si="74"/>
        <v>1.2257293651688118E-5</v>
      </c>
      <c r="CG66" s="91">
        <f t="shared" si="75"/>
        <v>1.1420616049138579E-5</v>
      </c>
      <c r="CH66" s="91" t="str">
        <f t="shared" si="76"/>
        <v/>
      </c>
      <c r="CI66" s="91" t="str">
        <f t="shared" si="77"/>
        <v/>
      </c>
      <c r="CJ66" s="91" t="str">
        <f t="shared" si="78"/>
        <v/>
      </c>
      <c r="CK66" s="91" t="str">
        <f t="shared" si="79"/>
        <v/>
      </c>
      <c r="CL66" s="91" t="str">
        <f t="shared" si="80"/>
        <v/>
      </c>
      <c r="CM66" s="91" t="str">
        <f t="shared" si="81"/>
        <v/>
      </c>
      <c r="CN66" s="91" t="str">
        <f t="shared" si="82"/>
        <v/>
      </c>
      <c r="CO66" s="91" t="str">
        <f t="shared" si="44"/>
        <v/>
      </c>
      <c r="CP66" s="91" t="str">
        <f t="shared" si="45"/>
        <v/>
      </c>
      <c r="CQ66" s="91">
        <f t="shared" si="84"/>
        <v>1.0567546601188079E-5</v>
      </c>
      <c r="CR66" s="91">
        <f t="shared" si="83"/>
        <v>9.670353103900327E-6</v>
      </c>
      <c r="CS66" s="91">
        <f t="shared" si="83"/>
        <v>1.1373217672721261E-5</v>
      </c>
      <c r="CT66" s="91" t="str">
        <f t="shared" si="83"/>
        <v/>
      </c>
      <c r="CU66" s="91" t="str">
        <f t="shared" si="83"/>
        <v/>
      </c>
      <c r="CV66" s="91" t="str">
        <f t="shared" si="83"/>
        <v/>
      </c>
      <c r="CW66" s="91" t="str">
        <f t="shared" si="50"/>
        <v/>
      </c>
      <c r="CX66" s="91" t="str">
        <f t="shared" si="50"/>
        <v/>
      </c>
      <c r="CY66" s="91" t="str">
        <f t="shared" si="50"/>
        <v/>
      </c>
      <c r="CZ66" s="91" t="str">
        <f t="shared" si="48"/>
        <v/>
      </c>
      <c r="DA66" s="91" t="str">
        <f t="shared" si="46"/>
        <v/>
      </c>
      <c r="DB66" s="91" t="str">
        <f t="shared" si="47"/>
        <v/>
      </c>
    </row>
    <row r="67" spans="1:106" ht="15" customHeight="1" x14ac:dyDescent="0.3">
      <c r="A67" s="126" t="str">
        <f>'Gene Table'!B66</f>
        <v>NODAL</v>
      </c>
      <c r="B67" s="102">
        <v>64</v>
      </c>
      <c r="C67" s="41">
        <f>IF('Test Sample Data'!C66="","",IF(SUM('Test Sample Data'!C$3:C$98)&gt;10,IF(AND(ISNUMBER('Test Sample Data'!C66),'Test Sample Data'!C66&lt;$C$109, 'Test Sample Data'!C66&gt;0),'Test Sample Data'!C66,$C$109),""))</f>
        <v>21.61</v>
      </c>
      <c r="D67" s="41">
        <f>IF('Test Sample Data'!D66="","",IF(SUM('Test Sample Data'!D$3:D$98)&gt;10,IF(AND(ISNUMBER('Test Sample Data'!D66),'Test Sample Data'!D66&lt;$C$109, 'Test Sample Data'!D66&gt;0),'Test Sample Data'!D66,$C$109),""))</f>
        <v>21.64</v>
      </c>
      <c r="E67" s="41">
        <f>IF('Test Sample Data'!E66="","",IF(SUM('Test Sample Data'!E$3:E$98)&gt;10,IF(AND(ISNUMBER('Test Sample Data'!E66),'Test Sample Data'!E66&lt;$C$109, 'Test Sample Data'!E66&gt;0),'Test Sample Data'!E66,$C$109),""))</f>
        <v>21.59</v>
      </c>
      <c r="F67" s="41" t="str">
        <f>IF('Test Sample Data'!F66="","",IF(SUM('Test Sample Data'!F$3:F$98)&gt;10,IF(AND(ISNUMBER('Test Sample Data'!F66),'Test Sample Data'!F66&lt;$C$109, 'Test Sample Data'!F66&gt;0),'Test Sample Data'!F66,$C$109),""))</f>
        <v/>
      </c>
      <c r="G67" s="41" t="str">
        <f>IF('Test Sample Data'!G66="","",IF(SUM('Test Sample Data'!G$3:G$98)&gt;10,IF(AND(ISNUMBER('Test Sample Data'!G66),'Test Sample Data'!G66&lt;$C$109, 'Test Sample Data'!G66&gt;0),'Test Sample Data'!G66,$C$109),""))</f>
        <v/>
      </c>
      <c r="H67" s="41" t="str">
        <f>IF('Test Sample Data'!H66="","",IF(SUM('Test Sample Data'!H$3:H$98)&gt;10,IF(AND(ISNUMBER('Test Sample Data'!H66),'Test Sample Data'!H66&lt;$C$109, 'Test Sample Data'!H66&gt;0),'Test Sample Data'!H66,$C$109),""))</f>
        <v/>
      </c>
      <c r="I67" s="41" t="str">
        <f>IF('Test Sample Data'!I66="","",IF(SUM('Test Sample Data'!I$3:I$98)&gt;10,IF(AND(ISNUMBER('Test Sample Data'!I66),'Test Sample Data'!I66&lt;$C$109, 'Test Sample Data'!I66&gt;0),'Test Sample Data'!I66,$C$109),""))</f>
        <v/>
      </c>
      <c r="J67" s="41" t="str">
        <f>IF('Test Sample Data'!J66="","",IF(SUM('Test Sample Data'!J$3:J$98)&gt;10,IF(AND(ISNUMBER('Test Sample Data'!J66),'Test Sample Data'!J66&lt;$C$109, 'Test Sample Data'!J66&gt;0),'Test Sample Data'!J66,$C$109),""))</f>
        <v/>
      </c>
      <c r="K67" s="41" t="str">
        <f>IF('Test Sample Data'!K66="","",IF(SUM('Test Sample Data'!K$3:K$98)&gt;10,IF(AND(ISNUMBER('Test Sample Data'!K66),'Test Sample Data'!K66&lt;$C$109, 'Test Sample Data'!K66&gt;0),'Test Sample Data'!K66,$C$109),""))</f>
        <v/>
      </c>
      <c r="L67" s="41" t="str">
        <f>IF('Test Sample Data'!L66="","",IF(SUM('Test Sample Data'!L$3:L$98)&gt;10,IF(AND(ISNUMBER('Test Sample Data'!L66),'Test Sample Data'!L66&lt;$C$109, 'Test Sample Data'!L66&gt;0),'Test Sample Data'!L66,$C$109),""))</f>
        <v/>
      </c>
      <c r="M67" s="41" t="str">
        <f>IF('Test Sample Data'!M66="","",IF(SUM('Test Sample Data'!M$3:M$98)&gt;10,IF(AND(ISNUMBER('Test Sample Data'!M66),'Test Sample Data'!M66&lt;$C$109, 'Test Sample Data'!M66&gt;0),'Test Sample Data'!M66,$C$109),""))</f>
        <v/>
      </c>
      <c r="N67" s="41" t="str">
        <f>IF('Test Sample Data'!N66="","",IF(SUM('Test Sample Data'!N$3:N$98)&gt;10,IF(AND(ISNUMBER('Test Sample Data'!N66),'Test Sample Data'!N66&lt;$C$109, 'Test Sample Data'!N66&gt;0),'Test Sample Data'!N66,$C$109),""))</f>
        <v/>
      </c>
      <c r="O67" s="41" t="str">
        <f>'Gene Table'!B66</f>
        <v>NODAL</v>
      </c>
      <c r="P67" s="102">
        <v>64</v>
      </c>
      <c r="Q67" s="41">
        <f>IF('Control Sample Data'!C66="","",IF(SUM('Control Sample Data'!C$3:C$98)&gt;10,IF(AND(ISNUMBER('Control Sample Data'!C66),'Control Sample Data'!C66&lt;$C$109, 'Control Sample Data'!C66&gt;0),'Control Sample Data'!C66,$C$109),""))</f>
        <v>23.21</v>
      </c>
      <c r="R67" s="41">
        <f>IF('Control Sample Data'!D66="","",IF(SUM('Control Sample Data'!D$3:D$98)&gt;10,IF(AND(ISNUMBER('Control Sample Data'!D66),'Control Sample Data'!D66&lt;$C$109, 'Control Sample Data'!D66&gt;0),'Control Sample Data'!D66,$C$109),""))</f>
        <v>23.16</v>
      </c>
      <c r="S67" s="41">
        <f>IF('Control Sample Data'!E66="","",IF(SUM('Control Sample Data'!E$3:E$98)&gt;10,IF(AND(ISNUMBER('Control Sample Data'!E66),'Control Sample Data'!E66&lt;$C$109, 'Control Sample Data'!E66&gt;0),'Control Sample Data'!E66,$C$109),""))</f>
        <v>23.2</v>
      </c>
      <c r="T67" s="41" t="str">
        <f>IF('Control Sample Data'!F66="","",IF(SUM('Control Sample Data'!F$3:F$98)&gt;10,IF(AND(ISNUMBER('Control Sample Data'!F66),'Control Sample Data'!F66&lt;$C$109, 'Control Sample Data'!F66&gt;0),'Control Sample Data'!F66,$C$109),""))</f>
        <v/>
      </c>
      <c r="U67" s="41" t="str">
        <f>IF('Control Sample Data'!G66="","",IF(SUM('Control Sample Data'!G$3:G$98)&gt;10,IF(AND(ISNUMBER('Control Sample Data'!G66),'Control Sample Data'!G66&lt;$C$109, 'Control Sample Data'!G66&gt;0),'Control Sample Data'!G66,$C$109),""))</f>
        <v/>
      </c>
      <c r="V67" s="41" t="str">
        <f>IF('Control Sample Data'!H66="","",IF(SUM('Control Sample Data'!H$3:H$98)&gt;10,IF(AND(ISNUMBER('Control Sample Data'!H66),'Control Sample Data'!H66&lt;$C$109, 'Control Sample Data'!H66&gt;0),'Control Sample Data'!H66,$C$109),""))</f>
        <v/>
      </c>
      <c r="W67" s="41" t="str">
        <f>IF('Control Sample Data'!I66="","",IF(SUM('Control Sample Data'!I$3:I$98)&gt;10,IF(AND(ISNUMBER('Control Sample Data'!I66),'Control Sample Data'!I66&lt;$C$109, 'Control Sample Data'!I66&gt;0),'Control Sample Data'!I66,$C$109),""))</f>
        <v/>
      </c>
      <c r="X67" s="41" t="str">
        <f>IF('Control Sample Data'!J66="","",IF(SUM('Control Sample Data'!J$3:J$98)&gt;10,IF(AND(ISNUMBER('Control Sample Data'!J66),'Control Sample Data'!J66&lt;$C$109, 'Control Sample Data'!J66&gt;0),'Control Sample Data'!J66,$C$109),""))</f>
        <v/>
      </c>
      <c r="Y67" s="41" t="str">
        <f>IF('Control Sample Data'!K66="","",IF(SUM('Control Sample Data'!K$3:K$98)&gt;10,IF(AND(ISNUMBER('Control Sample Data'!K66),'Control Sample Data'!K66&lt;$C$109, 'Control Sample Data'!K66&gt;0),'Control Sample Data'!K66,$C$109),""))</f>
        <v/>
      </c>
      <c r="Z67" s="41" t="str">
        <f>IF('Control Sample Data'!L66="","",IF(SUM('Control Sample Data'!L$3:L$98)&gt;10,IF(AND(ISNUMBER('Control Sample Data'!L66),'Control Sample Data'!L66&lt;$C$109, 'Control Sample Data'!L66&gt;0),'Control Sample Data'!L66,$C$109),""))</f>
        <v/>
      </c>
      <c r="AA67" s="41" t="str">
        <f>IF('Control Sample Data'!M66="","",IF(SUM('Control Sample Data'!M$3:M$98)&gt;10,IF(AND(ISNUMBER('Control Sample Data'!M66),'Control Sample Data'!M66&lt;$C$109, 'Control Sample Data'!M66&gt;0),'Control Sample Data'!M66,$C$109),""))</f>
        <v/>
      </c>
      <c r="AB67" s="127" t="str">
        <f>IF('Control Sample Data'!N66="","",IF(SUM('Control Sample Data'!N$3:N$98)&gt;10,IF(AND(ISNUMBER('Control Sample Data'!N66),'Control Sample Data'!N66&lt;$C$109, 'Control Sample Data'!N66&gt;0),'Control Sample Data'!N66,$C$109),""))</f>
        <v/>
      </c>
      <c r="BA67" s="85" t="str">
        <f t="shared" si="36"/>
        <v>NODAL</v>
      </c>
      <c r="BB67" s="107">
        <v>64</v>
      </c>
      <c r="BC67" s="86">
        <f t="shared" si="53"/>
        <v>2.9019999999999975</v>
      </c>
      <c r="BD67" s="86">
        <f t="shared" si="54"/>
        <v>2.9560000000000031</v>
      </c>
      <c r="BE67" s="86">
        <f t="shared" si="55"/>
        <v>3.0079999999999991</v>
      </c>
      <c r="BF67" s="86" t="str">
        <f t="shared" si="56"/>
        <v/>
      </c>
      <c r="BG67" s="86" t="str">
        <f t="shared" si="57"/>
        <v/>
      </c>
      <c r="BH67" s="86" t="str">
        <f t="shared" si="58"/>
        <v/>
      </c>
      <c r="BI67" s="86" t="str">
        <f t="shared" si="59"/>
        <v/>
      </c>
      <c r="BJ67" s="86" t="str">
        <f t="shared" si="60"/>
        <v/>
      </c>
      <c r="BK67" s="86" t="str">
        <f t="shared" si="61"/>
        <v/>
      </c>
      <c r="BL67" s="86" t="str">
        <f t="shared" si="62"/>
        <v/>
      </c>
      <c r="BM67" s="86" t="str">
        <f t="shared" si="37"/>
        <v/>
      </c>
      <c r="BN67" s="86" t="str">
        <f t="shared" si="38"/>
        <v/>
      </c>
      <c r="BO67" s="86">
        <f t="shared" si="63"/>
        <v>4.740000000000002</v>
      </c>
      <c r="BP67" s="86">
        <f t="shared" si="64"/>
        <v>4.8180000000000014</v>
      </c>
      <c r="BQ67" s="86">
        <f t="shared" si="65"/>
        <v>4.6239999999999988</v>
      </c>
      <c r="BR67" s="86" t="str">
        <f t="shared" si="66"/>
        <v/>
      </c>
      <c r="BS67" s="86" t="str">
        <f t="shared" si="67"/>
        <v/>
      </c>
      <c r="BT67" s="86" t="str">
        <f t="shared" si="68"/>
        <v/>
      </c>
      <c r="BU67" s="86" t="str">
        <f t="shared" si="69"/>
        <v/>
      </c>
      <c r="BV67" s="86" t="str">
        <f t="shared" si="70"/>
        <v/>
      </c>
      <c r="BW67" s="86" t="str">
        <f t="shared" si="71"/>
        <v/>
      </c>
      <c r="BX67" s="86" t="str">
        <f t="shared" si="72"/>
        <v/>
      </c>
      <c r="BY67" s="86" t="str">
        <f t="shared" si="39"/>
        <v/>
      </c>
      <c r="BZ67" s="86" t="str">
        <f t="shared" si="40"/>
        <v/>
      </c>
      <c r="CA67" s="41">
        <f t="shared" si="41"/>
        <v>2.9553333333333334</v>
      </c>
      <c r="CB67" s="41">
        <f t="shared" si="42"/>
        <v>4.7273333333333341</v>
      </c>
      <c r="CC67" s="90" t="str">
        <f t="shared" si="43"/>
        <v>NODAL</v>
      </c>
      <c r="CD67" s="107">
        <v>64</v>
      </c>
      <c r="CE67" s="91">
        <f t="shared" si="73"/>
        <v>0.13378608730332825</v>
      </c>
      <c r="CF67" s="91">
        <f t="shared" si="74"/>
        <v>0.12887103984934833</v>
      </c>
      <c r="CG67" s="91">
        <f t="shared" si="75"/>
        <v>0.12430877108415185</v>
      </c>
      <c r="CH67" s="91" t="str">
        <f t="shared" si="76"/>
        <v/>
      </c>
      <c r="CI67" s="91" t="str">
        <f t="shared" si="77"/>
        <v/>
      </c>
      <c r="CJ67" s="91" t="str">
        <f t="shared" si="78"/>
        <v/>
      </c>
      <c r="CK67" s="91" t="str">
        <f t="shared" si="79"/>
        <v/>
      </c>
      <c r="CL67" s="91" t="str">
        <f t="shared" si="80"/>
        <v/>
      </c>
      <c r="CM67" s="91" t="str">
        <f t="shared" si="81"/>
        <v/>
      </c>
      <c r="CN67" s="91" t="str">
        <f t="shared" si="82"/>
        <v/>
      </c>
      <c r="CO67" s="91" t="str">
        <f t="shared" si="44"/>
        <v/>
      </c>
      <c r="CP67" s="91" t="str">
        <f t="shared" si="45"/>
        <v/>
      </c>
      <c r="CQ67" s="91">
        <f t="shared" si="84"/>
        <v>3.7421209519341463E-2</v>
      </c>
      <c r="CR67" s="91">
        <f t="shared" si="83"/>
        <v>3.5451733904248536E-2</v>
      </c>
      <c r="CS67" s="91">
        <f t="shared" si="83"/>
        <v>4.0554336466849521E-2</v>
      </c>
      <c r="CT67" s="91" t="str">
        <f t="shared" si="83"/>
        <v/>
      </c>
      <c r="CU67" s="91" t="str">
        <f t="shared" si="83"/>
        <v/>
      </c>
      <c r="CV67" s="91" t="str">
        <f t="shared" si="83"/>
        <v/>
      </c>
      <c r="CW67" s="91" t="str">
        <f t="shared" si="50"/>
        <v/>
      </c>
      <c r="CX67" s="91" t="str">
        <f t="shared" si="50"/>
        <v/>
      </c>
      <c r="CY67" s="91" t="str">
        <f t="shared" si="50"/>
        <v/>
      </c>
      <c r="CZ67" s="91" t="str">
        <f t="shared" si="48"/>
        <v/>
      </c>
      <c r="DA67" s="91" t="str">
        <f t="shared" si="46"/>
        <v/>
      </c>
      <c r="DB67" s="91" t="str">
        <f t="shared" si="47"/>
        <v/>
      </c>
    </row>
    <row r="68" spans="1:106" ht="15" customHeight="1" x14ac:dyDescent="0.3">
      <c r="A68" s="126" t="str">
        <f>'Gene Table'!B67</f>
        <v>OSM</v>
      </c>
      <c r="B68" s="102">
        <v>65</v>
      </c>
      <c r="C68" s="41">
        <f>IF('Test Sample Data'!C67="","",IF(SUM('Test Sample Data'!C$3:C$98)&gt;10,IF(AND(ISNUMBER('Test Sample Data'!C67),'Test Sample Data'!C67&lt;$C$109, 'Test Sample Data'!C67&gt;0),'Test Sample Data'!C67,$C$109),""))</f>
        <v>35</v>
      </c>
      <c r="D68" s="41">
        <f>IF('Test Sample Data'!D67="","",IF(SUM('Test Sample Data'!D$3:D$98)&gt;10,IF(AND(ISNUMBER('Test Sample Data'!D67),'Test Sample Data'!D67&lt;$C$109, 'Test Sample Data'!D67&gt;0),'Test Sample Data'!D67,$C$109),""))</f>
        <v>35</v>
      </c>
      <c r="E68" s="41">
        <f>IF('Test Sample Data'!E67="","",IF(SUM('Test Sample Data'!E$3:E$98)&gt;10,IF(AND(ISNUMBER('Test Sample Data'!E67),'Test Sample Data'!E67&lt;$C$109, 'Test Sample Data'!E67&gt;0),'Test Sample Data'!E67,$C$109),""))</f>
        <v>35</v>
      </c>
      <c r="F68" s="41" t="str">
        <f>IF('Test Sample Data'!F67="","",IF(SUM('Test Sample Data'!F$3:F$98)&gt;10,IF(AND(ISNUMBER('Test Sample Data'!F67),'Test Sample Data'!F67&lt;$C$109, 'Test Sample Data'!F67&gt;0),'Test Sample Data'!F67,$C$109),""))</f>
        <v/>
      </c>
      <c r="G68" s="41" t="str">
        <f>IF('Test Sample Data'!G67="","",IF(SUM('Test Sample Data'!G$3:G$98)&gt;10,IF(AND(ISNUMBER('Test Sample Data'!G67),'Test Sample Data'!G67&lt;$C$109, 'Test Sample Data'!G67&gt;0),'Test Sample Data'!G67,$C$109),""))</f>
        <v/>
      </c>
      <c r="H68" s="41" t="str">
        <f>IF('Test Sample Data'!H67="","",IF(SUM('Test Sample Data'!H$3:H$98)&gt;10,IF(AND(ISNUMBER('Test Sample Data'!H67),'Test Sample Data'!H67&lt;$C$109, 'Test Sample Data'!H67&gt;0),'Test Sample Data'!H67,$C$109),""))</f>
        <v/>
      </c>
      <c r="I68" s="41" t="str">
        <f>IF('Test Sample Data'!I67="","",IF(SUM('Test Sample Data'!I$3:I$98)&gt;10,IF(AND(ISNUMBER('Test Sample Data'!I67),'Test Sample Data'!I67&lt;$C$109, 'Test Sample Data'!I67&gt;0),'Test Sample Data'!I67,$C$109),""))</f>
        <v/>
      </c>
      <c r="J68" s="41" t="str">
        <f>IF('Test Sample Data'!J67="","",IF(SUM('Test Sample Data'!J$3:J$98)&gt;10,IF(AND(ISNUMBER('Test Sample Data'!J67),'Test Sample Data'!J67&lt;$C$109, 'Test Sample Data'!J67&gt;0),'Test Sample Data'!J67,$C$109),""))</f>
        <v/>
      </c>
      <c r="K68" s="41" t="str">
        <f>IF('Test Sample Data'!K67="","",IF(SUM('Test Sample Data'!K$3:K$98)&gt;10,IF(AND(ISNUMBER('Test Sample Data'!K67),'Test Sample Data'!K67&lt;$C$109, 'Test Sample Data'!K67&gt;0),'Test Sample Data'!K67,$C$109),""))</f>
        <v/>
      </c>
      <c r="L68" s="41" t="str">
        <f>IF('Test Sample Data'!L67="","",IF(SUM('Test Sample Data'!L$3:L$98)&gt;10,IF(AND(ISNUMBER('Test Sample Data'!L67),'Test Sample Data'!L67&lt;$C$109, 'Test Sample Data'!L67&gt;0),'Test Sample Data'!L67,$C$109),""))</f>
        <v/>
      </c>
      <c r="M68" s="41" t="str">
        <f>IF('Test Sample Data'!M67="","",IF(SUM('Test Sample Data'!M$3:M$98)&gt;10,IF(AND(ISNUMBER('Test Sample Data'!M67),'Test Sample Data'!M67&lt;$C$109, 'Test Sample Data'!M67&gt;0),'Test Sample Data'!M67,$C$109),""))</f>
        <v/>
      </c>
      <c r="N68" s="41" t="str">
        <f>IF('Test Sample Data'!N67="","",IF(SUM('Test Sample Data'!N$3:N$98)&gt;10,IF(AND(ISNUMBER('Test Sample Data'!N67),'Test Sample Data'!N67&lt;$C$109, 'Test Sample Data'!N67&gt;0),'Test Sample Data'!N67,$C$109),""))</f>
        <v/>
      </c>
      <c r="O68" s="41" t="str">
        <f>'Gene Table'!B67</f>
        <v>OSM</v>
      </c>
      <c r="P68" s="102">
        <v>65</v>
      </c>
      <c r="Q68" s="41">
        <f>IF('Control Sample Data'!C67="","",IF(SUM('Control Sample Data'!C$3:C$98)&gt;10,IF(AND(ISNUMBER('Control Sample Data'!C67),'Control Sample Data'!C67&lt;$C$109, 'Control Sample Data'!C67&gt;0),'Control Sample Data'!C67,$C$109),""))</f>
        <v>35</v>
      </c>
      <c r="R68" s="41">
        <f>IF('Control Sample Data'!D67="","",IF(SUM('Control Sample Data'!D$3:D$98)&gt;10,IF(AND(ISNUMBER('Control Sample Data'!D67),'Control Sample Data'!D67&lt;$C$109, 'Control Sample Data'!D67&gt;0),'Control Sample Data'!D67,$C$109),""))</f>
        <v>35</v>
      </c>
      <c r="S68" s="41">
        <f>IF('Control Sample Data'!E67="","",IF(SUM('Control Sample Data'!E$3:E$98)&gt;10,IF(AND(ISNUMBER('Control Sample Data'!E67),'Control Sample Data'!E67&lt;$C$109, 'Control Sample Data'!E67&gt;0),'Control Sample Data'!E67,$C$109),""))</f>
        <v>35</v>
      </c>
      <c r="T68" s="41" t="str">
        <f>IF('Control Sample Data'!F67="","",IF(SUM('Control Sample Data'!F$3:F$98)&gt;10,IF(AND(ISNUMBER('Control Sample Data'!F67),'Control Sample Data'!F67&lt;$C$109, 'Control Sample Data'!F67&gt;0),'Control Sample Data'!F67,$C$109),""))</f>
        <v/>
      </c>
      <c r="U68" s="41" t="str">
        <f>IF('Control Sample Data'!G67="","",IF(SUM('Control Sample Data'!G$3:G$98)&gt;10,IF(AND(ISNUMBER('Control Sample Data'!G67),'Control Sample Data'!G67&lt;$C$109, 'Control Sample Data'!G67&gt;0),'Control Sample Data'!G67,$C$109),""))</f>
        <v/>
      </c>
      <c r="V68" s="41" t="str">
        <f>IF('Control Sample Data'!H67="","",IF(SUM('Control Sample Data'!H$3:H$98)&gt;10,IF(AND(ISNUMBER('Control Sample Data'!H67),'Control Sample Data'!H67&lt;$C$109, 'Control Sample Data'!H67&gt;0),'Control Sample Data'!H67,$C$109),""))</f>
        <v/>
      </c>
      <c r="W68" s="41" t="str">
        <f>IF('Control Sample Data'!I67="","",IF(SUM('Control Sample Data'!I$3:I$98)&gt;10,IF(AND(ISNUMBER('Control Sample Data'!I67),'Control Sample Data'!I67&lt;$C$109, 'Control Sample Data'!I67&gt;0),'Control Sample Data'!I67,$C$109),""))</f>
        <v/>
      </c>
      <c r="X68" s="41" t="str">
        <f>IF('Control Sample Data'!J67="","",IF(SUM('Control Sample Data'!J$3:J$98)&gt;10,IF(AND(ISNUMBER('Control Sample Data'!J67),'Control Sample Data'!J67&lt;$C$109, 'Control Sample Data'!J67&gt;0),'Control Sample Data'!J67,$C$109),""))</f>
        <v/>
      </c>
      <c r="Y68" s="41" t="str">
        <f>IF('Control Sample Data'!K67="","",IF(SUM('Control Sample Data'!K$3:K$98)&gt;10,IF(AND(ISNUMBER('Control Sample Data'!K67),'Control Sample Data'!K67&lt;$C$109, 'Control Sample Data'!K67&gt;0),'Control Sample Data'!K67,$C$109),""))</f>
        <v/>
      </c>
      <c r="Z68" s="41" t="str">
        <f>IF('Control Sample Data'!L67="","",IF(SUM('Control Sample Data'!L$3:L$98)&gt;10,IF(AND(ISNUMBER('Control Sample Data'!L67),'Control Sample Data'!L67&lt;$C$109, 'Control Sample Data'!L67&gt;0),'Control Sample Data'!L67,$C$109),""))</f>
        <v/>
      </c>
      <c r="AA68" s="41" t="str">
        <f>IF('Control Sample Data'!M67="","",IF(SUM('Control Sample Data'!M$3:M$98)&gt;10,IF(AND(ISNUMBER('Control Sample Data'!M67),'Control Sample Data'!M67&lt;$C$109, 'Control Sample Data'!M67&gt;0),'Control Sample Data'!M67,$C$109),""))</f>
        <v/>
      </c>
      <c r="AB68" s="127" t="str">
        <f>IF('Control Sample Data'!N67="","",IF(SUM('Control Sample Data'!N$3:N$98)&gt;10,IF(AND(ISNUMBER('Control Sample Data'!N67),'Control Sample Data'!N67&lt;$C$109, 'Control Sample Data'!N67&gt;0),'Control Sample Data'!N67,$C$109),""))</f>
        <v/>
      </c>
      <c r="BA68" s="85" t="str">
        <f t="shared" si="36"/>
        <v>OSM</v>
      </c>
      <c r="BB68" s="107">
        <v>65</v>
      </c>
      <c r="BC68" s="86">
        <f t="shared" ref="BC68:BC99" si="85">IF(ISERROR(C68-AC$26),"",C68-AC$26)</f>
        <v>16.291999999999998</v>
      </c>
      <c r="BD68" s="86">
        <f t="shared" ref="BD68:BD99" si="86">IF(ISERROR(D68-AD$26),"",D68-AD$26)</f>
        <v>16.316000000000003</v>
      </c>
      <c r="BE68" s="86">
        <f t="shared" ref="BE68:BE99" si="87">IF(ISERROR(E68-AE$26),"",E68-AE$26)</f>
        <v>16.417999999999999</v>
      </c>
      <c r="BF68" s="86" t="str">
        <f t="shared" ref="BF68:BF99" si="88">IF(ISERROR(F68-AF$26),"",F68-AF$26)</f>
        <v/>
      </c>
      <c r="BG68" s="86" t="str">
        <f t="shared" ref="BG68:BG99" si="89">IF(ISERROR(G68-AG$26),"",G68-AG$26)</f>
        <v/>
      </c>
      <c r="BH68" s="86" t="str">
        <f t="shared" ref="BH68:BH99" si="90">IF(ISERROR(H68-AH$26),"",H68-AH$26)</f>
        <v/>
      </c>
      <c r="BI68" s="86" t="str">
        <f t="shared" ref="BI68:BI99" si="91">IF(ISERROR(I68-AI$26),"",I68-AI$26)</f>
        <v/>
      </c>
      <c r="BJ68" s="86" t="str">
        <f t="shared" ref="BJ68:BJ99" si="92">IF(ISERROR(J68-AJ$26),"",J68-AJ$26)</f>
        <v/>
      </c>
      <c r="BK68" s="86" t="str">
        <f t="shared" ref="BK68:BK99" si="93">IF(ISERROR(K68-AK$26),"",K68-AK$26)</f>
        <v/>
      </c>
      <c r="BL68" s="86" t="str">
        <f t="shared" ref="BL68:BL99" si="94">IF(ISERROR(L68-AL$26),"",L68-AL$26)</f>
        <v/>
      </c>
      <c r="BM68" s="86" t="str">
        <f t="shared" si="37"/>
        <v/>
      </c>
      <c r="BN68" s="86" t="str">
        <f t="shared" si="38"/>
        <v/>
      </c>
      <c r="BO68" s="86">
        <f t="shared" ref="BO68:BO99" si="95">IF(ISERROR(Q68-AO$26),"",Q68-AO$26)</f>
        <v>16.53</v>
      </c>
      <c r="BP68" s="86">
        <f t="shared" ref="BP68:BP99" si="96">IF(ISERROR(R68-AP$26),"",R68-AP$26)</f>
        <v>16.658000000000001</v>
      </c>
      <c r="BQ68" s="86">
        <f t="shared" ref="BQ68:BQ99" si="97">IF(ISERROR(S68-AQ$26),"",S68-AQ$26)</f>
        <v>16.423999999999999</v>
      </c>
      <c r="BR68" s="86" t="str">
        <f t="shared" ref="BR68:BR99" si="98">IF(ISERROR(T68-AR$26),"",T68-AR$26)</f>
        <v/>
      </c>
      <c r="BS68" s="86" t="str">
        <f t="shared" ref="BS68:BS99" si="99">IF(ISERROR(U68-AS$26),"",U68-AS$26)</f>
        <v/>
      </c>
      <c r="BT68" s="86" t="str">
        <f t="shared" ref="BT68:BT99" si="100">IF(ISERROR(V68-AT$26),"",V68-AT$26)</f>
        <v/>
      </c>
      <c r="BU68" s="86" t="str">
        <f t="shared" ref="BU68:BU99" si="101">IF(ISERROR(W68-AU$26),"",W68-AU$26)</f>
        <v/>
      </c>
      <c r="BV68" s="86" t="str">
        <f t="shared" ref="BV68:BV99" si="102">IF(ISERROR(X68-AV$26),"",X68-AV$26)</f>
        <v/>
      </c>
      <c r="BW68" s="86" t="str">
        <f t="shared" ref="BW68:BW99" si="103">IF(ISERROR(Y68-AW$26),"",Y68-AW$26)</f>
        <v/>
      </c>
      <c r="BX68" s="86" t="str">
        <f t="shared" ref="BX68:BX99" si="104">IF(ISERROR(Z68-AX$26),"",Z68-AX$26)</f>
        <v/>
      </c>
      <c r="BY68" s="86" t="str">
        <f t="shared" si="39"/>
        <v/>
      </c>
      <c r="BZ68" s="86" t="str">
        <f t="shared" si="40"/>
        <v/>
      </c>
      <c r="CA68" s="41">
        <f t="shared" si="41"/>
        <v>16.342000000000002</v>
      </c>
      <c r="CB68" s="41">
        <f t="shared" si="42"/>
        <v>16.537333333333333</v>
      </c>
      <c r="CC68" s="90" t="str">
        <f t="shared" si="43"/>
        <v>OSM</v>
      </c>
      <c r="CD68" s="107">
        <v>65</v>
      </c>
      <c r="CE68" s="91">
        <f t="shared" ref="CE68:CE99" si="105">IF(BC68="","",POWER(2, -BC68))</f>
        <v>1.2462905748138799E-5</v>
      </c>
      <c r="CF68" s="91">
        <f t="shared" ref="CF68:CF99" si="106">IF(BD68="","",POWER(2, -BD68))</f>
        <v>1.2257293651688118E-5</v>
      </c>
      <c r="CG68" s="91">
        <f t="shared" ref="CG68:CG99" si="107">IF(BE68="","",POWER(2, -BE68))</f>
        <v>1.1420616049138579E-5</v>
      </c>
      <c r="CH68" s="91" t="str">
        <f t="shared" ref="CH68:CH99" si="108">IF(BF68="","",POWER(2, -BF68))</f>
        <v/>
      </c>
      <c r="CI68" s="91" t="str">
        <f t="shared" ref="CI68:CI99" si="109">IF(BG68="","",POWER(2, -BG68))</f>
        <v/>
      </c>
      <c r="CJ68" s="91" t="str">
        <f t="shared" ref="CJ68:CJ99" si="110">IF(BH68="","",POWER(2, -BH68))</f>
        <v/>
      </c>
      <c r="CK68" s="91" t="str">
        <f t="shared" ref="CK68:CK99" si="111">IF(BI68="","",POWER(2, -BI68))</f>
        <v/>
      </c>
      <c r="CL68" s="91" t="str">
        <f t="shared" ref="CL68:CL99" si="112">IF(BJ68="","",POWER(2, -BJ68))</f>
        <v/>
      </c>
      <c r="CM68" s="91" t="str">
        <f t="shared" ref="CM68:CM99" si="113">IF(BK68="","",POWER(2, -BK68))</f>
        <v/>
      </c>
      <c r="CN68" s="91" t="str">
        <f t="shared" ref="CN68:CN99" si="114">IF(BL68="","",POWER(2, -BL68))</f>
        <v/>
      </c>
      <c r="CO68" s="91" t="str">
        <f t="shared" si="44"/>
        <v/>
      </c>
      <c r="CP68" s="91" t="str">
        <f t="shared" si="45"/>
        <v/>
      </c>
      <c r="CQ68" s="91">
        <f t="shared" si="84"/>
        <v>1.0567546601188079E-5</v>
      </c>
      <c r="CR68" s="91">
        <f t="shared" si="83"/>
        <v>9.670353103900327E-6</v>
      </c>
      <c r="CS68" s="91">
        <f t="shared" si="83"/>
        <v>1.1373217672721261E-5</v>
      </c>
      <c r="CT68" s="91" t="str">
        <f t="shared" si="83"/>
        <v/>
      </c>
      <c r="CU68" s="91" t="str">
        <f t="shared" si="83"/>
        <v/>
      </c>
      <c r="CV68" s="91" t="str">
        <f t="shared" si="83"/>
        <v/>
      </c>
      <c r="CW68" s="91" t="str">
        <f t="shared" si="50"/>
        <v/>
      </c>
      <c r="CX68" s="91" t="str">
        <f t="shared" si="50"/>
        <v/>
      </c>
      <c r="CY68" s="91" t="str">
        <f t="shared" si="50"/>
        <v/>
      </c>
      <c r="CZ68" s="91" t="str">
        <f t="shared" si="48"/>
        <v/>
      </c>
      <c r="DA68" s="91" t="str">
        <f t="shared" si="46"/>
        <v/>
      </c>
      <c r="DB68" s="91" t="str">
        <f t="shared" si="47"/>
        <v/>
      </c>
    </row>
    <row r="69" spans="1:106" ht="15" customHeight="1" x14ac:dyDescent="0.3">
      <c r="A69" s="126" t="str">
        <f>'Gene Table'!B68</f>
        <v>PDGFA</v>
      </c>
      <c r="B69" s="102">
        <v>66</v>
      </c>
      <c r="C69" s="41">
        <f>IF('Test Sample Data'!C68="","",IF(SUM('Test Sample Data'!C$3:C$98)&gt;10,IF(AND(ISNUMBER('Test Sample Data'!C68),'Test Sample Data'!C68&lt;$C$109, 'Test Sample Data'!C68&gt;0),'Test Sample Data'!C68,$C$109),""))</f>
        <v>22.27</v>
      </c>
      <c r="D69" s="41">
        <f>IF('Test Sample Data'!D68="","",IF(SUM('Test Sample Data'!D$3:D$98)&gt;10,IF(AND(ISNUMBER('Test Sample Data'!D68),'Test Sample Data'!D68&lt;$C$109, 'Test Sample Data'!D68&gt;0),'Test Sample Data'!D68,$C$109),""))</f>
        <v>22.15</v>
      </c>
      <c r="E69" s="41">
        <f>IF('Test Sample Data'!E68="","",IF(SUM('Test Sample Data'!E$3:E$98)&gt;10,IF(AND(ISNUMBER('Test Sample Data'!E68),'Test Sample Data'!E68&lt;$C$109, 'Test Sample Data'!E68&gt;0),'Test Sample Data'!E68,$C$109),""))</f>
        <v>22.14</v>
      </c>
      <c r="F69" s="41" t="str">
        <f>IF('Test Sample Data'!F68="","",IF(SUM('Test Sample Data'!F$3:F$98)&gt;10,IF(AND(ISNUMBER('Test Sample Data'!F68),'Test Sample Data'!F68&lt;$C$109, 'Test Sample Data'!F68&gt;0),'Test Sample Data'!F68,$C$109),""))</f>
        <v/>
      </c>
      <c r="G69" s="41" t="str">
        <f>IF('Test Sample Data'!G68="","",IF(SUM('Test Sample Data'!G$3:G$98)&gt;10,IF(AND(ISNUMBER('Test Sample Data'!G68),'Test Sample Data'!G68&lt;$C$109, 'Test Sample Data'!G68&gt;0),'Test Sample Data'!G68,$C$109),""))</f>
        <v/>
      </c>
      <c r="H69" s="41" t="str">
        <f>IF('Test Sample Data'!H68="","",IF(SUM('Test Sample Data'!H$3:H$98)&gt;10,IF(AND(ISNUMBER('Test Sample Data'!H68),'Test Sample Data'!H68&lt;$C$109, 'Test Sample Data'!H68&gt;0),'Test Sample Data'!H68,$C$109),""))</f>
        <v/>
      </c>
      <c r="I69" s="41" t="str">
        <f>IF('Test Sample Data'!I68="","",IF(SUM('Test Sample Data'!I$3:I$98)&gt;10,IF(AND(ISNUMBER('Test Sample Data'!I68),'Test Sample Data'!I68&lt;$C$109, 'Test Sample Data'!I68&gt;0),'Test Sample Data'!I68,$C$109),""))</f>
        <v/>
      </c>
      <c r="J69" s="41" t="str">
        <f>IF('Test Sample Data'!J68="","",IF(SUM('Test Sample Data'!J$3:J$98)&gt;10,IF(AND(ISNUMBER('Test Sample Data'!J68),'Test Sample Data'!J68&lt;$C$109, 'Test Sample Data'!J68&gt;0),'Test Sample Data'!J68,$C$109),""))</f>
        <v/>
      </c>
      <c r="K69" s="41" t="str">
        <f>IF('Test Sample Data'!K68="","",IF(SUM('Test Sample Data'!K$3:K$98)&gt;10,IF(AND(ISNUMBER('Test Sample Data'!K68),'Test Sample Data'!K68&lt;$C$109, 'Test Sample Data'!K68&gt;0),'Test Sample Data'!K68,$C$109),""))</f>
        <v/>
      </c>
      <c r="L69" s="41" t="str">
        <f>IF('Test Sample Data'!L68="","",IF(SUM('Test Sample Data'!L$3:L$98)&gt;10,IF(AND(ISNUMBER('Test Sample Data'!L68),'Test Sample Data'!L68&lt;$C$109, 'Test Sample Data'!L68&gt;0),'Test Sample Data'!L68,$C$109),""))</f>
        <v/>
      </c>
      <c r="M69" s="41" t="str">
        <f>IF('Test Sample Data'!M68="","",IF(SUM('Test Sample Data'!M$3:M$98)&gt;10,IF(AND(ISNUMBER('Test Sample Data'!M68),'Test Sample Data'!M68&lt;$C$109, 'Test Sample Data'!M68&gt;0),'Test Sample Data'!M68,$C$109),""))</f>
        <v/>
      </c>
      <c r="N69" s="41" t="str">
        <f>IF('Test Sample Data'!N68="","",IF(SUM('Test Sample Data'!N$3:N$98)&gt;10,IF(AND(ISNUMBER('Test Sample Data'!N68),'Test Sample Data'!N68&lt;$C$109, 'Test Sample Data'!N68&gt;0),'Test Sample Data'!N68,$C$109),""))</f>
        <v/>
      </c>
      <c r="O69" s="41" t="str">
        <f>'Gene Table'!B68</f>
        <v>PDGFA</v>
      </c>
      <c r="P69" s="102">
        <v>66</v>
      </c>
      <c r="Q69" s="41">
        <f>IF('Control Sample Data'!C68="","",IF(SUM('Control Sample Data'!C$3:C$98)&gt;10,IF(AND(ISNUMBER('Control Sample Data'!C68),'Control Sample Data'!C68&lt;$C$109, 'Control Sample Data'!C68&gt;0),'Control Sample Data'!C68,$C$109),""))</f>
        <v>24.97</v>
      </c>
      <c r="R69" s="41">
        <f>IF('Control Sample Data'!D68="","",IF(SUM('Control Sample Data'!D$3:D$98)&gt;10,IF(AND(ISNUMBER('Control Sample Data'!D68),'Control Sample Data'!D68&lt;$C$109, 'Control Sample Data'!D68&gt;0),'Control Sample Data'!D68,$C$109),""))</f>
        <v>25.02</v>
      </c>
      <c r="S69" s="41">
        <f>IF('Control Sample Data'!E68="","",IF(SUM('Control Sample Data'!E$3:E$98)&gt;10,IF(AND(ISNUMBER('Control Sample Data'!E68),'Control Sample Data'!E68&lt;$C$109, 'Control Sample Data'!E68&gt;0),'Control Sample Data'!E68,$C$109),""))</f>
        <v>25.19</v>
      </c>
      <c r="T69" s="41" t="str">
        <f>IF('Control Sample Data'!F68="","",IF(SUM('Control Sample Data'!F$3:F$98)&gt;10,IF(AND(ISNUMBER('Control Sample Data'!F68),'Control Sample Data'!F68&lt;$C$109, 'Control Sample Data'!F68&gt;0),'Control Sample Data'!F68,$C$109),""))</f>
        <v/>
      </c>
      <c r="U69" s="41" t="str">
        <f>IF('Control Sample Data'!G68="","",IF(SUM('Control Sample Data'!G$3:G$98)&gt;10,IF(AND(ISNUMBER('Control Sample Data'!G68),'Control Sample Data'!G68&lt;$C$109, 'Control Sample Data'!G68&gt;0),'Control Sample Data'!G68,$C$109),""))</f>
        <v/>
      </c>
      <c r="V69" s="41" t="str">
        <f>IF('Control Sample Data'!H68="","",IF(SUM('Control Sample Data'!H$3:H$98)&gt;10,IF(AND(ISNUMBER('Control Sample Data'!H68),'Control Sample Data'!H68&lt;$C$109, 'Control Sample Data'!H68&gt;0),'Control Sample Data'!H68,$C$109),""))</f>
        <v/>
      </c>
      <c r="W69" s="41" t="str">
        <f>IF('Control Sample Data'!I68="","",IF(SUM('Control Sample Data'!I$3:I$98)&gt;10,IF(AND(ISNUMBER('Control Sample Data'!I68),'Control Sample Data'!I68&lt;$C$109, 'Control Sample Data'!I68&gt;0),'Control Sample Data'!I68,$C$109),""))</f>
        <v/>
      </c>
      <c r="X69" s="41" t="str">
        <f>IF('Control Sample Data'!J68="","",IF(SUM('Control Sample Data'!J$3:J$98)&gt;10,IF(AND(ISNUMBER('Control Sample Data'!J68),'Control Sample Data'!J68&lt;$C$109, 'Control Sample Data'!J68&gt;0),'Control Sample Data'!J68,$C$109),""))</f>
        <v/>
      </c>
      <c r="Y69" s="41" t="str">
        <f>IF('Control Sample Data'!K68="","",IF(SUM('Control Sample Data'!K$3:K$98)&gt;10,IF(AND(ISNUMBER('Control Sample Data'!K68),'Control Sample Data'!K68&lt;$C$109, 'Control Sample Data'!K68&gt;0),'Control Sample Data'!K68,$C$109),""))</f>
        <v/>
      </c>
      <c r="Z69" s="41" t="str">
        <f>IF('Control Sample Data'!L68="","",IF(SUM('Control Sample Data'!L$3:L$98)&gt;10,IF(AND(ISNUMBER('Control Sample Data'!L68),'Control Sample Data'!L68&lt;$C$109, 'Control Sample Data'!L68&gt;0),'Control Sample Data'!L68,$C$109),""))</f>
        <v/>
      </c>
      <c r="AA69" s="41" t="str">
        <f>IF('Control Sample Data'!M68="","",IF(SUM('Control Sample Data'!M$3:M$98)&gt;10,IF(AND(ISNUMBER('Control Sample Data'!M68),'Control Sample Data'!M68&lt;$C$109, 'Control Sample Data'!M68&gt;0),'Control Sample Data'!M68,$C$109),""))</f>
        <v/>
      </c>
      <c r="AB69" s="127" t="str">
        <f>IF('Control Sample Data'!N68="","",IF(SUM('Control Sample Data'!N$3:N$98)&gt;10,IF(AND(ISNUMBER('Control Sample Data'!N68),'Control Sample Data'!N68&lt;$C$109, 'Control Sample Data'!N68&gt;0),'Control Sample Data'!N68,$C$109),""))</f>
        <v/>
      </c>
      <c r="BA69" s="85" t="str">
        <f t="shared" ref="BA69:BA99" si="115">A69</f>
        <v>PDGFA</v>
      </c>
      <c r="BB69" s="107">
        <v>66</v>
      </c>
      <c r="BC69" s="86">
        <f t="shared" si="85"/>
        <v>3.5619999999999976</v>
      </c>
      <c r="BD69" s="86">
        <f t="shared" si="86"/>
        <v>3.4660000000000011</v>
      </c>
      <c r="BE69" s="86">
        <f t="shared" si="87"/>
        <v>3.5579999999999998</v>
      </c>
      <c r="BF69" s="86" t="str">
        <f t="shared" si="88"/>
        <v/>
      </c>
      <c r="BG69" s="86" t="str">
        <f t="shared" si="89"/>
        <v/>
      </c>
      <c r="BH69" s="86" t="str">
        <f t="shared" si="90"/>
        <v/>
      </c>
      <c r="BI69" s="86" t="str">
        <f t="shared" si="91"/>
        <v/>
      </c>
      <c r="BJ69" s="86" t="str">
        <f t="shared" si="92"/>
        <v/>
      </c>
      <c r="BK69" s="86" t="str">
        <f t="shared" si="93"/>
        <v/>
      </c>
      <c r="BL69" s="86" t="str">
        <f t="shared" si="94"/>
        <v/>
      </c>
      <c r="BM69" s="86" t="str">
        <f t="shared" ref="BM69:BM99" si="116">IF(ISERROR(M69-AM$26),"",M69-AM$26)</f>
        <v/>
      </c>
      <c r="BN69" s="86" t="str">
        <f t="shared" ref="BN69:BN99" si="117">IF(ISERROR(N69-AN$26),"",N69-AN$26)</f>
        <v/>
      </c>
      <c r="BO69" s="86">
        <f t="shared" si="95"/>
        <v>6.5</v>
      </c>
      <c r="BP69" s="86">
        <f t="shared" si="96"/>
        <v>6.6780000000000008</v>
      </c>
      <c r="BQ69" s="86">
        <f t="shared" si="97"/>
        <v>6.6140000000000008</v>
      </c>
      <c r="BR69" s="86" t="str">
        <f t="shared" si="98"/>
        <v/>
      </c>
      <c r="BS69" s="86" t="str">
        <f t="shared" si="99"/>
        <v/>
      </c>
      <c r="BT69" s="86" t="str">
        <f t="shared" si="100"/>
        <v/>
      </c>
      <c r="BU69" s="86" t="str">
        <f t="shared" si="101"/>
        <v/>
      </c>
      <c r="BV69" s="86" t="str">
        <f t="shared" si="102"/>
        <v/>
      </c>
      <c r="BW69" s="86" t="str">
        <f t="shared" si="103"/>
        <v/>
      </c>
      <c r="BX69" s="86" t="str">
        <f t="shared" si="104"/>
        <v/>
      </c>
      <c r="BY69" s="86" t="str">
        <f t="shared" ref="BY69:BY99" si="118">IF(ISERROR(AA69-AY$26),"",AA69-AY$26)</f>
        <v/>
      </c>
      <c r="BZ69" s="86" t="str">
        <f t="shared" ref="BZ69:BZ99" si="119">IF(ISERROR(AB69-AZ$26),"",AB69-AZ$26)</f>
        <v/>
      </c>
      <c r="CA69" s="41">
        <f t="shared" ref="CA69:CA99" si="120">IF(ISERROR(AVERAGE(BC69:BN69)),"N/A",AVERAGE(BC69:BN69))</f>
        <v>3.5286666666666662</v>
      </c>
      <c r="CB69" s="41">
        <f t="shared" ref="CB69:CB99" si="121">IF(ISERROR(AVERAGE(BO69:BZ69)),"N/A",AVERAGE(BO69:BZ69))</f>
        <v>6.5973333333333342</v>
      </c>
      <c r="CC69" s="90" t="str">
        <f t="shared" ref="CC69:CC99" si="122">A69</f>
        <v>PDGFA</v>
      </c>
      <c r="CD69" s="107">
        <v>66</v>
      </c>
      <c r="CE69" s="91">
        <f t="shared" si="105"/>
        <v>8.4670311092835654E-2</v>
      </c>
      <c r="CF69" s="91">
        <f t="shared" si="106"/>
        <v>9.0496135773722383E-2</v>
      </c>
      <c r="CG69" s="91">
        <f t="shared" si="107"/>
        <v>8.4905392784309058E-2</v>
      </c>
      <c r="CH69" s="91" t="str">
        <f t="shared" si="108"/>
        <v/>
      </c>
      <c r="CI69" s="91" t="str">
        <f t="shared" si="109"/>
        <v/>
      </c>
      <c r="CJ69" s="91" t="str">
        <f t="shared" si="110"/>
        <v/>
      </c>
      <c r="CK69" s="91" t="str">
        <f t="shared" si="111"/>
        <v/>
      </c>
      <c r="CL69" s="91" t="str">
        <f t="shared" si="112"/>
        <v/>
      </c>
      <c r="CM69" s="91" t="str">
        <f t="shared" si="113"/>
        <v/>
      </c>
      <c r="CN69" s="91" t="str">
        <f t="shared" si="114"/>
        <v/>
      </c>
      <c r="CO69" s="91" t="str">
        <f t="shared" ref="CO69:CO99" si="123">IF(BM69="","",POWER(2, -BM69))</f>
        <v/>
      </c>
      <c r="CP69" s="91" t="str">
        <f t="shared" ref="CP69:CP99" si="124">IF(BN69="","",POWER(2, -BN69))</f>
        <v/>
      </c>
      <c r="CQ69" s="91">
        <f t="shared" si="84"/>
        <v>1.1048543456039808E-2</v>
      </c>
      <c r="CR69" s="91">
        <f t="shared" si="83"/>
        <v>9.7661117389469428E-3</v>
      </c>
      <c r="CS69" s="91">
        <f t="shared" si="83"/>
        <v>1.0209103546040415E-2</v>
      </c>
      <c r="CT69" s="91" t="str">
        <f t="shared" si="83"/>
        <v/>
      </c>
      <c r="CU69" s="91" t="str">
        <f t="shared" si="83"/>
        <v/>
      </c>
      <c r="CV69" s="91" t="str">
        <f t="shared" si="83"/>
        <v/>
      </c>
      <c r="CW69" s="91" t="str">
        <f t="shared" si="50"/>
        <v/>
      </c>
      <c r="CX69" s="91" t="str">
        <f t="shared" si="50"/>
        <v/>
      </c>
      <c r="CY69" s="91" t="str">
        <f t="shared" si="50"/>
        <v/>
      </c>
      <c r="CZ69" s="91" t="str">
        <f t="shared" si="48"/>
        <v/>
      </c>
      <c r="DA69" s="91" t="str">
        <f t="shared" ref="DA69:DA99" si="125">IF(BY69="","",POWER(2, -BY69))</f>
        <v/>
      </c>
      <c r="DB69" s="91" t="str">
        <f t="shared" ref="DB69:DB99" si="126">IF(BZ69="","",POWER(2, -BZ69))</f>
        <v/>
      </c>
    </row>
    <row r="70" spans="1:106" ht="15" customHeight="1" x14ac:dyDescent="0.3">
      <c r="A70" s="126" t="str">
        <f>'Gene Table'!B69</f>
        <v>SPP1</v>
      </c>
      <c r="B70" s="102">
        <v>67</v>
      </c>
      <c r="C70" s="41">
        <f>IF('Test Sample Data'!C69="","",IF(SUM('Test Sample Data'!C$3:C$98)&gt;10,IF(AND(ISNUMBER('Test Sample Data'!C69),'Test Sample Data'!C69&lt;$C$109, 'Test Sample Data'!C69&gt;0),'Test Sample Data'!C69,$C$109),""))</f>
        <v>22.15</v>
      </c>
      <c r="D70" s="41">
        <f>IF('Test Sample Data'!D69="","",IF(SUM('Test Sample Data'!D$3:D$98)&gt;10,IF(AND(ISNUMBER('Test Sample Data'!D69),'Test Sample Data'!D69&lt;$C$109, 'Test Sample Data'!D69&gt;0),'Test Sample Data'!D69,$C$109),""))</f>
        <v>22.28</v>
      </c>
      <c r="E70" s="41">
        <f>IF('Test Sample Data'!E69="","",IF(SUM('Test Sample Data'!E$3:E$98)&gt;10,IF(AND(ISNUMBER('Test Sample Data'!E69),'Test Sample Data'!E69&lt;$C$109, 'Test Sample Data'!E69&gt;0),'Test Sample Data'!E69,$C$109),""))</f>
        <v>22.24</v>
      </c>
      <c r="F70" s="41" t="str">
        <f>IF('Test Sample Data'!F69="","",IF(SUM('Test Sample Data'!F$3:F$98)&gt;10,IF(AND(ISNUMBER('Test Sample Data'!F69),'Test Sample Data'!F69&lt;$C$109, 'Test Sample Data'!F69&gt;0),'Test Sample Data'!F69,$C$109),""))</f>
        <v/>
      </c>
      <c r="G70" s="41" t="str">
        <f>IF('Test Sample Data'!G69="","",IF(SUM('Test Sample Data'!G$3:G$98)&gt;10,IF(AND(ISNUMBER('Test Sample Data'!G69),'Test Sample Data'!G69&lt;$C$109, 'Test Sample Data'!G69&gt;0),'Test Sample Data'!G69,$C$109),""))</f>
        <v/>
      </c>
      <c r="H70" s="41" t="str">
        <f>IF('Test Sample Data'!H69="","",IF(SUM('Test Sample Data'!H$3:H$98)&gt;10,IF(AND(ISNUMBER('Test Sample Data'!H69),'Test Sample Data'!H69&lt;$C$109, 'Test Sample Data'!H69&gt;0),'Test Sample Data'!H69,$C$109),""))</f>
        <v/>
      </c>
      <c r="I70" s="41" t="str">
        <f>IF('Test Sample Data'!I69="","",IF(SUM('Test Sample Data'!I$3:I$98)&gt;10,IF(AND(ISNUMBER('Test Sample Data'!I69),'Test Sample Data'!I69&lt;$C$109, 'Test Sample Data'!I69&gt;0),'Test Sample Data'!I69,$C$109),""))</f>
        <v/>
      </c>
      <c r="J70" s="41" t="str">
        <f>IF('Test Sample Data'!J69="","",IF(SUM('Test Sample Data'!J$3:J$98)&gt;10,IF(AND(ISNUMBER('Test Sample Data'!J69),'Test Sample Data'!J69&lt;$C$109, 'Test Sample Data'!J69&gt;0),'Test Sample Data'!J69,$C$109),""))</f>
        <v/>
      </c>
      <c r="K70" s="41" t="str">
        <f>IF('Test Sample Data'!K69="","",IF(SUM('Test Sample Data'!K$3:K$98)&gt;10,IF(AND(ISNUMBER('Test Sample Data'!K69),'Test Sample Data'!K69&lt;$C$109, 'Test Sample Data'!K69&gt;0),'Test Sample Data'!K69,$C$109),""))</f>
        <v/>
      </c>
      <c r="L70" s="41" t="str">
        <f>IF('Test Sample Data'!L69="","",IF(SUM('Test Sample Data'!L$3:L$98)&gt;10,IF(AND(ISNUMBER('Test Sample Data'!L69),'Test Sample Data'!L69&lt;$C$109, 'Test Sample Data'!L69&gt;0),'Test Sample Data'!L69,$C$109),""))</f>
        <v/>
      </c>
      <c r="M70" s="41" t="str">
        <f>IF('Test Sample Data'!M69="","",IF(SUM('Test Sample Data'!M$3:M$98)&gt;10,IF(AND(ISNUMBER('Test Sample Data'!M69),'Test Sample Data'!M69&lt;$C$109, 'Test Sample Data'!M69&gt;0),'Test Sample Data'!M69,$C$109),""))</f>
        <v/>
      </c>
      <c r="N70" s="41" t="str">
        <f>IF('Test Sample Data'!N69="","",IF(SUM('Test Sample Data'!N$3:N$98)&gt;10,IF(AND(ISNUMBER('Test Sample Data'!N69),'Test Sample Data'!N69&lt;$C$109, 'Test Sample Data'!N69&gt;0),'Test Sample Data'!N69,$C$109),""))</f>
        <v/>
      </c>
      <c r="O70" s="41" t="str">
        <f>'Gene Table'!B69</f>
        <v>SPP1</v>
      </c>
      <c r="P70" s="102">
        <v>67</v>
      </c>
      <c r="Q70" s="41">
        <f>IF('Control Sample Data'!C69="","",IF(SUM('Control Sample Data'!C$3:C$98)&gt;10,IF(AND(ISNUMBER('Control Sample Data'!C69),'Control Sample Data'!C69&lt;$C$109, 'Control Sample Data'!C69&gt;0),'Control Sample Data'!C69,$C$109),""))</f>
        <v>21.45</v>
      </c>
      <c r="R70" s="41">
        <f>IF('Control Sample Data'!D69="","",IF(SUM('Control Sample Data'!D$3:D$98)&gt;10,IF(AND(ISNUMBER('Control Sample Data'!D69),'Control Sample Data'!D69&lt;$C$109, 'Control Sample Data'!D69&gt;0),'Control Sample Data'!D69,$C$109),""))</f>
        <v>21.55</v>
      </c>
      <c r="S70" s="41">
        <f>IF('Control Sample Data'!E69="","",IF(SUM('Control Sample Data'!E$3:E$98)&gt;10,IF(AND(ISNUMBER('Control Sample Data'!E69),'Control Sample Data'!E69&lt;$C$109, 'Control Sample Data'!E69&gt;0),'Control Sample Data'!E69,$C$109),""))</f>
        <v>21.4</v>
      </c>
      <c r="T70" s="41" t="str">
        <f>IF('Control Sample Data'!F69="","",IF(SUM('Control Sample Data'!F$3:F$98)&gt;10,IF(AND(ISNUMBER('Control Sample Data'!F69),'Control Sample Data'!F69&lt;$C$109, 'Control Sample Data'!F69&gt;0),'Control Sample Data'!F69,$C$109),""))</f>
        <v/>
      </c>
      <c r="U70" s="41" t="str">
        <f>IF('Control Sample Data'!G69="","",IF(SUM('Control Sample Data'!G$3:G$98)&gt;10,IF(AND(ISNUMBER('Control Sample Data'!G69),'Control Sample Data'!G69&lt;$C$109, 'Control Sample Data'!G69&gt;0),'Control Sample Data'!G69,$C$109),""))</f>
        <v/>
      </c>
      <c r="V70" s="41" t="str">
        <f>IF('Control Sample Data'!H69="","",IF(SUM('Control Sample Data'!H$3:H$98)&gt;10,IF(AND(ISNUMBER('Control Sample Data'!H69),'Control Sample Data'!H69&lt;$C$109, 'Control Sample Data'!H69&gt;0),'Control Sample Data'!H69,$C$109),""))</f>
        <v/>
      </c>
      <c r="W70" s="41" t="str">
        <f>IF('Control Sample Data'!I69="","",IF(SUM('Control Sample Data'!I$3:I$98)&gt;10,IF(AND(ISNUMBER('Control Sample Data'!I69),'Control Sample Data'!I69&lt;$C$109, 'Control Sample Data'!I69&gt;0),'Control Sample Data'!I69,$C$109),""))</f>
        <v/>
      </c>
      <c r="X70" s="41" t="str">
        <f>IF('Control Sample Data'!J69="","",IF(SUM('Control Sample Data'!J$3:J$98)&gt;10,IF(AND(ISNUMBER('Control Sample Data'!J69),'Control Sample Data'!J69&lt;$C$109, 'Control Sample Data'!J69&gt;0),'Control Sample Data'!J69,$C$109),""))</f>
        <v/>
      </c>
      <c r="Y70" s="41" t="str">
        <f>IF('Control Sample Data'!K69="","",IF(SUM('Control Sample Data'!K$3:K$98)&gt;10,IF(AND(ISNUMBER('Control Sample Data'!K69),'Control Sample Data'!K69&lt;$C$109, 'Control Sample Data'!K69&gt;0),'Control Sample Data'!K69,$C$109),""))</f>
        <v/>
      </c>
      <c r="Z70" s="41" t="str">
        <f>IF('Control Sample Data'!L69="","",IF(SUM('Control Sample Data'!L$3:L$98)&gt;10,IF(AND(ISNUMBER('Control Sample Data'!L69),'Control Sample Data'!L69&lt;$C$109, 'Control Sample Data'!L69&gt;0),'Control Sample Data'!L69,$C$109),""))</f>
        <v/>
      </c>
      <c r="AA70" s="41" t="str">
        <f>IF('Control Sample Data'!M69="","",IF(SUM('Control Sample Data'!M$3:M$98)&gt;10,IF(AND(ISNUMBER('Control Sample Data'!M69),'Control Sample Data'!M69&lt;$C$109, 'Control Sample Data'!M69&gt;0),'Control Sample Data'!M69,$C$109),""))</f>
        <v/>
      </c>
      <c r="AB70" s="127" t="str">
        <f>IF('Control Sample Data'!N69="","",IF(SUM('Control Sample Data'!N$3:N$98)&gt;10,IF(AND(ISNUMBER('Control Sample Data'!N69),'Control Sample Data'!N69&lt;$C$109, 'Control Sample Data'!N69&gt;0),'Control Sample Data'!N69,$C$109),""))</f>
        <v/>
      </c>
      <c r="BA70" s="85" t="str">
        <f t="shared" si="115"/>
        <v>SPP1</v>
      </c>
      <c r="BB70" s="107">
        <v>67</v>
      </c>
      <c r="BC70" s="86">
        <f t="shared" si="85"/>
        <v>3.4419999999999966</v>
      </c>
      <c r="BD70" s="86">
        <f t="shared" si="86"/>
        <v>3.5960000000000036</v>
      </c>
      <c r="BE70" s="86">
        <f t="shared" si="87"/>
        <v>3.6579999999999977</v>
      </c>
      <c r="BF70" s="86" t="str">
        <f t="shared" si="88"/>
        <v/>
      </c>
      <c r="BG70" s="86" t="str">
        <f t="shared" si="89"/>
        <v/>
      </c>
      <c r="BH70" s="86" t="str">
        <f t="shared" si="90"/>
        <v/>
      </c>
      <c r="BI70" s="86" t="str">
        <f t="shared" si="91"/>
        <v/>
      </c>
      <c r="BJ70" s="86" t="str">
        <f t="shared" si="92"/>
        <v/>
      </c>
      <c r="BK70" s="86" t="str">
        <f t="shared" si="93"/>
        <v/>
      </c>
      <c r="BL70" s="86" t="str">
        <f t="shared" si="94"/>
        <v/>
      </c>
      <c r="BM70" s="86" t="str">
        <f t="shared" si="116"/>
        <v/>
      </c>
      <c r="BN70" s="86" t="str">
        <f t="shared" si="117"/>
        <v/>
      </c>
      <c r="BO70" s="86">
        <f t="shared" si="95"/>
        <v>2.9800000000000004</v>
      </c>
      <c r="BP70" s="86">
        <f t="shared" si="96"/>
        <v>3.208000000000002</v>
      </c>
      <c r="BQ70" s="86">
        <f t="shared" si="97"/>
        <v>2.8239999999999981</v>
      </c>
      <c r="BR70" s="86" t="str">
        <f t="shared" si="98"/>
        <v/>
      </c>
      <c r="BS70" s="86" t="str">
        <f t="shared" si="99"/>
        <v/>
      </c>
      <c r="BT70" s="86" t="str">
        <f t="shared" si="100"/>
        <v/>
      </c>
      <c r="BU70" s="86" t="str">
        <f t="shared" si="101"/>
        <v/>
      </c>
      <c r="BV70" s="86" t="str">
        <f t="shared" si="102"/>
        <v/>
      </c>
      <c r="BW70" s="86" t="str">
        <f t="shared" si="103"/>
        <v/>
      </c>
      <c r="BX70" s="86" t="str">
        <f t="shared" si="104"/>
        <v/>
      </c>
      <c r="BY70" s="86" t="str">
        <f t="shared" si="118"/>
        <v/>
      </c>
      <c r="BZ70" s="86" t="str">
        <f t="shared" si="119"/>
        <v/>
      </c>
      <c r="CA70" s="41">
        <f t="shared" si="120"/>
        <v>3.5653333333333328</v>
      </c>
      <c r="CB70" s="41">
        <f t="shared" si="121"/>
        <v>3.004</v>
      </c>
      <c r="CC70" s="90" t="str">
        <f t="shared" si="122"/>
        <v>SPP1</v>
      </c>
      <c r="CD70" s="107">
        <v>67</v>
      </c>
      <c r="CE70" s="91">
        <f t="shared" si="105"/>
        <v>9.2014178885511375E-2</v>
      </c>
      <c r="CF70" s="91">
        <f t="shared" si="106"/>
        <v>8.2698214994257321E-2</v>
      </c>
      <c r="CG70" s="91">
        <f t="shared" si="107"/>
        <v>7.9219532627151673E-2</v>
      </c>
      <c r="CH70" s="91" t="str">
        <f t="shared" si="108"/>
        <v/>
      </c>
      <c r="CI70" s="91" t="str">
        <f t="shared" si="109"/>
        <v/>
      </c>
      <c r="CJ70" s="91" t="str">
        <f t="shared" si="110"/>
        <v/>
      </c>
      <c r="CK70" s="91" t="str">
        <f t="shared" si="111"/>
        <v/>
      </c>
      <c r="CL70" s="91" t="str">
        <f t="shared" si="112"/>
        <v/>
      </c>
      <c r="CM70" s="91" t="str">
        <f t="shared" si="113"/>
        <v/>
      </c>
      <c r="CN70" s="91" t="str">
        <f t="shared" si="114"/>
        <v/>
      </c>
      <c r="CO70" s="91" t="str">
        <f t="shared" si="123"/>
        <v/>
      </c>
      <c r="CP70" s="91" t="str">
        <f t="shared" si="124"/>
        <v/>
      </c>
      <c r="CQ70" s="91">
        <f t="shared" ref="CQ70:CQ92" si="127">IF(BO70="","",POWER(2, -BO70))</f>
        <v>0.12674493497375364</v>
      </c>
      <c r="CR70" s="91">
        <f t="shared" si="83"/>
        <v>0.10821707068995716</v>
      </c>
      <c r="CS70" s="91">
        <f t="shared" si="83"/>
        <v>0.14121840182126563</v>
      </c>
      <c r="CT70" s="91" t="str">
        <f t="shared" si="83"/>
        <v/>
      </c>
      <c r="CU70" s="91" t="str">
        <f t="shared" si="83"/>
        <v/>
      </c>
      <c r="CV70" s="91" t="str">
        <f t="shared" si="83"/>
        <v/>
      </c>
      <c r="CW70" s="91" t="str">
        <f t="shared" si="50"/>
        <v/>
      </c>
      <c r="CX70" s="91" t="str">
        <f t="shared" si="50"/>
        <v/>
      </c>
      <c r="CY70" s="91" t="str">
        <f t="shared" si="50"/>
        <v/>
      </c>
      <c r="CZ70" s="91" t="str">
        <f t="shared" si="48"/>
        <v/>
      </c>
      <c r="DA70" s="91" t="str">
        <f t="shared" si="125"/>
        <v/>
      </c>
      <c r="DB70" s="91" t="str">
        <f t="shared" si="126"/>
        <v/>
      </c>
    </row>
    <row r="71" spans="1:106" ht="15" customHeight="1" x14ac:dyDescent="0.3">
      <c r="A71" s="126" t="str">
        <f>'Gene Table'!B70</f>
        <v>TGFA</v>
      </c>
      <c r="B71" s="102">
        <v>68</v>
      </c>
      <c r="C71" s="41">
        <f>IF('Test Sample Data'!C70="","",IF(SUM('Test Sample Data'!C$3:C$98)&gt;10,IF(AND(ISNUMBER('Test Sample Data'!C70),'Test Sample Data'!C70&lt;$C$109, 'Test Sample Data'!C70&gt;0),'Test Sample Data'!C70,$C$109),""))</f>
        <v>35</v>
      </c>
      <c r="D71" s="41">
        <f>IF('Test Sample Data'!D70="","",IF(SUM('Test Sample Data'!D$3:D$98)&gt;10,IF(AND(ISNUMBER('Test Sample Data'!D70),'Test Sample Data'!D70&lt;$C$109, 'Test Sample Data'!D70&gt;0),'Test Sample Data'!D70,$C$109),""))</f>
        <v>35</v>
      </c>
      <c r="E71" s="41">
        <f>IF('Test Sample Data'!E70="","",IF(SUM('Test Sample Data'!E$3:E$98)&gt;10,IF(AND(ISNUMBER('Test Sample Data'!E70),'Test Sample Data'!E70&lt;$C$109, 'Test Sample Data'!E70&gt;0),'Test Sample Data'!E70,$C$109),""))</f>
        <v>35</v>
      </c>
      <c r="F71" s="41" t="str">
        <f>IF('Test Sample Data'!F70="","",IF(SUM('Test Sample Data'!F$3:F$98)&gt;10,IF(AND(ISNUMBER('Test Sample Data'!F70),'Test Sample Data'!F70&lt;$C$109, 'Test Sample Data'!F70&gt;0),'Test Sample Data'!F70,$C$109),""))</f>
        <v/>
      </c>
      <c r="G71" s="41" t="str">
        <f>IF('Test Sample Data'!G70="","",IF(SUM('Test Sample Data'!G$3:G$98)&gt;10,IF(AND(ISNUMBER('Test Sample Data'!G70),'Test Sample Data'!G70&lt;$C$109, 'Test Sample Data'!G70&gt;0),'Test Sample Data'!G70,$C$109),""))</f>
        <v/>
      </c>
      <c r="H71" s="41" t="str">
        <f>IF('Test Sample Data'!H70="","",IF(SUM('Test Sample Data'!H$3:H$98)&gt;10,IF(AND(ISNUMBER('Test Sample Data'!H70),'Test Sample Data'!H70&lt;$C$109, 'Test Sample Data'!H70&gt;0),'Test Sample Data'!H70,$C$109),""))</f>
        <v/>
      </c>
      <c r="I71" s="41" t="str">
        <f>IF('Test Sample Data'!I70="","",IF(SUM('Test Sample Data'!I$3:I$98)&gt;10,IF(AND(ISNUMBER('Test Sample Data'!I70),'Test Sample Data'!I70&lt;$C$109, 'Test Sample Data'!I70&gt;0),'Test Sample Data'!I70,$C$109),""))</f>
        <v/>
      </c>
      <c r="J71" s="41" t="str">
        <f>IF('Test Sample Data'!J70="","",IF(SUM('Test Sample Data'!J$3:J$98)&gt;10,IF(AND(ISNUMBER('Test Sample Data'!J70),'Test Sample Data'!J70&lt;$C$109, 'Test Sample Data'!J70&gt;0),'Test Sample Data'!J70,$C$109),""))</f>
        <v/>
      </c>
      <c r="K71" s="41" t="str">
        <f>IF('Test Sample Data'!K70="","",IF(SUM('Test Sample Data'!K$3:K$98)&gt;10,IF(AND(ISNUMBER('Test Sample Data'!K70),'Test Sample Data'!K70&lt;$C$109, 'Test Sample Data'!K70&gt;0),'Test Sample Data'!K70,$C$109),""))</f>
        <v/>
      </c>
      <c r="L71" s="41" t="str">
        <f>IF('Test Sample Data'!L70="","",IF(SUM('Test Sample Data'!L$3:L$98)&gt;10,IF(AND(ISNUMBER('Test Sample Data'!L70),'Test Sample Data'!L70&lt;$C$109, 'Test Sample Data'!L70&gt;0),'Test Sample Data'!L70,$C$109),""))</f>
        <v/>
      </c>
      <c r="M71" s="41" t="str">
        <f>IF('Test Sample Data'!M70="","",IF(SUM('Test Sample Data'!M$3:M$98)&gt;10,IF(AND(ISNUMBER('Test Sample Data'!M70),'Test Sample Data'!M70&lt;$C$109, 'Test Sample Data'!M70&gt;0),'Test Sample Data'!M70,$C$109),""))</f>
        <v/>
      </c>
      <c r="N71" s="41" t="str">
        <f>IF('Test Sample Data'!N70="","",IF(SUM('Test Sample Data'!N$3:N$98)&gt;10,IF(AND(ISNUMBER('Test Sample Data'!N70),'Test Sample Data'!N70&lt;$C$109, 'Test Sample Data'!N70&gt;0),'Test Sample Data'!N70,$C$109),""))</f>
        <v/>
      </c>
      <c r="O71" s="41" t="str">
        <f>'Gene Table'!B70</f>
        <v>TGFA</v>
      </c>
      <c r="P71" s="102">
        <v>68</v>
      </c>
      <c r="Q71" s="41">
        <f>IF('Control Sample Data'!C70="","",IF(SUM('Control Sample Data'!C$3:C$98)&gt;10,IF(AND(ISNUMBER('Control Sample Data'!C70),'Control Sample Data'!C70&lt;$C$109, 'Control Sample Data'!C70&gt;0),'Control Sample Data'!C70,$C$109),""))</f>
        <v>35</v>
      </c>
      <c r="R71" s="41">
        <f>IF('Control Sample Data'!D70="","",IF(SUM('Control Sample Data'!D$3:D$98)&gt;10,IF(AND(ISNUMBER('Control Sample Data'!D70),'Control Sample Data'!D70&lt;$C$109, 'Control Sample Data'!D70&gt;0),'Control Sample Data'!D70,$C$109),""))</f>
        <v>35</v>
      </c>
      <c r="S71" s="41">
        <f>IF('Control Sample Data'!E70="","",IF(SUM('Control Sample Data'!E$3:E$98)&gt;10,IF(AND(ISNUMBER('Control Sample Data'!E70),'Control Sample Data'!E70&lt;$C$109, 'Control Sample Data'!E70&gt;0),'Control Sample Data'!E70,$C$109),""))</f>
        <v>35</v>
      </c>
      <c r="T71" s="41" t="str">
        <f>IF('Control Sample Data'!F70="","",IF(SUM('Control Sample Data'!F$3:F$98)&gt;10,IF(AND(ISNUMBER('Control Sample Data'!F70),'Control Sample Data'!F70&lt;$C$109, 'Control Sample Data'!F70&gt;0),'Control Sample Data'!F70,$C$109),""))</f>
        <v/>
      </c>
      <c r="U71" s="41" t="str">
        <f>IF('Control Sample Data'!G70="","",IF(SUM('Control Sample Data'!G$3:G$98)&gt;10,IF(AND(ISNUMBER('Control Sample Data'!G70),'Control Sample Data'!G70&lt;$C$109, 'Control Sample Data'!G70&gt;0),'Control Sample Data'!G70,$C$109),""))</f>
        <v/>
      </c>
      <c r="V71" s="41" t="str">
        <f>IF('Control Sample Data'!H70="","",IF(SUM('Control Sample Data'!H$3:H$98)&gt;10,IF(AND(ISNUMBER('Control Sample Data'!H70),'Control Sample Data'!H70&lt;$C$109, 'Control Sample Data'!H70&gt;0),'Control Sample Data'!H70,$C$109),""))</f>
        <v/>
      </c>
      <c r="W71" s="41" t="str">
        <f>IF('Control Sample Data'!I70="","",IF(SUM('Control Sample Data'!I$3:I$98)&gt;10,IF(AND(ISNUMBER('Control Sample Data'!I70),'Control Sample Data'!I70&lt;$C$109, 'Control Sample Data'!I70&gt;0),'Control Sample Data'!I70,$C$109),""))</f>
        <v/>
      </c>
      <c r="X71" s="41" t="str">
        <f>IF('Control Sample Data'!J70="","",IF(SUM('Control Sample Data'!J$3:J$98)&gt;10,IF(AND(ISNUMBER('Control Sample Data'!J70),'Control Sample Data'!J70&lt;$C$109, 'Control Sample Data'!J70&gt;0),'Control Sample Data'!J70,$C$109),""))</f>
        <v/>
      </c>
      <c r="Y71" s="41" t="str">
        <f>IF('Control Sample Data'!K70="","",IF(SUM('Control Sample Data'!K$3:K$98)&gt;10,IF(AND(ISNUMBER('Control Sample Data'!K70),'Control Sample Data'!K70&lt;$C$109, 'Control Sample Data'!K70&gt;0),'Control Sample Data'!K70,$C$109),""))</f>
        <v/>
      </c>
      <c r="Z71" s="41" t="str">
        <f>IF('Control Sample Data'!L70="","",IF(SUM('Control Sample Data'!L$3:L$98)&gt;10,IF(AND(ISNUMBER('Control Sample Data'!L70),'Control Sample Data'!L70&lt;$C$109, 'Control Sample Data'!L70&gt;0),'Control Sample Data'!L70,$C$109),""))</f>
        <v/>
      </c>
      <c r="AA71" s="41" t="str">
        <f>IF('Control Sample Data'!M70="","",IF(SUM('Control Sample Data'!M$3:M$98)&gt;10,IF(AND(ISNUMBER('Control Sample Data'!M70),'Control Sample Data'!M70&lt;$C$109, 'Control Sample Data'!M70&gt;0),'Control Sample Data'!M70,$C$109),""))</f>
        <v/>
      </c>
      <c r="AB71" s="127" t="str">
        <f>IF('Control Sample Data'!N70="","",IF(SUM('Control Sample Data'!N$3:N$98)&gt;10,IF(AND(ISNUMBER('Control Sample Data'!N70),'Control Sample Data'!N70&lt;$C$109, 'Control Sample Data'!N70&gt;0),'Control Sample Data'!N70,$C$109),""))</f>
        <v/>
      </c>
      <c r="BA71" s="85" t="str">
        <f t="shared" si="115"/>
        <v>TGFA</v>
      </c>
      <c r="BB71" s="107">
        <v>68</v>
      </c>
      <c r="BC71" s="86">
        <f t="shared" si="85"/>
        <v>16.291999999999998</v>
      </c>
      <c r="BD71" s="86">
        <f t="shared" si="86"/>
        <v>16.316000000000003</v>
      </c>
      <c r="BE71" s="86">
        <f t="shared" si="87"/>
        <v>16.417999999999999</v>
      </c>
      <c r="BF71" s="86" t="str">
        <f t="shared" si="88"/>
        <v/>
      </c>
      <c r="BG71" s="86" t="str">
        <f t="shared" si="89"/>
        <v/>
      </c>
      <c r="BH71" s="86" t="str">
        <f t="shared" si="90"/>
        <v/>
      </c>
      <c r="BI71" s="86" t="str">
        <f t="shared" si="91"/>
        <v/>
      </c>
      <c r="BJ71" s="86" t="str">
        <f t="shared" si="92"/>
        <v/>
      </c>
      <c r="BK71" s="86" t="str">
        <f t="shared" si="93"/>
        <v/>
      </c>
      <c r="BL71" s="86" t="str">
        <f t="shared" si="94"/>
        <v/>
      </c>
      <c r="BM71" s="86" t="str">
        <f t="shared" si="116"/>
        <v/>
      </c>
      <c r="BN71" s="86" t="str">
        <f t="shared" si="117"/>
        <v/>
      </c>
      <c r="BO71" s="86">
        <f t="shared" si="95"/>
        <v>16.53</v>
      </c>
      <c r="BP71" s="86">
        <f t="shared" si="96"/>
        <v>16.658000000000001</v>
      </c>
      <c r="BQ71" s="86">
        <f t="shared" si="97"/>
        <v>16.423999999999999</v>
      </c>
      <c r="BR71" s="86" t="str">
        <f t="shared" si="98"/>
        <v/>
      </c>
      <c r="BS71" s="86" t="str">
        <f t="shared" si="99"/>
        <v/>
      </c>
      <c r="BT71" s="86" t="str">
        <f t="shared" si="100"/>
        <v/>
      </c>
      <c r="BU71" s="86" t="str">
        <f t="shared" si="101"/>
        <v/>
      </c>
      <c r="BV71" s="86" t="str">
        <f t="shared" si="102"/>
        <v/>
      </c>
      <c r="BW71" s="86" t="str">
        <f t="shared" si="103"/>
        <v/>
      </c>
      <c r="BX71" s="86" t="str">
        <f t="shared" si="104"/>
        <v/>
      </c>
      <c r="BY71" s="86" t="str">
        <f t="shared" si="118"/>
        <v/>
      </c>
      <c r="BZ71" s="86" t="str">
        <f t="shared" si="119"/>
        <v/>
      </c>
      <c r="CA71" s="41">
        <f t="shared" si="120"/>
        <v>16.342000000000002</v>
      </c>
      <c r="CB71" s="41">
        <f t="shared" si="121"/>
        <v>16.537333333333333</v>
      </c>
      <c r="CC71" s="90" t="str">
        <f t="shared" si="122"/>
        <v>TGFA</v>
      </c>
      <c r="CD71" s="107">
        <v>68</v>
      </c>
      <c r="CE71" s="91">
        <f t="shared" si="105"/>
        <v>1.2462905748138799E-5</v>
      </c>
      <c r="CF71" s="91">
        <f t="shared" si="106"/>
        <v>1.2257293651688118E-5</v>
      </c>
      <c r="CG71" s="91">
        <f t="shared" si="107"/>
        <v>1.1420616049138579E-5</v>
      </c>
      <c r="CH71" s="91" t="str">
        <f t="shared" si="108"/>
        <v/>
      </c>
      <c r="CI71" s="91" t="str">
        <f t="shared" si="109"/>
        <v/>
      </c>
      <c r="CJ71" s="91" t="str">
        <f t="shared" si="110"/>
        <v/>
      </c>
      <c r="CK71" s="91" t="str">
        <f t="shared" si="111"/>
        <v/>
      </c>
      <c r="CL71" s="91" t="str">
        <f t="shared" si="112"/>
        <v/>
      </c>
      <c r="CM71" s="91" t="str">
        <f t="shared" si="113"/>
        <v/>
      </c>
      <c r="CN71" s="91" t="str">
        <f t="shared" si="114"/>
        <v/>
      </c>
      <c r="CO71" s="91" t="str">
        <f t="shared" si="123"/>
        <v/>
      </c>
      <c r="CP71" s="91" t="str">
        <f t="shared" si="124"/>
        <v/>
      </c>
      <c r="CQ71" s="91">
        <f t="shared" si="127"/>
        <v>1.0567546601188079E-5</v>
      </c>
      <c r="CR71" s="91">
        <f t="shared" si="83"/>
        <v>9.670353103900327E-6</v>
      </c>
      <c r="CS71" s="91">
        <f t="shared" si="83"/>
        <v>1.1373217672721261E-5</v>
      </c>
      <c r="CT71" s="91" t="str">
        <f t="shared" si="83"/>
        <v/>
      </c>
      <c r="CU71" s="91" t="str">
        <f t="shared" si="83"/>
        <v/>
      </c>
      <c r="CV71" s="91" t="str">
        <f t="shared" si="83"/>
        <v/>
      </c>
      <c r="CW71" s="91" t="str">
        <f t="shared" si="50"/>
        <v/>
      </c>
      <c r="CX71" s="91" t="str">
        <f t="shared" si="50"/>
        <v/>
      </c>
      <c r="CY71" s="91" t="str">
        <f t="shared" si="50"/>
        <v/>
      </c>
      <c r="CZ71" s="91" t="str">
        <f t="shared" si="48"/>
        <v/>
      </c>
      <c r="DA71" s="91" t="str">
        <f t="shared" si="125"/>
        <v/>
      </c>
      <c r="DB71" s="91" t="str">
        <f t="shared" si="126"/>
        <v/>
      </c>
    </row>
    <row r="72" spans="1:106" ht="15" customHeight="1" x14ac:dyDescent="0.3">
      <c r="A72" s="126" t="str">
        <f>'Gene Table'!B71</f>
        <v>TGFB1</v>
      </c>
      <c r="B72" s="102">
        <v>69</v>
      </c>
      <c r="C72" s="41">
        <f>IF('Test Sample Data'!C71="","",IF(SUM('Test Sample Data'!C$3:C$98)&gt;10,IF(AND(ISNUMBER('Test Sample Data'!C71),'Test Sample Data'!C71&lt;$C$109, 'Test Sample Data'!C71&gt;0),'Test Sample Data'!C71,$C$109),""))</f>
        <v>24.12</v>
      </c>
      <c r="D72" s="41">
        <f>IF('Test Sample Data'!D71="","",IF(SUM('Test Sample Data'!D$3:D$98)&gt;10,IF(AND(ISNUMBER('Test Sample Data'!D71),'Test Sample Data'!D71&lt;$C$109, 'Test Sample Data'!D71&gt;0),'Test Sample Data'!D71,$C$109),""))</f>
        <v>24.24</v>
      </c>
      <c r="E72" s="41">
        <f>IF('Test Sample Data'!E71="","",IF(SUM('Test Sample Data'!E$3:E$98)&gt;10,IF(AND(ISNUMBER('Test Sample Data'!E71),'Test Sample Data'!E71&lt;$C$109, 'Test Sample Data'!E71&gt;0),'Test Sample Data'!E71,$C$109),""))</f>
        <v>24.15</v>
      </c>
      <c r="F72" s="41" t="str">
        <f>IF('Test Sample Data'!F71="","",IF(SUM('Test Sample Data'!F$3:F$98)&gt;10,IF(AND(ISNUMBER('Test Sample Data'!F71),'Test Sample Data'!F71&lt;$C$109, 'Test Sample Data'!F71&gt;0),'Test Sample Data'!F71,$C$109),""))</f>
        <v/>
      </c>
      <c r="G72" s="41" t="str">
        <f>IF('Test Sample Data'!G71="","",IF(SUM('Test Sample Data'!G$3:G$98)&gt;10,IF(AND(ISNUMBER('Test Sample Data'!G71),'Test Sample Data'!G71&lt;$C$109, 'Test Sample Data'!G71&gt;0),'Test Sample Data'!G71,$C$109),""))</f>
        <v/>
      </c>
      <c r="H72" s="41" t="str">
        <f>IF('Test Sample Data'!H71="","",IF(SUM('Test Sample Data'!H$3:H$98)&gt;10,IF(AND(ISNUMBER('Test Sample Data'!H71),'Test Sample Data'!H71&lt;$C$109, 'Test Sample Data'!H71&gt;0),'Test Sample Data'!H71,$C$109),""))</f>
        <v/>
      </c>
      <c r="I72" s="41" t="str">
        <f>IF('Test Sample Data'!I71="","",IF(SUM('Test Sample Data'!I$3:I$98)&gt;10,IF(AND(ISNUMBER('Test Sample Data'!I71),'Test Sample Data'!I71&lt;$C$109, 'Test Sample Data'!I71&gt;0),'Test Sample Data'!I71,$C$109),""))</f>
        <v/>
      </c>
      <c r="J72" s="41" t="str">
        <f>IF('Test Sample Data'!J71="","",IF(SUM('Test Sample Data'!J$3:J$98)&gt;10,IF(AND(ISNUMBER('Test Sample Data'!J71),'Test Sample Data'!J71&lt;$C$109, 'Test Sample Data'!J71&gt;0),'Test Sample Data'!J71,$C$109),""))</f>
        <v/>
      </c>
      <c r="K72" s="41" t="str">
        <f>IF('Test Sample Data'!K71="","",IF(SUM('Test Sample Data'!K$3:K$98)&gt;10,IF(AND(ISNUMBER('Test Sample Data'!K71),'Test Sample Data'!K71&lt;$C$109, 'Test Sample Data'!K71&gt;0),'Test Sample Data'!K71,$C$109),""))</f>
        <v/>
      </c>
      <c r="L72" s="41" t="str">
        <f>IF('Test Sample Data'!L71="","",IF(SUM('Test Sample Data'!L$3:L$98)&gt;10,IF(AND(ISNUMBER('Test Sample Data'!L71),'Test Sample Data'!L71&lt;$C$109, 'Test Sample Data'!L71&gt;0),'Test Sample Data'!L71,$C$109),""))</f>
        <v/>
      </c>
      <c r="M72" s="41" t="str">
        <f>IF('Test Sample Data'!M71="","",IF(SUM('Test Sample Data'!M$3:M$98)&gt;10,IF(AND(ISNUMBER('Test Sample Data'!M71),'Test Sample Data'!M71&lt;$C$109, 'Test Sample Data'!M71&gt;0),'Test Sample Data'!M71,$C$109),""))</f>
        <v/>
      </c>
      <c r="N72" s="41" t="str">
        <f>IF('Test Sample Data'!N71="","",IF(SUM('Test Sample Data'!N$3:N$98)&gt;10,IF(AND(ISNUMBER('Test Sample Data'!N71),'Test Sample Data'!N71&lt;$C$109, 'Test Sample Data'!N71&gt;0),'Test Sample Data'!N71,$C$109),""))</f>
        <v/>
      </c>
      <c r="O72" s="41" t="str">
        <f>'Gene Table'!B71</f>
        <v>TGFB1</v>
      </c>
      <c r="P72" s="102">
        <v>69</v>
      </c>
      <c r="Q72" s="41">
        <f>IF('Control Sample Data'!C71="","",IF(SUM('Control Sample Data'!C$3:C$98)&gt;10,IF(AND(ISNUMBER('Control Sample Data'!C71),'Control Sample Data'!C71&lt;$C$109, 'Control Sample Data'!C71&gt;0),'Control Sample Data'!C71,$C$109),""))</f>
        <v>29.15</v>
      </c>
      <c r="R72" s="41">
        <f>IF('Control Sample Data'!D71="","",IF(SUM('Control Sample Data'!D$3:D$98)&gt;10,IF(AND(ISNUMBER('Control Sample Data'!D71),'Control Sample Data'!D71&lt;$C$109, 'Control Sample Data'!D71&gt;0),'Control Sample Data'!D71,$C$109),""))</f>
        <v>28.79</v>
      </c>
      <c r="S72" s="41">
        <f>IF('Control Sample Data'!E71="","",IF(SUM('Control Sample Data'!E$3:E$98)&gt;10,IF(AND(ISNUMBER('Control Sample Data'!E71),'Control Sample Data'!E71&lt;$C$109, 'Control Sample Data'!E71&gt;0),'Control Sample Data'!E71,$C$109),""))</f>
        <v>28.59</v>
      </c>
      <c r="T72" s="41" t="str">
        <f>IF('Control Sample Data'!F71="","",IF(SUM('Control Sample Data'!F$3:F$98)&gt;10,IF(AND(ISNUMBER('Control Sample Data'!F71),'Control Sample Data'!F71&lt;$C$109, 'Control Sample Data'!F71&gt;0),'Control Sample Data'!F71,$C$109),""))</f>
        <v/>
      </c>
      <c r="U72" s="41" t="str">
        <f>IF('Control Sample Data'!G71="","",IF(SUM('Control Sample Data'!G$3:G$98)&gt;10,IF(AND(ISNUMBER('Control Sample Data'!G71),'Control Sample Data'!G71&lt;$C$109, 'Control Sample Data'!G71&gt;0),'Control Sample Data'!G71,$C$109),""))</f>
        <v/>
      </c>
      <c r="V72" s="41" t="str">
        <f>IF('Control Sample Data'!H71="","",IF(SUM('Control Sample Data'!H$3:H$98)&gt;10,IF(AND(ISNUMBER('Control Sample Data'!H71),'Control Sample Data'!H71&lt;$C$109, 'Control Sample Data'!H71&gt;0),'Control Sample Data'!H71,$C$109),""))</f>
        <v/>
      </c>
      <c r="W72" s="41" t="str">
        <f>IF('Control Sample Data'!I71="","",IF(SUM('Control Sample Data'!I$3:I$98)&gt;10,IF(AND(ISNUMBER('Control Sample Data'!I71),'Control Sample Data'!I71&lt;$C$109, 'Control Sample Data'!I71&gt;0),'Control Sample Data'!I71,$C$109),""))</f>
        <v/>
      </c>
      <c r="X72" s="41" t="str">
        <f>IF('Control Sample Data'!J71="","",IF(SUM('Control Sample Data'!J$3:J$98)&gt;10,IF(AND(ISNUMBER('Control Sample Data'!J71),'Control Sample Data'!J71&lt;$C$109, 'Control Sample Data'!J71&gt;0),'Control Sample Data'!J71,$C$109),""))</f>
        <v/>
      </c>
      <c r="Y72" s="41" t="str">
        <f>IF('Control Sample Data'!K71="","",IF(SUM('Control Sample Data'!K$3:K$98)&gt;10,IF(AND(ISNUMBER('Control Sample Data'!K71),'Control Sample Data'!K71&lt;$C$109, 'Control Sample Data'!K71&gt;0),'Control Sample Data'!K71,$C$109),""))</f>
        <v/>
      </c>
      <c r="Z72" s="41" t="str">
        <f>IF('Control Sample Data'!L71="","",IF(SUM('Control Sample Data'!L$3:L$98)&gt;10,IF(AND(ISNUMBER('Control Sample Data'!L71),'Control Sample Data'!L71&lt;$C$109, 'Control Sample Data'!L71&gt;0),'Control Sample Data'!L71,$C$109),""))</f>
        <v/>
      </c>
      <c r="AA72" s="41" t="str">
        <f>IF('Control Sample Data'!M71="","",IF(SUM('Control Sample Data'!M$3:M$98)&gt;10,IF(AND(ISNUMBER('Control Sample Data'!M71),'Control Sample Data'!M71&lt;$C$109, 'Control Sample Data'!M71&gt;0),'Control Sample Data'!M71,$C$109),""))</f>
        <v/>
      </c>
      <c r="AB72" s="127" t="str">
        <f>IF('Control Sample Data'!N71="","",IF(SUM('Control Sample Data'!N$3:N$98)&gt;10,IF(AND(ISNUMBER('Control Sample Data'!N71),'Control Sample Data'!N71&lt;$C$109, 'Control Sample Data'!N71&gt;0),'Control Sample Data'!N71,$C$109),""))</f>
        <v/>
      </c>
      <c r="BA72" s="85" t="str">
        <f t="shared" si="115"/>
        <v>TGFB1</v>
      </c>
      <c r="BB72" s="107">
        <v>69</v>
      </c>
      <c r="BC72" s="86">
        <f t="shared" si="85"/>
        <v>5.411999999999999</v>
      </c>
      <c r="BD72" s="86">
        <f t="shared" si="86"/>
        <v>5.5560000000000009</v>
      </c>
      <c r="BE72" s="86">
        <f t="shared" si="87"/>
        <v>5.5679999999999978</v>
      </c>
      <c r="BF72" s="86" t="str">
        <f t="shared" si="88"/>
        <v/>
      </c>
      <c r="BG72" s="86" t="str">
        <f t="shared" si="89"/>
        <v/>
      </c>
      <c r="BH72" s="86" t="str">
        <f t="shared" si="90"/>
        <v/>
      </c>
      <c r="BI72" s="86" t="str">
        <f t="shared" si="91"/>
        <v/>
      </c>
      <c r="BJ72" s="86" t="str">
        <f t="shared" si="92"/>
        <v/>
      </c>
      <c r="BK72" s="86" t="str">
        <f t="shared" si="93"/>
        <v/>
      </c>
      <c r="BL72" s="86" t="str">
        <f t="shared" si="94"/>
        <v/>
      </c>
      <c r="BM72" s="86" t="str">
        <f t="shared" si="116"/>
        <v/>
      </c>
      <c r="BN72" s="86" t="str">
        <f t="shared" si="117"/>
        <v/>
      </c>
      <c r="BO72" s="86">
        <f t="shared" si="95"/>
        <v>10.68</v>
      </c>
      <c r="BP72" s="86">
        <f t="shared" si="96"/>
        <v>10.448</v>
      </c>
      <c r="BQ72" s="86">
        <f t="shared" si="97"/>
        <v>10.013999999999999</v>
      </c>
      <c r="BR72" s="86" t="str">
        <f t="shared" si="98"/>
        <v/>
      </c>
      <c r="BS72" s="86" t="str">
        <f t="shared" si="99"/>
        <v/>
      </c>
      <c r="BT72" s="86" t="str">
        <f t="shared" si="100"/>
        <v/>
      </c>
      <c r="BU72" s="86" t="str">
        <f t="shared" si="101"/>
        <v/>
      </c>
      <c r="BV72" s="86" t="str">
        <f t="shared" si="102"/>
        <v/>
      </c>
      <c r="BW72" s="86" t="str">
        <f t="shared" si="103"/>
        <v/>
      </c>
      <c r="BX72" s="86" t="str">
        <f t="shared" si="104"/>
        <v/>
      </c>
      <c r="BY72" s="86" t="str">
        <f t="shared" si="118"/>
        <v/>
      </c>
      <c r="BZ72" s="86" t="str">
        <f t="shared" si="119"/>
        <v/>
      </c>
      <c r="CA72" s="41">
        <f t="shared" si="120"/>
        <v>5.5119999999999996</v>
      </c>
      <c r="CB72" s="41">
        <f t="shared" si="121"/>
        <v>10.380666666666666</v>
      </c>
      <c r="CC72" s="90" t="str">
        <f t="shared" si="122"/>
        <v>TGFB1</v>
      </c>
      <c r="CD72" s="107">
        <v>69</v>
      </c>
      <c r="CE72" s="91">
        <f t="shared" si="105"/>
        <v>2.3486898094774437E-2</v>
      </c>
      <c r="CF72" s="91">
        <f t="shared" si="106"/>
        <v>2.1255794568843037E-2</v>
      </c>
      <c r="CG72" s="91">
        <f t="shared" si="107"/>
        <v>2.1079727099057831E-2</v>
      </c>
      <c r="CH72" s="91" t="str">
        <f t="shared" si="108"/>
        <v/>
      </c>
      <c r="CI72" s="91" t="str">
        <f t="shared" si="109"/>
        <v/>
      </c>
      <c r="CJ72" s="91" t="str">
        <f t="shared" si="110"/>
        <v/>
      </c>
      <c r="CK72" s="91" t="str">
        <f t="shared" si="111"/>
        <v/>
      </c>
      <c r="CL72" s="91" t="str">
        <f t="shared" si="112"/>
        <v/>
      </c>
      <c r="CM72" s="91" t="str">
        <f t="shared" si="113"/>
        <v/>
      </c>
      <c r="CN72" s="91" t="str">
        <f t="shared" si="114"/>
        <v/>
      </c>
      <c r="CO72" s="91" t="str">
        <f t="shared" si="123"/>
        <v/>
      </c>
      <c r="CP72" s="91" t="str">
        <f t="shared" si="124"/>
        <v/>
      </c>
      <c r="CQ72" s="91">
        <f t="shared" si="127"/>
        <v>6.095364008308655E-4</v>
      </c>
      <c r="CR72" s="91">
        <f t="shared" si="83"/>
        <v>7.1587732284629361E-4</v>
      </c>
      <c r="CS72" s="91">
        <f t="shared" si="83"/>
        <v>9.6713171087209478E-4</v>
      </c>
      <c r="CT72" s="91" t="str">
        <f t="shared" si="83"/>
        <v/>
      </c>
      <c r="CU72" s="91" t="str">
        <f t="shared" si="83"/>
        <v/>
      </c>
      <c r="CV72" s="91" t="str">
        <f t="shared" si="83"/>
        <v/>
      </c>
      <c r="CW72" s="91" t="str">
        <f t="shared" si="50"/>
        <v/>
      </c>
      <c r="CX72" s="91" t="str">
        <f t="shared" si="50"/>
        <v/>
      </c>
      <c r="CY72" s="91" t="str">
        <f t="shared" si="50"/>
        <v/>
      </c>
      <c r="CZ72" s="91" t="str">
        <f t="shared" si="48"/>
        <v/>
      </c>
      <c r="DA72" s="91" t="str">
        <f t="shared" si="125"/>
        <v/>
      </c>
      <c r="DB72" s="91" t="str">
        <f t="shared" si="126"/>
        <v/>
      </c>
    </row>
    <row r="73" spans="1:106" ht="15" customHeight="1" x14ac:dyDescent="0.3">
      <c r="A73" s="126" t="str">
        <f>'Gene Table'!B72</f>
        <v>TGFB2</v>
      </c>
      <c r="B73" s="102">
        <v>70</v>
      </c>
      <c r="C73" s="41">
        <f>IF('Test Sample Data'!C72="","",IF(SUM('Test Sample Data'!C$3:C$98)&gt;10,IF(AND(ISNUMBER('Test Sample Data'!C72),'Test Sample Data'!C72&lt;$C$109, 'Test Sample Data'!C72&gt;0),'Test Sample Data'!C72,$C$109),""))</f>
        <v>29.33</v>
      </c>
      <c r="D73" s="41">
        <f>IF('Test Sample Data'!D72="","",IF(SUM('Test Sample Data'!D$3:D$98)&gt;10,IF(AND(ISNUMBER('Test Sample Data'!D72),'Test Sample Data'!D72&lt;$C$109, 'Test Sample Data'!D72&gt;0),'Test Sample Data'!D72,$C$109),""))</f>
        <v>29.46</v>
      </c>
      <c r="E73" s="41">
        <f>IF('Test Sample Data'!E72="","",IF(SUM('Test Sample Data'!E$3:E$98)&gt;10,IF(AND(ISNUMBER('Test Sample Data'!E72),'Test Sample Data'!E72&lt;$C$109, 'Test Sample Data'!E72&gt;0),'Test Sample Data'!E72,$C$109),""))</f>
        <v>29.07</v>
      </c>
      <c r="F73" s="41" t="str">
        <f>IF('Test Sample Data'!F72="","",IF(SUM('Test Sample Data'!F$3:F$98)&gt;10,IF(AND(ISNUMBER('Test Sample Data'!F72),'Test Sample Data'!F72&lt;$C$109, 'Test Sample Data'!F72&gt;0),'Test Sample Data'!F72,$C$109),""))</f>
        <v/>
      </c>
      <c r="G73" s="41" t="str">
        <f>IF('Test Sample Data'!G72="","",IF(SUM('Test Sample Data'!G$3:G$98)&gt;10,IF(AND(ISNUMBER('Test Sample Data'!G72),'Test Sample Data'!G72&lt;$C$109, 'Test Sample Data'!G72&gt;0),'Test Sample Data'!G72,$C$109),""))</f>
        <v/>
      </c>
      <c r="H73" s="41" t="str">
        <f>IF('Test Sample Data'!H72="","",IF(SUM('Test Sample Data'!H$3:H$98)&gt;10,IF(AND(ISNUMBER('Test Sample Data'!H72),'Test Sample Data'!H72&lt;$C$109, 'Test Sample Data'!H72&gt;0),'Test Sample Data'!H72,$C$109),""))</f>
        <v/>
      </c>
      <c r="I73" s="41" t="str">
        <f>IF('Test Sample Data'!I72="","",IF(SUM('Test Sample Data'!I$3:I$98)&gt;10,IF(AND(ISNUMBER('Test Sample Data'!I72),'Test Sample Data'!I72&lt;$C$109, 'Test Sample Data'!I72&gt;0),'Test Sample Data'!I72,$C$109),""))</f>
        <v/>
      </c>
      <c r="J73" s="41" t="str">
        <f>IF('Test Sample Data'!J72="","",IF(SUM('Test Sample Data'!J$3:J$98)&gt;10,IF(AND(ISNUMBER('Test Sample Data'!J72),'Test Sample Data'!J72&lt;$C$109, 'Test Sample Data'!J72&gt;0),'Test Sample Data'!J72,$C$109),""))</f>
        <v/>
      </c>
      <c r="K73" s="41" t="str">
        <f>IF('Test Sample Data'!K72="","",IF(SUM('Test Sample Data'!K$3:K$98)&gt;10,IF(AND(ISNUMBER('Test Sample Data'!K72),'Test Sample Data'!K72&lt;$C$109, 'Test Sample Data'!K72&gt;0),'Test Sample Data'!K72,$C$109),""))</f>
        <v/>
      </c>
      <c r="L73" s="41" t="str">
        <f>IF('Test Sample Data'!L72="","",IF(SUM('Test Sample Data'!L$3:L$98)&gt;10,IF(AND(ISNUMBER('Test Sample Data'!L72),'Test Sample Data'!L72&lt;$C$109, 'Test Sample Data'!L72&gt;0),'Test Sample Data'!L72,$C$109),""))</f>
        <v/>
      </c>
      <c r="M73" s="41" t="str">
        <f>IF('Test Sample Data'!M72="","",IF(SUM('Test Sample Data'!M$3:M$98)&gt;10,IF(AND(ISNUMBER('Test Sample Data'!M72),'Test Sample Data'!M72&lt;$C$109, 'Test Sample Data'!M72&gt;0),'Test Sample Data'!M72,$C$109),""))</f>
        <v/>
      </c>
      <c r="N73" s="41" t="str">
        <f>IF('Test Sample Data'!N72="","",IF(SUM('Test Sample Data'!N$3:N$98)&gt;10,IF(AND(ISNUMBER('Test Sample Data'!N72),'Test Sample Data'!N72&lt;$C$109, 'Test Sample Data'!N72&gt;0),'Test Sample Data'!N72,$C$109),""))</f>
        <v/>
      </c>
      <c r="O73" s="41" t="str">
        <f>'Gene Table'!B72</f>
        <v>TGFB2</v>
      </c>
      <c r="P73" s="102">
        <v>70</v>
      </c>
      <c r="Q73" s="41">
        <f>IF('Control Sample Data'!C72="","",IF(SUM('Control Sample Data'!C$3:C$98)&gt;10,IF(AND(ISNUMBER('Control Sample Data'!C72),'Control Sample Data'!C72&lt;$C$109, 'Control Sample Data'!C72&gt;0),'Control Sample Data'!C72,$C$109),""))</f>
        <v>26.9</v>
      </c>
      <c r="R73" s="41">
        <f>IF('Control Sample Data'!D72="","",IF(SUM('Control Sample Data'!D$3:D$98)&gt;10,IF(AND(ISNUMBER('Control Sample Data'!D72),'Control Sample Data'!D72&lt;$C$109, 'Control Sample Data'!D72&gt;0),'Control Sample Data'!D72,$C$109),""))</f>
        <v>26.75</v>
      </c>
      <c r="S73" s="41">
        <f>IF('Control Sample Data'!E72="","",IF(SUM('Control Sample Data'!E$3:E$98)&gt;10,IF(AND(ISNUMBER('Control Sample Data'!E72),'Control Sample Data'!E72&lt;$C$109, 'Control Sample Data'!E72&gt;0),'Control Sample Data'!E72,$C$109),""))</f>
        <v>27.12</v>
      </c>
      <c r="T73" s="41" t="str">
        <f>IF('Control Sample Data'!F72="","",IF(SUM('Control Sample Data'!F$3:F$98)&gt;10,IF(AND(ISNUMBER('Control Sample Data'!F72),'Control Sample Data'!F72&lt;$C$109, 'Control Sample Data'!F72&gt;0),'Control Sample Data'!F72,$C$109),""))</f>
        <v/>
      </c>
      <c r="U73" s="41" t="str">
        <f>IF('Control Sample Data'!G72="","",IF(SUM('Control Sample Data'!G$3:G$98)&gt;10,IF(AND(ISNUMBER('Control Sample Data'!G72),'Control Sample Data'!G72&lt;$C$109, 'Control Sample Data'!G72&gt;0),'Control Sample Data'!G72,$C$109),""))</f>
        <v/>
      </c>
      <c r="V73" s="41" t="str">
        <f>IF('Control Sample Data'!H72="","",IF(SUM('Control Sample Data'!H$3:H$98)&gt;10,IF(AND(ISNUMBER('Control Sample Data'!H72),'Control Sample Data'!H72&lt;$C$109, 'Control Sample Data'!H72&gt;0),'Control Sample Data'!H72,$C$109),""))</f>
        <v/>
      </c>
      <c r="W73" s="41" t="str">
        <f>IF('Control Sample Data'!I72="","",IF(SUM('Control Sample Data'!I$3:I$98)&gt;10,IF(AND(ISNUMBER('Control Sample Data'!I72),'Control Sample Data'!I72&lt;$C$109, 'Control Sample Data'!I72&gt;0),'Control Sample Data'!I72,$C$109),""))</f>
        <v/>
      </c>
      <c r="X73" s="41" t="str">
        <f>IF('Control Sample Data'!J72="","",IF(SUM('Control Sample Data'!J$3:J$98)&gt;10,IF(AND(ISNUMBER('Control Sample Data'!J72),'Control Sample Data'!J72&lt;$C$109, 'Control Sample Data'!J72&gt;0),'Control Sample Data'!J72,$C$109),""))</f>
        <v/>
      </c>
      <c r="Y73" s="41" t="str">
        <f>IF('Control Sample Data'!K72="","",IF(SUM('Control Sample Data'!K$3:K$98)&gt;10,IF(AND(ISNUMBER('Control Sample Data'!K72),'Control Sample Data'!K72&lt;$C$109, 'Control Sample Data'!K72&gt;0),'Control Sample Data'!K72,$C$109),""))</f>
        <v/>
      </c>
      <c r="Z73" s="41" t="str">
        <f>IF('Control Sample Data'!L72="","",IF(SUM('Control Sample Data'!L$3:L$98)&gt;10,IF(AND(ISNUMBER('Control Sample Data'!L72),'Control Sample Data'!L72&lt;$C$109, 'Control Sample Data'!L72&gt;0),'Control Sample Data'!L72,$C$109),""))</f>
        <v/>
      </c>
      <c r="AA73" s="41" t="str">
        <f>IF('Control Sample Data'!M72="","",IF(SUM('Control Sample Data'!M$3:M$98)&gt;10,IF(AND(ISNUMBER('Control Sample Data'!M72),'Control Sample Data'!M72&lt;$C$109, 'Control Sample Data'!M72&gt;0),'Control Sample Data'!M72,$C$109),""))</f>
        <v/>
      </c>
      <c r="AB73" s="127" t="str">
        <f>IF('Control Sample Data'!N72="","",IF(SUM('Control Sample Data'!N$3:N$98)&gt;10,IF(AND(ISNUMBER('Control Sample Data'!N72),'Control Sample Data'!N72&lt;$C$109, 'Control Sample Data'!N72&gt;0),'Control Sample Data'!N72,$C$109),""))</f>
        <v/>
      </c>
      <c r="BA73" s="85" t="str">
        <f t="shared" si="115"/>
        <v>TGFB2</v>
      </c>
      <c r="BB73" s="107">
        <v>70</v>
      </c>
      <c r="BC73" s="86">
        <f t="shared" si="85"/>
        <v>10.621999999999996</v>
      </c>
      <c r="BD73" s="86">
        <f t="shared" si="86"/>
        <v>10.776000000000003</v>
      </c>
      <c r="BE73" s="86">
        <f t="shared" si="87"/>
        <v>10.488</v>
      </c>
      <c r="BF73" s="86" t="str">
        <f t="shared" si="88"/>
        <v/>
      </c>
      <c r="BG73" s="86" t="str">
        <f t="shared" si="89"/>
        <v/>
      </c>
      <c r="BH73" s="86" t="str">
        <f t="shared" si="90"/>
        <v/>
      </c>
      <c r="BI73" s="86" t="str">
        <f t="shared" si="91"/>
        <v/>
      </c>
      <c r="BJ73" s="86" t="str">
        <f t="shared" si="92"/>
        <v/>
      </c>
      <c r="BK73" s="86" t="str">
        <f t="shared" si="93"/>
        <v/>
      </c>
      <c r="BL73" s="86" t="str">
        <f t="shared" si="94"/>
        <v/>
      </c>
      <c r="BM73" s="86" t="str">
        <f t="shared" si="116"/>
        <v/>
      </c>
      <c r="BN73" s="86" t="str">
        <f t="shared" si="117"/>
        <v/>
      </c>
      <c r="BO73" s="86">
        <f t="shared" si="95"/>
        <v>8.43</v>
      </c>
      <c r="BP73" s="86">
        <f t="shared" si="96"/>
        <v>8.4080000000000013</v>
      </c>
      <c r="BQ73" s="86">
        <f t="shared" si="97"/>
        <v>8.5440000000000005</v>
      </c>
      <c r="BR73" s="86" t="str">
        <f t="shared" si="98"/>
        <v/>
      </c>
      <c r="BS73" s="86" t="str">
        <f t="shared" si="99"/>
        <v/>
      </c>
      <c r="BT73" s="86" t="str">
        <f t="shared" si="100"/>
        <v/>
      </c>
      <c r="BU73" s="86" t="str">
        <f t="shared" si="101"/>
        <v/>
      </c>
      <c r="BV73" s="86" t="str">
        <f t="shared" si="102"/>
        <v/>
      </c>
      <c r="BW73" s="86" t="str">
        <f t="shared" si="103"/>
        <v/>
      </c>
      <c r="BX73" s="86" t="str">
        <f t="shared" si="104"/>
        <v/>
      </c>
      <c r="BY73" s="86" t="str">
        <f t="shared" si="118"/>
        <v/>
      </c>
      <c r="BZ73" s="86" t="str">
        <f t="shared" si="119"/>
        <v/>
      </c>
      <c r="CA73" s="41">
        <f t="shared" si="120"/>
        <v>10.628666666666666</v>
      </c>
      <c r="CB73" s="41">
        <f t="shared" si="121"/>
        <v>8.4606666666666666</v>
      </c>
      <c r="CC73" s="90" t="str">
        <f t="shared" si="122"/>
        <v>TGFB2</v>
      </c>
      <c r="CD73" s="107">
        <v>70</v>
      </c>
      <c r="CE73" s="91">
        <f t="shared" si="105"/>
        <v>6.345405578395718E-4</v>
      </c>
      <c r="CF73" s="91">
        <f t="shared" si="106"/>
        <v>5.7029657940093541E-4</v>
      </c>
      <c r="CG73" s="91">
        <f t="shared" si="107"/>
        <v>6.9630161980671005E-4</v>
      </c>
      <c r="CH73" s="91" t="str">
        <f t="shared" si="108"/>
        <v/>
      </c>
      <c r="CI73" s="91" t="str">
        <f t="shared" si="109"/>
        <v/>
      </c>
      <c r="CJ73" s="91" t="str">
        <f t="shared" si="110"/>
        <v/>
      </c>
      <c r="CK73" s="91" t="str">
        <f t="shared" si="111"/>
        <v/>
      </c>
      <c r="CL73" s="91" t="str">
        <f t="shared" si="112"/>
        <v/>
      </c>
      <c r="CM73" s="91" t="str">
        <f t="shared" si="113"/>
        <v/>
      </c>
      <c r="CN73" s="91" t="str">
        <f t="shared" si="114"/>
        <v/>
      </c>
      <c r="CO73" s="91" t="str">
        <f t="shared" si="123"/>
        <v/>
      </c>
      <c r="CP73" s="91" t="str">
        <f t="shared" si="124"/>
        <v/>
      </c>
      <c r="CQ73" s="91">
        <f t="shared" si="127"/>
        <v>2.8994600988848621E-3</v>
      </c>
      <c r="CR73" s="91">
        <f t="shared" si="83"/>
        <v>2.9440134952312116E-3</v>
      </c>
      <c r="CS73" s="91">
        <f t="shared" si="83"/>
        <v>2.6791665792785099E-3</v>
      </c>
      <c r="CT73" s="91" t="str">
        <f t="shared" si="83"/>
        <v/>
      </c>
      <c r="CU73" s="91" t="str">
        <f t="shared" si="83"/>
        <v/>
      </c>
      <c r="CV73" s="91" t="str">
        <f t="shared" si="83"/>
        <v/>
      </c>
      <c r="CW73" s="91" t="str">
        <f t="shared" si="50"/>
        <v/>
      </c>
      <c r="CX73" s="91" t="str">
        <f t="shared" si="50"/>
        <v/>
      </c>
      <c r="CY73" s="91" t="str">
        <f t="shared" si="50"/>
        <v/>
      </c>
      <c r="CZ73" s="91" t="str">
        <f t="shared" si="48"/>
        <v/>
      </c>
      <c r="DA73" s="91" t="str">
        <f t="shared" si="125"/>
        <v/>
      </c>
      <c r="DB73" s="91" t="str">
        <f t="shared" si="126"/>
        <v/>
      </c>
    </row>
    <row r="74" spans="1:106" ht="15" customHeight="1" x14ac:dyDescent="0.3">
      <c r="A74" s="126" t="str">
        <f>'Gene Table'!B73</f>
        <v>TGFB3</v>
      </c>
      <c r="B74" s="102">
        <v>71</v>
      </c>
      <c r="C74" s="41">
        <f>IF('Test Sample Data'!C73="","",IF(SUM('Test Sample Data'!C$3:C$98)&gt;10,IF(AND(ISNUMBER('Test Sample Data'!C73),'Test Sample Data'!C73&lt;$C$109, 'Test Sample Data'!C73&gt;0),'Test Sample Data'!C73,$C$109),""))</f>
        <v>18.23</v>
      </c>
      <c r="D74" s="41">
        <f>IF('Test Sample Data'!D73="","",IF(SUM('Test Sample Data'!D$3:D$98)&gt;10,IF(AND(ISNUMBER('Test Sample Data'!D73),'Test Sample Data'!D73&lt;$C$109, 'Test Sample Data'!D73&gt;0),'Test Sample Data'!D73,$C$109),""))</f>
        <v>18.260000000000002</v>
      </c>
      <c r="E74" s="41">
        <f>IF('Test Sample Data'!E73="","",IF(SUM('Test Sample Data'!E$3:E$98)&gt;10,IF(AND(ISNUMBER('Test Sample Data'!E73),'Test Sample Data'!E73&lt;$C$109, 'Test Sample Data'!E73&gt;0),'Test Sample Data'!E73,$C$109),""))</f>
        <v>18.21</v>
      </c>
      <c r="F74" s="41" t="str">
        <f>IF('Test Sample Data'!F73="","",IF(SUM('Test Sample Data'!F$3:F$98)&gt;10,IF(AND(ISNUMBER('Test Sample Data'!F73),'Test Sample Data'!F73&lt;$C$109, 'Test Sample Data'!F73&gt;0),'Test Sample Data'!F73,$C$109),""))</f>
        <v/>
      </c>
      <c r="G74" s="41" t="str">
        <f>IF('Test Sample Data'!G73="","",IF(SUM('Test Sample Data'!G$3:G$98)&gt;10,IF(AND(ISNUMBER('Test Sample Data'!G73),'Test Sample Data'!G73&lt;$C$109, 'Test Sample Data'!G73&gt;0),'Test Sample Data'!G73,$C$109),""))</f>
        <v/>
      </c>
      <c r="H74" s="41" t="str">
        <f>IF('Test Sample Data'!H73="","",IF(SUM('Test Sample Data'!H$3:H$98)&gt;10,IF(AND(ISNUMBER('Test Sample Data'!H73),'Test Sample Data'!H73&lt;$C$109, 'Test Sample Data'!H73&gt;0),'Test Sample Data'!H73,$C$109),""))</f>
        <v/>
      </c>
      <c r="I74" s="41" t="str">
        <f>IF('Test Sample Data'!I73="","",IF(SUM('Test Sample Data'!I$3:I$98)&gt;10,IF(AND(ISNUMBER('Test Sample Data'!I73),'Test Sample Data'!I73&lt;$C$109, 'Test Sample Data'!I73&gt;0),'Test Sample Data'!I73,$C$109),""))</f>
        <v/>
      </c>
      <c r="J74" s="41" t="str">
        <f>IF('Test Sample Data'!J73="","",IF(SUM('Test Sample Data'!J$3:J$98)&gt;10,IF(AND(ISNUMBER('Test Sample Data'!J73),'Test Sample Data'!J73&lt;$C$109, 'Test Sample Data'!J73&gt;0),'Test Sample Data'!J73,$C$109),""))</f>
        <v/>
      </c>
      <c r="K74" s="41" t="str">
        <f>IF('Test Sample Data'!K73="","",IF(SUM('Test Sample Data'!K$3:K$98)&gt;10,IF(AND(ISNUMBER('Test Sample Data'!K73),'Test Sample Data'!K73&lt;$C$109, 'Test Sample Data'!K73&gt;0),'Test Sample Data'!K73,$C$109),""))</f>
        <v/>
      </c>
      <c r="L74" s="41" t="str">
        <f>IF('Test Sample Data'!L73="","",IF(SUM('Test Sample Data'!L$3:L$98)&gt;10,IF(AND(ISNUMBER('Test Sample Data'!L73),'Test Sample Data'!L73&lt;$C$109, 'Test Sample Data'!L73&gt;0),'Test Sample Data'!L73,$C$109),""))</f>
        <v/>
      </c>
      <c r="M74" s="41" t="str">
        <f>IF('Test Sample Data'!M73="","",IF(SUM('Test Sample Data'!M$3:M$98)&gt;10,IF(AND(ISNUMBER('Test Sample Data'!M73),'Test Sample Data'!M73&lt;$C$109, 'Test Sample Data'!M73&gt;0),'Test Sample Data'!M73,$C$109),""))</f>
        <v/>
      </c>
      <c r="N74" s="41" t="str">
        <f>IF('Test Sample Data'!N73="","",IF(SUM('Test Sample Data'!N$3:N$98)&gt;10,IF(AND(ISNUMBER('Test Sample Data'!N73),'Test Sample Data'!N73&lt;$C$109, 'Test Sample Data'!N73&gt;0),'Test Sample Data'!N73,$C$109),""))</f>
        <v/>
      </c>
      <c r="O74" s="41" t="str">
        <f>'Gene Table'!B73</f>
        <v>TGFB3</v>
      </c>
      <c r="P74" s="102">
        <v>71</v>
      </c>
      <c r="Q74" s="41">
        <f>IF('Control Sample Data'!C73="","",IF(SUM('Control Sample Data'!C$3:C$98)&gt;10,IF(AND(ISNUMBER('Control Sample Data'!C73),'Control Sample Data'!C73&lt;$C$109, 'Control Sample Data'!C73&gt;0),'Control Sample Data'!C73,$C$109),""))</f>
        <v>18.66</v>
      </c>
      <c r="R74" s="41">
        <f>IF('Control Sample Data'!D73="","",IF(SUM('Control Sample Data'!D$3:D$98)&gt;10,IF(AND(ISNUMBER('Control Sample Data'!D73),'Control Sample Data'!D73&lt;$C$109, 'Control Sample Data'!D73&gt;0),'Control Sample Data'!D73,$C$109),""))</f>
        <v>18.59</v>
      </c>
      <c r="S74" s="41">
        <f>IF('Control Sample Data'!E73="","",IF(SUM('Control Sample Data'!E$3:E$98)&gt;10,IF(AND(ISNUMBER('Control Sample Data'!E73),'Control Sample Data'!E73&lt;$C$109, 'Control Sample Data'!E73&gt;0),'Control Sample Data'!E73,$C$109),""))</f>
        <v>18.46</v>
      </c>
      <c r="T74" s="41" t="str">
        <f>IF('Control Sample Data'!F73="","",IF(SUM('Control Sample Data'!F$3:F$98)&gt;10,IF(AND(ISNUMBER('Control Sample Data'!F73),'Control Sample Data'!F73&lt;$C$109, 'Control Sample Data'!F73&gt;0),'Control Sample Data'!F73,$C$109),""))</f>
        <v/>
      </c>
      <c r="U74" s="41" t="str">
        <f>IF('Control Sample Data'!G73="","",IF(SUM('Control Sample Data'!G$3:G$98)&gt;10,IF(AND(ISNUMBER('Control Sample Data'!G73),'Control Sample Data'!G73&lt;$C$109, 'Control Sample Data'!G73&gt;0),'Control Sample Data'!G73,$C$109),""))</f>
        <v/>
      </c>
      <c r="V74" s="41" t="str">
        <f>IF('Control Sample Data'!H73="","",IF(SUM('Control Sample Data'!H$3:H$98)&gt;10,IF(AND(ISNUMBER('Control Sample Data'!H73),'Control Sample Data'!H73&lt;$C$109, 'Control Sample Data'!H73&gt;0),'Control Sample Data'!H73,$C$109),""))</f>
        <v/>
      </c>
      <c r="W74" s="41" t="str">
        <f>IF('Control Sample Data'!I73="","",IF(SUM('Control Sample Data'!I$3:I$98)&gt;10,IF(AND(ISNUMBER('Control Sample Data'!I73),'Control Sample Data'!I73&lt;$C$109, 'Control Sample Data'!I73&gt;0),'Control Sample Data'!I73,$C$109),""))</f>
        <v/>
      </c>
      <c r="X74" s="41" t="str">
        <f>IF('Control Sample Data'!J73="","",IF(SUM('Control Sample Data'!J$3:J$98)&gt;10,IF(AND(ISNUMBER('Control Sample Data'!J73),'Control Sample Data'!J73&lt;$C$109, 'Control Sample Data'!J73&gt;0),'Control Sample Data'!J73,$C$109),""))</f>
        <v/>
      </c>
      <c r="Y74" s="41" t="str">
        <f>IF('Control Sample Data'!K73="","",IF(SUM('Control Sample Data'!K$3:K$98)&gt;10,IF(AND(ISNUMBER('Control Sample Data'!K73),'Control Sample Data'!K73&lt;$C$109, 'Control Sample Data'!K73&gt;0),'Control Sample Data'!K73,$C$109),""))</f>
        <v/>
      </c>
      <c r="Z74" s="41" t="str">
        <f>IF('Control Sample Data'!L73="","",IF(SUM('Control Sample Data'!L$3:L$98)&gt;10,IF(AND(ISNUMBER('Control Sample Data'!L73),'Control Sample Data'!L73&lt;$C$109, 'Control Sample Data'!L73&gt;0),'Control Sample Data'!L73,$C$109),""))</f>
        <v/>
      </c>
      <c r="AA74" s="41" t="str">
        <f>IF('Control Sample Data'!M73="","",IF(SUM('Control Sample Data'!M$3:M$98)&gt;10,IF(AND(ISNUMBER('Control Sample Data'!M73),'Control Sample Data'!M73&lt;$C$109, 'Control Sample Data'!M73&gt;0),'Control Sample Data'!M73,$C$109),""))</f>
        <v/>
      </c>
      <c r="AB74" s="127" t="str">
        <f>IF('Control Sample Data'!N73="","",IF(SUM('Control Sample Data'!N$3:N$98)&gt;10,IF(AND(ISNUMBER('Control Sample Data'!N73),'Control Sample Data'!N73&lt;$C$109, 'Control Sample Data'!N73&gt;0),'Control Sample Data'!N73,$C$109),""))</f>
        <v/>
      </c>
      <c r="BA74" s="85" t="str">
        <f t="shared" si="115"/>
        <v>TGFB3</v>
      </c>
      <c r="BB74" s="107">
        <v>71</v>
      </c>
      <c r="BC74" s="86">
        <f t="shared" si="85"/>
        <v>-0.47800000000000153</v>
      </c>
      <c r="BD74" s="86">
        <f t="shared" si="86"/>
        <v>-0.42399999999999594</v>
      </c>
      <c r="BE74" s="86">
        <f t="shared" si="87"/>
        <v>-0.37199999999999989</v>
      </c>
      <c r="BF74" s="86" t="str">
        <f t="shared" si="88"/>
        <v/>
      </c>
      <c r="BG74" s="86" t="str">
        <f t="shared" si="89"/>
        <v/>
      </c>
      <c r="BH74" s="86" t="str">
        <f t="shared" si="90"/>
        <v/>
      </c>
      <c r="BI74" s="86" t="str">
        <f t="shared" si="91"/>
        <v/>
      </c>
      <c r="BJ74" s="86" t="str">
        <f t="shared" si="92"/>
        <v/>
      </c>
      <c r="BK74" s="86" t="str">
        <f t="shared" si="93"/>
        <v/>
      </c>
      <c r="BL74" s="86" t="str">
        <f t="shared" si="94"/>
        <v/>
      </c>
      <c r="BM74" s="86" t="str">
        <f t="shared" si="116"/>
        <v/>
      </c>
      <c r="BN74" s="86" t="str">
        <f t="shared" si="117"/>
        <v/>
      </c>
      <c r="BO74" s="86">
        <f t="shared" si="95"/>
        <v>0.19000000000000128</v>
      </c>
      <c r="BP74" s="86">
        <f t="shared" si="96"/>
        <v>0.24800000000000111</v>
      </c>
      <c r="BQ74" s="86">
        <f t="shared" si="97"/>
        <v>-0.11599999999999966</v>
      </c>
      <c r="BR74" s="86" t="str">
        <f t="shared" si="98"/>
        <v/>
      </c>
      <c r="BS74" s="86" t="str">
        <f t="shared" si="99"/>
        <v/>
      </c>
      <c r="BT74" s="86" t="str">
        <f t="shared" si="100"/>
        <v/>
      </c>
      <c r="BU74" s="86" t="str">
        <f t="shared" si="101"/>
        <v/>
      </c>
      <c r="BV74" s="86" t="str">
        <f t="shared" si="102"/>
        <v/>
      </c>
      <c r="BW74" s="86" t="str">
        <f t="shared" si="103"/>
        <v/>
      </c>
      <c r="BX74" s="86" t="str">
        <f t="shared" si="104"/>
        <v/>
      </c>
      <c r="BY74" s="86" t="str">
        <f t="shared" si="118"/>
        <v/>
      </c>
      <c r="BZ74" s="86" t="str">
        <f t="shared" si="119"/>
        <v/>
      </c>
      <c r="CA74" s="41">
        <f t="shared" si="120"/>
        <v>-0.4246666666666658</v>
      </c>
      <c r="CB74" s="41">
        <f t="shared" si="121"/>
        <v>0.10733333333333424</v>
      </c>
      <c r="CC74" s="90" t="str">
        <f t="shared" si="122"/>
        <v>TGFB3</v>
      </c>
      <c r="CD74" s="107">
        <v>71</v>
      </c>
      <c r="CE74" s="91">
        <f t="shared" si="105"/>
        <v>1.3928114806690364</v>
      </c>
      <c r="CF74" s="91">
        <f t="shared" si="106"/>
        <v>1.3416422248822575</v>
      </c>
      <c r="CG74" s="91">
        <f t="shared" si="107"/>
        <v>1.2941456544828533</v>
      </c>
      <c r="CH74" s="91" t="str">
        <f t="shared" si="108"/>
        <v/>
      </c>
      <c r="CI74" s="91" t="str">
        <f t="shared" si="109"/>
        <v/>
      </c>
      <c r="CJ74" s="91" t="str">
        <f t="shared" si="110"/>
        <v/>
      </c>
      <c r="CK74" s="91" t="str">
        <f t="shared" si="111"/>
        <v/>
      </c>
      <c r="CL74" s="91" t="str">
        <f t="shared" si="112"/>
        <v/>
      </c>
      <c r="CM74" s="91" t="str">
        <f t="shared" si="113"/>
        <v/>
      </c>
      <c r="CN74" s="91" t="str">
        <f t="shared" si="114"/>
        <v/>
      </c>
      <c r="CO74" s="91" t="str">
        <f t="shared" si="123"/>
        <v/>
      </c>
      <c r="CP74" s="91" t="str">
        <f t="shared" si="124"/>
        <v/>
      </c>
      <c r="CQ74" s="91">
        <f t="shared" si="127"/>
        <v>0.8766057213160342</v>
      </c>
      <c r="CR74" s="91">
        <f t="shared" si="83"/>
        <v>0.84206295360841532</v>
      </c>
      <c r="CS74" s="91">
        <f t="shared" si="83"/>
        <v>1.0837259668447798</v>
      </c>
      <c r="CT74" s="91" t="str">
        <f t="shared" si="83"/>
        <v/>
      </c>
      <c r="CU74" s="91" t="str">
        <f t="shared" si="83"/>
        <v/>
      </c>
      <c r="CV74" s="91" t="str">
        <f t="shared" si="83"/>
        <v/>
      </c>
      <c r="CW74" s="91" t="str">
        <f t="shared" si="50"/>
        <v/>
      </c>
      <c r="CX74" s="91" t="str">
        <f t="shared" si="50"/>
        <v/>
      </c>
      <c r="CY74" s="91" t="str">
        <f t="shared" si="50"/>
        <v/>
      </c>
      <c r="CZ74" s="91" t="str">
        <f t="shared" si="48"/>
        <v/>
      </c>
      <c r="DA74" s="91" t="str">
        <f t="shared" si="125"/>
        <v/>
      </c>
      <c r="DB74" s="91" t="str">
        <f t="shared" si="126"/>
        <v/>
      </c>
    </row>
    <row r="75" spans="1:106" ht="15" customHeight="1" x14ac:dyDescent="0.3">
      <c r="A75" s="126" t="str">
        <f>'Gene Table'!B74</f>
        <v>THPO</v>
      </c>
      <c r="B75" s="102">
        <v>72</v>
      </c>
      <c r="C75" s="41">
        <f>IF('Test Sample Data'!C74="","",IF(SUM('Test Sample Data'!C$3:C$98)&gt;10,IF(AND(ISNUMBER('Test Sample Data'!C74),'Test Sample Data'!C74&lt;$C$109, 'Test Sample Data'!C74&gt;0),'Test Sample Data'!C74,$C$109),""))</f>
        <v>28.88</v>
      </c>
      <c r="D75" s="41">
        <f>IF('Test Sample Data'!D74="","",IF(SUM('Test Sample Data'!D$3:D$98)&gt;10,IF(AND(ISNUMBER('Test Sample Data'!D74),'Test Sample Data'!D74&lt;$C$109, 'Test Sample Data'!D74&gt;0),'Test Sample Data'!D74,$C$109),""))</f>
        <v>29.09</v>
      </c>
      <c r="E75" s="41">
        <f>IF('Test Sample Data'!E74="","",IF(SUM('Test Sample Data'!E$3:E$98)&gt;10,IF(AND(ISNUMBER('Test Sample Data'!E74),'Test Sample Data'!E74&lt;$C$109, 'Test Sample Data'!E74&gt;0),'Test Sample Data'!E74,$C$109),""))</f>
        <v>28.98</v>
      </c>
      <c r="F75" s="41" t="str">
        <f>IF('Test Sample Data'!F74="","",IF(SUM('Test Sample Data'!F$3:F$98)&gt;10,IF(AND(ISNUMBER('Test Sample Data'!F74),'Test Sample Data'!F74&lt;$C$109, 'Test Sample Data'!F74&gt;0),'Test Sample Data'!F74,$C$109),""))</f>
        <v/>
      </c>
      <c r="G75" s="41" t="str">
        <f>IF('Test Sample Data'!G74="","",IF(SUM('Test Sample Data'!G$3:G$98)&gt;10,IF(AND(ISNUMBER('Test Sample Data'!G74),'Test Sample Data'!G74&lt;$C$109, 'Test Sample Data'!G74&gt;0),'Test Sample Data'!G74,$C$109),""))</f>
        <v/>
      </c>
      <c r="H75" s="41" t="str">
        <f>IF('Test Sample Data'!H74="","",IF(SUM('Test Sample Data'!H$3:H$98)&gt;10,IF(AND(ISNUMBER('Test Sample Data'!H74),'Test Sample Data'!H74&lt;$C$109, 'Test Sample Data'!H74&gt;0),'Test Sample Data'!H74,$C$109),""))</f>
        <v/>
      </c>
      <c r="I75" s="41" t="str">
        <f>IF('Test Sample Data'!I74="","",IF(SUM('Test Sample Data'!I$3:I$98)&gt;10,IF(AND(ISNUMBER('Test Sample Data'!I74),'Test Sample Data'!I74&lt;$C$109, 'Test Sample Data'!I74&gt;0),'Test Sample Data'!I74,$C$109),""))</f>
        <v/>
      </c>
      <c r="J75" s="41" t="str">
        <f>IF('Test Sample Data'!J74="","",IF(SUM('Test Sample Data'!J$3:J$98)&gt;10,IF(AND(ISNUMBER('Test Sample Data'!J74),'Test Sample Data'!J74&lt;$C$109, 'Test Sample Data'!J74&gt;0),'Test Sample Data'!J74,$C$109),""))</f>
        <v/>
      </c>
      <c r="K75" s="41" t="str">
        <f>IF('Test Sample Data'!K74="","",IF(SUM('Test Sample Data'!K$3:K$98)&gt;10,IF(AND(ISNUMBER('Test Sample Data'!K74),'Test Sample Data'!K74&lt;$C$109, 'Test Sample Data'!K74&gt;0),'Test Sample Data'!K74,$C$109),""))</f>
        <v/>
      </c>
      <c r="L75" s="41" t="str">
        <f>IF('Test Sample Data'!L74="","",IF(SUM('Test Sample Data'!L$3:L$98)&gt;10,IF(AND(ISNUMBER('Test Sample Data'!L74),'Test Sample Data'!L74&lt;$C$109, 'Test Sample Data'!L74&gt;0),'Test Sample Data'!L74,$C$109),""))</f>
        <v/>
      </c>
      <c r="M75" s="41" t="str">
        <f>IF('Test Sample Data'!M74="","",IF(SUM('Test Sample Data'!M$3:M$98)&gt;10,IF(AND(ISNUMBER('Test Sample Data'!M74),'Test Sample Data'!M74&lt;$C$109, 'Test Sample Data'!M74&gt;0),'Test Sample Data'!M74,$C$109),""))</f>
        <v/>
      </c>
      <c r="N75" s="41" t="str">
        <f>IF('Test Sample Data'!N74="","",IF(SUM('Test Sample Data'!N$3:N$98)&gt;10,IF(AND(ISNUMBER('Test Sample Data'!N74),'Test Sample Data'!N74&lt;$C$109, 'Test Sample Data'!N74&gt;0),'Test Sample Data'!N74,$C$109),""))</f>
        <v/>
      </c>
      <c r="O75" s="41" t="str">
        <f>'Gene Table'!B74</f>
        <v>THPO</v>
      </c>
      <c r="P75" s="102">
        <v>72</v>
      </c>
      <c r="Q75" s="41">
        <f>IF('Control Sample Data'!C74="","",IF(SUM('Control Sample Data'!C$3:C$98)&gt;10,IF(AND(ISNUMBER('Control Sample Data'!C74),'Control Sample Data'!C74&lt;$C$109, 'Control Sample Data'!C74&gt;0),'Control Sample Data'!C74,$C$109),""))</f>
        <v>31.03</v>
      </c>
      <c r="R75" s="41">
        <f>IF('Control Sample Data'!D74="","",IF(SUM('Control Sample Data'!D$3:D$98)&gt;10,IF(AND(ISNUMBER('Control Sample Data'!D74),'Control Sample Data'!D74&lt;$C$109, 'Control Sample Data'!D74&gt;0),'Control Sample Data'!D74,$C$109),""))</f>
        <v>31.22</v>
      </c>
      <c r="S75" s="41">
        <f>IF('Control Sample Data'!E74="","",IF(SUM('Control Sample Data'!E$3:E$98)&gt;10,IF(AND(ISNUMBER('Control Sample Data'!E74),'Control Sample Data'!E74&lt;$C$109, 'Control Sample Data'!E74&gt;0),'Control Sample Data'!E74,$C$109),""))</f>
        <v>31.44</v>
      </c>
      <c r="T75" s="41" t="str">
        <f>IF('Control Sample Data'!F74="","",IF(SUM('Control Sample Data'!F$3:F$98)&gt;10,IF(AND(ISNUMBER('Control Sample Data'!F74),'Control Sample Data'!F74&lt;$C$109, 'Control Sample Data'!F74&gt;0),'Control Sample Data'!F74,$C$109),""))</f>
        <v/>
      </c>
      <c r="U75" s="41" t="str">
        <f>IF('Control Sample Data'!G74="","",IF(SUM('Control Sample Data'!G$3:G$98)&gt;10,IF(AND(ISNUMBER('Control Sample Data'!G74),'Control Sample Data'!G74&lt;$C$109, 'Control Sample Data'!G74&gt;0),'Control Sample Data'!G74,$C$109),""))</f>
        <v/>
      </c>
      <c r="V75" s="41" t="str">
        <f>IF('Control Sample Data'!H74="","",IF(SUM('Control Sample Data'!H$3:H$98)&gt;10,IF(AND(ISNUMBER('Control Sample Data'!H74),'Control Sample Data'!H74&lt;$C$109, 'Control Sample Data'!H74&gt;0),'Control Sample Data'!H74,$C$109),""))</f>
        <v/>
      </c>
      <c r="W75" s="41" t="str">
        <f>IF('Control Sample Data'!I74="","",IF(SUM('Control Sample Data'!I$3:I$98)&gt;10,IF(AND(ISNUMBER('Control Sample Data'!I74),'Control Sample Data'!I74&lt;$C$109, 'Control Sample Data'!I74&gt;0),'Control Sample Data'!I74,$C$109),""))</f>
        <v/>
      </c>
      <c r="X75" s="41" t="str">
        <f>IF('Control Sample Data'!J74="","",IF(SUM('Control Sample Data'!J$3:J$98)&gt;10,IF(AND(ISNUMBER('Control Sample Data'!J74),'Control Sample Data'!J74&lt;$C$109, 'Control Sample Data'!J74&gt;0),'Control Sample Data'!J74,$C$109),""))</f>
        <v/>
      </c>
      <c r="Y75" s="41" t="str">
        <f>IF('Control Sample Data'!K74="","",IF(SUM('Control Sample Data'!K$3:K$98)&gt;10,IF(AND(ISNUMBER('Control Sample Data'!K74),'Control Sample Data'!K74&lt;$C$109, 'Control Sample Data'!K74&gt;0),'Control Sample Data'!K74,$C$109),""))</f>
        <v/>
      </c>
      <c r="Z75" s="41" t="str">
        <f>IF('Control Sample Data'!L74="","",IF(SUM('Control Sample Data'!L$3:L$98)&gt;10,IF(AND(ISNUMBER('Control Sample Data'!L74),'Control Sample Data'!L74&lt;$C$109, 'Control Sample Data'!L74&gt;0),'Control Sample Data'!L74,$C$109),""))</f>
        <v/>
      </c>
      <c r="AA75" s="41" t="str">
        <f>IF('Control Sample Data'!M74="","",IF(SUM('Control Sample Data'!M$3:M$98)&gt;10,IF(AND(ISNUMBER('Control Sample Data'!M74),'Control Sample Data'!M74&lt;$C$109, 'Control Sample Data'!M74&gt;0),'Control Sample Data'!M74,$C$109),""))</f>
        <v/>
      </c>
      <c r="AB75" s="127" t="str">
        <f>IF('Control Sample Data'!N74="","",IF(SUM('Control Sample Data'!N$3:N$98)&gt;10,IF(AND(ISNUMBER('Control Sample Data'!N74),'Control Sample Data'!N74&lt;$C$109, 'Control Sample Data'!N74&gt;0),'Control Sample Data'!N74,$C$109),""))</f>
        <v/>
      </c>
      <c r="BA75" s="85" t="str">
        <f t="shared" si="115"/>
        <v>THPO</v>
      </c>
      <c r="BB75" s="107">
        <v>72</v>
      </c>
      <c r="BC75" s="86">
        <f t="shared" si="85"/>
        <v>10.171999999999997</v>
      </c>
      <c r="BD75" s="86">
        <f t="shared" si="86"/>
        <v>10.406000000000002</v>
      </c>
      <c r="BE75" s="86">
        <f t="shared" si="87"/>
        <v>10.398</v>
      </c>
      <c r="BF75" s="86" t="str">
        <f t="shared" si="88"/>
        <v/>
      </c>
      <c r="BG75" s="86" t="str">
        <f t="shared" si="89"/>
        <v/>
      </c>
      <c r="BH75" s="86" t="str">
        <f t="shared" si="90"/>
        <v/>
      </c>
      <c r="BI75" s="86" t="str">
        <f t="shared" si="91"/>
        <v/>
      </c>
      <c r="BJ75" s="86" t="str">
        <f t="shared" si="92"/>
        <v/>
      </c>
      <c r="BK75" s="86" t="str">
        <f t="shared" si="93"/>
        <v/>
      </c>
      <c r="BL75" s="86" t="str">
        <f t="shared" si="94"/>
        <v/>
      </c>
      <c r="BM75" s="86" t="str">
        <f t="shared" si="116"/>
        <v/>
      </c>
      <c r="BN75" s="86" t="str">
        <f t="shared" si="117"/>
        <v/>
      </c>
      <c r="BO75" s="86">
        <f t="shared" si="95"/>
        <v>12.560000000000002</v>
      </c>
      <c r="BP75" s="86">
        <f t="shared" si="96"/>
        <v>12.878</v>
      </c>
      <c r="BQ75" s="86">
        <f t="shared" si="97"/>
        <v>12.864000000000001</v>
      </c>
      <c r="BR75" s="86" t="str">
        <f t="shared" si="98"/>
        <v/>
      </c>
      <c r="BS75" s="86" t="str">
        <f t="shared" si="99"/>
        <v/>
      </c>
      <c r="BT75" s="86" t="str">
        <f t="shared" si="100"/>
        <v/>
      </c>
      <c r="BU75" s="86" t="str">
        <f t="shared" si="101"/>
        <v/>
      </c>
      <c r="BV75" s="86" t="str">
        <f t="shared" si="102"/>
        <v/>
      </c>
      <c r="BW75" s="86" t="str">
        <f t="shared" si="103"/>
        <v/>
      </c>
      <c r="BX75" s="86" t="str">
        <f t="shared" si="104"/>
        <v/>
      </c>
      <c r="BY75" s="86" t="str">
        <f t="shared" si="118"/>
        <v/>
      </c>
      <c r="BZ75" s="86" t="str">
        <f t="shared" si="119"/>
        <v/>
      </c>
      <c r="CA75" s="41">
        <f t="shared" si="120"/>
        <v>10.325333333333333</v>
      </c>
      <c r="CB75" s="41">
        <f t="shared" si="121"/>
        <v>12.767333333333335</v>
      </c>
      <c r="CC75" s="90" t="str">
        <f t="shared" si="122"/>
        <v>THPO</v>
      </c>
      <c r="CD75" s="107">
        <v>72</v>
      </c>
      <c r="CE75" s="91">
        <f t="shared" si="105"/>
        <v>8.6680794655224558E-4</v>
      </c>
      <c r="CF75" s="91">
        <f t="shared" si="106"/>
        <v>7.3702439869167827E-4</v>
      </c>
      <c r="CG75" s="91">
        <f t="shared" si="107"/>
        <v>7.4112268211623772E-4</v>
      </c>
      <c r="CH75" s="91" t="str">
        <f t="shared" si="108"/>
        <v/>
      </c>
      <c r="CI75" s="91" t="str">
        <f t="shared" si="109"/>
        <v/>
      </c>
      <c r="CJ75" s="91" t="str">
        <f t="shared" si="110"/>
        <v/>
      </c>
      <c r="CK75" s="91" t="str">
        <f t="shared" si="111"/>
        <v/>
      </c>
      <c r="CL75" s="91" t="str">
        <f t="shared" si="112"/>
        <v/>
      </c>
      <c r="CM75" s="91" t="str">
        <f t="shared" si="113"/>
        <v/>
      </c>
      <c r="CN75" s="91" t="str">
        <f t="shared" si="114"/>
        <v/>
      </c>
      <c r="CO75" s="91" t="str">
        <f t="shared" si="123"/>
        <v/>
      </c>
      <c r="CP75" s="91" t="str">
        <f t="shared" si="124"/>
        <v/>
      </c>
      <c r="CQ75" s="91">
        <f t="shared" si="127"/>
        <v>1.6560111419038935E-4</v>
      </c>
      <c r="CR75" s="91">
        <f t="shared" si="83"/>
        <v>1.3284209493051816E-4</v>
      </c>
      <c r="CS75" s="91">
        <f t="shared" si="83"/>
        <v>1.3413747773155263E-4</v>
      </c>
      <c r="CT75" s="91" t="str">
        <f t="shared" si="83"/>
        <v/>
      </c>
      <c r="CU75" s="91" t="str">
        <f t="shared" si="83"/>
        <v/>
      </c>
      <c r="CV75" s="91" t="str">
        <f t="shared" si="83"/>
        <v/>
      </c>
      <c r="CW75" s="91" t="str">
        <f t="shared" si="50"/>
        <v/>
      </c>
      <c r="CX75" s="91" t="str">
        <f t="shared" si="50"/>
        <v/>
      </c>
      <c r="CY75" s="91" t="str">
        <f t="shared" si="50"/>
        <v/>
      </c>
      <c r="CZ75" s="91" t="str">
        <f t="shared" si="48"/>
        <v/>
      </c>
      <c r="DA75" s="91" t="str">
        <f t="shared" si="125"/>
        <v/>
      </c>
      <c r="DB75" s="91" t="str">
        <f t="shared" si="126"/>
        <v/>
      </c>
    </row>
    <row r="76" spans="1:106" ht="15" customHeight="1" x14ac:dyDescent="0.3">
      <c r="A76" s="126" t="str">
        <f>'Gene Table'!B75</f>
        <v>TNF</v>
      </c>
      <c r="B76" s="102">
        <v>73</v>
      </c>
      <c r="C76" s="41">
        <f>IF('Test Sample Data'!C75="","",IF(SUM('Test Sample Data'!C$3:C$98)&gt;10,IF(AND(ISNUMBER('Test Sample Data'!C75),'Test Sample Data'!C75&lt;$C$109, 'Test Sample Data'!C75&gt;0),'Test Sample Data'!C75,$C$109),""))</f>
        <v>28.56</v>
      </c>
      <c r="D76" s="41">
        <f>IF('Test Sample Data'!D75="","",IF(SUM('Test Sample Data'!D$3:D$98)&gt;10,IF(AND(ISNUMBER('Test Sample Data'!D75),'Test Sample Data'!D75&lt;$C$109, 'Test Sample Data'!D75&gt;0),'Test Sample Data'!D75,$C$109),""))</f>
        <v>28.4</v>
      </c>
      <c r="E76" s="41">
        <f>IF('Test Sample Data'!E75="","",IF(SUM('Test Sample Data'!E$3:E$98)&gt;10,IF(AND(ISNUMBER('Test Sample Data'!E75),'Test Sample Data'!E75&lt;$C$109, 'Test Sample Data'!E75&gt;0),'Test Sample Data'!E75,$C$109),""))</f>
        <v>28.45</v>
      </c>
      <c r="F76" s="41" t="str">
        <f>IF('Test Sample Data'!F75="","",IF(SUM('Test Sample Data'!F$3:F$98)&gt;10,IF(AND(ISNUMBER('Test Sample Data'!F75),'Test Sample Data'!F75&lt;$C$109, 'Test Sample Data'!F75&gt;0),'Test Sample Data'!F75,$C$109),""))</f>
        <v/>
      </c>
      <c r="G76" s="41" t="str">
        <f>IF('Test Sample Data'!G75="","",IF(SUM('Test Sample Data'!G$3:G$98)&gt;10,IF(AND(ISNUMBER('Test Sample Data'!G75),'Test Sample Data'!G75&lt;$C$109, 'Test Sample Data'!G75&gt;0),'Test Sample Data'!G75,$C$109),""))</f>
        <v/>
      </c>
      <c r="H76" s="41" t="str">
        <f>IF('Test Sample Data'!H75="","",IF(SUM('Test Sample Data'!H$3:H$98)&gt;10,IF(AND(ISNUMBER('Test Sample Data'!H75),'Test Sample Data'!H75&lt;$C$109, 'Test Sample Data'!H75&gt;0),'Test Sample Data'!H75,$C$109),""))</f>
        <v/>
      </c>
      <c r="I76" s="41" t="str">
        <f>IF('Test Sample Data'!I75="","",IF(SUM('Test Sample Data'!I$3:I$98)&gt;10,IF(AND(ISNUMBER('Test Sample Data'!I75),'Test Sample Data'!I75&lt;$C$109, 'Test Sample Data'!I75&gt;0),'Test Sample Data'!I75,$C$109),""))</f>
        <v/>
      </c>
      <c r="J76" s="41" t="str">
        <f>IF('Test Sample Data'!J75="","",IF(SUM('Test Sample Data'!J$3:J$98)&gt;10,IF(AND(ISNUMBER('Test Sample Data'!J75),'Test Sample Data'!J75&lt;$C$109, 'Test Sample Data'!J75&gt;0),'Test Sample Data'!J75,$C$109),""))</f>
        <v/>
      </c>
      <c r="K76" s="41" t="str">
        <f>IF('Test Sample Data'!K75="","",IF(SUM('Test Sample Data'!K$3:K$98)&gt;10,IF(AND(ISNUMBER('Test Sample Data'!K75),'Test Sample Data'!K75&lt;$C$109, 'Test Sample Data'!K75&gt;0),'Test Sample Data'!K75,$C$109),""))</f>
        <v/>
      </c>
      <c r="L76" s="41" t="str">
        <f>IF('Test Sample Data'!L75="","",IF(SUM('Test Sample Data'!L$3:L$98)&gt;10,IF(AND(ISNUMBER('Test Sample Data'!L75),'Test Sample Data'!L75&lt;$C$109, 'Test Sample Data'!L75&gt;0),'Test Sample Data'!L75,$C$109),""))</f>
        <v/>
      </c>
      <c r="M76" s="41" t="str">
        <f>IF('Test Sample Data'!M75="","",IF(SUM('Test Sample Data'!M$3:M$98)&gt;10,IF(AND(ISNUMBER('Test Sample Data'!M75),'Test Sample Data'!M75&lt;$C$109, 'Test Sample Data'!M75&gt;0),'Test Sample Data'!M75,$C$109),""))</f>
        <v/>
      </c>
      <c r="N76" s="41" t="str">
        <f>IF('Test Sample Data'!N75="","",IF(SUM('Test Sample Data'!N$3:N$98)&gt;10,IF(AND(ISNUMBER('Test Sample Data'!N75),'Test Sample Data'!N75&lt;$C$109, 'Test Sample Data'!N75&gt;0),'Test Sample Data'!N75,$C$109),""))</f>
        <v/>
      </c>
      <c r="O76" s="41" t="str">
        <f>'Gene Table'!B75</f>
        <v>TNF</v>
      </c>
      <c r="P76" s="102">
        <v>73</v>
      </c>
      <c r="Q76" s="41">
        <f>IF('Control Sample Data'!C75="","",IF(SUM('Control Sample Data'!C$3:C$98)&gt;10,IF(AND(ISNUMBER('Control Sample Data'!C75),'Control Sample Data'!C75&lt;$C$109, 'Control Sample Data'!C75&gt;0),'Control Sample Data'!C75,$C$109),""))</f>
        <v>28.25</v>
      </c>
      <c r="R76" s="41">
        <f>IF('Control Sample Data'!D75="","",IF(SUM('Control Sample Data'!D$3:D$98)&gt;10,IF(AND(ISNUMBER('Control Sample Data'!D75),'Control Sample Data'!D75&lt;$C$109, 'Control Sample Data'!D75&gt;0),'Control Sample Data'!D75,$C$109),""))</f>
        <v>27.77</v>
      </c>
      <c r="S76" s="41">
        <f>IF('Control Sample Data'!E75="","",IF(SUM('Control Sample Data'!E$3:E$98)&gt;10,IF(AND(ISNUMBER('Control Sample Data'!E75),'Control Sample Data'!E75&lt;$C$109, 'Control Sample Data'!E75&gt;0),'Control Sample Data'!E75,$C$109),""))</f>
        <v>28.31</v>
      </c>
      <c r="T76" s="41" t="str">
        <f>IF('Control Sample Data'!F75="","",IF(SUM('Control Sample Data'!F$3:F$98)&gt;10,IF(AND(ISNUMBER('Control Sample Data'!F75),'Control Sample Data'!F75&lt;$C$109, 'Control Sample Data'!F75&gt;0),'Control Sample Data'!F75,$C$109),""))</f>
        <v/>
      </c>
      <c r="U76" s="41" t="str">
        <f>IF('Control Sample Data'!G75="","",IF(SUM('Control Sample Data'!G$3:G$98)&gt;10,IF(AND(ISNUMBER('Control Sample Data'!G75),'Control Sample Data'!G75&lt;$C$109, 'Control Sample Data'!G75&gt;0),'Control Sample Data'!G75,$C$109),""))</f>
        <v/>
      </c>
      <c r="V76" s="41" t="str">
        <f>IF('Control Sample Data'!H75="","",IF(SUM('Control Sample Data'!H$3:H$98)&gt;10,IF(AND(ISNUMBER('Control Sample Data'!H75),'Control Sample Data'!H75&lt;$C$109, 'Control Sample Data'!H75&gt;0),'Control Sample Data'!H75,$C$109),""))</f>
        <v/>
      </c>
      <c r="W76" s="41" t="str">
        <f>IF('Control Sample Data'!I75="","",IF(SUM('Control Sample Data'!I$3:I$98)&gt;10,IF(AND(ISNUMBER('Control Sample Data'!I75),'Control Sample Data'!I75&lt;$C$109, 'Control Sample Data'!I75&gt;0),'Control Sample Data'!I75,$C$109),""))</f>
        <v/>
      </c>
      <c r="X76" s="41" t="str">
        <f>IF('Control Sample Data'!J75="","",IF(SUM('Control Sample Data'!J$3:J$98)&gt;10,IF(AND(ISNUMBER('Control Sample Data'!J75),'Control Sample Data'!J75&lt;$C$109, 'Control Sample Data'!J75&gt;0),'Control Sample Data'!J75,$C$109),""))</f>
        <v/>
      </c>
      <c r="Y76" s="41" t="str">
        <f>IF('Control Sample Data'!K75="","",IF(SUM('Control Sample Data'!K$3:K$98)&gt;10,IF(AND(ISNUMBER('Control Sample Data'!K75),'Control Sample Data'!K75&lt;$C$109, 'Control Sample Data'!K75&gt;0),'Control Sample Data'!K75,$C$109),""))</f>
        <v/>
      </c>
      <c r="Z76" s="41" t="str">
        <f>IF('Control Sample Data'!L75="","",IF(SUM('Control Sample Data'!L$3:L$98)&gt;10,IF(AND(ISNUMBER('Control Sample Data'!L75),'Control Sample Data'!L75&lt;$C$109, 'Control Sample Data'!L75&gt;0),'Control Sample Data'!L75,$C$109),""))</f>
        <v/>
      </c>
      <c r="AA76" s="41" t="str">
        <f>IF('Control Sample Data'!M75="","",IF(SUM('Control Sample Data'!M$3:M$98)&gt;10,IF(AND(ISNUMBER('Control Sample Data'!M75),'Control Sample Data'!M75&lt;$C$109, 'Control Sample Data'!M75&gt;0),'Control Sample Data'!M75,$C$109),""))</f>
        <v/>
      </c>
      <c r="AB76" s="127" t="str">
        <f>IF('Control Sample Data'!N75="","",IF(SUM('Control Sample Data'!N$3:N$98)&gt;10,IF(AND(ISNUMBER('Control Sample Data'!N75),'Control Sample Data'!N75&lt;$C$109, 'Control Sample Data'!N75&gt;0),'Control Sample Data'!N75,$C$109),""))</f>
        <v/>
      </c>
      <c r="BA76" s="85" t="str">
        <f t="shared" si="115"/>
        <v>TNF</v>
      </c>
      <c r="BB76" s="107">
        <v>73</v>
      </c>
      <c r="BC76" s="86">
        <f t="shared" si="85"/>
        <v>9.8519999999999968</v>
      </c>
      <c r="BD76" s="86">
        <f t="shared" si="86"/>
        <v>9.7160000000000011</v>
      </c>
      <c r="BE76" s="86">
        <f t="shared" si="87"/>
        <v>9.8679999999999986</v>
      </c>
      <c r="BF76" s="86" t="str">
        <f t="shared" si="88"/>
        <v/>
      </c>
      <c r="BG76" s="86" t="str">
        <f t="shared" si="89"/>
        <v/>
      </c>
      <c r="BH76" s="86" t="str">
        <f t="shared" si="90"/>
        <v/>
      </c>
      <c r="BI76" s="86" t="str">
        <f t="shared" si="91"/>
        <v/>
      </c>
      <c r="BJ76" s="86" t="str">
        <f t="shared" si="92"/>
        <v/>
      </c>
      <c r="BK76" s="86" t="str">
        <f t="shared" si="93"/>
        <v/>
      </c>
      <c r="BL76" s="86" t="str">
        <f t="shared" si="94"/>
        <v/>
      </c>
      <c r="BM76" s="86" t="str">
        <f t="shared" si="116"/>
        <v/>
      </c>
      <c r="BN76" s="86" t="str">
        <f t="shared" si="117"/>
        <v/>
      </c>
      <c r="BO76" s="86">
        <f t="shared" si="95"/>
        <v>9.7800000000000011</v>
      </c>
      <c r="BP76" s="86">
        <f t="shared" si="96"/>
        <v>9.4280000000000008</v>
      </c>
      <c r="BQ76" s="86">
        <f t="shared" si="97"/>
        <v>9.7339999999999982</v>
      </c>
      <c r="BR76" s="86" t="str">
        <f t="shared" si="98"/>
        <v/>
      </c>
      <c r="BS76" s="86" t="str">
        <f t="shared" si="99"/>
        <v/>
      </c>
      <c r="BT76" s="86" t="str">
        <f t="shared" si="100"/>
        <v/>
      </c>
      <c r="BU76" s="86" t="str">
        <f t="shared" si="101"/>
        <v/>
      </c>
      <c r="BV76" s="86" t="str">
        <f t="shared" si="102"/>
        <v/>
      </c>
      <c r="BW76" s="86" t="str">
        <f t="shared" si="103"/>
        <v/>
      </c>
      <c r="BX76" s="86" t="str">
        <f t="shared" si="104"/>
        <v/>
      </c>
      <c r="BY76" s="86" t="str">
        <f t="shared" si="118"/>
        <v/>
      </c>
      <c r="BZ76" s="86" t="str">
        <f t="shared" si="119"/>
        <v/>
      </c>
      <c r="CA76" s="41">
        <f t="shared" si="120"/>
        <v>9.8119999999999994</v>
      </c>
      <c r="CB76" s="41">
        <f t="shared" si="121"/>
        <v>9.647333333333334</v>
      </c>
      <c r="CC76" s="90" t="str">
        <f t="shared" si="122"/>
        <v>TNF</v>
      </c>
      <c r="CD76" s="107">
        <v>73</v>
      </c>
      <c r="CE76" s="91">
        <f t="shared" si="105"/>
        <v>1.0820628397118445E-3</v>
      </c>
      <c r="CF76" s="91">
        <f t="shared" si="106"/>
        <v>1.189029315100572E-3</v>
      </c>
      <c r="CG76" s="91">
        <f t="shared" si="107"/>
        <v>1.0701286781715747E-3</v>
      </c>
      <c r="CH76" s="91" t="str">
        <f t="shared" si="108"/>
        <v/>
      </c>
      <c r="CI76" s="91" t="str">
        <f t="shared" si="109"/>
        <v/>
      </c>
      <c r="CJ76" s="91" t="str">
        <f t="shared" si="110"/>
        <v/>
      </c>
      <c r="CK76" s="91" t="str">
        <f t="shared" si="111"/>
        <v/>
      </c>
      <c r="CL76" s="91" t="str">
        <f t="shared" si="112"/>
        <v/>
      </c>
      <c r="CM76" s="91" t="str">
        <f t="shared" si="113"/>
        <v/>
      </c>
      <c r="CN76" s="91" t="str">
        <f t="shared" si="114"/>
        <v/>
      </c>
      <c r="CO76" s="91" t="str">
        <f t="shared" si="123"/>
        <v/>
      </c>
      <c r="CP76" s="91" t="str">
        <f t="shared" si="124"/>
        <v/>
      </c>
      <c r="CQ76" s="91">
        <f t="shared" si="127"/>
        <v>1.137435143035601E-3</v>
      </c>
      <c r="CR76" s="91">
        <f t="shared" si="83"/>
        <v>1.4517411957334129E-3</v>
      </c>
      <c r="CS76" s="91">
        <f t="shared" si="83"/>
        <v>1.1742863758771285E-3</v>
      </c>
      <c r="CT76" s="91" t="str">
        <f t="shared" si="83"/>
        <v/>
      </c>
      <c r="CU76" s="91" t="str">
        <f t="shared" si="83"/>
        <v/>
      </c>
      <c r="CV76" s="91" t="str">
        <f t="shared" si="83"/>
        <v/>
      </c>
      <c r="CW76" s="91" t="str">
        <f t="shared" si="50"/>
        <v/>
      </c>
      <c r="CX76" s="91" t="str">
        <f t="shared" si="50"/>
        <v/>
      </c>
      <c r="CY76" s="91" t="str">
        <f t="shared" si="50"/>
        <v/>
      </c>
      <c r="CZ76" s="91" t="str">
        <f t="shared" si="48"/>
        <v/>
      </c>
      <c r="DA76" s="91" t="str">
        <f t="shared" si="125"/>
        <v/>
      </c>
      <c r="DB76" s="91" t="str">
        <f t="shared" si="126"/>
        <v/>
      </c>
    </row>
    <row r="77" spans="1:106" ht="15" customHeight="1" x14ac:dyDescent="0.3">
      <c r="A77" s="126" t="str">
        <f>'Gene Table'!B76</f>
        <v>TNFRSF11B</v>
      </c>
      <c r="B77" s="102">
        <v>74</v>
      </c>
      <c r="C77" s="41">
        <f>IF('Test Sample Data'!C76="","",IF(SUM('Test Sample Data'!C$3:C$98)&gt;10,IF(AND(ISNUMBER('Test Sample Data'!C76),'Test Sample Data'!C76&lt;$C$109, 'Test Sample Data'!C76&gt;0),'Test Sample Data'!C76,$C$109),""))</f>
        <v>17.89</v>
      </c>
      <c r="D77" s="41">
        <f>IF('Test Sample Data'!D76="","",IF(SUM('Test Sample Data'!D$3:D$98)&gt;10,IF(AND(ISNUMBER('Test Sample Data'!D76),'Test Sample Data'!D76&lt;$C$109, 'Test Sample Data'!D76&gt;0),'Test Sample Data'!D76,$C$109),""))</f>
        <v>18.02</v>
      </c>
      <c r="E77" s="41">
        <f>IF('Test Sample Data'!E76="","",IF(SUM('Test Sample Data'!E$3:E$98)&gt;10,IF(AND(ISNUMBER('Test Sample Data'!E76),'Test Sample Data'!E76&lt;$C$109, 'Test Sample Data'!E76&gt;0),'Test Sample Data'!E76,$C$109),""))</f>
        <v>17.82</v>
      </c>
      <c r="F77" s="41" t="str">
        <f>IF('Test Sample Data'!F76="","",IF(SUM('Test Sample Data'!F$3:F$98)&gt;10,IF(AND(ISNUMBER('Test Sample Data'!F76),'Test Sample Data'!F76&lt;$C$109, 'Test Sample Data'!F76&gt;0),'Test Sample Data'!F76,$C$109),""))</f>
        <v/>
      </c>
      <c r="G77" s="41" t="str">
        <f>IF('Test Sample Data'!G76="","",IF(SUM('Test Sample Data'!G$3:G$98)&gt;10,IF(AND(ISNUMBER('Test Sample Data'!G76),'Test Sample Data'!G76&lt;$C$109, 'Test Sample Data'!G76&gt;0),'Test Sample Data'!G76,$C$109),""))</f>
        <v/>
      </c>
      <c r="H77" s="41" t="str">
        <f>IF('Test Sample Data'!H76="","",IF(SUM('Test Sample Data'!H$3:H$98)&gt;10,IF(AND(ISNUMBER('Test Sample Data'!H76),'Test Sample Data'!H76&lt;$C$109, 'Test Sample Data'!H76&gt;0),'Test Sample Data'!H76,$C$109),""))</f>
        <v/>
      </c>
      <c r="I77" s="41" t="str">
        <f>IF('Test Sample Data'!I76="","",IF(SUM('Test Sample Data'!I$3:I$98)&gt;10,IF(AND(ISNUMBER('Test Sample Data'!I76),'Test Sample Data'!I76&lt;$C$109, 'Test Sample Data'!I76&gt;0),'Test Sample Data'!I76,$C$109),""))</f>
        <v/>
      </c>
      <c r="J77" s="41" t="str">
        <f>IF('Test Sample Data'!J76="","",IF(SUM('Test Sample Data'!J$3:J$98)&gt;10,IF(AND(ISNUMBER('Test Sample Data'!J76),'Test Sample Data'!J76&lt;$C$109, 'Test Sample Data'!J76&gt;0),'Test Sample Data'!J76,$C$109),""))</f>
        <v/>
      </c>
      <c r="K77" s="41" t="str">
        <f>IF('Test Sample Data'!K76="","",IF(SUM('Test Sample Data'!K$3:K$98)&gt;10,IF(AND(ISNUMBER('Test Sample Data'!K76),'Test Sample Data'!K76&lt;$C$109, 'Test Sample Data'!K76&gt;0),'Test Sample Data'!K76,$C$109),""))</f>
        <v/>
      </c>
      <c r="L77" s="41" t="str">
        <f>IF('Test Sample Data'!L76="","",IF(SUM('Test Sample Data'!L$3:L$98)&gt;10,IF(AND(ISNUMBER('Test Sample Data'!L76),'Test Sample Data'!L76&lt;$C$109, 'Test Sample Data'!L76&gt;0),'Test Sample Data'!L76,$C$109),""))</f>
        <v/>
      </c>
      <c r="M77" s="41" t="str">
        <f>IF('Test Sample Data'!M76="","",IF(SUM('Test Sample Data'!M$3:M$98)&gt;10,IF(AND(ISNUMBER('Test Sample Data'!M76),'Test Sample Data'!M76&lt;$C$109, 'Test Sample Data'!M76&gt;0),'Test Sample Data'!M76,$C$109),""))</f>
        <v/>
      </c>
      <c r="N77" s="41" t="str">
        <f>IF('Test Sample Data'!N76="","",IF(SUM('Test Sample Data'!N$3:N$98)&gt;10,IF(AND(ISNUMBER('Test Sample Data'!N76),'Test Sample Data'!N76&lt;$C$109, 'Test Sample Data'!N76&gt;0),'Test Sample Data'!N76,$C$109),""))</f>
        <v/>
      </c>
      <c r="O77" s="41" t="str">
        <f>'Gene Table'!B76</f>
        <v>TNFRSF11B</v>
      </c>
      <c r="P77" s="102">
        <v>74</v>
      </c>
      <c r="Q77" s="41">
        <f>IF('Control Sample Data'!C76="","",IF(SUM('Control Sample Data'!C$3:C$98)&gt;10,IF(AND(ISNUMBER('Control Sample Data'!C76),'Control Sample Data'!C76&lt;$C$109, 'Control Sample Data'!C76&gt;0),'Control Sample Data'!C76,$C$109),""))</f>
        <v>22.99</v>
      </c>
      <c r="R77" s="41">
        <f>IF('Control Sample Data'!D76="","",IF(SUM('Control Sample Data'!D$3:D$98)&gt;10,IF(AND(ISNUMBER('Control Sample Data'!D76),'Control Sample Data'!D76&lt;$C$109, 'Control Sample Data'!D76&gt;0),'Control Sample Data'!D76,$C$109),""))</f>
        <v>22.89</v>
      </c>
      <c r="S77" s="41">
        <f>IF('Control Sample Data'!E76="","",IF(SUM('Control Sample Data'!E$3:E$98)&gt;10,IF(AND(ISNUMBER('Control Sample Data'!E76),'Control Sample Data'!E76&lt;$C$109, 'Control Sample Data'!E76&gt;0),'Control Sample Data'!E76,$C$109),""))</f>
        <v>23.23</v>
      </c>
      <c r="T77" s="41" t="str">
        <f>IF('Control Sample Data'!F76="","",IF(SUM('Control Sample Data'!F$3:F$98)&gt;10,IF(AND(ISNUMBER('Control Sample Data'!F76),'Control Sample Data'!F76&lt;$C$109, 'Control Sample Data'!F76&gt;0),'Control Sample Data'!F76,$C$109),""))</f>
        <v/>
      </c>
      <c r="U77" s="41" t="str">
        <f>IF('Control Sample Data'!G76="","",IF(SUM('Control Sample Data'!G$3:G$98)&gt;10,IF(AND(ISNUMBER('Control Sample Data'!G76),'Control Sample Data'!G76&lt;$C$109, 'Control Sample Data'!G76&gt;0),'Control Sample Data'!G76,$C$109),""))</f>
        <v/>
      </c>
      <c r="V77" s="41" t="str">
        <f>IF('Control Sample Data'!H76="","",IF(SUM('Control Sample Data'!H$3:H$98)&gt;10,IF(AND(ISNUMBER('Control Sample Data'!H76),'Control Sample Data'!H76&lt;$C$109, 'Control Sample Data'!H76&gt;0),'Control Sample Data'!H76,$C$109),""))</f>
        <v/>
      </c>
      <c r="W77" s="41" t="str">
        <f>IF('Control Sample Data'!I76="","",IF(SUM('Control Sample Data'!I$3:I$98)&gt;10,IF(AND(ISNUMBER('Control Sample Data'!I76),'Control Sample Data'!I76&lt;$C$109, 'Control Sample Data'!I76&gt;0),'Control Sample Data'!I76,$C$109),""))</f>
        <v/>
      </c>
      <c r="X77" s="41" t="str">
        <f>IF('Control Sample Data'!J76="","",IF(SUM('Control Sample Data'!J$3:J$98)&gt;10,IF(AND(ISNUMBER('Control Sample Data'!J76),'Control Sample Data'!J76&lt;$C$109, 'Control Sample Data'!J76&gt;0),'Control Sample Data'!J76,$C$109),""))</f>
        <v/>
      </c>
      <c r="Y77" s="41" t="str">
        <f>IF('Control Sample Data'!K76="","",IF(SUM('Control Sample Data'!K$3:K$98)&gt;10,IF(AND(ISNUMBER('Control Sample Data'!K76),'Control Sample Data'!K76&lt;$C$109, 'Control Sample Data'!K76&gt;0),'Control Sample Data'!K76,$C$109),""))</f>
        <v/>
      </c>
      <c r="Z77" s="41" t="str">
        <f>IF('Control Sample Data'!L76="","",IF(SUM('Control Sample Data'!L$3:L$98)&gt;10,IF(AND(ISNUMBER('Control Sample Data'!L76),'Control Sample Data'!L76&lt;$C$109, 'Control Sample Data'!L76&gt;0),'Control Sample Data'!L76,$C$109),""))</f>
        <v/>
      </c>
      <c r="AA77" s="41" t="str">
        <f>IF('Control Sample Data'!M76="","",IF(SUM('Control Sample Data'!M$3:M$98)&gt;10,IF(AND(ISNUMBER('Control Sample Data'!M76),'Control Sample Data'!M76&lt;$C$109, 'Control Sample Data'!M76&gt;0),'Control Sample Data'!M76,$C$109),""))</f>
        <v/>
      </c>
      <c r="AB77" s="127" t="str">
        <f>IF('Control Sample Data'!N76="","",IF(SUM('Control Sample Data'!N$3:N$98)&gt;10,IF(AND(ISNUMBER('Control Sample Data'!N76),'Control Sample Data'!N76&lt;$C$109, 'Control Sample Data'!N76&gt;0),'Control Sample Data'!N76,$C$109),""))</f>
        <v/>
      </c>
      <c r="BA77" s="85" t="str">
        <f t="shared" si="115"/>
        <v>TNFRSF11B</v>
      </c>
      <c r="BB77" s="107">
        <v>74</v>
      </c>
      <c r="BC77" s="86">
        <f t="shared" si="85"/>
        <v>-0.81800000000000139</v>
      </c>
      <c r="BD77" s="86">
        <f t="shared" si="86"/>
        <v>-0.66399999999999793</v>
      </c>
      <c r="BE77" s="86">
        <f t="shared" si="87"/>
        <v>-0.76200000000000045</v>
      </c>
      <c r="BF77" s="86" t="str">
        <f t="shared" si="88"/>
        <v/>
      </c>
      <c r="BG77" s="86" t="str">
        <f t="shared" si="89"/>
        <v/>
      </c>
      <c r="BH77" s="86" t="str">
        <f t="shared" si="90"/>
        <v/>
      </c>
      <c r="BI77" s="86" t="str">
        <f t="shared" si="91"/>
        <v/>
      </c>
      <c r="BJ77" s="86" t="str">
        <f t="shared" si="92"/>
        <v/>
      </c>
      <c r="BK77" s="86" t="str">
        <f t="shared" si="93"/>
        <v/>
      </c>
      <c r="BL77" s="86" t="str">
        <f t="shared" si="94"/>
        <v/>
      </c>
      <c r="BM77" s="86" t="str">
        <f t="shared" si="116"/>
        <v/>
      </c>
      <c r="BN77" s="86" t="str">
        <f t="shared" si="117"/>
        <v/>
      </c>
      <c r="BO77" s="86">
        <f t="shared" si="95"/>
        <v>4.5199999999999996</v>
      </c>
      <c r="BP77" s="86">
        <f t="shared" si="96"/>
        <v>4.5480000000000018</v>
      </c>
      <c r="BQ77" s="86">
        <f t="shared" si="97"/>
        <v>4.6539999999999999</v>
      </c>
      <c r="BR77" s="86" t="str">
        <f t="shared" si="98"/>
        <v/>
      </c>
      <c r="BS77" s="86" t="str">
        <f t="shared" si="99"/>
        <v/>
      </c>
      <c r="BT77" s="86" t="str">
        <f t="shared" si="100"/>
        <v/>
      </c>
      <c r="BU77" s="86" t="str">
        <f t="shared" si="101"/>
        <v/>
      </c>
      <c r="BV77" s="86" t="str">
        <f t="shared" si="102"/>
        <v/>
      </c>
      <c r="BW77" s="86" t="str">
        <f t="shared" si="103"/>
        <v/>
      </c>
      <c r="BX77" s="86" t="str">
        <f t="shared" si="104"/>
        <v/>
      </c>
      <c r="BY77" s="86" t="str">
        <f t="shared" si="118"/>
        <v/>
      </c>
      <c r="BZ77" s="86" t="str">
        <f t="shared" si="119"/>
        <v/>
      </c>
      <c r="CA77" s="41">
        <f t="shared" si="120"/>
        <v>-0.74799999999999989</v>
      </c>
      <c r="CB77" s="41">
        <f t="shared" si="121"/>
        <v>4.5740000000000007</v>
      </c>
      <c r="CC77" s="90" t="str">
        <f t="shared" si="122"/>
        <v>TNFRSF11B</v>
      </c>
      <c r="CD77" s="107">
        <v>74</v>
      </c>
      <c r="CE77" s="91">
        <f t="shared" si="105"/>
        <v>1.7629603158143419</v>
      </c>
      <c r="CF77" s="91">
        <f t="shared" si="106"/>
        <v>1.5844696218499361</v>
      </c>
      <c r="CG77" s="91">
        <f t="shared" si="107"/>
        <v>1.695839929266296</v>
      </c>
      <c r="CH77" s="91" t="str">
        <f t="shared" si="108"/>
        <v/>
      </c>
      <c r="CI77" s="91" t="str">
        <f t="shared" si="109"/>
        <v/>
      </c>
      <c r="CJ77" s="91" t="str">
        <f t="shared" si="110"/>
        <v/>
      </c>
      <c r="CK77" s="91" t="str">
        <f t="shared" si="111"/>
        <v/>
      </c>
      <c r="CL77" s="91" t="str">
        <f t="shared" si="112"/>
        <v/>
      </c>
      <c r="CM77" s="91" t="str">
        <f t="shared" si="113"/>
        <v/>
      </c>
      <c r="CN77" s="91" t="str">
        <f t="shared" si="114"/>
        <v/>
      </c>
      <c r="CO77" s="91" t="str">
        <f t="shared" si="123"/>
        <v/>
      </c>
      <c r="CP77" s="91" t="str">
        <f t="shared" si="124"/>
        <v/>
      </c>
      <c r="CQ77" s="91">
        <f t="shared" si="127"/>
        <v>4.3585739573450188E-2</v>
      </c>
      <c r="CR77" s="91">
        <f t="shared" si="83"/>
        <v>4.2747978246952791E-2</v>
      </c>
      <c r="CS77" s="91">
        <f t="shared" si="83"/>
        <v>3.9719740290802087E-2</v>
      </c>
      <c r="CT77" s="91" t="str">
        <f t="shared" si="83"/>
        <v/>
      </c>
      <c r="CU77" s="91" t="str">
        <f t="shared" si="83"/>
        <v/>
      </c>
      <c r="CV77" s="91" t="str">
        <f t="shared" si="83"/>
        <v/>
      </c>
      <c r="CW77" s="91" t="str">
        <f t="shared" si="50"/>
        <v/>
      </c>
      <c r="CX77" s="91" t="str">
        <f t="shared" si="50"/>
        <v/>
      </c>
      <c r="CY77" s="91" t="str">
        <f t="shared" si="50"/>
        <v/>
      </c>
      <c r="CZ77" s="91" t="str">
        <f t="shared" si="48"/>
        <v/>
      </c>
      <c r="DA77" s="91" t="str">
        <f t="shared" si="125"/>
        <v/>
      </c>
      <c r="DB77" s="91" t="str">
        <f t="shared" si="126"/>
        <v/>
      </c>
    </row>
    <row r="78" spans="1:106" ht="15" customHeight="1" x14ac:dyDescent="0.3">
      <c r="A78" s="126" t="str">
        <f>'Gene Table'!B77</f>
        <v>TNFSF10</v>
      </c>
      <c r="B78" s="102">
        <v>75</v>
      </c>
      <c r="C78" s="41">
        <f>IF('Test Sample Data'!C77="","",IF(SUM('Test Sample Data'!C$3:C$98)&gt;10,IF(AND(ISNUMBER('Test Sample Data'!C77),'Test Sample Data'!C77&lt;$C$109, 'Test Sample Data'!C77&gt;0),'Test Sample Data'!C77,$C$109),""))</f>
        <v>30.63</v>
      </c>
      <c r="D78" s="41">
        <f>IF('Test Sample Data'!D77="","",IF(SUM('Test Sample Data'!D$3:D$98)&gt;10,IF(AND(ISNUMBER('Test Sample Data'!D77),'Test Sample Data'!D77&lt;$C$109, 'Test Sample Data'!D77&gt;0),'Test Sample Data'!D77,$C$109),""))</f>
        <v>30.45</v>
      </c>
      <c r="E78" s="41">
        <f>IF('Test Sample Data'!E77="","",IF(SUM('Test Sample Data'!E$3:E$98)&gt;10,IF(AND(ISNUMBER('Test Sample Data'!E77),'Test Sample Data'!E77&lt;$C$109, 'Test Sample Data'!E77&gt;0),'Test Sample Data'!E77,$C$109),""))</f>
        <v>30.09</v>
      </c>
      <c r="F78" s="41" t="str">
        <f>IF('Test Sample Data'!F77="","",IF(SUM('Test Sample Data'!F$3:F$98)&gt;10,IF(AND(ISNUMBER('Test Sample Data'!F77),'Test Sample Data'!F77&lt;$C$109, 'Test Sample Data'!F77&gt;0),'Test Sample Data'!F77,$C$109),""))</f>
        <v/>
      </c>
      <c r="G78" s="41" t="str">
        <f>IF('Test Sample Data'!G77="","",IF(SUM('Test Sample Data'!G$3:G$98)&gt;10,IF(AND(ISNUMBER('Test Sample Data'!G77),'Test Sample Data'!G77&lt;$C$109, 'Test Sample Data'!G77&gt;0),'Test Sample Data'!G77,$C$109),""))</f>
        <v/>
      </c>
      <c r="H78" s="41" t="str">
        <f>IF('Test Sample Data'!H77="","",IF(SUM('Test Sample Data'!H$3:H$98)&gt;10,IF(AND(ISNUMBER('Test Sample Data'!H77),'Test Sample Data'!H77&lt;$C$109, 'Test Sample Data'!H77&gt;0),'Test Sample Data'!H77,$C$109),""))</f>
        <v/>
      </c>
      <c r="I78" s="41" t="str">
        <f>IF('Test Sample Data'!I77="","",IF(SUM('Test Sample Data'!I$3:I$98)&gt;10,IF(AND(ISNUMBER('Test Sample Data'!I77),'Test Sample Data'!I77&lt;$C$109, 'Test Sample Data'!I77&gt;0),'Test Sample Data'!I77,$C$109),""))</f>
        <v/>
      </c>
      <c r="J78" s="41" t="str">
        <f>IF('Test Sample Data'!J77="","",IF(SUM('Test Sample Data'!J$3:J$98)&gt;10,IF(AND(ISNUMBER('Test Sample Data'!J77),'Test Sample Data'!J77&lt;$C$109, 'Test Sample Data'!J77&gt;0),'Test Sample Data'!J77,$C$109),""))</f>
        <v/>
      </c>
      <c r="K78" s="41" t="str">
        <f>IF('Test Sample Data'!K77="","",IF(SUM('Test Sample Data'!K$3:K$98)&gt;10,IF(AND(ISNUMBER('Test Sample Data'!K77),'Test Sample Data'!K77&lt;$C$109, 'Test Sample Data'!K77&gt;0),'Test Sample Data'!K77,$C$109),""))</f>
        <v/>
      </c>
      <c r="L78" s="41" t="str">
        <f>IF('Test Sample Data'!L77="","",IF(SUM('Test Sample Data'!L$3:L$98)&gt;10,IF(AND(ISNUMBER('Test Sample Data'!L77),'Test Sample Data'!L77&lt;$C$109, 'Test Sample Data'!L77&gt;0),'Test Sample Data'!L77,$C$109),""))</f>
        <v/>
      </c>
      <c r="M78" s="41" t="str">
        <f>IF('Test Sample Data'!M77="","",IF(SUM('Test Sample Data'!M$3:M$98)&gt;10,IF(AND(ISNUMBER('Test Sample Data'!M77),'Test Sample Data'!M77&lt;$C$109, 'Test Sample Data'!M77&gt;0),'Test Sample Data'!M77,$C$109),""))</f>
        <v/>
      </c>
      <c r="N78" s="41" t="str">
        <f>IF('Test Sample Data'!N77="","",IF(SUM('Test Sample Data'!N$3:N$98)&gt;10,IF(AND(ISNUMBER('Test Sample Data'!N77),'Test Sample Data'!N77&lt;$C$109, 'Test Sample Data'!N77&gt;0),'Test Sample Data'!N77,$C$109),""))</f>
        <v/>
      </c>
      <c r="O78" s="41" t="str">
        <f>'Gene Table'!B77</f>
        <v>TNFSF10</v>
      </c>
      <c r="P78" s="102">
        <v>75</v>
      </c>
      <c r="Q78" s="41">
        <f>IF('Control Sample Data'!C77="","",IF(SUM('Control Sample Data'!C$3:C$98)&gt;10,IF(AND(ISNUMBER('Control Sample Data'!C77),'Control Sample Data'!C77&lt;$C$109, 'Control Sample Data'!C77&gt;0),'Control Sample Data'!C77,$C$109),""))</f>
        <v>34.1</v>
      </c>
      <c r="R78" s="41">
        <f>IF('Control Sample Data'!D77="","",IF(SUM('Control Sample Data'!D$3:D$98)&gt;10,IF(AND(ISNUMBER('Control Sample Data'!D77),'Control Sample Data'!D77&lt;$C$109, 'Control Sample Data'!D77&gt;0),'Control Sample Data'!D77,$C$109),""))</f>
        <v>34.729999999999997</v>
      </c>
      <c r="S78" s="41">
        <f>IF('Control Sample Data'!E77="","",IF(SUM('Control Sample Data'!E$3:E$98)&gt;10,IF(AND(ISNUMBER('Control Sample Data'!E77),'Control Sample Data'!E77&lt;$C$109, 'Control Sample Data'!E77&gt;0),'Control Sample Data'!E77,$C$109),""))</f>
        <v>33.92</v>
      </c>
      <c r="T78" s="41" t="str">
        <f>IF('Control Sample Data'!F77="","",IF(SUM('Control Sample Data'!F$3:F$98)&gt;10,IF(AND(ISNUMBER('Control Sample Data'!F77),'Control Sample Data'!F77&lt;$C$109, 'Control Sample Data'!F77&gt;0),'Control Sample Data'!F77,$C$109),""))</f>
        <v/>
      </c>
      <c r="U78" s="41" t="str">
        <f>IF('Control Sample Data'!G77="","",IF(SUM('Control Sample Data'!G$3:G$98)&gt;10,IF(AND(ISNUMBER('Control Sample Data'!G77),'Control Sample Data'!G77&lt;$C$109, 'Control Sample Data'!G77&gt;0),'Control Sample Data'!G77,$C$109),""))</f>
        <v/>
      </c>
      <c r="V78" s="41" t="str">
        <f>IF('Control Sample Data'!H77="","",IF(SUM('Control Sample Data'!H$3:H$98)&gt;10,IF(AND(ISNUMBER('Control Sample Data'!H77),'Control Sample Data'!H77&lt;$C$109, 'Control Sample Data'!H77&gt;0),'Control Sample Data'!H77,$C$109),""))</f>
        <v/>
      </c>
      <c r="W78" s="41" t="str">
        <f>IF('Control Sample Data'!I77="","",IF(SUM('Control Sample Data'!I$3:I$98)&gt;10,IF(AND(ISNUMBER('Control Sample Data'!I77),'Control Sample Data'!I77&lt;$C$109, 'Control Sample Data'!I77&gt;0),'Control Sample Data'!I77,$C$109),""))</f>
        <v/>
      </c>
      <c r="X78" s="41" t="str">
        <f>IF('Control Sample Data'!J77="","",IF(SUM('Control Sample Data'!J$3:J$98)&gt;10,IF(AND(ISNUMBER('Control Sample Data'!J77),'Control Sample Data'!J77&lt;$C$109, 'Control Sample Data'!J77&gt;0),'Control Sample Data'!J77,$C$109),""))</f>
        <v/>
      </c>
      <c r="Y78" s="41" t="str">
        <f>IF('Control Sample Data'!K77="","",IF(SUM('Control Sample Data'!K$3:K$98)&gt;10,IF(AND(ISNUMBER('Control Sample Data'!K77),'Control Sample Data'!K77&lt;$C$109, 'Control Sample Data'!K77&gt;0),'Control Sample Data'!K77,$C$109),""))</f>
        <v/>
      </c>
      <c r="Z78" s="41" t="str">
        <f>IF('Control Sample Data'!L77="","",IF(SUM('Control Sample Data'!L$3:L$98)&gt;10,IF(AND(ISNUMBER('Control Sample Data'!L77),'Control Sample Data'!L77&lt;$C$109, 'Control Sample Data'!L77&gt;0),'Control Sample Data'!L77,$C$109),""))</f>
        <v/>
      </c>
      <c r="AA78" s="41" t="str">
        <f>IF('Control Sample Data'!M77="","",IF(SUM('Control Sample Data'!M$3:M$98)&gt;10,IF(AND(ISNUMBER('Control Sample Data'!M77),'Control Sample Data'!M77&lt;$C$109, 'Control Sample Data'!M77&gt;0),'Control Sample Data'!M77,$C$109),""))</f>
        <v/>
      </c>
      <c r="AB78" s="127" t="str">
        <f>IF('Control Sample Data'!N77="","",IF(SUM('Control Sample Data'!N$3:N$98)&gt;10,IF(AND(ISNUMBER('Control Sample Data'!N77),'Control Sample Data'!N77&lt;$C$109, 'Control Sample Data'!N77&gt;0),'Control Sample Data'!N77,$C$109),""))</f>
        <v/>
      </c>
      <c r="BA78" s="85" t="str">
        <f t="shared" si="115"/>
        <v>TNFSF10</v>
      </c>
      <c r="BB78" s="107">
        <v>75</v>
      </c>
      <c r="BC78" s="86">
        <f t="shared" si="85"/>
        <v>11.921999999999997</v>
      </c>
      <c r="BD78" s="86">
        <f t="shared" si="86"/>
        <v>11.766000000000002</v>
      </c>
      <c r="BE78" s="86">
        <f t="shared" si="87"/>
        <v>11.507999999999999</v>
      </c>
      <c r="BF78" s="86" t="str">
        <f t="shared" si="88"/>
        <v/>
      </c>
      <c r="BG78" s="86" t="str">
        <f t="shared" si="89"/>
        <v/>
      </c>
      <c r="BH78" s="86" t="str">
        <f t="shared" si="90"/>
        <v/>
      </c>
      <c r="BI78" s="86" t="str">
        <f t="shared" si="91"/>
        <v/>
      </c>
      <c r="BJ78" s="86" t="str">
        <f t="shared" si="92"/>
        <v/>
      </c>
      <c r="BK78" s="86" t="str">
        <f t="shared" si="93"/>
        <v/>
      </c>
      <c r="BL78" s="86" t="str">
        <f t="shared" si="94"/>
        <v/>
      </c>
      <c r="BM78" s="86" t="str">
        <f t="shared" si="116"/>
        <v/>
      </c>
      <c r="BN78" s="86" t="str">
        <f t="shared" si="117"/>
        <v/>
      </c>
      <c r="BO78" s="86">
        <f t="shared" si="95"/>
        <v>15.630000000000003</v>
      </c>
      <c r="BP78" s="86">
        <f t="shared" si="96"/>
        <v>16.387999999999998</v>
      </c>
      <c r="BQ78" s="86">
        <f t="shared" si="97"/>
        <v>15.344000000000001</v>
      </c>
      <c r="BR78" s="86" t="str">
        <f t="shared" si="98"/>
        <v/>
      </c>
      <c r="BS78" s="86" t="str">
        <f t="shared" si="99"/>
        <v/>
      </c>
      <c r="BT78" s="86" t="str">
        <f t="shared" si="100"/>
        <v/>
      </c>
      <c r="BU78" s="86" t="str">
        <f t="shared" si="101"/>
        <v/>
      </c>
      <c r="BV78" s="86" t="str">
        <f t="shared" si="102"/>
        <v/>
      </c>
      <c r="BW78" s="86" t="str">
        <f t="shared" si="103"/>
        <v/>
      </c>
      <c r="BX78" s="86" t="str">
        <f t="shared" si="104"/>
        <v/>
      </c>
      <c r="BY78" s="86" t="str">
        <f t="shared" si="118"/>
        <v/>
      </c>
      <c r="BZ78" s="86" t="str">
        <f t="shared" si="119"/>
        <v/>
      </c>
      <c r="CA78" s="41">
        <f t="shared" si="120"/>
        <v>11.731999999999999</v>
      </c>
      <c r="CB78" s="41">
        <f t="shared" si="121"/>
        <v>15.787333333333335</v>
      </c>
      <c r="CC78" s="90" t="str">
        <f t="shared" si="122"/>
        <v>TNFSF10</v>
      </c>
      <c r="CD78" s="107">
        <v>75</v>
      </c>
      <c r="CE78" s="91">
        <f t="shared" si="105"/>
        <v>2.5770354434520728E-4</v>
      </c>
      <c r="CF78" s="91">
        <f t="shared" si="106"/>
        <v>2.871316529030671E-4</v>
      </c>
      <c r="CG78" s="91">
        <f t="shared" si="107"/>
        <v>3.4335771482253924E-4</v>
      </c>
      <c r="CH78" s="91" t="str">
        <f t="shared" si="108"/>
        <v/>
      </c>
      <c r="CI78" s="91" t="str">
        <f t="shared" si="109"/>
        <v/>
      </c>
      <c r="CJ78" s="91" t="str">
        <f t="shared" si="110"/>
        <v/>
      </c>
      <c r="CK78" s="91" t="str">
        <f t="shared" si="111"/>
        <v/>
      </c>
      <c r="CL78" s="91" t="str">
        <f t="shared" si="112"/>
        <v/>
      </c>
      <c r="CM78" s="91" t="str">
        <f t="shared" si="113"/>
        <v/>
      </c>
      <c r="CN78" s="91" t="str">
        <f t="shared" si="114"/>
        <v/>
      </c>
      <c r="CO78" s="91" t="str">
        <f t="shared" si="123"/>
        <v/>
      </c>
      <c r="CP78" s="91" t="str">
        <f t="shared" si="124"/>
        <v/>
      </c>
      <c r="CQ78" s="91">
        <f t="shared" si="127"/>
        <v>1.9719739237022255E-5</v>
      </c>
      <c r="CR78" s="91">
        <f t="shared" si="83"/>
        <v>1.1660587469216689E-5</v>
      </c>
      <c r="CS78" s="91">
        <f t="shared" si="83"/>
        <v>2.4043392518595745E-5</v>
      </c>
      <c r="CT78" s="91" t="str">
        <f t="shared" si="83"/>
        <v/>
      </c>
      <c r="CU78" s="91" t="str">
        <f t="shared" si="83"/>
        <v/>
      </c>
      <c r="CV78" s="91" t="str">
        <f t="shared" si="83"/>
        <v/>
      </c>
      <c r="CW78" s="91" t="str">
        <f t="shared" si="50"/>
        <v/>
      </c>
      <c r="CX78" s="91" t="str">
        <f t="shared" si="50"/>
        <v/>
      </c>
      <c r="CY78" s="91" t="str">
        <f t="shared" si="50"/>
        <v/>
      </c>
      <c r="CZ78" s="91" t="str">
        <f t="shared" si="48"/>
        <v/>
      </c>
      <c r="DA78" s="91" t="str">
        <f t="shared" si="125"/>
        <v/>
      </c>
      <c r="DB78" s="91" t="str">
        <f t="shared" si="126"/>
        <v/>
      </c>
    </row>
    <row r="79" spans="1:106" ht="15" customHeight="1" x14ac:dyDescent="0.3">
      <c r="A79" s="126" t="str">
        <f>'Gene Table'!B78</f>
        <v>TNFSF11</v>
      </c>
      <c r="B79" s="102">
        <v>76</v>
      </c>
      <c r="C79" s="41">
        <f>IF('Test Sample Data'!C78="","",IF(SUM('Test Sample Data'!C$3:C$98)&gt;10,IF(AND(ISNUMBER('Test Sample Data'!C78),'Test Sample Data'!C78&lt;$C$109, 'Test Sample Data'!C78&gt;0),'Test Sample Data'!C78,$C$109),""))</f>
        <v>26.31</v>
      </c>
      <c r="D79" s="41">
        <f>IF('Test Sample Data'!D78="","",IF(SUM('Test Sample Data'!D$3:D$98)&gt;10,IF(AND(ISNUMBER('Test Sample Data'!D78),'Test Sample Data'!D78&lt;$C$109, 'Test Sample Data'!D78&gt;0),'Test Sample Data'!D78,$C$109),""))</f>
        <v>26.14</v>
      </c>
      <c r="E79" s="41">
        <f>IF('Test Sample Data'!E78="","",IF(SUM('Test Sample Data'!E$3:E$98)&gt;10,IF(AND(ISNUMBER('Test Sample Data'!E78),'Test Sample Data'!E78&lt;$C$109, 'Test Sample Data'!E78&gt;0),'Test Sample Data'!E78,$C$109),""))</f>
        <v>26.02</v>
      </c>
      <c r="F79" s="41" t="str">
        <f>IF('Test Sample Data'!F78="","",IF(SUM('Test Sample Data'!F$3:F$98)&gt;10,IF(AND(ISNUMBER('Test Sample Data'!F78),'Test Sample Data'!F78&lt;$C$109, 'Test Sample Data'!F78&gt;0),'Test Sample Data'!F78,$C$109),""))</f>
        <v/>
      </c>
      <c r="G79" s="41" t="str">
        <f>IF('Test Sample Data'!G78="","",IF(SUM('Test Sample Data'!G$3:G$98)&gt;10,IF(AND(ISNUMBER('Test Sample Data'!G78),'Test Sample Data'!G78&lt;$C$109, 'Test Sample Data'!G78&gt;0),'Test Sample Data'!G78,$C$109),""))</f>
        <v/>
      </c>
      <c r="H79" s="41" t="str">
        <f>IF('Test Sample Data'!H78="","",IF(SUM('Test Sample Data'!H$3:H$98)&gt;10,IF(AND(ISNUMBER('Test Sample Data'!H78),'Test Sample Data'!H78&lt;$C$109, 'Test Sample Data'!H78&gt;0),'Test Sample Data'!H78,$C$109),""))</f>
        <v/>
      </c>
      <c r="I79" s="41" t="str">
        <f>IF('Test Sample Data'!I78="","",IF(SUM('Test Sample Data'!I$3:I$98)&gt;10,IF(AND(ISNUMBER('Test Sample Data'!I78),'Test Sample Data'!I78&lt;$C$109, 'Test Sample Data'!I78&gt;0),'Test Sample Data'!I78,$C$109),""))</f>
        <v/>
      </c>
      <c r="J79" s="41" t="str">
        <f>IF('Test Sample Data'!J78="","",IF(SUM('Test Sample Data'!J$3:J$98)&gt;10,IF(AND(ISNUMBER('Test Sample Data'!J78),'Test Sample Data'!J78&lt;$C$109, 'Test Sample Data'!J78&gt;0),'Test Sample Data'!J78,$C$109),""))</f>
        <v/>
      </c>
      <c r="K79" s="41" t="str">
        <f>IF('Test Sample Data'!K78="","",IF(SUM('Test Sample Data'!K$3:K$98)&gt;10,IF(AND(ISNUMBER('Test Sample Data'!K78),'Test Sample Data'!K78&lt;$C$109, 'Test Sample Data'!K78&gt;0),'Test Sample Data'!K78,$C$109),""))</f>
        <v/>
      </c>
      <c r="L79" s="41" t="str">
        <f>IF('Test Sample Data'!L78="","",IF(SUM('Test Sample Data'!L$3:L$98)&gt;10,IF(AND(ISNUMBER('Test Sample Data'!L78),'Test Sample Data'!L78&lt;$C$109, 'Test Sample Data'!L78&gt;0),'Test Sample Data'!L78,$C$109),""))</f>
        <v/>
      </c>
      <c r="M79" s="41" t="str">
        <f>IF('Test Sample Data'!M78="","",IF(SUM('Test Sample Data'!M$3:M$98)&gt;10,IF(AND(ISNUMBER('Test Sample Data'!M78),'Test Sample Data'!M78&lt;$C$109, 'Test Sample Data'!M78&gt;0),'Test Sample Data'!M78,$C$109),""))</f>
        <v/>
      </c>
      <c r="N79" s="41" t="str">
        <f>IF('Test Sample Data'!N78="","",IF(SUM('Test Sample Data'!N$3:N$98)&gt;10,IF(AND(ISNUMBER('Test Sample Data'!N78),'Test Sample Data'!N78&lt;$C$109, 'Test Sample Data'!N78&gt;0),'Test Sample Data'!N78,$C$109),""))</f>
        <v/>
      </c>
      <c r="O79" s="41" t="str">
        <f>'Gene Table'!B78</f>
        <v>TNFSF11</v>
      </c>
      <c r="P79" s="102">
        <v>76</v>
      </c>
      <c r="Q79" s="41">
        <f>IF('Control Sample Data'!C78="","",IF(SUM('Control Sample Data'!C$3:C$98)&gt;10,IF(AND(ISNUMBER('Control Sample Data'!C78),'Control Sample Data'!C78&lt;$C$109, 'Control Sample Data'!C78&gt;0),'Control Sample Data'!C78,$C$109),""))</f>
        <v>21.65</v>
      </c>
      <c r="R79" s="41">
        <f>IF('Control Sample Data'!D78="","",IF(SUM('Control Sample Data'!D$3:D$98)&gt;10,IF(AND(ISNUMBER('Control Sample Data'!D78),'Control Sample Data'!D78&lt;$C$109, 'Control Sample Data'!D78&gt;0),'Control Sample Data'!D78,$C$109),""))</f>
        <v>21.51</v>
      </c>
      <c r="S79" s="41">
        <f>IF('Control Sample Data'!E78="","",IF(SUM('Control Sample Data'!E$3:E$98)&gt;10,IF(AND(ISNUMBER('Control Sample Data'!E78),'Control Sample Data'!E78&lt;$C$109, 'Control Sample Data'!E78&gt;0),'Control Sample Data'!E78,$C$109),""))</f>
        <v>21.93</v>
      </c>
      <c r="T79" s="41" t="str">
        <f>IF('Control Sample Data'!F78="","",IF(SUM('Control Sample Data'!F$3:F$98)&gt;10,IF(AND(ISNUMBER('Control Sample Data'!F78),'Control Sample Data'!F78&lt;$C$109, 'Control Sample Data'!F78&gt;0),'Control Sample Data'!F78,$C$109),""))</f>
        <v/>
      </c>
      <c r="U79" s="41" t="str">
        <f>IF('Control Sample Data'!G78="","",IF(SUM('Control Sample Data'!G$3:G$98)&gt;10,IF(AND(ISNUMBER('Control Sample Data'!G78),'Control Sample Data'!G78&lt;$C$109, 'Control Sample Data'!G78&gt;0),'Control Sample Data'!G78,$C$109),""))</f>
        <v/>
      </c>
      <c r="V79" s="41" t="str">
        <f>IF('Control Sample Data'!H78="","",IF(SUM('Control Sample Data'!H$3:H$98)&gt;10,IF(AND(ISNUMBER('Control Sample Data'!H78),'Control Sample Data'!H78&lt;$C$109, 'Control Sample Data'!H78&gt;0),'Control Sample Data'!H78,$C$109),""))</f>
        <v/>
      </c>
      <c r="W79" s="41" t="str">
        <f>IF('Control Sample Data'!I78="","",IF(SUM('Control Sample Data'!I$3:I$98)&gt;10,IF(AND(ISNUMBER('Control Sample Data'!I78),'Control Sample Data'!I78&lt;$C$109, 'Control Sample Data'!I78&gt;0),'Control Sample Data'!I78,$C$109),""))</f>
        <v/>
      </c>
      <c r="X79" s="41" t="str">
        <f>IF('Control Sample Data'!J78="","",IF(SUM('Control Sample Data'!J$3:J$98)&gt;10,IF(AND(ISNUMBER('Control Sample Data'!J78),'Control Sample Data'!J78&lt;$C$109, 'Control Sample Data'!J78&gt;0),'Control Sample Data'!J78,$C$109),""))</f>
        <v/>
      </c>
      <c r="Y79" s="41" t="str">
        <f>IF('Control Sample Data'!K78="","",IF(SUM('Control Sample Data'!K$3:K$98)&gt;10,IF(AND(ISNUMBER('Control Sample Data'!K78),'Control Sample Data'!K78&lt;$C$109, 'Control Sample Data'!K78&gt;0),'Control Sample Data'!K78,$C$109),""))</f>
        <v/>
      </c>
      <c r="Z79" s="41" t="str">
        <f>IF('Control Sample Data'!L78="","",IF(SUM('Control Sample Data'!L$3:L$98)&gt;10,IF(AND(ISNUMBER('Control Sample Data'!L78),'Control Sample Data'!L78&lt;$C$109, 'Control Sample Data'!L78&gt;0),'Control Sample Data'!L78,$C$109),""))</f>
        <v/>
      </c>
      <c r="AA79" s="41" t="str">
        <f>IF('Control Sample Data'!M78="","",IF(SUM('Control Sample Data'!M$3:M$98)&gt;10,IF(AND(ISNUMBER('Control Sample Data'!M78),'Control Sample Data'!M78&lt;$C$109, 'Control Sample Data'!M78&gt;0),'Control Sample Data'!M78,$C$109),""))</f>
        <v/>
      </c>
      <c r="AB79" s="127" t="str">
        <f>IF('Control Sample Data'!N78="","",IF(SUM('Control Sample Data'!N$3:N$98)&gt;10,IF(AND(ISNUMBER('Control Sample Data'!N78),'Control Sample Data'!N78&lt;$C$109, 'Control Sample Data'!N78&gt;0),'Control Sample Data'!N78,$C$109),""))</f>
        <v/>
      </c>
      <c r="BA79" s="85" t="str">
        <f t="shared" si="115"/>
        <v>TNFSF11</v>
      </c>
      <c r="BB79" s="107">
        <v>76</v>
      </c>
      <c r="BC79" s="86">
        <f t="shared" si="85"/>
        <v>7.6019999999999968</v>
      </c>
      <c r="BD79" s="86">
        <f t="shared" si="86"/>
        <v>7.4560000000000031</v>
      </c>
      <c r="BE79" s="86">
        <f t="shared" si="87"/>
        <v>7.4379999999999988</v>
      </c>
      <c r="BF79" s="86" t="str">
        <f t="shared" si="88"/>
        <v/>
      </c>
      <c r="BG79" s="86" t="str">
        <f t="shared" si="89"/>
        <v/>
      </c>
      <c r="BH79" s="86" t="str">
        <f t="shared" si="90"/>
        <v/>
      </c>
      <c r="BI79" s="86" t="str">
        <f t="shared" si="91"/>
        <v/>
      </c>
      <c r="BJ79" s="86" t="str">
        <f t="shared" si="92"/>
        <v/>
      </c>
      <c r="BK79" s="86" t="str">
        <f t="shared" si="93"/>
        <v/>
      </c>
      <c r="BL79" s="86" t="str">
        <f t="shared" si="94"/>
        <v/>
      </c>
      <c r="BM79" s="86" t="str">
        <f t="shared" si="116"/>
        <v/>
      </c>
      <c r="BN79" s="86" t="str">
        <f t="shared" si="117"/>
        <v/>
      </c>
      <c r="BO79" s="86">
        <f t="shared" si="95"/>
        <v>3.1799999999999997</v>
      </c>
      <c r="BP79" s="86">
        <f t="shared" si="96"/>
        <v>3.1680000000000028</v>
      </c>
      <c r="BQ79" s="86">
        <f t="shared" si="97"/>
        <v>3.3539999999999992</v>
      </c>
      <c r="BR79" s="86" t="str">
        <f t="shared" si="98"/>
        <v/>
      </c>
      <c r="BS79" s="86" t="str">
        <f t="shared" si="99"/>
        <v/>
      </c>
      <c r="BT79" s="86" t="str">
        <f t="shared" si="100"/>
        <v/>
      </c>
      <c r="BU79" s="86" t="str">
        <f t="shared" si="101"/>
        <v/>
      </c>
      <c r="BV79" s="86" t="str">
        <f t="shared" si="102"/>
        <v/>
      </c>
      <c r="BW79" s="86" t="str">
        <f t="shared" si="103"/>
        <v/>
      </c>
      <c r="BX79" s="86" t="str">
        <f t="shared" si="104"/>
        <v/>
      </c>
      <c r="BY79" s="86" t="str">
        <f t="shared" si="118"/>
        <v/>
      </c>
      <c r="BZ79" s="86" t="str">
        <f t="shared" si="119"/>
        <v/>
      </c>
      <c r="CA79" s="41">
        <f t="shared" si="120"/>
        <v>7.4986666666666659</v>
      </c>
      <c r="CB79" s="41">
        <f t="shared" si="121"/>
        <v>3.2340000000000004</v>
      </c>
      <c r="CC79" s="90" t="str">
        <f t="shared" si="122"/>
        <v>TNFSF11</v>
      </c>
      <c r="CD79" s="107">
        <v>76</v>
      </c>
      <c r="CE79" s="91">
        <f t="shared" si="105"/>
        <v>5.1471873114614965E-3</v>
      </c>
      <c r="CF79" s="91">
        <f t="shared" si="106"/>
        <v>5.69534913600225E-3</v>
      </c>
      <c r="CG79" s="91">
        <f t="shared" si="107"/>
        <v>5.7668531471985699E-3</v>
      </c>
      <c r="CH79" s="91" t="str">
        <f t="shared" si="108"/>
        <v/>
      </c>
      <c r="CI79" s="91" t="str">
        <f t="shared" si="109"/>
        <v/>
      </c>
      <c r="CJ79" s="91" t="str">
        <f t="shared" si="110"/>
        <v/>
      </c>
      <c r="CK79" s="91" t="str">
        <f t="shared" si="111"/>
        <v/>
      </c>
      <c r="CL79" s="91" t="str">
        <f t="shared" si="112"/>
        <v/>
      </c>
      <c r="CM79" s="91" t="str">
        <f t="shared" si="113"/>
        <v/>
      </c>
      <c r="CN79" s="91" t="str">
        <f t="shared" si="114"/>
        <v/>
      </c>
      <c r="CO79" s="91" t="str">
        <f t="shared" si="123"/>
        <v/>
      </c>
      <c r="CP79" s="91" t="str">
        <f t="shared" si="124"/>
        <v/>
      </c>
      <c r="CQ79" s="91">
        <f t="shared" si="127"/>
        <v>0.11033787453633188</v>
      </c>
      <c r="CR79" s="91">
        <f t="shared" si="83"/>
        <v>0.11125946665656182</v>
      </c>
      <c r="CS79" s="91">
        <f t="shared" si="83"/>
        <v>9.7801472717063992E-2</v>
      </c>
      <c r="CT79" s="91" t="str">
        <f t="shared" si="83"/>
        <v/>
      </c>
      <c r="CU79" s="91" t="str">
        <f t="shared" si="83"/>
        <v/>
      </c>
      <c r="CV79" s="91" t="str">
        <f t="shared" si="83"/>
        <v/>
      </c>
      <c r="CW79" s="91" t="str">
        <f t="shared" si="50"/>
        <v/>
      </c>
      <c r="CX79" s="91" t="str">
        <f t="shared" si="50"/>
        <v/>
      </c>
      <c r="CY79" s="91" t="str">
        <f t="shared" si="50"/>
        <v/>
      </c>
      <c r="CZ79" s="91" t="str">
        <f t="shared" si="48"/>
        <v/>
      </c>
      <c r="DA79" s="91" t="str">
        <f t="shared" si="125"/>
        <v/>
      </c>
      <c r="DB79" s="91" t="str">
        <f t="shared" si="126"/>
        <v/>
      </c>
    </row>
    <row r="80" spans="1:106" ht="15" customHeight="1" x14ac:dyDescent="0.3">
      <c r="A80" s="126" t="str">
        <f>'Gene Table'!B79</f>
        <v>TNFSF12</v>
      </c>
      <c r="B80" s="102">
        <v>77</v>
      </c>
      <c r="C80" s="41">
        <f>IF('Test Sample Data'!C79="","",IF(SUM('Test Sample Data'!C$3:C$98)&gt;10,IF(AND(ISNUMBER('Test Sample Data'!C79),'Test Sample Data'!C79&lt;$C$109, 'Test Sample Data'!C79&gt;0),'Test Sample Data'!C79,$C$109),""))</f>
        <v>26.92</v>
      </c>
      <c r="D80" s="41">
        <f>IF('Test Sample Data'!D79="","",IF(SUM('Test Sample Data'!D$3:D$98)&gt;10,IF(AND(ISNUMBER('Test Sample Data'!D79),'Test Sample Data'!D79&lt;$C$109, 'Test Sample Data'!D79&gt;0),'Test Sample Data'!D79,$C$109),""))</f>
        <v>26.46</v>
      </c>
      <c r="E80" s="41">
        <f>IF('Test Sample Data'!E79="","",IF(SUM('Test Sample Data'!E$3:E$98)&gt;10,IF(AND(ISNUMBER('Test Sample Data'!E79),'Test Sample Data'!E79&lt;$C$109, 'Test Sample Data'!E79&gt;0),'Test Sample Data'!E79,$C$109),""))</f>
        <v>26.46</v>
      </c>
      <c r="F80" s="41" t="str">
        <f>IF('Test Sample Data'!F79="","",IF(SUM('Test Sample Data'!F$3:F$98)&gt;10,IF(AND(ISNUMBER('Test Sample Data'!F79),'Test Sample Data'!F79&lt;$C$109, 'Test Sample Data'!F79&gt;0),'Test Sample Data'!F79,$C$109),""))</f>
        <v/>
      </c>
      <c r="G80" s="41" t="str">
        <f>IF('Test Sample Data'!G79="","",IF(SUM('Test Sample Data'!G$3:G$98)&gt;10,IF(AND(ISNUMBER('Test Sample Data'!G79),'Test Sample Data'!G79&lt;$C$109, 'Test Sample Data'!G79&gt;0),'Test Sample Data'!G79,$C$109),""))</f>
        <v/>
      </c>
      <c r="H80" s="41" t="str">
        <f>IF('Test Sample Data'!H79="","",IF(SUM('Test Sample Data'!H$3:H$98)&gt;10,IF(AND(ISNUMBER('Test Sample Data'!H79),'Test Sample Data'!H79&lt;$C$109, 'Test Sample Data'!H79&gt;0),'Test Sample Data'!H79,$C$109),""))</f>
        <v/>
      </c>
      <c r="I80" s="41" t="str">
        <f>IF('Test Sample Data'!I79="","",IF(SUM('Test Sample Data'!I$3:I$98)&gt;10,IF(AND(ISNUMBER('Test Sample Data'!I79),'Test Sample Data'!I79&lt;$C$109, 'Test Sample Data'!I79&gt;0),'Test Sample Data'!I79,$C$109),""))</f>
        <v/>
      </c>
      <c r="J80" s="41" t="str">
        <f>IF('Test Sample Data'!J79="","",IF(SUM('Test Sample Data'!J$3:J$98)&gt;10,IF(AND(ISNUMBER('Test Sample Data'!J79),'Test Sample Data'!J79&lt;$C$109, 'Test Sample Data'!J79&gt;0),'Test Sample Data'!J79,$C$109),""))</f>
        <v/>
      </c>
      <c r="K80" s="41" t="str">
        <f>IF('Test Sample Data'!K79="","",IF(SUM('Test Sample Data'!K$3:K$98)&gt;10,IF(AND(ISNUMBER('Test Sample Data'!K79),'Test Sample Data'!K79&lt;$C$109, 'Test Sample Data'!K79&gt;0),'Test Sample Data'!K79,$C$109),""))</f>
        <v/>
      </c>
      <c r="L80" s="41" t="str">
        <f>IF('Test Sample Data'!L79="","",IF(SUM('Test Sample Data'!L$3:L$98)&gt;10,IF(AND(ISNUMBER('Test Sample Data'!L79),'Test Sample Data'!L79&lt;$C$109, 'Test Sample Data'!L79&gt;0),'Test Sample Data'!L79,$C$109),""))</f>
        <v/>
      </c>
      <c r="M80" s="41" t="str">
        <f>IF('Test Sample Data'!M79="","",IF(SUM('Test Sample Data'!M$3:M$98)&gt;10,IF(AND(ISNUMBER('Test Sample Data'!M79),'Test Sample Data'!M79&lt;$C$109, 'Test Sample Data'!M79&gt;0),'Test Sample Data'!M79,$C$109),""))</f>
        <v/>
      </c>
      <c r="N80" s="41" t="str">
        <f>IF('Test Sample Data'!N79="","",IF(SUM('Test Sample Data'!N$3:N$98)&gt;10,IF(AND(ISNUMBER('Test Sample Data'!N79),'Test Sample Data'!N79&lt;$C$109, 'Test Sample Data'!N79&gt;0),'Test Sample Data'!N79,$C$109),""))</f>
        <v/>
      </c>
      <c r="O80" s="41" t="str">
        <f>'Gene Table'!B79</f>
        <v>TNFSF12</v>
      </c>
      <c r="P80" s="102">
        <v>77</v>
      </c>
      <c r="Q80" s="41">
        <f>IF('Control Sample Data'!C79="","",IF(SUM('Control Sample Data'!C$3:C$98)&gt;10,IF(AND(ISNUMBER('Control Sample Data'!C79),'Control Sample Data'!C79&lt;$C$109, 'Control Sample Data'!C79&gt;0),'Control Sample Data'!C79,$C$109),""))</f>
        <v>29.08</v>
      </c>
      <c r="R80" s="41">
        <f>IF('Control Sample Data'!D79="","",IF(SUM('Control Sample Data'!D$3:D$98)&gt;10,IF(AND(ISNUMBER('Control Sample Data'!D79),'Control Sample Data'!D79&lt;$C$109, 'Control Sample Data'!D79&gt;0),'Control Sample Data'!D79,$C$109),""))</f>
        <v>28.85</v>
      </c>
      <c r="S80" s="41">
        <f>IF('Control Sample Data'!E79="","",IF(SUM('Control Sample Data'!E$3:E$98)&gt;10,IF(AND(ISNUMBER('Control Sample Data'!E79),'Control Sample Data'!E79&lt;$C$109, 'Control Sample Data'!E79&gt;0),'Control Sample Data'!E79,$C$109),""))</f>
        <v>29.36</v>
      </c>
      <c r="T80" s="41" t="str">
        <f>IF('Control Sample Data'!F79="","",IF(SUM('Control Sample Data'!F$3:F$98)&gt;10,IF(AND(ISNUMBER('Control Sample Data'!F79),'Control Sample Data'!F79&lt;$C$109, 'Control Sample Data'!F79&gt;0),'Control Sample Data'!F79,$C$109),""))</f>
        <v/>
      </c>
      <c r="U80" s="41" t="str">
        <f>IF('Control Sample Data'!G79="","",IF(SUM('Control Sample Data'!G$3:G$98)&gt;10,IF(AND(ISNUMBER('Control Sample Data'!G79),'Control Sample Data'!G79&lt;$C$109, 'Control Sample Data'!G79&gt;0),'Control Sample Data'!G79,$C$109),""))</f>
        <v/>
      </c>
      <c r="V80" s="41" t="str">
        <f>IF('Control Sample Data'!H79="","",IF(SUM('Control Sample Data'!H$3:H$98)&gt;10,IF(AND(ISNUMBER('Control Sample Data'!H79),'Control Sample Data'!H79&lt;$C$109, 'Control Sample Data'!H79&gt;0),'Control Sample Data'!H79,$C$109),""))</f>
        <v/>
      </c>
      <c r="W80" s="41" t="str">
        <f>IF('Control Sample Data'!I79="","",IF(SUM('Control Sample Data'!I$3:I$98)&gt;10,IF(AND(ISNUMBER('Control Sample Data'!I79),'Control Sample Data'!I79&lt;$C$109, 'Control Sample Data'!I79&gt;0),'Control Sample Data'!I79,$C$109),""))</f>
        <v/>
      </c>
      <c r="X80" s="41" t="str">
        <f>IF('Control Sample Data'!J79="","",IF(SUM('Control Sample Data'!J$3:J$98)&gt;10,IF(AND(ISNUMBER('Control Sample Data'!J79),'Control Sample Data'!J79&lt;$C$109, 'Control Sample Data'!J79&gt;0),'Control Sample Data'!J79,$C$109),""))</f>
        <v/>
      </c>
      <c r="Y80" s="41" t="str">
        <f>IF('Control Sample Data'!K79="","",IF(SUM('Control Sample Data'!K$3:K$98)&gt;10,IF(AND(ISNUMBER('Control Sample Data'!K79),'Control Sample Data'!K79&lt;$C$109, 'Control Sample Data'!K79&gt;0),'Control Sample Data'!K79,$C$109),""))</f>
        <v/>
      </c>
      <c r="Z80" s="41" t="str">
        <f>IF('Control Sample Data'!L79="","",IF(SUM('Control Sample Data'!L$3:L$98)&gt;10,IF(AND(ISNUMBER('Control Sample Data'!L79),'Control Sample Data'!L79&lt;$C$109, 'Control Sample Data'!L79&gt;0),'Control Sample Data'!L79,$C$109),""))</f>
        <v/>
      </c>
      <c r="AA80" s="41" t="str">
        <f>IF('Control Sample Data'!M79="","",IF(SUM('Control Sample Data'!M$3:M$98)&gt;10,IF(AND(ISNUMBER('Control Sample Data'!M79),'Control Sample Data'!M79&lt;$C$109, 'Control Sample Data'!M79&gt;0),'Control Sample Data'!M79,$C$109),""))</f>
        <v/>
      </c>
      <c r="AB80" s="127" t="str">
        <f>IF('Control Sample Data'!N79="","",IF(SUM('Control Sample Data'!N$3:N$98)&gt;10,IF(AND(ISNUMBER('Control Sample Data'!N79),'Control Sample Data'!N79&lt;$C$109, 'Control Sample Data'!N79&gt;0),'Control Sample Data'!N79,$C$109),""))</f>
        <v/>
      </c>
      <c r="BA80" s="85" t="str">
        <f t="shared" si="115"/>
        <v>TNFSF12</v>
      </c>
      <c r="BB80" s="107">
        <v>77</v>
      </c>
      <c r="BC80" s="86">
        <f t="shared" si="85"/>
        <v>8.2119999999999997</v>
      </c>
      <c r="BD80" s="86">
        <f t="shared" si="86"/>
        <v>7.7760000000000034</v>
      </c>
      <c r="BE80" s="86">
        <f t="shared" si="87"/>
        <v>7.8780000000000001</v>
      </c>
      <c r="BF80" s="86" t="str">
        <f t="shared" si="88"/>
        <v/>
      </c>
      <c r="BG80" s="86" t="str">
        <f t="shared" si="89"/>
        <v/>
      </c>
      <c r="BH80" s="86" t="str">
        <f t="shared" si="90"/>
        <v/>
      </c>
      <c r="BI80" s="86" t="str">
        <f t="shared" si="91"/>
        <v/>
      </c>
      <c r="BJ80" s="86" t="str">
        <f t="shared" si="92"/>
        <v/>
      </c>
      <c r="BK80" s="86" t="str">
        <f t="shared" si="93"/>
        <v/>
      </c>
      <c r="BL80" s="86" t="str">
        <f t="shared" si="94"/>
        <v/>
      </c>
      <c r="BM80" s="86" t="str">
        <f t="shared" si="116"/>
        <v/>
      </c>
      <c r="BN80" s="86" t="str">
        <f t="shared" si="117"/>
        <v/>
      </c>
      <c r="BO80" s="86">
        <f t="shared" si="95"/>
        <v>10.61</v>
      </c>
      <c r="BP80" s="86">
        <f t="shared" si="96"/>
        <v>10.508000000000003</v>
      </c>
      <c r="BQ80" s="86">
        <f t="shared" si="97"/>
        <v>10.783999999999999</v>
      </c>
      <c r="BR80" s="86" t="str">
        <f t="shared" si="98"/>
        <v/>
      </c>
      <c r="BS80" s="86" t="str">
        <f t="shared" si="99"/>
        <v/>
      </c>
      <c r="BT80" s="86" t="str">
        <f t="shared" si="100"/>
        <v/>
      </c>
      <c r="BU80" s="86" t="str">
        <f t="shared" si="101"/>
        <v/>
      </c>
      <c r="BV80" s="86" t="str">
        <f t="shared" si="102"/>
        <v/>
      </c>
      <c r="BW80" s="86" t="str">
        <f t="shared" si="103"/>
        <v/>
      </c>
      <c r="BX80" s="86" t="str">
        <f t="shared" si="104"/>
        <v/>
      </c>
      <c r="BY80" s="86" t="str">
        <f t="shared" si="118"/>
        <v/>
      </c>
      <c r="BZ80" s="86" t="str">
        <f t="shared" si="119"/>
        <v/>
      </c>
      <c r="CA80" s="41">
        <f t="shared" si="120"/>
        <v>7.9553333333333347</v>
      </c>
      <c r="CB80" s="41">
        <f t="shared" si="121"/>
        <v>10.634</v>
      </c>
      <c r="CC80" s="90" t="str">
        <f t="shared" si="122"/>
        <v>TNFSF12</v>
      </c>
      <c r="CD80" s="107">
        <v>77</v>
      </c>
      <c r="CE80" s="91">
        <f t="shared" si="105"/>
        <v>3.372420150681297E-3</v>
      </c>
      <c r="CF80" s="91">
        <f t="shared" si="106"/>
        <v>4.5623726352074798E-3</v>
      </c>
      <c r="CG80" s="91">
        <f t="shared" si="107"/>
        <v>4.2509470377765785E-3</v>
      </c>
      <c r="CH80" s="91" t="str">
        <f t="shared" si="108"/>
        <v/>
      </c>
      <c r="CI80" s="91" t="str">
        <f t="shared" si="109"/>
        <v/>
      </c>
      <c r="CJ80" s="91" t="str">
        <f t="shared" si="110"/>
        <v/>
      </c>
      <c r="CK80" s="91" t="str">
        <f t="shared" si="111"/>
        <v/>
      </c>
      <c r="CL80" s="91" t="str">
        <f t="shared" si="112"/>
        <v/>
      </c>
      <c r="CM80" s="91" t="str">
        <f t="shared" si="113"/>
        <v/>
      </c>
      <c r="CN80" s="91" t="str">
        <f t="shared" si="114"/>
        <v/>
      </c>
      <c r="CO80" s="91" t="str">
        <f t="shared" si="123"/>
        <v/>
      </c>
      <c r="CP80" s="91" t="str">
        <f t="shared" si="124"/>
        <v/>
      </c>
      <c r="CQ80" s="91">
        <f t="shared" si="127"/>
        <v>6.398405292277168E-4</v>
      </c>
      <c r="CR80" s="91">
        <f t="shared" si="83"/>
        <v>6.8671542964507675E-4</v>
      </c>
      <c r="CS80" s="91">
        <f t="shared" si="83"/>
        <v>5.6714293551060699E-4</v>
      </c>
      <c r="CT80" s="91" t="str">
        <f t="shared" si="83"/>
        <v/>
      </c>
      <c r="CU80" s="91" t="str">
        <f t="shared" si="83"/>
        <v/>
      </c>
      <c r="CV80" s="91" t="str">
        <f t="shared" si="83"/>
        <v/>
      </c>
      <c r="CW80" s="91" t="str">
        <f t="shared" si="50"/>
        <v/>
      </c>
      <c r="CX80" s="91" t="str">
        <f t="shared" si="50"/>
        <v/>
      </c>
      <c r="CY80" s="91" t="str">
        <f t="shared" si="50"/>
        <v/>
      </c>
      <c r="CZ80" s="91" t="str">
        <f t="shared" si="48"/>
        <v/>
      </c>
      <c r="DA80" s="91" t="str">
        <f t="shared" si="125"/>
        <v/>
      </c>
      <c r="DB80" s="91" t="str">
        <f t="shared" si="126"/>
        <v/>
      </c>
    </row>
    <row r="81" spans="1:106" ht="15" customHeight="1" x14ac:dyDescent="0.3">
      <c r="A81" s="126" t="str">
        <f>'Gene Table'!B80</f>
        <v>TNFSF13</v>
      </c>
      <c r="B81" s="102">
        <v>78</v>
      </c>
      <c r="C81" s="41">
        <f>IF('Test Sample Data'!C80="","",IF(SUM('Test Sample Data'!C$3:C$98)&gt;10,IF(AND(ISNUMBER('Test Sample Data'!C80),'Test Sample Data'!C80&lt;$C$109, 'Test Sample Data'!C80&gt;0),'Test Sample Data'!C80,$C$109),""))</f>
        <v>26.03</v>
      </c>
      <c r="D81" s="41">
        <f>IF('Test Sample Data'!D80="","",IF(SUM('Test Sample Data'!D$3:D$98)&gt;10,IF(AND(ISNUMBER('Test Sample Data'!D80),'Test Sample Data'!D80&lt;$C$109, 'Test Sample Data'!D80&gt;0),'Test Sample Data'!D80,$C$109),""))</f>
        <v>26.09</v>
      </c>
      <c r="E81" s="41">
        <f>IF('Test Sample Data'!E80="","",IF(SUM('Test Sample Data'!E$3:E$98)&gt;10,IF(AND(ISNUMBER('Test Sample Data'!E80),'Test Sample Data'!E80&lt;$C$109, 'Test Sample Data'!E80&gt;0),'Test Sample Data'!E80,$C$109),""))</f>
        <v>26.02</v>
      </c>
      <c r="F81" s="41" t="str">
        <f>IF('Test Sample Data'!F80="","",IF(SUM('Test Sample Data'!F$3:F$98)&gt;10,IF(AND(ISNUMBER('Test Sample Data'!F80),'Test Sample Data'!F80&lt;$C$109, 'Test Sample Data'!F80&gt;0),'Test Sample Data'!F80,$C$109),""))</f>
        <v/>
      </c>
      <c r="G81" s="41" t="str">
        <f>IF('Test Sample Data'!G80="","",IF(SUM('Test Sample Data'!G$3:G$98)&gt;10,IF(AND(ISNUMBER('Test Sample Data'!G80),'Test Sample Data'!G80&lt;$C$109, 'Test Sample Data'!G80&gt;0),'Test Sample Data'!G80,$C$109),""))</f>
        <v/>
      </c>
      <c r="H81" s="41" t="str">
        <f>IF('Test Sample Data'!H80="","",IF(SUM('Test Sample Data'!H$3:H$98)&gt;10,IF(AND(ISNUMBER('Test Sample Data'!H80),'Test Sample Data'!H80&lt;$C$109, 'Test Sample Data'!H80&gt;0),'Test Sample Data'!H80,$C$109),""))</f>
        <v/>
      </c>
      <c r="I81" s="41" t="str">
        <f>IF('Test Sample Data'!I80="","",IF(SUM('Test Sample Data'!I$3:I$98)&gt;10,IF(AND(ISNUMBER('Test Sample Data'!I80),'Test Sample Data'!I80&lt;$C$109, 'Test Sample Data'!I80&gt;0),'Test Sample Data'!I80,$C$109),""))</f>
        <v/>
      </c>
      <c r="J81" s="41" t="str">
        <f>IF('Test Sample Data'!J80="","",IF(SUM('Test Sample Data'!J$3:J$98)&gt;10,IF(AND(ISNUMBER('Test Sample Data'!J80),'Test Sample Data'!J80&lt;$C$109, 'Test Sample Data'!J80&gt;0),'Test Sample Data'!J80,$C$109),""))</f>
        <v/>
      </c>
      <c r="K81" s="41" t="str">
        <f>IF('Test Sample Data'!K80="","",IF(SUM('Test Sample Data'!K$3:K$98)&gt;10,IF(AND(ISNUMBER('Test Sample Data'!K80),'Test Sample Data'!K80&lt;$C$109, 'Test Sample Data'!K80&gt;0),'Test Sample Data'!K80,$C$109),""))</f>
        <v/>
      </c>
      <c r="L81" s="41" t="str">
        <f>IF('Test Sample Data'!L80="","",IF(SUM('Test Sample Data'!L$3:L$98)&gt;10,IF(AND(ISNUMBER('Test Sample Data'!L80),'Test Sample Data'!L80&lt;$C$109, 'Test Sample Data'!L80&gt;0),'Test Sample Data'!L80,$C$109),""))</f>
        <v/>
      </c>
      <c r="M81" s="41" t="str">
        <f>IF('Test Sample Data'!M80="","",IF(SUM('Test Sample Data'!M$3:M$98)&gt;10,IF(AND(ISNUMBER('Test Sample Data'!M80),'Test Sample Data'!M80&lt;$C$109, 'Test Sample Data'!M80&gt;0),'Test Sample Data'!M80,$C$109),""))</f>
        <v/>
      </c>
      <c r="N81" s="41" t="str">
        <f>IF('Test Sample Data'!N80="","",IF(SUM('Test Sample Data'!N$3:N$98)&gt;10,IF(AND(ISNUMBER('Test Sample Data'!N80),'Test Sample Data'!N80&lt;$C$109, 'Test Sample Data'!N80&gt;0),'Test Sample Data'!N80,$C$109),""))</f>
        <v/>
      </c>
      <c r="O81" s="41" t="str">
        <f>'Gene Table'!B80</f>
        <v>TNFSF13</v>
      </c>
      <c r="P81" s="102">
        <v>78</v>
      </c>
      <c r="Q81" s="41">
        <f>IF('Control Sample Data'!C80="","",IF(SUM('Control Sample Data'!C$3:C$98)&gt;10,IF(AND(ISNUMBER('Control Sample Data'!C80),'Control Sample Data'!C80&lt;$C$109, 'Control Sample Data'!C80&gt;0),'Control Sample Data'!C80,$C$109),""))</f>
        <v>26.16</v>
      </c>
      <c r="R81" s="41">
        <f>IF('Control Sample Data'!D80="","",IF(SUM('Control Sample Data'!D$3:D$98)&gt;10,IF(AND(ISNUMBER('Control Sample Data'!D80),'Control Sample Data'!D80&lt;$C$109, 'Control Sample Data'!D80&gt;0),'Control Sample Data'!D80,$C$109),""))</f>
        <v>26.25</v>
      </c>
      <c r="S81" s="41">
        <f>IF('Control Sample Data'!E80="","",IF(SUM('Control Sample Data'!E$3:E$98)&gt;10,IF(AND(ISNUMBER('Control Sample Data'!E80),'Control Sample Data'!E80&lt;$C$109, 'Control Sample Data'!E80&gt;0),'Control Sample Data'!E80,$C$109),""))</f>
        <v>26.33</v>
      </c>
      <c r="T81" s="41" t="str">
        <f>IF('Control Sample Data'!F80="","",IF(SUM('Control Sample Data'!F$3:F$98)&gt;10,IF(AND(ISNUMBER('Control Sample Data'!F80),'Control Sample Data'!F80&lt;$C$109, 'Control Sample Data'!F80&gt;0),'Control Sample Data'!F80,$C$109),""))</f>
        <v/>
      </c>
      <c r="U81" s="41" t="str">
        <f>IF('Control Sample Data'!G80="","",IF(SUM('Control Sample Data'!G$3:G$98)&gt;10,IF(AND(ISNUMBER('Control Sample Data'!G80),'Control Sample Data'!G80&lt;$C$109, 'Control Sample Data'!G80&gt;0),'Control Sample Data'!G80,$C$109),""))</f>
        <v/>
      </c>
      <c r="V81" s="41" t="str">
        <f>IF('Control Sample Data'!H80="","",IF(SUM('Control Sample Data'!H$3:H$98)&gt;10,IF(AND(ISNUMBER('Control Sample Data'!H80),'Control Sample Data'!H80&lt;$C$109, 'Control Sample Data'!H80&gt;0),'Control Sample Data'!H80,$C$109),""))</f>
        <v/>
      </c>
      <c r="W81" s="41" t="str">
        <f>IF('Control Sample Data'!I80="","",IF(SUM('Control Sample Data'!I$3:I$98)&gt;10,IF(AND(ISNUMBER('Control Sample Data'!I80),'Control Sample Data'!I80&lt;$C$109, 'Control Sample Data'!I80&gt;0),'Control Sample Data'!I80,$C$109),""))</f>
        <v/>
      </c>
      <c r="X81" s="41" t="str">
        <f>IF('Control Sample Data'!J80="","",IF(SUM('Control Sample Data'!J$3:J$98)&gt;10,IF(AND(ISNUMBER('Control Sample Data'!J80),'Control Sample Data'!J80&lt;$C$109, 'Control Sample Data'!J80&gt;0),'Control Sample Data'!J80,$C$109),""))</f>
        <v/>
      </c>
      <c r="Y81" s="41" t="str">
        <f>IF('Control Sample Data'!K80="","",IF(SUM('Control Sample Data'!K$3:K$98)&gt;10,IF(AND(ISNUMBER('Control Sample Data'!K80),'Control Sample Data'!K80&lt;$C$109, 'Control Sample Data'!K80&gt;0),'Control Sample Data'!K80,$C$109),""))</f>
        <v/>
      </c>
      <c r="Z81" s="41" t="str">
        <f>IF('Control Sample Data'!L80="","",IF(SUM('Control Sample Data'!L$3:L$98)&gt;10,IF(AND(ISNUMBER('Control Sample Data'!L80),'Control Sample Data'!L80&lt;$C$109, 'Control Sample Data'!L80&gt;0),'Control Sample Data'!L80,$C$109),""))</f>
        <v/>
      </c>
      <c r="AA81" s="41" t="str">
        <f>IF('Control Sample Data'!M80="","",IF(SUM('Control Sample Data'!M$3:M$98)&gt;10,IF(AND(ISNUMBER('Control Sample Data'!M80),'Control Sample Data'!M80&lt;$C$109, 'Control Sample Data'!M80&gt;0),'Control Sample Data'!M80,$C$109),""))</f>
        <v/>
      </c>
      <c r="AB81" s="127" t="str">
        <f>IF('Control Sample Data'!N80="","",IF(SUM('Control Sample Data'!N$3:N$98)&gt;10,IF(AND(ISNUMBER('Control Sample Data'!N80),'Control Sample Data'!N80&lt;$C$109, 'Control Sample Data'!N80&gt;0),'Control Sample Data'!N80,$C$109),""))</f>
        <v/>
      </c>
      <c r="BA81" s="85" t="str">
        <f t="shared" si="115"/>
        <v>TNFSF13</v>
      </c>
      <c r="BB81" s="107">
        <v>78</v>
      </c>
      <c r="BC81" s="86">
        <f t="shared" si="85"/>
        <v>7.3219999999999992</v>
      </c>
      <c r="BD81" s="86">
        <f t="shared" si="86"/>
        <v>7.4060000000000024</v>
      </c>
      <c r="BE81" s="86">
        <f t="shared" si="87"/>
        <v>7.4379999999999988</v>
      </c>
      <c r="BF81" s="86" t="str">
        <f t="shared" si="88"/>
        <v/>
      </c>
      <c r="BG81" s="86" t="str">
        <f t="shared" si="89"/>
        <v/>
      </c>
      <c r="BH81" s="86" t="str">
        <f t="shared" si="90"/>
        <v/>
      </c>
      <c r="BI81" s="86" t="str">
        <f t="shared" si="91"/>
        <v/>
      </c>
      <c r="BJ81" s="86" t="str">
        <f t="shared" si="92"/>
        <v/>
      </c>
      <c r="BK81" s="86" t="str">
        <f t="shared" si="93"/>
        <v/>
      </c>
      <c r="BL81" s="86" t="str">
        <f t="shared" si="94"/>
        <v/>
      </c>
      <c r="BM81" s="86" t="str">
        <f t="shared" si="116"/>
        <v/>
      </c>
      <c r="BN81" s="86" t="str">
        <f t="shared" si="117"/>
        <v/>
      </c>
      <c r="BO81" s="86">
        <f t="shared" si="95"/>
        <v>7.6900000000000013</v>
      </c>
      <c r="BP81" s="86">
        <f t="shared" si="96"/>
        <v>7.9080000000000013</v>
      </c>
      <c r="BQ81" s="86">
        <f t="shared" si="97"/>
        <v>7.7539999999999978</v>
      </c>
      <c r="BR81" s="86" t="str">
        <f t="shared" si="98"/>
        <v/>
      </c>
      <c r="BS81" s="86" t="str">
        <f t="shared" si="99"/>
        <v/>
      </c>
      <c r="BT81" s="86" t="str">
        <f t="shared" si="100"/>
        <v/>
      </c>
      <c r="BU81" s="86" t="str">
        <f t="shared" si="101"/>
        <v/>
      </c>
      <c r="BV81" s="86" t="str">
        <f t="shared" si="102"/>
        <v/>
      </c>
      <c r="BW81" s="86" t="str">
        <f t="shared" si="103"/>
        <v/>
      </c>
      <c r="BX81" s="86" t="str">
        <f t="shared" si="104"/>
        <v/>
      </c>
      <c r="BY81" s="86" t="str">
        <f t="shared" si="118"/>
        <v/>
      </c>
      <c r="BZ81" s="86" t="str">
        <f t="shared" si="119"/>
        <v/>
      </c>
      <c r="CA81" s="41">
        <f t="shared" si="120"/>
        <v>7.3886666666666665</v>
      </c>
      <c r="CB81" s="41">
        <f t="shared" si="121"/>
        <v>7.7839999999999998</v>
      </c>
      <c r="CC81" s="90" t="str">
        <f t="shared" si="122"/>
        <v>TNFSF13</v>
      </c>
      <c r="CD81" s="107">
        <v>78</v>
      </c>
      <c r="CE81" s="91">
        <f t="shared" si="105"/>
        <v>6.2496885025996344E-3</v>
      </c>
      <c r="CF81" s="91">
        <f t="shared" si="106"/>
        <v>5.8961951895334271E-3</v>
      </c>
      <c r="CG81" s="91">
        <f t="shared" si="107"/>
        <v>5.7668531471985699E-3</v>
      </c>
      <c r="CH81" s="91" t="str">
        <f t="shared" si="108"/>
        <v/>
      </c>
      <c r="CI81" s="91" t="str">
        <f t="shared" si="109"/>
        <v/>
      </c>
      <c r="CJ81" s="91" t="str">
        <f t="shared" si="110"/>
        <v/>
      </c>
      <c r="CK81" s="91" t="str">
        <f t="shared" si="111"/>
        <v/>
      </c>
      <c r="CL81" s="91" t="str">
        <f t="shared" si="112"/>
        <v/>
      </c>
      <c r="CM81" s="91" t="str">
        <f t="shared" si="113"/>
        <v/>
      </c>
      <c r="CN81" s="91" t="str">
        <f t="shared" si="114"/>
        <v/>
      </c>
      <c r="CO81" s="91" t="str">
        <f t="shared" si="123"/>
        <v/>
      </c>
      <c r="CP81" s="91" t="str">
        <f t="shared" si="124"/>
        <v/>
      </c>
      <c r="CQ81" s="91">
        <f t="shared" si="127"/>
        <v>4.842608202886664E-3</v>
      </c>
      <c r="CR81" s="91">
        <f t="shared" si="83"/>
        <v>4.1634638127653984E-3</v>
      </c>
      <c r="CS81" s="91">
        <f t="shared" si="83"/>
        <v>4.6324785133240254E-3</v>
      </c>
      <c r="CT81" s="91" t="str">
        <f t="shared" si="83"/>
        <v/>
      </c>
      <c r="CU81" s="91" t="str">
        <f t="shared" si="83"/>
        <v/>
      </c>
      <c r="CV81" s="91" t="str">
        <f t="shared" si="83"/>
        <v/>
      </c>
      <c r="CW81" s="91" t="str">
        <f t="shared" si="50"/>
        <v/>
      </c>
      <c r="CX81" s="91" t="str">
        <f t="shared" si="50"/>
        <v/>
      </c>
      <c r="CY81" s="91" t="str">
        <f t="shared" si="50"/>
        <v/>
      </c>
      <c r="CZ81" s="91" t="str">
        <f t="shared" si="48"/>
        <v/>
      </c>
      <c r="DA81" s="91" t="str">
        <f t="shared" si="125"/>
        <v/>
      </c>
      <c r="DB81" s="91" t="str">
        <f t="shared" si="126"/>
        <v/>
      </c>
    </row>
    <row r="82" spans="1:106" ht="15" customHeight="1" x14ac:dyDescent="0.3">
      <c r="A82" s="126" t="str">
        <f>'Gene Table'!B81</f>
        <v>TNFSF13B</v>
      </c>
      <c r="B82" s="102">
        <v>79</v>
      </c>
      <c r="C82" s="41">
        <f>IF('Test Sample Data'!C81="","",IF(SUM('Test Sample Data'!C$3:C$98)&gt;10,IF(AND(ISNUMBER('Test Sample Data'!C81),'Test Sample Data'!C81&lt;$C$109, 'Test Sample Data'!C81&gt;0),'Test Sample Data'!C81,$C$109),""))</f>
        <v>29.15</v>
      </c>
      <c r="D82" s="41">
        <f>IF('Test Sample Data'!D81="","",IF(SUM('Test Sample Data'!D$3:D$98)&gt;10,IF(AND(ISNUMBER('Test Sample Data'!D81),'Test Sample Data'!D81&lt;$C$109, 'Test Sample Data'!D81&gt;0),'Test Sample Data'!D81,$C$109),""))</f>
        <v>29.29</v>
      </c>
      <c r="E82" s="41">
        <f>IF('Test Sample Data'!E81="","",IF(SUM('Test Sample Data'!E$3:E$98)&gt;10,IF(AND(ISNUMBER('Test Sample Data'!E81),'Test Sample Data'!E81&lt;$C$109, 'Test Sample Data'!E81&gt;0),'Test Sample Data'!E81,$C$109),""))</f>
        <v>29.16</v>
      </c>
      <c r="F82" s="41" t="str">
        <f>IF('Test Sample Data'!F81="","",IF(SUM('Test Sample Data'!F$3:F$98)&gt;10,IF(AND(ISNUMBER('Test Sample Data'!F81),'Test Sample Data'!F81&lt;$C$109, 'Test Sample Data'!F81&gt;0),'Test Sample Data'!F81,$C$109),""))</f>
        <v/>
      </c>
      <c r="G82" s="41" t="str">
        <f>IF('Test Sample Data'!G81="","",IF(SUM('Test Sample Data'!G$3:G$98)&gt;10,IF(AND(ISNUMBER('Test Sample Data'!G81),'Test Sample Data'!G81&lt;$C$109, 'Test Sample Data'!G81&gt;0),'Test Sample Data'!G81,$C$109),""))</f>
        <v/>
      </c>
      <c r="H82" s="41" t="str">
        <f>IF('Test Sample Data'!H81="","",IF(SUM('Test Sample Data'!H$3:H$98)&gt;10,IF(AND(ISNUMBER('Test Sample Data'!H81),'Test Sample Data'!H81&lt;$C$109, 'Test Sample Data'!H81&gt;0),'Test Sample Data'!H81,$C$109),""))</f>
        <v/>
      </c>
      <c r="I82" s="41" t="str">
        <f>IF('Test Sample Data'!I81="","",IF(SUM('Test Sample Data'!I$3:I$98)&gt;10,IF(AND(ISNUMBER('Test Sample Data'!I81),'Test Sample Data'!I81&lt;$C$109, 'Test Sample Data'!I81&gt;0),'Test Sample Data'!I81,$C$109),""))</f>
        <v/>
      </c>
      <c r="J82" s="41" t="str">
        <f>IF('Test Sample Data'!J81="","",IF(SUM('Test Sample Data'!J$3:J$98)&gt;10,IF(AND(ISNUMBER('Test Sample Data'!J81),'Test Sample Data'!J81&lt;$C$109, 'Test Sample Data'!J81&gt;0),'Test Sample Data'!J81,$C$109),""))</f>
        <v/>
      </c>
      <c r="K82" s="41" t="str">
        <f>IF('Test Sample Data'!K81="","",IF(SUM('Test Sample Data'!K$3:K$98)&gt;10,IF(AND(ISNUMBER('Test Sample Data'!K81),'Test Sample Data'!K81&lt;$C$109, 'Test Sample Data'!K81&gt;0),'Test Sample Data'!K81,$C$109),""))</f>
        <v/>
      </c>
      <c r="L82" s="41" t="str">
        <f>IF('Test Sample Data'!L81="","",IF(SUM('Test Sample Data'!L$3:L$98)&gt;10,IF(AND(ISNUMBER('Test Sample Data'!L81),'Test Sample Data'!L81&lt;$C$109, 'Test Sample Data'!L81&gt;0),'Test Sample Data'!L81,$C$109),""))</f>
        <v/>
      </c>
      <c r="M82" s="41" t="str">
        <f>IF('Test Sample Data'!M81="","",IF(SUM('Test Sample Data'!M$3:M$98)&gt;10,IF(AND(ISNUMBER('Test Sample Data'!M81),'Test Sample Data'!M81&lt;$C$109, 'Test Sample Data'!M81&gt;0),'Test Sample Data'!M81,$C$109),""))</f>
        <v/>
      </c>
      <c r="N82" s="41" t="str">
        <f>IF('Test Sample Data'!N81="","",IF(SUM('Test Sample Data'!N$3:N$98)&gt;10,IF(AND(ISNUMBER('Test Sample Data'!N81),'Test Sample Data'!N81&lt;$C$109, 'Test Sample Data'!N81&gt;0),'Test Sample Data'!N81,$C$109),""))</f>
        <v/>
      </c>
      <c r="O82" s="41" t="str">
        <f>'Gene Table'!B81</f>
        <v>TNFSF13B</v>
      </c>
      <c r="P82" s="102">
        <v>79</v>
      </c>
      <c r="Q82" s="41">
        <f>IF('Control Sample Data'!C81="","",IF(SUM('Control Sample Data'!C$3:C$98)&gt;10,IF(AND(ISNUMBER('Control Sample Data'!C81),'Control Sample Data'!C81&lt;$C$109, 'Control Sample Data'!C81&gt;0),'Control Sample Data'!C81,$C$109),""))</f>
        <v>30.43</v>
      </c>
      <c r="R82" s="41">
        <f>IF('Control Sample Data'!D81="","",IF(SUM('Control Sample Data'!D$3:D$98)&gt;10,IF(AND(ISNUMBER('Control Sample Data'!D81),'Control Sample Data'!D81&lt;$C$109, 'Control Sample Data'!D81&gt;0),'Control Sample Data'!D81,$C$109),""))</f>
        <v>30.3</v>
      </c>
      <c r="S82" s="41">
        <f>IF('Control Sample Data'!E81="","",IF(SUM('Control Sample Data'!E$3:E$98)&gt;10,IF(AND(ISNUMBER('Control Sample Data'!E81),'Control Sample Data'!E81&lt;$C$109, 'Control Sample Data'!E81&gt;0),'Control Sample Data'!E81,$C$109),""))</f>
        <v>30.42</v>
      </c>
      <c r="T82" s="41" t="str">
        <f>IF('Control Sample Data'!F81="","",IF(SUM('Control Sample Data'!F$3:F$98)&gt;10,IF(AND(ISNUMBER('Control Sample Data'!F81),'Control Sample Data'!F81&lt;$C$109, 'Control Sample Data'!F81&gt;0),'Control Sample Data'!F81,$C$109),""))</f>
        <v/>
      </c>
      <c r="U82" s="41" t="str">
        <f>IF('Control Sample Data'!G81="","",IF(SUM('Control Sample Data'!G$3:G$98)&gt;10,IF(AND(ISNUMBER('Control Sample Data'!G81),'Control Sample Data'!G81&lt;$C$109, 'Control Sample Data'!G81&gt;0),'Control Sample Data'!G81,$C$109),""))</f>
        <v/>
      </c>
      <c r="V82" s="41" t="str">
        <f>IF('Control Sample Data'!H81="","",IF(SUM('Control Sample Data'!H$3:H$98)&gt;10,IF(AND(ISNUMBER('Control Sample Data'!H81),'Control Sample Data'!H81&lt;$C$109, 'Control Sample Data'!H81&gt;0),'Control Sample Data'!H81,$C$109),""))</f>
        <v/>
      </c>
      <c r="W82" s="41" t="str">
        <f>IF('Control Sample Data'!I81="","",IF(SUM('Control Sample Data'!I$3:I$98)&gt;10,IF(AND(ISNUMBER('Control Sample Data'!I81),'Control Sample Data'!I81&lt;$C$109, 'Control Sample Data'!I81&gt;0),'Control Sample Data'!I81,$C$109),""))</f>
        <v/>
      </c>
      <c r="X82" s="41" t="str">
        <f>IF('Control Sample Data'!J81="","",IF(SUM('Control Sample Data'!J$3:J$98)&gt;10,IF(AND(ISNUMBER('Control Sample Data'!J81),'Control Sample Data'!J81&lt;$C$109, 'Control Sample Data'!J81&gt;0),'Control Sample Data'!J81,$C$109),""))</f>
        <v/>
      </c>
      <c r="Y82" s="41" t="str">
        <f>IF('Control Sample Data'!K81="","",IF(SUM('Control Sample Data'!K$3:K$98)&gt;10,IF(AND(ISNUMBER('Control Sample Data'!K81),'Control Sample Data'!K81&lt;$C$109, 'Control Sample Data'!K81&gt;0),'Control Sample Data'!K81,$C$109),""))</f>
        <v/>
      </c>
      <c r="Z82" s="41" t="str">
        <f>IF('Control Sample Data'!L81="","",IF(SUM('Control Sample Data'!L$3:L$98)&gt;10,IF(AND(ISNUMBER('Control Sample Data'!L81),'Control Sample Data'!L81&lt;$C$109, 'Control Sample Data'!L81&gt;0),'Control Sample Data'!L81,$C$109),""))</f>
        <v/>
      </c>
      <c r="AA82" s="41" t="str">
        <f>IF('Control Sample Data'!M81="","",IF(SUM('Control Sample Data'!M$3:M$98)&gt;10,IF(AND(ISNUMBER('Control Sample Data'!M81),'Control Sample Data'!M81&lt;$C$109, 'Control Sample Data'!M81&gt;0),'Control Sample Data'!M81,$C$109),""))</f>
        <v/>
      </c>
      <c r="AB82" s="127" t="str">
        <f>IF('Control Sample Data'!N81="","",IF(SUM('Control Sample Data'!N$3:N$98)&gt;10,IF(AND(ISNUMBER('Control Sample Data'!N81),'Control Sample Data'!N81&lt;$C$109, 'Control Sample Data'!N81&gt;0),'Control Sample Data'!N81,$C$109),""))</f>
        <v/>
      </c>
      <c r="BA82" s="85" t="str">
        <f t="shared" si="115"/>
        <v>TNFSF13B</v>
      </c>
      <c r="BB82" s="107">
        <v>79</v>
      </c>
      <c r="BC82" s="86">
        <f t="shared" si="85"/>
        <v>10.441999999999997</v>
      </c>
      <c r="BD82" s="86">
        <f t="shared" si="86"/>
        <v>10.606000000000002</v>
      </c>
      <c r="BE82" s="86">
        <f t="shared" si="87"/>
        <v>10.577999999999999</v>
      </c>
      <c r="BF82" s="86" t="str">
        <f t="shared" si="88"/>
        <v/>
      </c>
      <c r="BG82" s="86" t="str">
        <f t="shared" si="89"/>
        <v/>
      </c>
      <c r="BH82" s="86" t="str">
        <f t="shared" si="90"/>
        <v/>
      </c>
      <c r="BI82" s="86" t="str">
        <f t="shared" si="91"/>
        <v/>
      </c>
      <c r="BJ82" s="86" t="str">
        <f t="shared" si="92"/>
        <v/>
      </c>
      <c r="BK82" s="86" t="str">
        <f t="shared" si="93"/>
        <v/>
      </c>
      <c r="BL82" s="86" t="str">
        <f t="shared" si="94"/>
        <v/>
      </c>
      <c r="BM82" s="86" t="str">
        <f t="shared" si="116"/>
        <v/>
      </c>
      <c r="BN82" s="86" t="str">
        <f t="shared" si="117"/>
        <v/>
      </c>
      <c r="BO82" s="86">
        <f t="shared" si="95"/>
        <v>11.96</v>
      </c>
      <c r="BP82" s="86">
        <f t="shared" si="96"/>
        <v>11.958000000000002</v>
      </c>
      <c r="BQ82" s="86">
        <f t="shared" si="97"/>
        <v>11.844000000000001</v>
      </c>
      <c r="BR82" s="86" t="str">
        <f t="shared" si="98"/>
        <v/>
      </c>
      <c r="BS82" s="86" t="str">
        <f t="shared" si="99"/>
        <v/>
      </c>
      <c r="BT82" s="86" t="str">
        <f t="shared" si="100"/>
        <v/>
      </c>
      <c r="BU82" s="86" t="str">
        <f t="shared" si="101"/>
        <v/>
      </c>
      <c r="BV82" s="86" t="str">
        <f t="shared" si="102"/>
        <v/>
      </c>
      <c r="BW82" s="86" t="str">
        <f t="shared" si="103"/>
        <v/>
      </c>
      <c r="BX82" s="86" t="str">
        <f t="shared" si="104"/>
        <v/>
      </c>
      <c r="BY82" s="86" t="str">
        <f t="shared" si="118"/>
        <v/>
      </c>
      <c r="BZ82" s="86" t="str">
        <f t="shared" si="119"/>
        <v/>
      </c>
      <c r="CA82" s="41">
        <f t="shared" si="120"/>
        <v>10.542</v>
      </c>
      <c r="CB82" s="41">
        <f t="shared" si="121"/>
        <v>11.920666666666667</v>
      </c>
      <c r="CC82" s="90" t="str">
        <f t="shared" si="122"/>
        <v>TNFSF13B</v>
      </c>
      <c r="CD82" s="107">
        <v>79</v>
      </c>
      <c r="CE82" s="91">
        <f t="shared" si="105"/>
        <v>7.1886077254305772E-4</v>
      </c>
      <c r="CF82" s="91">
        <f t="shared" si="106"/>
        <v>6.4161700544402818E-4</v>
      </c>
      <c r="CG82" s="91">
        <f t="shared" si="107"/>
        <v>6.5419121212296984E-4</v>
      </c>
      <c r="CH82" s="91" t="str">
        <f t="shared" si="108"/>
        <v/>
      </c>
      <c r="CI82" s="91" t="str">
        <f t="shared" si="109"/>
        <v/>
      </c>
      <c r="CJ82" s="91" t="str">
        <f t="shared" si="110"/>
        <v/>
      </c>
      <c r="CK82" s="91" t="str">
        <f t="shared" si="111"/>
        <v/>
      </c>
      <c r="CL82" s="91" t="str">
        <f t="shared" si="112"/>
        <v/>
      </c>
      <c r="CM82" s="91" t="str">
        <f t="shared" si="113"/>
        <v/>
      </c>
      <c r="CN82" s="91" t="str">
        <f t="shared" si="114"/>
        <v/>
      </c>
      <c r="CO82" s="91" t="str">
        <f t="shared" si="123"/>
        <v/>
      </c>
      <c r="CP82" s="91" t="str">
        <f t="shared" si="124"/>
        <v/>
      </c>
      <c r="CQ82" s="91">
        <f t="shared" si="127"/>
        <v>2.5100435221095375E-4</v>
      </c>
      <c r="CR82" s="91">
        <f t="shared" si="83"/>
        <v>2.5135255943212789E-4</v>
      </c>
      <c r="CS82" s="91">
        <f t="shared" si="83"/>
        <v>2.7201993428206363E-4</v>
      </c>
      <c r="CT82" s="91" t="str">
        <f t="shared" si="83"/>
        <v/>
      </c>
      <c r="CU82" s="91" t="str">
        <f t="shared" si="83"/>
        <v/>
      </c>
      <c r="CV82" s="91" t="str">
        <f t="shared" si="83"/>
        <v/>
      </c>
      <c r="CW82" s="91" t="str">
        <f t="shared" si="50"/>
        <v/>
      </c>
      <c r="CX82" s="91" t="str">
        <f t="shared" si="50"/>
        <v/>
      </c>
      <c r="CY82" s="91" t="str">
        <f t="shared" si="50"/>
        <v/>
      </c>
      <c r="CZ82" s="91" t="str">
        <f t="shared" si="48"/>
        <v/>
      </c>
      <c r="DA82" s="91" t="str">
        <f t="shared" si="125"/>
        <v/>
      </c>
      <c r="DB82" s="91" t="str">
        <f t="shared" si="126"/>
        <v/>
      </c>
    </row>
    <row r="83" spans="1:106" ht="15" customHeight="1" x14ac:dyDescent="0.3">
      <c r="A83" s="126" t="str">
        <f>'Gene Table'!B82</f>
        <v>TNFSF14</v>
      </c>
      <c r="B83" s="102">
        <v>80</v>
      </c>
      <c r="C83" s="41">
        <f>IF('Test Sample Data'!C82="","",IF(SUM('Test Sample Data'!C$3:C$98)&gt;10,IF(AND(ISNUMBER('Test Sample Data'!C82),'Test Sample Data'!C82&lt;$C$109, 'Test Sample Data'!C82&gt;0),'Test Sample Data'!C82,$C$109),""))</f>
        <v>30.05</v>
      </c>
      <c r="D83" s="41">
        <f>IF('Test Sample Data'!D82="","",IF(SUM('Test Sample Data'!D$3:D$98)&gt;10,IF(AND(ISNUMBER('Test Sample Data'!D82),'Test Sample Data'!D82&lt;$C$109, 'Test Sample Data'!D82&gt;0),'Test Sample Data'!D82,$C$109),""))</f>
        <v>29.82</v>
      </c>
      <c r="E83" s="41">
        <f>IF('Test Sample Data'!E82="","",IF(SUM('Test Sample Data'!E$3:E$98)&gt;10,IF(AND(ISNUMBER('Test Sample Data'!E82),'Test Sample Data'!E82&lt;$C$109, 'Test Sample Data'!E82&gt;0),'Test Sample Data'!E82,$C$109),""))</f>
        <v>29.16</v>
      </c>
      <c r="F83" s="41" t="str">
        <f>IF('Test Sample Data'!F82="","",IF(SUM('Test Sample Data'!F$3:F$98)&gt;10,IF(AND(ISNUMBER('Test Sample Data'!F82),'Test Sample Data'!F82&lt;$C$109, 'Test Sample Data'!F82&gt;0),'Test Sample Data'!F82,$C$109),""))</f>
        <v/>
      </c>
      <c r="G83" s="41" t="str">
        <f>IF('Test Sample Data'!G82="","",IF(SUM('Test Sample Data'!G$3:G$98)&gt;10,IF(AND(ISNUMBER('Test Sample Data'!G82),'Test Sample Data'!G82&lt;$C$109, 'Test Sample Data'!G82&gt;0),'Test Sample Data'!G82,$C$109),""))</f>
        <v/>
      </c>
      <c r="H83" s="41" t="str">
        <f>IF('Test Sample Data'!H82="","",IF(SUM('Test Sample Data'!H$3:H$98)&gt;10,IF(AND(ISNUMBER('Test Sample Data'!H82),'Test Sample Data'!H82&lt;$C$109, 'Test Sample Data'!H82&gt;0),'Test Sample Data'!H82,$C$109),""))</f>
        <v/>
      </c>
      <c r="I83" s="41" t="str">
        <f>IF('Test Sample Data'!I82="","",IF(SUM('Test Sample Data'!I$3:I$98)&gt;10,IF(AND(ISNUMBER('Test Sample Data'!I82),'Test Sample Data'!I82&lt;$C$109, 'Test Sample Data'!I82&gt;0),'Test Sample Data'!I82,$C$109),""))</f>
        <v/>
      </c>
      <c r="J83" s="41" t="str">
        <f>IF('Test Sample Data'!J82="","",IF(SUM('Test Sample Data'!J$3:J$98)&gt;10,IF(AND(ISNUMBER('Test Sample Data'!J82),'Test Sample Data'!J82&lt;$C$109, 'Test Sample Data'!J82&gt;0),'Test Sample Data'!J82,$C$109),""))</f>
        <v/>
      </c>
      <c r="K83" s="41" t="str">
        <f>IF('Test Sample Data'!K82="","",IF(SUM('Test Sample Data'!K$3:K$98)&gt;10,IF(AND(ISNUMBER('Test Sample Data'!K82),'Test Sample Data'!K82&lt;$C$109, 'Test Sample Data'!K82&gt;0),'Test Sample Data'!K82,$C$109),""))</f>
        <v/>
      </c>
      <c r="L83" s="41" t="str">
        <f>IF('Test Sample Data'!L82="","",IF(SUM('Test Sample Data'!L$3:L$98)&gt;10,IF(AND(ISNUMBER('Test Sample Data'!L82),'Test Sample Data'!L82&lt;$C$109, 'Test Sample Data'!L82&gt;0),'Test Sample Data'!L82,$C$109),""))</f>
        <v/>
      </c>
      <c r="M83" s="41" t="str">
        <f>IF('Test Sample Data'!M82="","",IF(SUM('Test Sample Data'!M$3:M$98)&gt;10,IF(AND(ISNUMBER('Test Sample Data'!M82),'Test Sample Data'!M82&lt;$C$109, 'Test Sample Data'!M82&gt;0),'Test Sample Data'!M82,$C$109),""))</f>
        <v/>
      </c>
      <c r="N83" s="41" t="str">
        <f>IF('Test Sample Data'!N82="","",IF(SUM('Test Sample Data'!N$3:N$98)&gt;10,IF(AND(ISNUMBER('Test Sample Data'!N82),'Test Sample Data'!N82&lt;$C$109, 'Test Sample Data'!N82&gt;0),'Test Sample Data'!N82,$C$109),""))</f>
        <v/>
      </c>
      <c r="O83" s="41" t="str">
        <f>'Gene Table'!B82</f>
        <v>TNFSF14</v>
      </c>
      <c r="P83" s="102">
        <v>80</v>
      </c>
      <c r="Q83" s="41">
        <f>IF('Control Sample Data'!C82="","",IF(SUM('Control Sample Data'!C$3:C$98)&gt;10,IF(AND(ISNUMBER('Control Sample Data'!C82),'Control Sample Data'!C82&lt;$C$109, 'Control Sample Data'!C82&gt;0),'Control Sample Data'!C82,$C$109),""))</f>
        <v>24.92</v>
      </c>
      <c r="R83" s="41">
        <f>IF('Control Sample Data'!D82="","",IF(SUM('Control Sample Data'!D$3:D$98)&gt;10,IF(AND(ISNUMBER('Control Sample Data'!D82),'Control Sample Data'!D82&lt;$C$109, 'Control Sample Data'!D82&gt;0),'Control Sample Data'!D82,$C$109),""))</f>
        <v>24.76</v>
      </c>
      <c r="S83" s="41">
        <f>IF('Control Sample Data'!E82="","",IF(SUM('Control Sample Data'!E$3:E$98)&gt;10,IF(AND(ISNUMBER('Control Sample Data'!E82),'Control Sample Data'!E82&lt;$C$109, 'Control Sample Data'!E82&gt;0),'Control Sample Data'!E82,$C$109),""))</f>
        <v>24.56</v>
      </c>
      <c r="T83" s="41" t="str">
        <f>IF('Control Sample Data'!F82="","",IF(SUM('Control Sample Data'!F$3:F$98)&gt;10,IF(AND(ISNUMBER('Control Sample Data'!F82),'Control Sample Data'!F82&lt;$C$109, 'Control Sample Data'!F82&gt;0),'Control Sample Data'!F82,$C$109),""))</f>
        <v/>
      </c>
      <c r="U83" s="41" t="str">
        <f>IF('Control Sample Data'!G82="","",IF(SUM('Control Sample Data'!G$3:G$98)&gt;10,IF(AND(ISNUMBER('Control Sample Data'!G82),'Control Sample Data'!G82&lt;$C$109, 'Control Sample Data'!G82&gt;0),'Control Sample Data'!G82,$C$109),""))</f>
        <v/>
      </c>
      <c r="V83" s="41" t="str">
        <f>IF('Control Sample Data'!H82="","",IF(SUM('Control Sample Data'!H$3:H$98)&gt;10,IF(AND(ISNUMBER('Control Sample Data'!H82),'Control Sample Data'!H82&lt;$C$109, 'Control Sample Data'!H82&gt;0),'Control Sample Data'!H82,$C$109),""))</f>
        <v/>
      </c>
      <c r="W83" s="41" t="str">
        <f>IF('Control Sample Data'!I82="","",IF(SUM('Control Sample Data'!I$3:I$98)&gt;10,IF(AND(ISNUMBER('Control Sample Data'!I82),'Control Sample Data'!I82&lt;$C$109, 'Control Sample Data'!I82&gt;0),'Control Sample Data'!I82,$C$109),""))</f>
        <v/>
      </c>
      <c r="X83" s="41" t="str">
        <f>IF('Control Sample Data'!J82="","",IF(SUM('Control Sample Data'!J$3:J$98)&gt;10,IF(AND(ISNUMBER('Control Sample Data'!J82),'Control Sample Data'!J82&lt;$C$109, 'Control Sample Data'!J82&gt;0),'Control Sample Data'!J82,$C$109),""))</f>
        <v/>
      </c>
      <c r="Y83" s="41" t="str">
        <f>IF('Control Sample Data'!K82="","",IF(SUM('Control Sample Data'!K$3:K$98)&gt;10,IF(AND(ISNUMBER('Control Sample Data'!K82),'Control Sample Data'!K82&lt;$C$109, 'Control Sample Data'!K82&gt;0),'Control Sample Data'!K82,$C$109),""))</f>
        <v/>
      </c>
      <c r="Z83" s="41" t="str">
        <f>IF('Control Sample Data'!L82="","",IF(SUM('Control Sample Data'!L$3:L$98)&gt;10,IF(AND(ISNUMBER('Control Sample Data'!L82),'Control Sample Data'!L82&lt;$C$109, 'Control Sample Data'!L82&gt;0),'Control Sample Data'!L82,$C$109),""))</f>
        <v/>
      </c>
      <c r="AA83" s="41" t="str">
        <f>IF('Control Sample Data'!M82="","",IF(SUM('Control Sample Data'!M$3:M$98)&gt;10,IF(AND(ISNUMBER('Control Sample Data'!M82),'Control Sample Data'!M82&lt;$C$109, 'Control Sample Data'!M82&gt;0),'Control Sample Data'!M82,$C$109),""))</f>
        <v/>
      </c>
      <c r="AB83" s="127" t="str">
        <f>IF('Control Sample Data'!N82="","",IF(SUM('Control Sample Data'!N$3:N$98)&gt;10,IF(AND(ISNUMBER('Control Sample Data'!N82),'Control Sample Data'!N82&lt;$C$109, 'Control Sample Data'!N82&gt;0),'Control Sample Data'!N82,$C$109),""))</f>
        <v/>
      </c>
      <c r="BA83" s="85" t="str">
        <f t="shared" si="115"/>
        <v>TNFSF14</v>
      </c>
      <c r="BB83" s="107">
        <v>80</v>
      </c>
      <c r="BC83" s="86">
        <f t="shared" si="85"/>
        <v>11.341999999999999</v>
      </c>
      <c r="BD83" s="86">
        <f t="shared" si="86"/>
        <v>11.136000000000003</v>
      </c>
      <c r="BE83" s="86">
        <f t="shared" si="87"/>
        <v>10.577999999999999</v>
      </c>
      <c r="BF83" s="86" t="str">
        <f t="shared" si="88"/>
        <v/>
      </c>
      <c r="BG83" s="86" t="str">
        <f t="shared" si="89"/>
        <v/>
      </c>
      <c r="BH83" s="86" t="str">
        <f t="shared" si="90"/>
        <v/>
      </c>
      <c r="BI83" s="86" t="str">
        <f t="shared" si="91"/>
        <v/>
      </c>
      <c r="BJ83" s="86" t="str">
        <f t="shared" si="92"/>
        <v/>
      </c>
      <c r="BK83" s="86" t="str">
        <f t="shared" si="93"/>
        <v/>
      </c>
      <c r="BL83" s="86" t="str">
        <f t="shared" si="94"/>
        <v/>
      </c>
      <c r="BM83" s="86" t="str">
        <f t="shared" si="116"/>
        <v/>
      </c>
      <c r="BN83" s="86" t="str">
        <f t="shared" si="117"/>
        <v/>
      </c>
      <c r="BO83" s="86">
        <f t="shared" si="95"/>
        <v>6.4500000000000028</v>
      </c>
      <c r="BP83" s="86">
        <f t="shared" si="96"/>
        <v>6.4180000000000028</v>
      </c>
      <c r="BQ83" s="86">
        <f t="shared" si="97"/>
        <v>5.9839999999999982</v>
      </c>
      <c r="BR83" s="86" t="str">
        <f t="shared" si="98"/>
        <v/>
      </c>
      <c r="BS83" s="86" t="str">
        <f t="shared" si="99"/>
        <v/>
      </c>
      <c r="BT83" s="86" t="str">
        <f t="shared" si="100"/>
        <v/>
      </c>
      <c r="BU83" s="86" t="str">
        <f t="shared" si="101"/>
        <v/>
      </c>
      <c r="BV83" s="86" t="str">
        <f t="shared" si="102"/>
        <v/>
      </c>
      <c r="BW83" s="86" t="str">
        <f t="shared" si="103"/>
        <v/>
      </c>
      <c r="BX83" s="86" t="str">
        <f t="shared" si="104"/>
        <v/>
      </c>
      <c r="BY83" s="86" t="str">
        <f t="shared" si="118"/>
        <v/>
      </c>
      <c r="BZ83" s="86" t="str">
        <f t="shared" si="119"/>
        <v/>
      </c>
      <c r="CA83" s="41">
        <f t="shared" si="120"/>
        <v>11.018666666666666</v>
      </c>
      <c r="CB83" s="41">
        <f t="shared" si="121"/>
        <v>6.2840000000000016</v>
      </c>
      <c r="CC83" s="90" t="str">
        <f t="shared" si="122"/>
        <v>TNFSF14</v>
      </c>
      <c r="CD83" s="107">
        <v>80</v>
      </c>
      <c r="CE83" s="91">
        <f t="shared" si="105"/>
        <v>3.8522794963499312E-4</v>
      </c>
      <c r="CF83" s="91">
        <f t="shared" si="106"/>
        <v>4.443548945707507E-4</v>
      </c>
      <c r="CG83" s="91">
        <f t="shared" si="107"/>
        <v>6.5419121212296984E-4</v>
      </c>
      <c r="CH83" s="91" t="str">
        <f t="shared" si="108"/>
        <v/>
      </c>
      <c r="CI83" s="91" t="str">
        <f t="shared" si="109"/>
        <v/>
      </c>
      <c r="CJ83" s="91" t="str">
        <f t="shared" si="110"/>
        <v/>
      </c>
      <c r="CK83" s="91" t="str">
        <f t="shared" si="111"/>
        <v/>
      </c>
      <c r="CL83" s="91" t="str">
        <f t="shared" si="112"/>
        <v/>
      </c>
      <c r="CM83" s="91" t="str">
        <f t="shared" si="113"/>
        <v/>
      </c>
      <c r="CN83" s="91" t="str">
        <f t="shared" si="114"/>
        <v/>
      </c>
      <c r="CO83" s="91" t="str">
        <f t="shared" si="123"/>
        <v/>
      </c>
      <c r="CP83" s="91" t="str">
        <f t="shared" si="124"/>
        <v/>
      </c>
      <c r="CQ83" s="91">
        <f t="shared" si="127"/>
        <v>1.1438169499575176E-2</v>
      </c>
      <c r="CR83" s="91">
        <f t="shared" si="83"/>
        <v>1.1694710834317884E-2</v>
      </c>
      <c r="CS83" s="91">
        <f t="shared" si="83"/>
        <v>1.5799251263301652E-2</v>
      </c>
      <c r="CT83" s="91" t="str">
        <f t="shared" si="83"/>
        <v/>
      </c>
      <c r="CU83" s="91" t="str">
        <f t="shared" si="83"/>
        <v/>
      </c>
      <c r="CV83" s="91" t="str">
        <f t="shared" si="83"/>
        <v/>
      </c>
      <c r="CW83" s="91" t="str">
        <f t="shared" si="50"/>
        <v/>
      </c>
      <c r="CX83" s="91" t="str">
        <f t="shared" si="50"/>
        <v/>
      </c>
      <c r="CY83" s="91" t="str">
        <f t="shared" si="50"/>
        <v/>
      </c>
      <c r="CZ83" s="91" t="str">
        <f t="shared" si="50"/>
        <v/>
      </c>
      <c r="DA83" s="91" t="str">
        <f t="shared" si="125"/>
        <v/>
      </c>
      <c r="DB83" s="91" t="str">
        <f t="shared" si="126"/>
        <v/>
      </c>
    </row>
    <row r="84" spans="1:106" ht="15" customHeight="1" x14ac:dyDescent="0.3">
      <c r="A84" s="126" t="str">
        <f>'Gene Table'!B83</f>
        <v>TNFSF4</v>
      </c>
      <c r="B84" s="102">
        <v>81</v>
      </c>
      <c r="C84" s="41">
        <f>IF('Test Sample Data'!C83="","",IF(SUM('Test Sample Data'!C$3:C$98)&gt;10,IF(AND(ISNUMBER('Test Sample Data'!C83),'Test Sample Data'!C83&lt;$C$109, 'Test Sample Data'!C83&gt;0),'Test Sample Data'!C83,$C$109),""))</f>
        <v>33.11</v>
      </c>
      <c r="D84" s="41">
        <f>IF('Test Sample Data'!D83="","",IF(SUM('Test Sample Data'!D$3:D$98)&gt;10,IF(AND(ISNUMBER('Test Sample Data'!D83),'Test Sample Data'!D83&lt;$C$109, 'Test Sample Data'!D83&gt;0),'Test Sample Data'!D83,$C$109),""))</f>
        <v>32.26</v>
      </c>
      <c r="E84" s="41">
        <f>IF('Test Sample Data'!E83="","",IF(SUM('Test Sample Data'!E$3:E$98)&gt;10,IF(AND(ISNUMBER('Test Sample Data'!E83),'Test Sample Data'!E83&lt;$C$109, 'Test Sample Data'!E83&gt;0),'Test Sample Data'!E83,$C$109),""))</f>
        <v>32.94</v>
      </c>
      <c r="F84" s="41" t="str">
        <f>IF('Test Sample Data'!F83="","",IF(SUM('Test Sample Data'!F$3:F$98)&gt;10,IF(AND(ISNUMBER('Test Sample Data'!F83),'Test Sample Data'!F83&lt;$C$109, 'Test Sample Data'!F83&gt;0),'Test Sample Data'!F83,$C$109),""))</f>
        <v/>
      </c>
      <c r="G84" s="41" t="str">
        <f>IF('Test Sample Data'!G83="","",IF(SUM('Test Sample Data'!G$3:G$98)&gt;10,IF(AND(ISNUMBER('Test Sample Data'!G83),'Test Sample Data'!G83&lt;$C$109, 'Test Sample Data'!G83&gt;0),'Test Sample Data'!G83,$C$109),""))</f>
        <v/>
      </c>
      <c r="H84" s="41" t="str">
        <f>IF('Test Sample Data'!H83="","",IF(SUM('Test Sample Data'!H$3:H$98)&gt;10,IF(AND(ISNUMBER('Test Sample Data'!H83),'Test Sample Data'!H83&lt;$C$109, 'Test Sample Data'!H83&gt;0),'Test Sample Data'!H83,$C$109),""))</f>
        <v/>
      </c>
      <c r="I84" s="41" t="str">
        <f>IF('Test Sample Data'!I83="","",IF(SUM('Test Sample Data'!I$3:I$98)&gt;10,IF(AND(ISNUMBER('Test Sample Data'!I83),'Test Sample Data'!I83&lt;$C$109, 'Test Sample Data'!I83&gt;0),'Test Sample Data'!I83,$C$109),""))</f>
        <v/>
      </c>
      <c r="J84" s="41" t="str">
        <f>IF('Test Sample Data'!J83="","",IF(SUM('Test Sample Data'!J$3:J$98)&gt;10,IF(AND(ISNUMBER('Test Sample Data'!J83),'Test Sample Data'!J83&lt;$C$109, 'Test Sample Data'!J83&gt;0),'Test Sample Data'!J83,$C$109),""))</f>
        <v/>
      </c>
      <c r="K84" s="41" t="str">
        <f>IF('Test Sample Data'!K83="","",IF(SUM('Test Sample Data'!K$3:K$98)&gt;10,IF(AND(ISNUMBER('Test Sample Data'!K83),'Test Sample Data'!K83&lt;$C$109, 'Test Sample Data'!K83&gt;0),'Test Sample Data'!K83,$C$109),""))</f>
        <v/>
      </c>
      <c r="L84" s="41" t="str">
        <f>IF('Test Sample Data'!L83="","",IF(SUM('Test Sample Data'!L$3:L$98)&gt;10,IF(AND(ISNUMBER('Test Sample Data'!L83),'Test Sample Data'!L83&lt;$C$109, 'Test Sample Data'!L83&gt;0),'Test Sample Data'!L83,$C$109),""))</f>
        <v/>
      </c>
      <c r="M84" s="41" t="str">
        <f>IF('Test Sample Data'!M83="","",IF(SUM('Test Sample Data'!M$3:M$98)&gt;10,IF(AND(ISNUMBER('Test Sample Data'!M83),'Test Sample Data'!M83&lt;$C$109, 'Test Sample Data'!M83&gt;0),'Test Sample Data'!M83,$C$109),""))</f>
        <v/>
      </c>
      <c r="N84" s="41" t="str">
        <f>IF('Test Sample Data'!N83="","",IF(SUM('Test Sample Data'!N$3:N$98)&gt;10,IF(AND(ISNUMBER('Test Sample Data'!N83),'Test Sample Data'!N83&lt;$C$109, 'Test Sample Data'!N83&gt;0),'Test Sample Data'!N83,$C$109),""))</f>
        <v/>
      </c>
      <c r="O84" s="41" t="str">
        <f>'Gene Table'!B83</f>
        <v>TNFSF4</v>
      </c>
      <c r="P84" s="102">
        <v>81</v>
      </c>
      <c r="Q84" s="41">
        <f>IF('Control Sample Data'!C83="","",IF(SUM('Control Sample Data'!C$3:C$98)&gt;10,IF(AND(ISNUMBER('Control Sample Data'!C83),'Control Sample Data'!C83&lt;$C$109, 'Control Sample Data'!C83&gt;0),'Control Sample Data'!C83,$C$109),""))</f>
        <v>35</v>
      </c>
      <c r="R84" s="41">
        <f>IF('Control Sample Data'!D83="","",IF(SUM('Control Sample Data'!D$3:D$98)&gt;10,IF(AND(ISNUMBER('Control Sample Data'!D83),'Control Sample Data'!D83&lt;$C$109, 'Control Sample Data'!D83&gt;0),'Control Sample Data'!D83,$C$109),""))</f>
        <v>35</v>
      </c>
      <c r="S84" s="41">
        <f>IF('Control Sample Data'!E83="","",IF(SUM('Control Sample Data'!E$3:E$98)&gt;10,IF(AND(ISNUMBER('Control Sample Data'!E83),'Control Sample Data'!E83&lt;$C$109, 'Control Sample Data'!E83&gt;0),'Control Sample Data'!E83,$C$109),""))</f>
        <v>35</v>
      </c>
      <c r="T84" s="41" t="str">
        <f>IF('Control Sample Data'!F83="","",IF(SUM('Control Sample Data'!F$3:F$98)&gt;10,IF(AND(ISNUMBER('Control Sample Data'!F83),'Control Sample Data'!F83&lt;$C$109, 'Control Sample Data'!F83&gt;0),'Control Sample Data'!F83,$C$109),""))</f>
        <v/>
      </c>
      <c r="U84" s="41" t="str">
        <f>IF('Control Sample Data'!G83="","",IF(SUM('Control Sample Data'!G$3:G$98)&gt;10,IF(AND(ISNUMBER('Control Sample Data'!G83),'Control Sample Data'!G83&lt;$C$109, 'Control Sample Data'!G83&gt;0),'Control Sample Data'!G83,$C$109),""))</f>
        <v/>
      </c>
      <c r="V84" s="41" t="str">
        <f>IF('Control Sample Data'!H83="","",IF(SUM('Control Sample Data'!H$3:H$98)&gt;10,IF(AND(ISNUMBER('Control Sample Data'!H83),'Control Sample Data'!H83&lt;$C$109, 'Control Sample Data'!H83&gt;0),'Control Sample Data'!H83,$C$109),""))</f>
        <v/>
      </c>
      <c r="W84" s="41" t="str">
        <f>IF('Control Sample Data'!I83="","",IF(SUM('Control Sample Data'!I$3:I$98)&gt;10,IF(AND(ISNUMBER('Control Sample Data'!I83),'Control Sample Data'!I83&lt;$C$109, 'Control Sample Data'!I83&gt;0),'Control Sample Data'!I83,$C$109),""))</f>
        <v/>
      </c>
      <c r="X84" s="41" t="str">
        <f>IF('Control Sample Data'!J83="","",IF(SUM('Control Sample Data'!J$3:J$98)&gt;10,IF(AND(ISNUMBER('Control Sample Data'!J83),'Control Sample Data'!J83&lt;$C$109, 'Control Sample Data'!J83&gt;0),'Control Sample Data'!J83,$C$109),""))</f>
        <v/>
      </c>
      <c r="Y84" s="41" t="str">
        <f>IF('Control Sample Data'!K83="","",IF(SUM('Control Sample Data'!K$3:K$98)&gt;10,IF(AND(ISNUMBER('Control Sample Data'!K83),'Control Sample Data'!K83&lt;$C$109, 'Control Sample Data'!K83&gt;0),'Control Sample Data'!K83,$C$109),""))</f>
        <v/>
      </c>
      <c r="Z84" s="41" t="str">
        <f>IF('Control Sample Data'!L83="","",IF(SUM('Control Sample Data'!L$3:L$98)&gt;10,IF(AND(ISNUMBER('Control Sample Data'!L83),'Control Sample Data'!L83&lt;$C$109, 'Control Sample Data'!L83&gt;0),'Control Sample Data'!L83,$C$109),""))</f>
        <v/>
      </c>
      <c r="AA84" s="41" t="str">
        <f>IF('Control Sample Data'!M83="","",IF(SUM('Control Sample Data'!M$3:M$98)&gt;10,IF(AND(ISNUMBER('Control Sample Data'!M83),'Control Sample Data'!M83&lt;$C$109, 'Control Sample Data'!M83&gt;0),'Control Sample Data'!M83,$C$109),""))</f>
        <v/>
      </c>
      <c r="AB84" s="127" t="str">
        <f>IF('Control Sample Data'!N83="","",IF(SUM('Control Sample Data'!N$3:N$98)&gt;10,IF(AND(ISNUMBER('Control Sample Data'!N83),'Control Sample Data'!N83&lt;$C$109, 'Control Sample Data'!N83&gt;0),'Control Sample Data'!N83,$C$109),""))</f>
        <v/>
      </c>
      <c r="BA84" s="85" t="str">
        <f t="shared" si="115"/>
        <v>TNFSF4</v>
      </c>
      <c r="BB84" s="107">
        <v>81</v>
      </c>
      <c r="BC84" s="86">
        <f t="shared" si="85"/>
        <v>14.401999999999997</v>
      </c>
      <c r="BD84" s="86">
        <f t="shared" si="86"/>
        <v>13.576000000000001</v>
      </c>
      <c r="BE84" s="86">
        <f t="shared" si="87"/>
        <v>14.357999999999997</v>
      </c>
      <c r="BF84" s="86" t="str">
        <f t="shared" si="88"/>
        <v/>
      </c>
      <c r="BG84" s="86" t="str">
        <f t="shared" si="89"/>
        <v/>
      </c>
      <c r="BH84" s="86" t="str">
        <f t="shared" si="90"/>
        <v/>
      </c>
      <c r="BI84" s="86" t="str">
        <f t="shared" si="91"/>
        <v/>
      </c>
      <c r="BJ84" s="86" t="str">
        <f t="shared" si="92"/>
        <v/>
      </c>
      <c r="BK84" s="86" t="str">
        <f t="shared" si="93"/>
        <v/>
      </c>
      <c r="BL84" s="86" t="str">
        <f t="shared" si="94"/>
        <v/>
      </c>
      <c r="BM84" s="86" t="str">
        <f t="shared" si="116"/>
        <v/>
      </c>
      <c r="BN84" s="86" t="str">
        <f t="shared" si="117"/>
        <v/>
      </c>
      <c r="BO84" s="86">
        <f t="shared" si="95"/>
        <v>16.53</v>
      </c>
      <c r="BP84" s="86">
        <f t="shared" si="96"/>
        <v>16.658000000000001</v>
      </c>
      <c r="BQ84" s="86">
        <f t="shared" si="97"/>
        <v>16.423999999999999</v>
      </c>
      <c r="BR84" s="86" t="str">
        <f t="shared" si="98"/>
        <v/>
      </c>
      <c r="BS84" s="86" t="str">
        <f t="shared" si="99"/>
        <v/>
      </c>
      <c r="BT84" s="86" t="str">
        <f t="shared" si="100"/>
        <v/>
      </c>
      <c r="BU84" s="86" t="str">
        <f t="shared" si="101"/>
        <v/>
      </c>
      <c r="BV84" s="86" t="str">
        <f t="shared" si="102"/>
        <v/>
      </c>
      <c r="BW84" s="86" t="str">
        <f t="shared" si="103"/>
        <v/>
      </c>
      <c r="BX84" s="86" t="str">
        <f t="shared" si="104"/>
        <v/>
      </c>
      <c r="BY84" s="86" t="str">
        <f t="shared" si="118"/>
        <v/>
      </c>
      <c r="BZ84" s="86" t="str">
        <f t="shared" si="119"/>
        <v/>
      </c>
      <c r="CA84" s="41">
        <f t="shared" si="120"/>
        <v>14.112</v>
      </c>
      <c r="CB84" s="41">
        <f t="shared" si="121"/>
        <v>16.537333333333333</v>
      </c>
      <c r="CC84" s="90" t="str">
        <f t="shared" si="122"/>
        <v>TNFSF4</v>
      </c>
      <c r="CD84" s="107">
        <v>81</v>
      </c>
      <c r="CE84" s="91">
        <f t="shared" si="105"/>
        <v>4.6191918730761158E-5</v>
      </c>
      <c r="CF84" s="91">
        <f t="shared" si="106"/>
        <v>8.1887342827286494E-5</v>
      </c>
      <c r="CG84" s="91">
        <f t="shared" si="107"/>
        <v>4.7622404795758375E-5</v>
      </c>
      <c r="CH84" s="91" t="str">
        <f t="shared" si="108"/>
        <v/>
      </c>
      <c r="CI84" s="91" t="str">
        <f t="shared" si="109"/>
        <v/>
      </c>
      <c r="CJ84" s="91" t="str">
        <f t="shared" si="110"/>
        <v/>
      </c>
      <c r="CK84" s="91" t="str">
        <f t="shared" si="111"/>
        <v/>
      </c>
      <c r="CL84" s="91" t="str">
        <f t="shared" si="112"/>
        <v/>
      </c>
      <c r="CM84" s="91" t="str">
        <f t="shared" si="113"/>
        <v/>
      </c>
      <c r="CN84" s="91" t="str">
        <f t="shared" si="114"/>
        <v/>
      </c>
      <c r="CO84" s="91" t="str">
        <f t="shared" si="123"/>
        <v/>
      </c>
      <c r="CP84" s="91" t="str">
        <f t="shared" si="124"/>
        <v/>
      </c>
      <c r="CQ84" s="91">
        <f t="shared" si="127"/>
        <v>1.0567546601188079E-5</v>
      </c>
      <c r="CR84" s="91">
        <f t="shared" si="83"/>
        <v>9.670353103900327E-6</v>
      </c>
      <c r="CS84" s="91">
        <f t="shared" si="83"/>
        <v>1.1373217672721261E-5</v>
      </c>
      <c r="CT84" s="91" t="str">
        <f t="shared" si="83"/>
        <v/>
      </c>
      <c r="CU84" s="91" t="str">
        <f t="shared" si="83"/>
        <v/>
      </c>
      <c r="CV84" s="91" t="str">
        <f t="shared" si="83"/>
        <v/>
      </c>
      <c r="CW84" s="91" t="str">
        <f t="shared" si="83"/>
        <v/>
      </c>
      <c r="CX84" s="91" t="str">
        <f t="shared" si="83"/>
        <v/>
      </c>
      <c r="CY84" s="91" t="str">
        <f t="shared" si="83"/>
        <v/>
      </c>
      <c r="CZ84" s="91" t="str">
        <f t="shared" si="83"/>
        <v/>
      </c>
      <c r="DA84" s="91" t="str">
        <f t="shared" si="125"/>
        <v/>
      </c>
      <c r="DB84" s="91" t="str">
        <f t="shared" si="126"/>
        <v/>
      </c>
    </row>
    <row r="85" spans="1:106" ht="15" customHeight="1" x14ac:dyDescent="0.3">
      <c r="A85" s="126" t="str">
        <f>'Gene Table'!B84</f>
        <v>TNFSF8</v>
      </c>
      <c r="B85" s="102">
        <v>82</v>
      </c>
      <c r="C85" s="41">
        <f>IF('Test Sample Data'!C84="","",IF(SUM('Test Sample Data'!C$3:C$98)&gt;10,IF(AND(ISNUMBER('Test Sample Data'!C84),'Test Sample Data'!C84&lt;$C$109, 'Test Sample Data'!C84&gt;0),'Test Sample Data'!C84,$C$109),""))</f>
        <v>28.33</v>
      </c>
      <c r="D85" s="41">
        <f>IF('Test Sample Data'!D84="","",IF(SUM('Test Sample Data'!D$3:D$98)&gt;10,IF(AND(ISNUMBER('Test Sample Data'!D84),'Test Sample Data'!D84&lt;$C$109, 'Test Sample Data'!D84&gt;0),'Test Sample Data'!D84,$C$109),""))</f>
        <v>28.56</v>
      </c>
      <c r="E85" s="41">
        <f>IF('Test Sample Data'!E84="","",IF(SUM('Test Sample Data'!E$3:E$98)&gt;10,IF(AND(ISNUMBER('Test Sample Data'!E84),'Test Sample Data'!E84&lt;$C$109, 'Test Sample Data'!E84&gt;0),'Test Sample Data'!E84,$C$109),""))</f>
        <v>28.39</v>
      </c>
      <c r="F85" s="41" t="str">
        <f>IF('Test Sample Data'!F84="","",IF(SUM('Test Sample Data'!F$3:F$98)&gt;10,IF(AND(ISNUMBER('Test Sample Data'!F84),'Test Sample Data'!F84&lt;$C$109, 'Test Sample Data'!F84&gt;0),'Test Sample Data'!F84,$C$109),""))</f>
        <v/>
      </c>
      <c r="G85" s="41" t="str">
        <f>IF('Test Sample Data'!G84="","",IF(SUM('Test Sample Data'!G$3:G$98)&gt;10,IF(AND(ISNUMBER('Test Sample Data'!G84),'Test Sample Data'!G84&lt;$C$109, 'Test Sample Data'!G84&gt;0),'Test Sample Data'!G84,$C$109),""))</f>
        <v/>
      </c>
      <c r="H85" s="41" t="str">
        <f>IF('Test Sample Data'!H84="","",IF(SUM('Test Sample Data'!H$3:H$98)&gt;10,IF(AND(ISNUMBER('Test Sample Data'!H84),'Test Sample Data'!H84&lt;$C$109, 'Test Sample Data'!H84&gt;0),'Test Sample Data'!H84,$C$109),""))</f>
        <v/>
      </c>
      <c r="I85" s="41" t="str">
        <f>IF('Test Sample Data'!I84="","",IF(SUM('Test Sample Data'!I$3:I$98)&gt;10,IF(AND(ISNUMBER('Test Sample Data'!I84),'Test Sample Data'!I84&lt;$C$109, 'Test Sample Data'!I84&gt;0),'Test Sample Data'!I84,$C$109),""))</f>
        <v/>
      </c>
      <c r="J85" s="41" t="str">
        <f>IF('Test Sample Data'!J84="","",IF(SUM('Test Sample Data'!J$3:J$98)&gt;10,IF(AND(ISNUMBER('Test Sample Data'!J84),'Test Sample Data'!J84&lt;$C$109, 'Test Sample Data'!J84&gt;0),'Test Sample Data'!J84,$C$109),""))</f>
        <v/>
      </c>
      <c r="K85" s="41" t="str">
        <f>IF('Test Sample Data'!K84="","",IF(SUM('Test Sample Data'!K$3:K$98)&gt;10,IF(AND(ISNUMBER('Test Sample Data'!K84),'Test Sample Data'!K84&lt;$C$109, 'Test Sample Data'!K84&gt;0),'Test Sample Data'!K84,$C$109),""))</f>
        <v/>
      </c>
      <c r="L85" s="41" t="str">
        <f>IF('Test Sample Data'!L84="","",IF(SUM('Test Sample Data'!L$3:L$98)&gt;10,IF(AND(ISNUMBER('Test Sample Data'!L84),'Test Sample Data'!L84&lt;$C$109, 'Test Sample Data'!L84&gt;0),'Test Sample Data'!L84,$C$109),""))</f>
        <v/>
      </c>
      <c r="M85" s="41" t="str">
        <f>IF('Test Sample Data'!M84="","",IF(SUM('Test Sample Data'!M$3:M$98)&gt;10,IF(AND(ISNUMBER('Test Sample Data'!M84),'Test Sample Data'!M84&lt;$C$109, 'Test Sample Data'!M84&gt;0),'Test Sample Data'!M84,$C$109),""))</f>
        <v/>
      </c>
      <c r="N85" s="41" t="str">
        <f>IF('Test Sample Data'!N84="","",IF(SUM('Test Sample Data'!N$3:N$98)&gt;10,IF(AND(ISNUMBER('Test Sample Data'!N84),'Test Sample Data'!N84&lt;$C$109, 'Test Sample Data'!N84&gt;0),'Test Sample Data'!N84,$C$109),""))</f>
        <v/>
      </c>
      <c r="O85" s="41" t="str">
        <f>'Gene Table'!B84</f>
        <v>TNFSF8</v>
      </c>
      <c r="P85" s="102">
        <v>82</v>
      </c>
      <c r="Q85" s="41">
        <f>IF('Control Sample Data'!C84="","",IF(SUM('Control Sample Data'!C$3:C$98)&gt;10,IF(AND(ISNUMBER('Control Sample Data'!C84),'Control Sample Data'!C84&lt;$C$109, 'Control Sample Data'!C84&gt;0),'Control Sample Data'!C84,$C$109),""))</f>
        <v>26.77</v>
      </c>
      <c r="R85" s="41">
        <f>IF('Control Sample Data'!D84="","",IF(SUM('Control Sample Data'!D$3:D$98)&gt;10,IF(AND(ISNUMBER('Control Sample Data'!D84),'Control Sample Data'!D84&lt;$C$109, 'Control Sample Data'!D84&gt;0),'Control Sample Data'!D84,$C$109),""))</f>
        <v>26.85</v>
      </c>
      <c r="S85" s="41">
        <f>IF('Control Sample Data'!E84="","",IF(SUM('Control Sample Data'!E$3:E$98)&gt;10,IF(AND(ISNUMBER('Control Sample Data'!E84),'Control Sample Data'!E84&lt;$C$109, 'Control Sample Data'!E84&gt;0),'Control Sample Data'!E84,$C$109),""))</f>
        <v>27.04</v>
      </c>
      <c r="T85" s="41" t="str">
        <f>IF('Control Sample Data'!F84="","",IF(SUM('Control Sample Data'!F$3:F$98)&gt;10,IF(AND(ISNUMBER('Control Sample Data'!F84),'Control Sample Data'!F84&lt;$C$109, 'Control Sample Data'!F84&gt;0),'Control Sample Data'!F84,$C$109),""))</f>
        <v/>
      </c>
      <c r="U85" s="41" t="str">
        <f>IF('Control Sample Data'!G84="","",IF(SUM('Control Sample Data'!G$3:G$98)&gt;10,IF(AND(ISNUMBER('Control Sample Data'!G84),'Control Sample Data'!G84&lt;$C$109, 'Control Sample Data'!G84&gt;0),'Control Sample Data'!G84,$C$109),""))</f>
        <v/>
      </c>
      <c r="V85" s="41" t="str">
        <f>IF('Control Sample Data'!H84="","",IF(SUM('Control Sample Data'!H$3:H$98)&gt;10,IF(AND(ISNUMBER('Control Sample Data'!H84),'Control Sample Data'!H84&lt;$C$109, 'Control Sample Data'!H84&gt;0),'Control Sample Data'!H84,$C$109),""))</f>
        <v/>
      </c>
      <c r="W85" s="41" t="str">
        <f>IF('Control Sample Data'!I84="","",IF(SUM('Control Sample Data'!I$3:I$98)&gt;10,IF(AND(ISNUMBER('Control Sample Data'!I84),'Control Sample Data'!I84&lt;$C$109, 'Control Sample Data'!I84&gt;0),'Control Sample Data'!I84,$C$109),""))</f>
        <v/>
      </c>
      <c r="X85" s="41" t="str">
        <f>IF('Control Sample Data'!J84="","",IF(SUM('Control Sample Data'!J$3:J$98)&gt;10,IF(AND(ISNUMBER('Control Sample Data'!J84),'Control Sample Data'!J84&lt;$C$109, 'Control Sample Data'!J84&gt;0),'Control Sample Data'!J84,$C$109),""))</f>
        <v/>
      </c>
      <c r="Y85" s="41" t="str">
        <f>IF('Control Sample Data'!K84="","",IF(SUM('Control Sample Data'!K$3:K$98)&gt;10,IF(AND(ISNUMBER('Control Sample Data'!K84),'Control Sample Data'!K84&lt;$C$109, 'Control Sample Data'!K84&gt;0),'Control Sample Data'!K84,$C$109),""))</f>
        <v/>
      </c>
      <c r="Z85" s="41" t="str">
        <f>IF('Control Sample Data'!L84="","",IF(SUM('Control Sample Data'!L$3:L$98)&gt;10,IF(AND(ISNUMBER('Control Sample Data'!L84),'Control Sample Data'!L84&lt;$C$109, 'Control Sample Data'!L84&gt;0),'Control Sample Data'!L84,$C$109),""))</f>
        <v/>
      </c>
      <c r="AA85" s="41" t="str">
        <f>IF('Control Sample Data'!M84="","",IF(SUM('Control Sample Data'!M$3:M$98)&gt;10,IF(AND(ISNUMBER('Control Sample Data'!M84),'Control Sample Data'!M84&lt;$C$109, 'Control Sample Data'!M84&gt;0),'Control Sample Data'!M84,$C$109),""))</f>
        <v/>
      </c>
      <c r="AB85" s="127" t="str">
        <f>IF('Control Sample Data'!N84="","",IF(SUM('Control Sample Data'!N$3:N$98)&gt;10,IF(AND(ISNUMBER('Control Sample Data'!N84),'Control Sample Data'!N84&lt;$C$109, 'Control Sample Data'!N84&gt;0),'Control Sample Data'!N84,$C$109),""))</f>
        <v/>
      </c>
      <c r="BA85" s="85" t="str">
        <f t="shared" si="115"/>
        <v>TNFSF8</v>
      </c>
      <c r="BB85" s="107">
        <v>82</v>
      </c>
      <c r="BC85" s="86">
        <f t="shared" si="85"/>
        <v>9.6219999999999963</v>
      </c>
      <c r="BD85" s="86">
        <f t="shared" si="86"/>
        <v>9.8760000000000012</v>
      </c>
      <c r="BE85" s="86">
        <f t="shared" si="87"/>
        <v>9.8079999999999998</v>
      </c>
      <c r="BF85" s="86" t="str">
        <f t="shared" si="88"/>
        <v/>
      </c>
      <c r="BG85" s="86" t="str">
        <f t="shared" si="89"/>
        <v/>
      </c>
      <c r="BH85" s="86" t="str">
        <f t="shared" si="90"/>
        <v/>
      </c>
      <c r="BI85" s="86" t="str">
        <f t="shared" si="91"/>
        <v/>
      </c>
      <c r="BJ85" s="86" t="str">
        <f t="shared" si="92"/>
        <v/>
      </c>
      <c r="BK85" s="86" t="str">
        <f t="shared" si="93"/>
        <v/>
      </c>
      <c r="BL85" s="86" t="str">
        <f t="shared" si="94"/>
        <v/>
      </c>
      <c r="BM85" s="86" t="str">
        <f t="shared" si="116"/>
        <v/>
      </c>
      <c r="BN85" s="86" t="str">
        <f t="shared" si="117"/>
        <v/>
      </c>
      <c r="BO85" s="86">
        <f t="shared" si="95"/>
        <v>8.3000000000000007</v>
      </c>
      <c r="BP85" s="86">
        <f t="shared" si="96"/>
        <v>8.5080000000000027</v>
      </c>
      <c r="BQ85" s="86">
        <f t="shared" si="97"/>
        <v>8.4639999999999986</v>
      </c>
      <c r="BR85" s="86" t="str">
        <f t="shared" si="98"/>
        <v/>
      </c>
      <c r="BS85" s="86" t="str">
        <f t="shared" si="99"/>
        <v/>
      </c>
      <c r="BT85" s="86" t="str">
        <f t="shared" si="100"/>
        <v/>
      </c>
      <c r="BU85" s="86" t="str">
        <f t="shared" si="101"/>
        <v/>
      </c>
      <c r="BV85" s="86" t="str">
        <f t="shared" si="102"/>
        <v/>
      </c>
      <c r="BW85" s="86" t="str">
        <f t="shared" si="103"/>
        <v/>
      </c>
      <c r="BX85" s="86" t="str">
        <f t="shared" si="104"/>
        <v/>
      </c>
      <c r="BY85" s="86" t="str">
        <f t="shared" si="118"/>
        <v/>
      </c>
      <c r="BZ85" s="86" t="str">
        <f t="shared" si="119"/>
        <v/>
      </c>
      <c r="CA85" s="41">
        <f t="shared" si="120"/>
        <v>9.7686666666666664</v>
      </c>
      <c r="CB85" s="41">
        <f t="shared" si="121"/>
        <v>8.4240000000000013</v>
      </c>
      <c r="CC85" s="90" t="str">
        <f t="shared" si="122"/>
        <v>TNFSF8</v>
      </c>
      <c r="CD85" s="107">
        <v>82</v>
      </c>
      <c r="CE85" s="91">
        <f t="shared" si="105"/>
        <v>1.2690811156791436E-3</v>
      </c>
      <c r="CF85" s="91">
        <f t="shared" si="106"/>
        <v>1.0642110470833273E-3</v>
      </c>
      <c r="CG85" s="91">
        <f t="shared" si="107"/>
        <v>1.1155725066880329E-3</v>
      </c>
      <c r="CH85" s="91" t="str">
        <f t="shared" si="108"/>
        <v/>
      </c>
      <c r="CI85" s="91" t="str">
        <f t="shared" si="109"/>
        <v/>
      </c>
      <c r="CJ85" s="91" t="str">
        <f t="shared" si="110"/>
        <v/>
      </c>
      <c r="CK85" s="91" t="str">
        <f t="shared" si="111"/>
        <v/>
      </c>
      <c r="CL85" s="91" t="str">
        <f t="shared" si="112"/>
        <v/>
      </c>
      <c r="CM85" s="91" t="str">
        <f t="shared" si="113"/>
        <v/>
      </c>
      <c r="CN85" s="91" t="str">
        <f t="shared" si="114"/>
        <v/>
      </c>
      <c r="CO85" s="91" t="str">
        <f t="shared" si="123"/>
        <v/>
      </c>
      <c r="CP85" s="91" t="str">
        <f t="shared" si="124"/>
        <v/>
      </c>
      <c r="CQ85" s="91">
        <f t="shared" si="127"/>
        <v>3.1728609232665426E-3</v>
      </c>
      <c r="CR85" s="91">
        <f t="shared" si="83"/>
        <v>2.7468617185803074E-3</v>
      </c>
      <c r="CS85" s="91">
        <f t="shared" si="83"/>
        <v>2.8319274079665101E-3</v>
      </c>
      <c r="CT85" s="91" t="str">
        <f t="shared" si="83"/>
        <v/>
      </c>
      <c r="CU85" s="91" t="str">
        <f t="shared" si="83"/>
        <v/>
      </c>
      <c r="CV85" s="91" t="str">
        <f t="shared" si="83"/>
        <v/>
      </c>
      <c r="CW85" s="91" t="str">
        <f t="shared" si="83"/>
        <v/>
      </c>
      <c r="CX85" s="91" t="str">
        <f t="shared" si="83"/>
        <v/>
      </c>
      <c r="CY85" s="91" t="str">
        <f t="shared" si="83"/>
        <v/>
      </c>
      <c r="CZ85" s="91" t="str">
        <f t="shared" si="83"/>
        <v/>
      </c>
      <c r="DA85" s="91" t="str">
        <f t="shared" si="125"/>
        <v/>
      </c>
      <c r="DB85" s="91" t="str">
        <f t="shared" si="126"/>
        <v/>
      </c>
    </row>
    <row r="86" spans="1:106" ht="15" customHeight="1" x14ac:dyDescent="0.3">
      <c r="A86" s="126" t="str">
        <f>'Gene Table'!B85</f>
        <v>TXLNA</v>
      </c>
      <c r="B86" s="102">
        <v>83</v>
      </c>
      <c r="C86" s="41">
        <f>IF('Test Sample Data'!C85="","",IF(SUM('Test Sample Data'!C$3:C$98)&gt;10,IF(AND(ISNUMBER('Test Sample Data'!C85),'Test Sample Data'!C85&lt;$C$109, 'Test Sample Data'!C85&gt;0),'Test Sample Data'!C85,$C$109),""))</f>
        <v>26.64</v>
      </c>
      <c r="D86" s="41">
        <f>IF('Test Sample Data'!D85="","",IF(SUM('Test Sample Data'!D$3:D$98)&gt;10,IF(AND(ISNUMBER('Test Sample Data'!D85),'Test Sample Data'!D85&lt;$C$109, 'Test Sample Data'!D85&gt;0),'Test Sample Data'!D85,$C$109),""))</f>
        <v>26.73</v>
      </c>
      <c r="E86" s="41">
        <f>IF('Test Sample Data'!E85="","",IF(SUM('Test Sample Data'!E$3:E$98)&gt;10,IF(AND(ISNUMBER('Test Sample Data'!E85),'Test Sample Data'!E85&lt;$C$109, 'Test Sample Data'!E85&gt;0),'Test Sample Data'!E85,$C$109),""))</f>
        <v>26.7</v>
      </c>
      <c r="F86" s="41" t="str">
        <f>IF('Test Sample Data'!F85="","",IF(SUM('Test Sample Data'!F$3:F$98)&gt;10,IF(AND(ISNUMBER('Test Sample Data'!F85),'Test Sample Data'!F85&lt;$C$109, 'Test Sample Data'!F85&gt;0),'Test Sample Data'!F85,$C$109),""))</f>
        <v/>
      </c>
      <c r="G86" s="41" t="str">
        <f>IF('Test Sample Data'!G85="","",IF(SUM('Test Sample Data'!G$3:G$98)&gt;10,IF(AND(ISNUMBER('Test Sample Data'!G85),'Test Sample Data'!G85&lt;$C$109, 'Test Sample Data'!G85&gt;0),'Test Sample Data'!G85,$C$109),""))</f>
        <v/>
      </c>
      <c r="H86" s="41" t="str">
        <f>IF('Test Sample Data'!H85="","",IF(SUM('Test Sample Data'!H$3:H$98)&gt;10,IF(AND(ISNUMBER('Test Sample Data'!H85),'Test Sample Data'!H85&lt;$C$109, 'Test Sample Data'!H85&gt;0),'Test Sample Data'!H85,$C$109),""))</f>
        <v/>
      </c>
      <c r="I86" s="41" t="str">
        <f>IF('Test Sample Data'!I85="","",IF(SUM('Test Sample Data'!I$3:I$98)&gt;10,IF(AND(ISNUMBER('Test Sample Data'!I85),'Test Sample Data'!I85&lt;$C$109, 'Test Sample Data'!I85&gt;0),'Test Sample Data'!I85,$C$109),""))</f>
        <v/>
      </c>
      <c r="J86" s="41" t="str">
        <f>IF('Test Sample Data'!J85="","",IF(SUM('Test Sample Data'!J$3:J$98)&gt;10,IF(AND(ISNUMBER('Test Sample Data'!J85),'Test Sample Data'!J85&lt;$C$109, 'Test Sample Data'!J85&gt;0),'Test Sample Data'!J85,$C$109),""))</f>
        <v/>
      </c>
      <c r="K86" s="41" t="str">
        <f>IF('Test Sample Data'!K85="","",IF(SUM('Test Sample Data'!K$3:K$98)&gt;10,IF(AND(ISNUMBER('Test Sample Data'!K85),'Test Sample Data'!K85&lt;$C$109, 'Test Sample Data'!K85&gt;0),'Test Sample Data'!K85,$C$109),""))</f>
        <v/>
      </c>
      <c r="L86" s="41" t="str">
        <f>IF('Test Sample Data'!L85="","",IF(SUM('Test Sample Data'!L$3:L$98)&gt;10,IF(AND(ISNUMBER('Test Sample Data'!L85),'Test Sample Data'!L85&lt;$C$109, 'Test Sample Data'!L85&gt;0),'Test Sample Data'!L85,$C$109),""))</f>
        <v/>
      </c>
      <c r="M86" s="41" t="str">
        <f>IF('Test Sample Data'!M85="","",IF(SUM('Test Sample Data'!M$3:M$98)&gt;10,IF(AND(ISNUMBER('Test Sample Data'!M85),'Test Sample Data'!M85&lt;$C$109, 'Test Sample Data'!M85&gt;0),'Test Sample Data'!M85,$C$109),""))</f>
        <v/>
      </c>
      <c r="N86" s="41" t="str">
        <f>IF('Test Sample Data'!N85="","",IF(SUM('Test Sample Data'!N$3:N$98)&gt;10,IF(AND(ISNUMBER('Test Sample Data'!N85),'Test Sample Data'!N85&lt;$C$109, 'Test Sample Data'!N85&gt;0),'Test Sample Data'!N85,$C$109),""))</f>
        <v/>
      </c>
      <c r="O86" s="41" t="str">
        <f>'Gene Table'!B85</f>
        <v>TXLNA</v>
      </c>
      <c r="P86" s="102">
        <v>83</v>
      </c>
      <c r="Q86" s="41">
        <f>IF('Control Sample Data'!C85="","",IF(SUM('Control Sample Data'!C$3:C$98)&gt;10,IF(AND(ISNUMBER('Control Sample Data'!C85),'Control Sample Data'!C85&lt;$C$109, 'Control Sample Data'!C85&gt;0),'Control Sample Data'!C85,$C$109),""))</f>
        <v>26.25</v>
      </c>
      <c r="R86" s="41">
        <f>IF('Control Sample Data'!D85="","",IF(SUM('Control Sample Data'!D$3:D$98)&gt;10,IF(AND(ISNUMBER('Control Sample Data'!D85),'Control Sample Data'!D85&lt;$C$109, 'Control Sample Data'!D85&gt;0),'Control Sample Data'!D85,$C$109),""))</f>
        <v>26.23</v>
      </c>
      <c r="S86" s="41">
        <f>IF('Control Sample Data'!E85="","",IF(SUM('Control Sample Data'!E$3:E$98)&gt;10,IF(AND(ISNUMBER('Control Sample Data'!E85),'Control Sample Data'!E85&lt;$C$109, 'Control Sample Data'!E85&gt;0),'Control Sample Data'!E85,$C$109),""))</f>
        <v>26.38</v>
      </c>
      <c r="T86" s="41" t="str">
        <f>IF('Control Sample Data'!F85="","",IF(SUM('Control Sample Data'!F$3:F$98)&gt;10,IF(AND(ISNUMBER('Control Sample Data'!F85),'Control Sample Data'!F85&lt;$C$109, 'Control Sample Data'!F85&gt;0),'Control Sample Data'!F85,$C$109),""))</f>
        <v/>
      </c>
      <c r="U86" s="41" t="str">
        <f>IF('Control Sample Data'!G85="","",IF(SUM('Control Sample Data'!G$3:G$98)&gt;10,IF(AND(ISNUMBER('Control Sample Data'!G85),'Control Sample Data'!G85&lt;$C$109, 'Control Sample Data'!G85&gt;0),'Control Sample Data'!G85,$C$109),""))</f>
        <v/>
      </c>
      <c r="V86" s="41" t="str">
        <f>IF('Control Sample Data'!H85="","",IF(SUM('Control Sample Data'!H$3:H$98)&gt;10,IF(AND(ISNUMBER('Control Sample Data'!H85),'Control Sample Data'!H85&lt;$C$109, 'Control Sample Data'!H85&gt;0),'Control Sample Data'!H85,$C$109),""))</f>
        <v/>
      </c>
      <c r="W86" s="41" t="str">
        <f>IF('Control Sample Data'!I85="","",IF(SUM('Control Sample Data'!I$3:I$98)&gt;10,IF(AND(ISNUMBER('Control Sample Data'!I85),'Control Sample Data'!I85&lt;$C$109, 'Control Sample Data'!I85&gt;0),'Control Sample Data'!I85,$C$109),""))</f>
        <v/>
      </c>
      <c r="X86" s="41" t="str">
        <f>IF('Control Sample Data'!J85="","",IF(SUM('Control Sample Data'!J$3:J$98)&gt;10,IF(AND(ISNUMBER('Control Sample Data'!J85),'Control Sample Data'!J85&lt;$C$109, 'Control Sample Data'!J85&gt;0),'Control Sample Data'!J85,$C$109),""))</f>
        <v/>
      </c>
      <c r="Y86" s="41" t="str">
        <f>IF('Control Sample Data'!K85="","",IF(SUM('Control Sample Data'!K$3:K$98)&gt;10,IF(AND(ISNUMBER('Control Sample Data'!K85),'Control Sample Data'!K85&lt;$C$109, 'Control Sample Data'!K85&gt;0),'Control Sample Data'!K85,$C$109),""))</f>
        <v/>
      </c>
      <c r="Z86" s="41" t="str">
        <f>IF('Control Sample Data'!L85="","",IF(SUM('Control Sample Data'!L$3:L$98)&gt;10,IF(AND(ISNUMBER('Control Sample Data'!L85),'Control Sample Data'!L85&lt;$C$109, 'Control Sample Data'!L85&gt;0),'Control Sample Data'!L85,$C$109),""))</f>
        <v/>
      </c>
      <c r="AA86" s="41" t="str">
        <f>IF('Control Sample Data'!M85="","",IF(SUM('Control Sample Data'!M$3:M$98)&gt;10,IF(AND(ISNUMBER('Control Sample Data'!M85),'Control Sample Data'!M85&lt;$C$109, 'Control Sample Data'!M85&gt;0),'Control Sample Data'!M85,$C$109),""))</f>
        <v/>
      </c>
      <c r="AB86" s="127" t="str">
        <f>IF('Control Sample Data'!N85="","",IF(SUM('Control Sample Data'!N$3:N$98)&gt;10,IF(AND(ISNUMBER('Control Sample Data'!N85),'Control Sample Data'!N85&lt;$C$109, 'Control Sample Data'!N85&gt;0),'Control Sample Data'!N85,$C$109),""))</f>
        <v/>
      </c>
      <c r="BA86" s="85" t="str">
        <f t="shared" si="115"/>
        <v>TXLNA</v>
      </c>
      <c r="BB86" s="107">
        <v>83</v>
      </c>
      <c r="BC86" s="86">
        <f t="shared" si="85"/>
        <v>7.9319999999999986</v>
      </c>
      <c r="BD86" s="86">
        <f t="shared" si="86"/>
        <v>8.0460000000000029</v>
      </c>
      <c r="BE86" s="86">
        <f t="shared" si="87"/>
        <v>8.1179999999999986</v>
      </c>
      <c r="BF86" s="86" t="str">
        <f t="shared" si="88"/>
        <v/>
      </c>
      <c r="BG86" s="86" t="str">
        <f t="shared" si="89"/>
        <v/>
      </c>
      <c r="BH86" s="86" t="str">
        <f t="shared" si="90"/>
        <v/>
      </c>
      <c r="BI86" s="86" t="str">
        <f t="shared" si="91"/>
        <v/>
      </c>
      <c r="BJ86" s="86" t="str">
        <f t="shared" si="92"/>
        <v/>
      </c>
      <c r="BK86" s="86" t="str">
        <f t="shared" si="93"/>
        <v/>
      </c>
      <c r="BL86" s="86" t="str">
        <f t="shared" si="94"/>
        <v/>
      </c>
      <c r="BM86" s="86" t="str">
        <f t="shared" si="116"/>
        <v/>
      </c>
      <c r="BN86" s="86" t="str">
        <f t="shared" si="117"/>
        <v/>
      </c>
      <c r="BO86" s="86">
        <f t="shared" si="95"/>
        <v>7.7800000000000011</v>
      </c>
      <c r="BP86" s="86">
        <f t="shared" si="96"/>
        <v>7.8880000000000017</v>
      </c>
      <c r="BQ86" s="86">
        <f t="shared" si="97"/>
        <v>7.8039999999999985</v>
      </c>
      <c r="BR86" s="86" t="str">
        <f t="shared" si="98"/>
        <v/>
      </c>
      <c r="BS86" s="86" t="str">
        <f t="shared" si="99"/>
        <v/>
      </c>
      <c r="BT86" s="86" t="str">
        <f t="shared" si="100"/>
        <v/>
      </c>
      <c r="BU86" s="86" t="str">
        <f t="shared" si="101"/>
        <v/>
      </c>
      <c r="BV86" s="86" t="str">
        <f t="shared" si="102"/>
        <v/>
      </c>
      <c r="BW86" s="86" t="str">
        <f t="shared" si="103"/>
        <v/>
      </c>
      <c r="BX86" s="86" t="str">
        <f t="shared" si="104"/>
        <v/>
      </c>
      <c r="BY86" s="86" t="str">
        <f t="shared" si="118"/>
        <v/>
      </c>
      <c r="BZ86" s="86" t="str">
        <f t="shared" si="119"/>
        <v/>
      </c>
      <c r="CA86" s="41">
        <f t="shared" si="120"/>
        <v>8.032</v>
      </c>
      <c r="CB86" s="41">
        <f t="shared" si="121"/>
        <v>7.8240000000000007</v>
      </c>
      <c r="CC86" s="90" t="str">
        <f t="shared" si="122"/>
        <v>TXLNA</v>
      </c>
      <c r="CD86" s="107">
        <v>83</v>
      </c>
      <c r="CE86" s="91">
        <f t="shared" si="105"/>
        <v>4.094775294988009E-3</v>
      </c>
      <c r="CF86" s="91">
        <f t="shared" si="106"/>
        <v>3.7836648016665074E-3</v>
      </c>
      <c r="CG86" s="91">
        <f t="shared" si="107"/>
        <v>3.5994694773386917E-3</v>
      </c>
      <c r="CH86" s="91" t="str">
        <f t="shared" si="108"/>
        <v/>
      </c>
      <c r="CI86" s="91" t="str">
        <f t="shared" si="109"/>
        <v/>
      </c>
      <c r="CJ86" s="91" t="str">
        <f t="shared" si="110"/>
        <v/>
      </c>
      <c r="CK86" s="91" t="str">
        <f t="shared" si="111"/>
        <v/>
      </c>
      <c r="CL86" s="91" t="str">
        <f t="shared" si="112"/>
        <v/>
      </c>
      <c r="CM86" s="91" t="str">
        <f t="shared" si="113"/>
        <v/>
      </c>
      <c r="CN86" s="91" t="str">
        <f t="shared" si="114"/>
        <v/>
      </c>
      <c r="CO86" s="91" t="str">
        <f t="shared" si="123"/>
        <v/>
      </c>
      <c r="CP86" s="91" t="str">
        <f t="shared" si="124"/>
        <v/>
      </c>
      <c r="CQ86" s="91">
        <f t="shared" si="127"/>
        <v>4.5497405721424012E-3</v>
      </c>
      <c r="CR86" s="91">
        <f t="shared" si="83"/>
        <v>4.2215836017162134E-3</v>
      </c>
      <c r="CS86" s="91">
        <f t="shared" si="83"/>
        <v>4.4746792889834288E-3</v>
      </c>
      <c r="CT86" s="91" t="str">
        <f t="shared" si="83"/>
        <v/>
      </c>
      <c r="CU86" s="91" t="str">
        <f t="shared" si="83"/>
        <v/>
      </c>
      <c r="CV86" s="91" t="str">
        <f t="shared" si="83"/>
        <v/>
      </c>
      <c r="CW86" s="91" t="str">
        <f t="shared" si="83"/>
        <v/>
      </c>
      <c r="CX86" s="91" t="str">
        <f t="shared" si="83"/>
        <v/>
      </c>
      <c r="CY86" s="91" t="str">
        <f t="shared" si="83"/>
        <v/>
      </c>
      <c r="CZ86" s="91" t="str">
        <f t="shared" si="83"/>
        <v/>
      </c>
      <c r="DA86" s="91" t="str">
        <f t="shared" si="125"/>
        <v/>
      </c>
      <c r="DB86" s="91" t="str">
        <f t="shared" si="126"/>
        <v/>
      </c>
    </row>
    <row r="87" spans="1:106" ht="15" customHeight="1" x14ac:dyDescent="0.3">
      <c r="A87" s="126" t="str">
        <f>'Gene Table'!B86</f>
        <v>VEGFA</v>
      </c>
      <c r="B87" s="102">
        <v>84</v>
      </c>
      <c r="C87" s="41">
        <f>IF('Test Sample Data'!C86="","",IF(SUM('Test Sample Data'!C$3:C$98)&gt;10,IF(AND(ISNUMBER('Test Sample Data'!C86),'Test Sample Data'!C86&lt;$C$109, 'Test Sample Data'!C86&gt;0),'Test Sample Data'!C86,$C$109),""))</f>
        <v>20.18</v>
      </c>
      <c r="D87" s="41">
        <f>IF('Test Sample Data'!D86="","",IF(SUM('Test Sample Data'!D$3:D$98)&gt;10,IF(AND(ISNUMBER('Test Sample Data'!D86),'Test Sample Data'!D86&lt;$C$109, 'Test Sample Data'!D86&gt;0),'Test Sample Data'!D86,$C$109),""))</f>
        <v>20.2</v>
      </c>
      <c r="E87" s="41">
        <f>IF('Test Sample Data'!E86="","",IF(SUM('Test Sample Data'!E$3:E$98)&gt;10,IF(AND(ISNUMBER('Test Sample Data'!E86),'Test Sample Data'!E86&lt;$C$109, 'Test Sample Data'!E86&gt;0),'Test Sample Data'!E86,$C$109),""))</f>
        <v>20.11</v>
      </c>
      <c r="F87" s="41" t="str">
        <f>IF('Test Sample Data'!F86="","",IF(SUM('Test Sample Data'!F$3:F$98)&gt;10,IF(AND(ISNUMBER('Test Sample Data'!F86),'Test Sample Data'!F86&lt;$C$109, 'Test Sample Data'!F86&gt;0),'Test Sample Data'!F86,$C$109),""))</f>
        <v/>
      </c>
      <c r="G87" s="41" t="str">
        <f>IF('Test Sample Data'!G86="","",IF(SUM('Test Sample Data'!G$3:G$98)&gt;10,IF(AND(ISNUMBER('Test Sample Data'!G86),'Test Sample Data'!G86&lt;$C$109, 'Test Sample Data'!G86&gt;0),'Test Sample Data'!G86,$C$109),""))</f>
        <v/>
      </c>
      <c r="H87" s="41" t="str">
        <f>IF('Test Sample Data'!H86="","",IF(SUM('Test Sample Data'!H$3:H$98)&gt;10,IF(AND(ISNUMBER('Test Sample Data'!H86),'Test Sample Data'!H86&lt;$C$109, 'Test Sample Data'!H86&gt;0),'Test Sample Data'!H86,$C$109),""))</f>
        <v/>
      </c>
      <c r="I87" s="41" t="str">
        <f>IF('Test Sample Data'!I86="","",IF(SUM('Test Sample Data'!I$3:I$98)&gt;10,IF(AND(ISNUMBER('Test Sample Data'!I86),'Test Sample Data'!I86&lt;$C$109, 'Test Sample Data'!I86&gt;0),'Test Sample Data'!I86,$C$109),""))</f>
        <v/>
      </c>
      <c r="J87" s="41" t="str">
        <f>IF('Test Sample Data'!J86="","",IF(SUM('Test Sample Data'!J$3:J$98)&gt;10,IF(AND(ISNUMBER('Test Sample Data'!J86),'Test Sample Data'!J86&lt;$C$109, 'Test Sample Data'!J86&gt;0),'Test Sample Data'!J86,$C$109),""))</f>
        <v/>
      </c>
      <c r="K87" s="41" t="str">
        <f>IF('Test Sample Data'!K86="","",IF(SUM('Test Sample Data'!K$3:K$98)&gt;10,IF(AND(ISNUMBER('Test Sample Data'!K86),'Test Sample Data'!K86&lt;$C$109, 'Test Sample Data'!K86&gt;0),'Test Sample Data'!K86,$C$109),""))</f>
        <v/>
      </c>
      <c r="L87" s="41" t="str">
        <f>IF('Test Sample Data'!L86="","",IF(SUM('Test Sample Data'!L$3:L$98)&gt;10,IF(AND(ISNUMBER('Test Sample Data'!L86),'Test Sample Data'!L86&lt;$C$109, 'Test Sample Data'!L86&gt;0),'Test Sample Data'!L86,$C$109),""))</f>
        <v/>
      </c>
      <c r="M87" s="41" t="str">
        <f>IF('Test Sample Data'!M86="","",IF(SUM('Test Sample Data'!M$3:M$98)&gt;10,IF(AND(ISNUMBER('Test Sample Data'!M86),'Test Sample Data'!M86&lt;$C$109, 'Test Sample Data'!M86&gt;0),'Test Sample Data'!M86,$C$109),""))</f>
        <v/>
      </c>
      <c r="N87" s="41" t="str">
        <f>IF('Test Sample Data'!N86="","",IF(SUM('Test Sample Data'!N$3:N$98)&gt;10,IF(AND(ISNUMBER('Test Sample Data'!N86),'Test Sample Data'!N86&lt;$C$109, 'Test Sample Data'!N86&gt;0),'Test Sample Data'!N86,$C$109),""))</f>
        <v/>
      </c>
      <c r="O87" s="41" t="str">
        <f>'Gene Table'!B86</f>
        <v>VEGFA</v>
      </c>
      <c r="P87" s="102">
        <v>84</v>
      </c>
      <c r="Q87" s="41">
        <f>IF('Control Sample Data'!C86="","",IF(SUM('Control Sample Data'!C$3:C$98)&gt;10,IF(AND(ISNUMBER('Control Sample Data'!C86),'Control Sample Data'!C86&lt;$C$109, 'Control Sample Data'!C86&gt;0),'Control Sample Data'!C86,$C$109),""))</f>
        <v>22.3</v>
      </c>
      <c r="R87" s="41">
        <f>IF('Control Sample Data'!D86="","",IF(SUM('Control Sample Data'!D$3:D$98)&gt;10,IF(AND(ISNUMBER('Control Sample Data'!D86),'Control Sample Data'!D86&lt;$C$109, 'Control Sample Data'!D86&gt;0),'Control Sample Data'!D86,$C$109),""))</f>
        <v>22.22</v>
      </c>
      <c r="S87" s="41">
        <f>IF('Control Sample Data'!E86="","",IF(SUM('Control Sample Data'!E$3:E$98)&gt;10,IF(AND(ISNUMBER('Control Sample Data'!E86),'Control Sample Data'!E86&lt;$C$109, 'Control Sample Data'!E86&gt;0),'Control Sample Data'!E86,$C$109),""))</f>
        <v>22.28</v>
      </c>
      <c r="T87" s="41" t="str">
        <f>IF('Control Sample Data'!F86="","",IF(SUM('Control Sample Data'!F$3:F$98)&gt;10,IF(AND(ISNUMBER('Control Sample Data'!F86),'Control Sample Data'!F86&lt;$C$109, 'Control Sample Data'!F86&gt;0),'Control Sample Data'!F86,$C$109),""))</f>
        <v/>
      </c>
      <c r="U87" s="41" t="str">
        <f>IF('Control Sample Data'!G86="","",IF(SUM('Control Sample Data'!G$3:G$98)&gt;10,IF(AND(ISNUMBER('Control Sample Data'!G86),'Control Sample Data'!G86&lt;$C$109, 'Control Sample Data'!G86&gt;0),'Control Sample Data'!G86,$C$109),""))</f>
        <v/>
      </c>
      <c r="V87" s="41" t="str">
        <f>IF('Control Sample Data'!H86="","",IF(SUM('Control Sample Data'!H$3:H$98)&gt;10,IF(AND(ISNUMBER('Control Sample Data'!H86),'Control Sample Data'!H86&lt;$C$109, 'Control Sample Data'!H86&gt;0),'Control Sample Data'!H86,$C$109),""))</f>
        <v/>
      </c>
      <c r="W87" s="41" t="str">
        <f>IF('Control Sample Data'!I86="","",IF(SUM('Control Sample Data'!I$3:I$98)&gt;10,IF(AND(ISNUMBER('Control Sample Data'!I86),'Control Sample Data'!I86&lt;$C$109, 'Control Sample Data'!I86&gt;0),'Control Sample Data'!I86,$C$109),""))</f>
        <v/>
      </c>
      <c r="X87" s="41" t="str">
        <f>IF('Control Sample Data'!J86="","",IF(SUM('Control Sample Data'!J$3:J$98)&gt;10,IF(AND(ISNUMBER('Control Sample Data'!J86),'Control Sample Data'!J86&lt;$C$109, 'Control Sample Data'!J86&gt;0),'Control Sample Data'!J86,$C$109),""))</f>
        <v/>
      </c>
      <c r="Y87" s="41" t="str">
        <f>IF('Control Sample Data'!K86="","",IF(SUM('Control Sample Data'!K$3:K$98)&gt;10,IF(AND(ISNUMBER('Control Sample Data'!K86),'Control Sample Data'!K86&lt;$C$109, 'Control Sample Data'!K86&gt;0),'Control Sample Data'!K86,$C$109),""))</f>
        <v/>
      </c>
      <c r="Z87" s="41" t="str">
        <f>IF('Control Sample Data'!L86="","",IF(SUM('Control Sample Data'!L$3:L$98)&gt;10,IF(AND(ISNUMBER('Control Sample Data'!L86),'Control Sample Data'!L86&lt;$C$109, 'Control Sample Data'!L86&gt;0),'Control Sample Data'!L86,$C$109),""))</f>
        <v/>
      </c>
      <c r="AA87" s="41" t="str">
        <f>IF('Control Sample Data'!M86="","",IF(SUM('Control Sample Data'!M$3:M$98)&gt;10,IF(AND(ISNUMBER('Control Sample Data'!M86),'Control Sample Data'!M86&lt;$C$109, 'Control Sample Data'!M86&gt;0),'Control Sample Data'!M86,$C$109),""))</f>
        <v/>
      </c>
      <c r="AB87" s="127" t="str">
        <f>IF('Control Sample Data'!N86="","",IF(SUM('Control Sample Data'!N$3:N$98)&gt;10,IF(AND(ISNUMBER('Control Sample Data'!N86),'Control Sample Data'!N86&lt;$C$109, 'Control Sample Data'!N86&gt;0),'Control Sample Data'!N86,$C$109),""))</f>
        <v/>
      </c>
      <c r="BA87" s="85" t="str">
        <f t="shared" si="115"/>
        <v>VEGFA</v>
      </c>
      <c r="BB87" s="107">
        <v>84</v>
      </c>
      <c r="BC87" s="86">
        <f t="shared" si="85"/>
        <v>1.4719999999999978</v>
      </c>
      <c r="BD87" s="86">
        <f t="shared" si="86"/>
        <v>1.5160000000000018</v>
      </c>
      <c r="BE87" s="86">
        <f t="shared" si="87"/>
        <v>1.5279999999999987</v>
      </c>
      <c r="BF87" s="86" t="str">
        <f t="shared" si="88"/>
        <v/>
      </c>
      <c r="BG87" s="86" t="str">
        <f t="shared" si="89"/>
        <v/>
      </c>
      <c r="BH87" s="86" t="str">
        <f t="shared" si="90"/>
        <v/>
      </c>
      <c r="BI87" s="86" t="str">
        <f t="shared" si="91"/>
        <v/>
      </c>
      <c r="BJ87" s="86" t="str">
        <f t="shared" si="92"/>
        <v/>
      </c>
      <c r="BK87" s="86" t="str">
        <f t="shared" si="93"/>
        <v/>
      </c>
      <c r="BL87" s="86" t="str">
        <f t="shared" si="94"/>
        <v/>
      </c>
      <c r="BM87" s="86" t="str">
        <f t="shared" si="116"/>
        <v/>
      </c>
      <c r="BN87" s="86" t="str">
        <f t="shared" si="117"/>
        <v/>
      </c>
      <c r="BO87" s="86">
        <f t="shared" si="95"/>
        <v>3.8300000000000018</v>
      </c>
      <c r="BP87" s="86">
        <f t="shared" si="96"/>
        <v>3.8780000000000001</v>
      </c>
      <c r="BQ87" s="86">
        <f t="shared" si="97"/>
        <v>3.7040000000000006</v>
      </c>
      <c r="BR87" s="86" t="str">
        <f t="shared" si="98"/>
        <v/>
      </c>
      <c r="BS87" s="86" t="str">
        <f t="shared" si="99"/>
        <v/>
      </c>
      <c r="BT87" s="86" t="str">
        <f t="shared" si="100"/>
        <v/>
      </c>
      <c r="BU87" s="86" t="str">
        <f t="shared" si="101"/>
        <v/>
      </c>
      <c r="BV87" s="86" t="str">
        <f t="shared" si="102"/>
        <v/>
      </c>
      <c r="BW87" s="86" t="str">
        <f t="shared" si="103"/>
        <v/>
      </c>
      <c r="BX87" s="86" t="str">
        <f t="shared" si="104"/>
        <v/>
      </c>
      <c r="BY87" s="86" t="str">
        <f t="shared" si="118"/>
        <v/>
      </c>
      <c r="BZ87" s="86" t="str">
        <f t="shared" si="119"/>
        <v/>
      </c>
      <c r="CA87" s="41">
        <f t="shared" si="120"/>
        <v>1.5053333333333327</v>
      </c>
      <c r="CB87" s="41">
        <f t="shared" si="121"/>
        <v>3.8040000000000007</v>
      </c>
      <c r="CC87" s="90" t="str">
        <f t="shared" si="122"/>
        <v>VEGFA</v>
      </c>
      <c r="CD87" s="107">
        <v>84</v>
      </c>
      <c r="CE87" s="91">
        <f t="shared" si="105"/>
        <v>0.36048221786505674</v>
      </c>
      <c r="CF87" s="91">
        <f t="shared" si="106"/>
        <v>0.34965402068461493</v>
      </c>
      <c r="CG87" s="91">
        <f t="shared" si="107"/>
        <v>0.34675774228284661</v>
      </c>
      <c r="CH87" s="91" t="str">
        <f t="shared" si="108"/>
        <v/>
      </c>
      <c r="CI87" s="91" t="str">
        <f t="shared" si="109"/>
        <v/>
      </c>
      <c r="CJ87" s="91" t="str">
        <f t="shared" si="110"/>
        <v/>
      </c>
      <c r="CK87" s="91" t="str">
        <f t="shared" si="111"/>
        <v/>
      </c>
      <c r="CL87" s="91" t="str">
        <f t="shared" si="112"/>
        <v/>
      </c>
      <c r="CM87" s="91" t="str">
        <f t="shared" si="113"/>
        <v/>
      </c>
      <c r="CN87" s="91" t="str">
        <f t="shared" si="114"/>
        <v/>
      </c>
      <c r="CO87" s="91" t="str">
        <f t="shared" si="123"/>
        <v/>
      </c>
      <c r="CP87" s="91" t="str">
        <f t="shared" si="124"/>
        <v/>
      </c>
      <c r="CQ87" s="91">
        <f t="shared" si="127"/>
        <v>7.0316155293050506E-2</v>
      </c>
      <c r="CR87" s="91">
        <f t="shared" si="83"/>
        <v>6.8015152604425227E-2</v>
      </c>
      <c r="CS87" s="91">
        <f t="shared" si="83"/>
        <v>7.673348024469126E-2</v>
      </c>
      <c r="CT87" s="91" t="str">
        <f t="shared" si="83"/>
        <v/>
      </c>
      <c r="CU87" s="91" t="str">
        <f t="shared" si="83"/>
        <v/>
      </c>
      <c r="CV87" s="91" t="str">
        <f t="shared" si="83"/>
        <v/>
      </c>
      <c r="CW87" s="91" t="str">
        <f t="shared" si="83"/>
        <v/>
      </c>
      <c r="CX87" s="91" t="str">
        <f t="shared" si="83"/>
        <v/>
      </c>
      <c r="CY87" s="91" t="str">
        <f t="shared" si="83"/>
        <v/>
      </c>
      <c r="CZ87" s="91" t="str">
        <f t="shared" si="83"/>
        <v/>
      </c>
      <c r="DA87" s="91" t="str">
        <f t="shared" si="125"/>
        <v/>
      </c>
      <c r="DB87" s="91" t="str">
        <f t="shared" si="126"/>
        <v/>
      </c>
    </row>
    <row r="88" spans="1:106" ht="15" customHeight="1" x14ac:dyDescent="0.3">
      <c r="A88" s="126" t="str">
        <f>'Gene Table'!B87</f>
        <v>ACTB</v>
      </c>
      <c r="B88" s="102">
        <v>85</v>
      </c>
      <c r="C88" s="41">
        <f>IF('Test Sample Data'!C87="","",IF(SUM('Test Sample Data'!C$3:C$98)&gt;10,IF(AND(ISNUMBER('Test Sample Data'!C87),'Test Sample Data'!C87&lt;$C$109, 'Test Sample Data'!C87&gt;0),'Test Sample Data'!C87,$C$109),""))</f>
        <v>14.21</v>
      </c>
      <c r="D88" s="41">
        <f>IF('Test Sample Data'!D87="","",IF(SUM('Test Sample Data'!D$3:D$98)&gt;10,IF(AND(ISNUMBER('Test Sample Data'!D87),'Test Sample Data'!D87&lt;$C$109, 'Test Sample Data'!D87&gt;0),'Test Sample Data'!D87,$C$109),""))</f>
        <v>14.67</v>
      </c>
      <c r="E88" s="41">
        <f>IF('Test Sample Data'!E87="","",IF(SUM('Test Sample Data'!E$3:E$98)&gt;10,IF(AND(ISNUMBER('Test Sample Data'!E87),'Test Sample Data'!E87&lt;$C$109, 'Test Sample Data'!E87&gt;0),'Test Sample Data'!E87,$C$109),""))</f>
        <v>14.65</v>
      </c>
      <c r="F88" s="41" t="str">
        <f>IF('Test Sample Data'!F87="","",IF(SUM('Test Sample Data'!F$3:F$98)&gt;10,IF(AND(ISNUMBER('Test Sample Data'!F87),'Test Sample Data'!F87&lt;$C$109, 'Test Sample Data'!F87&gt;0),'Test Sample Data'!F87,$C$109),""))</f>
        <v/>
      </c>
      <c r="G88" s="41" t="str">
        <f>IF('Test Sample Data'!G87="","",IF(SUM('Test Sample Data'!G$3:G$98)&gt;10,IF(AND(ISNUMBER('Test Sample Data'!G87),'Test Sample Data'!G87&lt;$C$109, 'Test Sample Data'!G87&gt;0),'Test Sample Data'!G87,$C$109),""))</f>
        <v/>
      </c>
      <c r="H88" s="41" t="str">
        <f>IF('Test Sample Data'!H87="","",IF(SUM('Test Sample Data'!H$3:H$98)&gt;10,IF(AND(ISNUMBER('Test Sample Data'!H87),'Test Sample Data'!H87&lt;$C$109, 'Test Sample Data'!H87&gt;0),'Test Sample Data'!H87,$C$109),""))</f>
        <v/>
      </c>
      <c r="I88" s="41" t="str">
        <f>IF('Test Sample Data'!I87="","",IF(SUM('Test Sample Data'!I$3:I$98)&gt;10,IF(AND(ISNUMBER('Test Sample Data'!I87),'Test Sample Data'!I87&lt;$C$109, 'Test Sample Data'!I87&gt;0),'Test Sample Data'!I87,$C$109),""))</f>
        <v/>
      </c>
      <c r="J88" s="41" t="str">
        <f>IF('Test Sample Data'!J87="","",IF(SUM('Test Sample Data'!J$3:J$98)&gt;10,IF(AND(ISNUMBER('Test Sample Data'!J87),'Test Sample Data'!J87&lt;$C$109, 'Test Sample Data'!J87&gt;0),'Test Sample Data'!J87,$C$109),""))</f>
        <v/>
      </c>
      <c r="K88" s="41" t="str">
        <f>IF('Test Sample Data'!K87="","",IF(SUM('Test Sample Data'!K$3:K$98)&gt;10,IF(AND(ISNUMBER('Test Sample Data'!K87),'Test Sample Data'!K87&lt;$C$109, 'Test Sample Data'!K87&gt;0),'Test Sample Data'!K87,$C$109),""))</f>
        <v/>
      </c>
      <c r="L88" s="41" t="str">
        <f>IF('Test Sample Data'!L87="","",IF(SUM('Test Sample Data'!L$3:L$98)&gt;10,IF(AND(ISNUMBER('Test Sample Data'!L87),'Test Sample Data'!L87&lt;$C$109, 'Test Sample Data'!L87&gt;0),'Test Sample Data'!L87,$C$109),""))</f>
        <v/>
      </c>
      <c r="M88" s="41" t="str">
        <f>IF('Test Sample Data'!M87="","",IF(SUM('Test Sample Data'!M$3:M$98)&gt;10,IF(AND(ISNUMBER('Test Sample Data'!M87),'Test Sample Data'!M87&lt;$C$109, 'Test Sample Data'!M87&gt;0),'Test Sample Data'!M87,$C$109),""))</f>
        <v/>
      </c>
      <c r="N88" s="41" t="str">
        <f>IF('Test Sample Data'!N87="","",IF(SUM('Test Sample Data'!N$3:N$98)&gt;10,IF(AND(ISNUMBER('Test Sample Data'!N87),'Test Sample Data'!N87&lt;$C$109, 'Test Sample Data'!N87&gt;0),'Test Sample Data'!N87,$C$109),""))</f>
        <v/>
      </c>
      <c r="O88" s="41" t="str">
        <f>'Gene Table'!B87</f>
        <v>ACTB</v>
      </c>
      <c r="P88" s="102">
        <v>85</v>
      </c>
      <c r="Q88" s="41">
        <f>IF('Control Sample Data'!C87="","",IF(SUM('Control Sample Data'!C$3:C$98)&gt;10,IF(AND(ISNUMBER('Control Sample Data'!C87),'Control Sample Data'!C87&lt;$C$109, 'Control Sample Data'!C87&gt;0),'Control Sample Data'!C87,$C$109),""))</f>
        <v>14.08</v>
      </c>
      <c r="R88" s="41">
        <f>IF('Control Sample Data'!D87="","",IF(SUM('Control Sample Data'!D$3:D$98)&gt;10,IF(AND(ISNUMBER('Control Sample Data'!D87),'Control Sample Data'!D87&lt;$C$109, 'Control Sample Data'!D87&gt;0),'Control Sample Data'!D87,$C$109),""))</f>
        <v>14.02</v>
      </c>
      <c r="S88" s="41">
        <f>IF('Control Sample Data'!E87="","",IF(SUM('Control Sample Data'!E$3:E$98)&gt;10,IF(AND(ISNUMBER('Control Sample Data'!E87),'Control Sample Data'!E87&lt;$C$109, 'Control Sample Data'!E87&gt;0),'Control Sample Data'!E87,$C$109),""))</f>
        <v>14.13</v>
      </c>
      <c r="T88" s="41" t="str">
        <f>IF('Control Sample Data'!F87="","",IF(SUM('Control Sample Data'!F$3:F$98)&gt;10,IF(AND(ISNUMBER('Control Sample Data'!F87),'Control Sample Data'!F87&lt;$C$109, 'Control Sample Data'!F87&gt;0),'Control Sample Data'!F87,$C$109),""))</f>
        <v/>
      </c>
      <c r="U88" s="41" t="str">
        <f>IF('Control Sample Data'!G87="","",IF(SUM('Control Sample Data'!G$3:G$98)&gt;10,IF(AND(ISNUMBER('Control Sample Data'!G87),'Control Sample Data'!G87&lt;$C$109, 'Control Sample Data'!G87&gt;0),'Control Sample Data'!G87,$C$109),""))</f>
        <v/>
      </c>
      <c r="V88" s="41" t="str">
        <f>IF('Control Sample Data'!H87="","",IF(SUM('Control Sample Data'!H$3:H$98)&gt;10,IF(AND(ISNUMBER('Control Sample Data'!H87),'Control Sample Data'!H87&lt;$C$109, 'Control Sample Data'!H87&gt;0),'Control Sample Data'!H87,$C$109),""))</f>
        <v/>
      </c>
      <c r="W88" s="41" t="str">
        <f>IF('Control Sample Data'!I87="","",IF(SUM('Control Sample Data'!I$3:I$98)&gt;10,IF(AND(ISNUMBER('Control Sample Data'!I87),'Control Sample Data'!I87&lt;$C$109, 'Control Sample Data'!I87&gt;0),'Control Sample Data'!I87,$C$109),""))</f>
        <v/>
      </c>
      <c r="X88" s="41" t="str">
        <f>IF('Control Sample Data'!J87="","",IF(SUM('Control Sample Data'!J$3:J$98)&gt;10,IF(AND(ISNUMBER('Control Sample Data'!J87),'Control Sample Data'!J87&lt;$C$109, 'Control Sample Data'!J87&gt;0),'Control Sample Data'!J87,$C$109),""))</f>
        <v/>
      </c>
      <c r="Y88" s="41" t="str">
        <f>IF('Control Sample Data'!K87="","",IF(SUM('Control Sample Data'!K$3:K$98)&gt;10,IF(AND(ISNUMBER('Control Sample Data'!K87),'Control Sample Data'!K87&lt;$C$109, 'Control Sample Data'!K87&gt;0),'Control Sample Data'!K87,$C$109),""))</f>
        <v/>
      </c>
      <c r="Z88" s="41" t="str">
        <f>IF('Control Sample Data'!L87="","",IF(SUM('Control Sample Data'!L$3:L$98)&gt;10,IF(AND(ISNUMBER('Control Sample Data'!L87),'Control Sample Data'!L87&lt;$C$109, 'Control Sample Data'!L87&gt;0),'Control Sample Data'!L87,$C$109),""))</f>
        <v/>
      </c>
      <c r="AA88" s="41" t="str">
        <f>IF('Control Sample Data'!M87="","",IF(SUM('Control Sample Data'!M$3:M$98)&gt;10,IF(AND(ISNUMBER('Control Sample Data'!M87),'Control Sample Data'!M87&lt;$C$109, 'Control Sample Data'!M87&gt;0),'Control Sample Data'!M87,$C$109),""))</f>
        <v/>
      </c>
      <c r="AB88" s="127" t="str">
        <f>IF('Control Sample Data'!N87="","",IF(SUM('Control Sample Data'!N$3:N$98)&gt;10,IF(AND(ISNUMBER('Control Sample Data'!N87),'Control Sample Data'!N87&lt;$C$109, 'Control Sample Data'!N87&gt;0),'Control Sample Data'!N87,$C$109),""))</f>
        <v/>
      </c>
      <c r="BA88" s="85" t="str">
        <f t="shared" si="115"/>
        <v>ACTB</v>
      </c>
      <c r="BB88" s="107">
        <v>85</v>
      </c>
      <c r="BC88" s="86">
        <f t="shared" si="85"/>
        <v>-4.4980000000000011</v>
      </c>
      <c r="BD88" s="86">
        <f t="shared" si="86"/>
        <v>-4.0139999999999976</v>
      </c>
      <c r="BE88" s="86">
        <f t="shared" si="87"/>
        <v>-3.9320000000000004</v>
      </c>
      <c r="BF88" s="86" t="str">
        <f t="shared" si="88"/>
        <v/>
      </c>
      <c r="BG88" s="86" t="str">
        <f t="shared" si="89"/>
        <v/>
      </c>
      <c r="BH88" s="86" t="str">
        <f t="shared" si="90"/>
        <v/>
      </c>
      <c r="BI88" s="86" t="str">
        <f t="shared" si="91"/>
        <v/>
      </c>
      <c r="BJ88" s="86" t="str">
        <f t="shared" si="92"/>
        <v/>
      </c>
      <c r="BK88" s="86" t="str">
        <f t="shared" si="93"/>
        <v/>
      </c>
      <c r="BL88" s="86" t="str">
        <f t="shared" si="94"/>
        <v/>
      </c>
      <c r="BM88" s="86" t="str">
        <f t="shared" si="116"/>
        <v/>
      </c>
      <c r="BN88" s="86" t="str">
        <f t="shared" si="117"/>
        <v/>
      </c>
      <c r="BO88" s="86">
        <f t="shared" si="95"/>
        <v>-4.3899999999999988</v>
      </c>
      <c r="BP88" s="86">
        <f t="shared" si="96"/>
        <v>-4.3219999999999992</v>
      </c>
      <c r="BQ88" s="86">
        <f t="shared" si="97"/>
        <v>-4.4459999999999997</v>
      </c>
      <c r="BR88" s="86" t="str">
        <f t="shared" si="98"/>
        <v/>
      </c>
      <c r="BS88" s="86" t="str">
        <f t="shared" si="99"/>
        <v/>
      </c>
      <c r="BT88" s="86" t="str">
        <f t="shared" si="100"/>
        <v/>
      </c>
      <c r="BU88" s="86" t="str">
        <f t="shared" si="101"/>
        <v/>
      </c>
      <c r="BV88" s="86" t="str">
        <f t="shared" si="102"/>
        <v/>
      </c>
      <c r="BW88" s="86" t="str">
        <f t="shared" si="103"/>
        <v/>
      </c>
      <c r="BX88" s="86" t="str">
        <f t="shared" si="104"/>
        <v/>
      </c>
      <c r="BY88" s="86" t="str">
        <f t="shared" si="118"/>
        <v/>
      </c>
      <c r="BZ88" s="86" t="str">
        <f t="shared" si="119"/>
        <v/>
      </c>
      <c r="CA88" s="41">
        <f t="shared" si="120"/>
        <v>-4.1479999999999997</v>
      </c>
      <c r="CB88" s="41">
        <f t="shared" si="121"/>
        <v>-4.3859999999999992</v>
      </c>
      <c r="CC88" s="90" t="str">
        <f t="shared" si="122"/>
        <v>ACTB</v>
      </c>
      <c r="CD88" s="107">
        <v>85</v>
      </c>
      <c r="CE88" s="91">
        <f t="shared" si="105"/>
        <v>22.596070470156096</v>
      </c>
      <c r="CF88" s="91">
        <f t="shared" si="106"/>
        <v>16.156020761546944</v>
      </c>
      <c r="CG88" s="91">
        <f t="shared" si="107"/>
        <v>15.26335280876093</v>
      </c>
      <c r="CH88" s="91" t="str">
        <f t="shared" si="108"/>
        <v/>
      </c>
      <c r="CI88" s="91" t="str">
        <f t="shared" si="109"/>
        <v/>
      </c>
      <c r="CJ88" s="91" t="str">
        <f t="shared" si="110"/>
        <v/>
      </c>
      <c r="CK88" s="91" t="str">
        <f t="shared" si="111"/>
        <v/>
      </c>
      <c r="CL88" s="91" t="str">
        <f t="shared" si="112"/>
        <v/>
      </c>
      <c r="CM88" s="91" t="str">
        <f t="shared" si="113"/>
        <v/>
      </c>
      <c r="CN88" s="91" t="str">
        <f t="shared" si="114"/>
        <v/>
      </c>
      <c r="CO88" s="91" t="str">
        <f t="shared" si="123"/>
        <v/>
      </c>
      <c r="CP88" s="91" t="str">
        <f t="shared" si="124"/>
        <v/>
      </c>
      <c r="CQ88" s="91">
        <f t="shared" si="127"/>
        <v>20.966294461733796</v>
      </c>
      <c r="CR88" s="91">
        <f t="shared" si="83"/>
        <v>20.000996841363332</v>
      </c>
      <c r="CS88" s="91">
        <f t="shared" si="83"/>
        <v>21.796128554247804</v>
      </c>
      <c r="CT88" s="91" t="str">
        <f t="shared" si="83"/>
        <v/>
      </c>
      <c r="CU88" s="91" t="str">
        <f t="shared" si="83"/>
        <v/>
      </c>
      <c r="CV88" s="91" t="str">
        <f t="shared" si="83"/>
        <v/>
      </c>
      <c r="CW88" s="91" t="str">
        <f t="shared" si="83"/>
        <v/>
      </c>
      <c r="CX88" s="91" t="str">
        <f t="shared" si="83"/>
        <v/>
      </c>
      <c r="CY88" s="91" t="str">
        <f t="shared" si="83"/>
        <v/>
      </c>
      <c r="CZ88" s="91" t="str">
        <f t="shared" si="83"/>
        <v/>
      </c>
      <c r="DA88" s="91" t="str">
        <f t="shared" si="125"/>
        <v/>
      </c>
      <c r="DB88" s="91" t="str">
        <f t="shared" si="126"/>
        <v/>
      </c>
    </row>
    <row r="89" spans="1:106" ht="15" customHeight="1" x14ac:dyDescent="0.3">
      <c r="A89" s="126" t="str">
        <f>'Gene Table'!B88</f>
        <v>B2M</v>
      </c>
      <c r="B89" s="102">
        <v>86</v>
      </c>
      <c r="C89" s="41">
        <f>IF('Test Sample Data'!C88="","",IF(SUM('Test Sample Data'!C$3:C$98)&gt;10,IF(AND(ISNUMBER('Test Sample Data'!C88),'Test Sample Data'!C88&lt;$C$109, 'Test Sample Data'!C88&gt;0),'Test Sample Data'!C88,$C$109),""))</f>
        <v>25.01</v>
      </c>
      <c r="D89" s="41">
        <f>IF('Test Sample Data'!D88="","",IF(SUM('Test Sample Data'!D$3:D$98)&gt;10,IF(AND(ISNUMBER('Test Sample Data'!D88),'Test Sample Data'!D88&lt;$C$109, 'Test Sample Data'!D88&gt;0),'Test Sample Data'!D88,$C$109),""))</f>
        <v>24.19</v>
      </c>
      <c r="E89" s="41">
        <f>IF('Test Sample Data'!E88="","",IF(SUM('Test Sample Data'!E$3:E$98)&gt;10,IF(AND(ISNUMBER('Test Sample Data'!E88),'Test Sample Data'!E88&lt;$C$109, 'Test Sample Data'!E88&gt;0),'Test Sample Data'!E88,$C$109),""))</f>
        <v>24.09</v>
      </c>
      <c r="F89" s="41" t="str">
        <f>IF('Test Sample Data'!F88="","",IF(SUM('Test Sample Data'!F$3:F$98)&gt;10,IF(AND(ISNUMBER('Test Sample Data'!F88),'Test Sample Data'!F88&lt;$C$109, 'Test Sample Data'!F88&gt;0),'Test Sample Data'!F88,$C$109),""))</f>
        <v/>
      </c>
      <c r="G89" s="41" t="str">
        <f>IF('Test Sample Data'!G88="","",IF(SUM('Test Sample Data'!G$3:G$98)&gt;10,IF(AND(ISNUMBER('Test Sample Data'!G88),'Test Sample Data'!G88&lt;$C$109, 'Test Sample Data'!G88&gt;0),'Test Sample Data'!G88,$C$109),""))</f>
        <v/>
      </c>
      <c r="H89" s="41" t="str">
        <f>IF('Test Sample Data'!H88="","",IF(SUM('Test Sample Data'!H$3:H$98)&gt;10,IF(AND(ISNUMBER('Test Sample Data'!H88),'Test Sample Data'!H88&lt;$C$109, 'Test Sample Data'!H88&gt;0),'Test Sample Data'!H88,$C$109),""))</f>
        <v/>
      </c>
      <c r="I89" s="41" t="str">
        <f>IF('Test Sample Data'!I88="","",IF(SUM('Test Sample Data'!I$3:I$98)&gt;10,IF(AND(ISNUMBER('Test Sample Data'!I88),'Test Sample Data'!I88&lt;$C$109, 'Test Sample Data'!I88&gt;0),'Test Sample Data'!I88,$C$109),""))</f>
        <v/>
      </c>
      <c r="J89" s="41" t="str">
        <f>IF('Test Sample Data'!J88="","",IF(SUM('Test Sample Data'!J$3:J$98)&gt;10,IF(AND(ISNUMBER('Test Sample Data'!J88),'Test Sample Data'!J88&lt;$C$109, 'Test Sample Data'!J88&gt;0),'Test Sample Data'!J88,$C$109),""))</f>
        <v/>
      </c>
      <c r="K89" s="41" t="str">
        <f>IF('Test Sample Data'!K88="","",IF(SUM('Test Sample Data'!K$3:K$98)&gt;10,IF(AND(ISNUMBER('Test Sample Data'!K88),'Test Sample Data'!K88&lt;$C$109, 'Test Sample Data'!K88&gt;0),'Test Sample Data'!K88,$C$109),""))</f>
        <v/>
      </c>
      <c r="L89" s="41" t="str">
        <f>IF('Test Sample Data'!L88="","",IF(SUM('Test Sample Data'!L$3:L$98)&gt;10,IF(AND(ISNUMBER('Test Sample Data'!L88),'Test Sample Data'!L88&lt;$C$109, 'Test Sample Data'!L88&gt;0),'Test Sample Data'!L88,$C$109),""))</f>
        <v/>
      </c>
      <c r="M89" s="41" t="str">
        <f>IF('Test Sample Data'!M88="","",IF(SUM('Test Sample Data'!M$3:M$98)&gt;10,IF(AND(ISNUMBER('Test Sample Data'!M88),'Test Sample Data'!M88&lt;$C$109, 'Test Sample Data'!M88&gt;0),'Test Sample Data'!M88,$C$109),""))</f>
        <v/>
      </c>
      <c r="N89" s="41" t="str">
        <f>IF('Test Sample Data'!N88="","",IF(SUM('Test Sample Data'!N$3:N$98)&gt;10,IF(AND(ISNUMBER('Test Sample Data'!N88),'Test Sample Data'!N88&lt;$C$109, 'Test Sample Data'!N88&gt;0),'Test Sample Data'!N88,$C$109),""))</f>
        <v/>
      </c>
      <c r="O89" s="41" t="str">
        <f>'Gene Table'!B88</f>
        <v>B2M</v>
      </c>
      <c r="P89" s="102">
        <v>86</v>
      </c>
      <c r="Q89" s="41">
        <f>IF('Control Sample Data'!C88="","",IF(SUM('Control Sample Data'!C$3:C$98)&gt;10,IF(AND(ISNUMBER('Control Sample Data'!C88),'Control Sample Data'!C88&lt;$C$109, 'Control Sample Data'!C88&gt;0),'Control Sample Data'!C88,$C$109),""))</f>
        <v>24.52</v>
      </c>
      <c r="R89" s="41">
        <f>IF('Control Sample Data'!D88="","",IF(SUM('Control Sample Data'!D$3:D$98)&gt;10,IF(AND(ISNUMBER('Control Sample Data'!D88),'Control Sample Data'!D88&lt;$C$109, 'Control Sample Data'!D88&gt;0),'Control Sample Data'!D88,$C$109),""))</f>
        <v>24.44</v>
      </c>
      <c r="S89" s="41">
        <f>IF('Control Sample Data'!E88="","",IF(SUM('Control Sample Data'!E$3:E$98)&gt;10,IF(AND(ISNUMBER('Control Sample Data'!E88),'Control Sample Data'!E88&lt;$C$109, 'Control Sample Data'!E88&gt;0),'Control Sample Data'!E88,$C$109),""))</f>
        <v>24.52</v>
      </c>
      <c r="T89" s="41" t="str">
        <f>IF('Control Sample Data'!F88="","",IF(SUM('Control Sample Data'!F$3:F$98)&gt;10,IF(AND(ISNUMBER('Control Sample Data'!F88),'Control Sample Data'!F88&lt;$C$109, 'Control Sample Data'!F88&gt;0),'Control Sample Data'!F88,$C$109),""))</f>
        <v/>
      </c>
      <c r="U89" s="41" t="str">
        <f>IF('Control Sample Data'!G88="","",IF(SUM('Control Sample Data'!G$3:G$98)&gt;10,IF(AND(ISNUMBER('Control Sample Data'!G88),'Control Sample Data'!G88&lt;$C$109, 'Control Sample Data'!G88&gt;0),'Control Sample Data'!G88,$C$109),""))</f>
        <v/>
      </c>
      <c r="V89" s="41" t="str">
        <f>IF('Control Sample Data'!H88="","",IF(SUM('Control Sample Data'!H$3:H$98)&gt;10,IF(AND(ISNUMBER('Control Sample Data'!H88),'Control Sample Data'!H88&lt;$C$109, 'Control Sample Data'!H88&gt;0),'Control Sample Data'!H88,$C$109),""))</f>
        <v/>
      </c>
      <c r="W89" s="41" t="str">
        <f>IF('Control Sample Data'!I88="","",IF(SUM('Control Sample Data'!I$3:I$98)&gt;10,IF(AND(ISNUMBER('Control Sample Data'!I88),'Control Sample Data'!I88&lt;$C$109, 'Control Sample Data'!I88&gt;0),'Control Sample Data'!I88,$C$109),""))</f>
        <v/>
      </c>
      <c r="X89" s="41" t="str">
        <f>IF('Control Sample Data'!J88="","",IF(SUM('Control Sample Data'!J$3:J$98)&gt;10,IF(AND(ISNUMBER('Control Sample Data'!J88),'Control Sample Data'!J88&lt;$C$109, 'Control Sample Data'!J88&gt;0),'Control Sample Data'!J88,$C$109),""))</f>
        <v/>
      </c>
      <c r="Y89" s="41" t="str">
        <f>IF('Control Sample Data'!K88="","",IF(SUM('Control Sample Data'!K$3:K$98)&gt;10,IF(AND(ISNUMBER('Control Sample Data'!K88),'Control Sample Data'!K88&lt;$C$109, 'Control Sample Data'!K88&gt;0),'Control Sample Data'!K88,$C$109),""))</f>
        <v/>
      </c>
      <c r="Z89" s="41" t="str">
        <f>IF('Control Sample Data'!L88="","",IF(SUM('Control Sample Data'!L$3:L$98)&gt;10,IF(AND(ISNUMBER('Control Sample Data'!L88),'Control Sample Data'!L88&lt;$C$109, 'Control Sample Data'!L88&gt;0),'Control Sample Data'!L88,$C$109),""))</f>
        <v/>
      </c>
      <c r="AA89" s="41" t="str">
        <f>IF('Control Sample Data'!M88="","",IF(SUM('Control Sample Data'!M$3:M$98)&gt;10,IF(AND(ISNUMBER('Control Sample Data'!M88),'Control Sample Data'!M88&lt;$C$109, 'Control Sample Data'!M88&gt;0),'Control Sample Data'!M88,$C$109),""))</f>
        <v/>
      </c>
      <c r="AB89" s="127" t="str">
        <f>IF('Control Sample Data'!N88="","",IF(SUM('Control Sample Data'!N$3:N$98)&gt;10,IF(AND(ISNUMBER('Control Sample Data'!N88),'Control Sample Data'!N88&lt;$C$109, 'Control Sample Data'!N88&gt;0),'Control Sample Data'!N88,$C$109),""))</f>
        <v/>
      </c>
      <c r="BA89" s="85" t="str">
        <f t="shared" si="115"/>
        <v>B2M</v>
      </c>
      <c r="BB89" s="107">
        <v>86</v>
      </c>
      <c r="BC89" s="86">
        <f t="shared" si="85"/>
        <v>6.3019999999999996</v>
      </c>
      <c r="BD89" s="86">
        <f t="shared" si="86"/>
        <v>5.5060000000000038</v>
      </c>
      <c r="BE89" s="86">
        <f t="shared" si="87"/>
        <v>5.5079999999999991</v>
      </c>
      <c r="BF89" s="86" t="str">
        <f t="shared" si="88"/>
        <v/>
      </c>
      <c r="BG89" s="86" t="str">
        <f t="shared" si="89"/>
        <v/>
      </c>
      <c r="BH89" s="86" t="str">
        <f t="shared" si="90"/>
        <v/>
      </c>
      <c r="BI89" s="86" t="str">
        <f t="shared" si="91"/>
        <v/>
      </c>
      <c r="BJ89" s="86" t="str">
        <f t="shared" si="92"/>
        <v/>
      </c>
      <c r="BK89" s="86" t="str">
        <f t="shared" si="93"/>
        <v/>
      </c>
      <c r="BL89" s="86" t="str">
        <f t="shared" si="94"/>
        <v/>
      </c>
      <c r="BM89" s="86" t="str">
        <f t="shared" si="116"/>
        <v/>
      </c>
      <c r="BN89" s="86" t="str">
        <f t="shared" si="117"/>
        <v/>
      </c>
      <c r="BO89" s="86">
        <f t="shared" si="95"/>
        <v>6.0500000000000007</v>
      </c>
      <c r="BP89" s="86">
        <f t="shared" si="96"/>
        <v>6.0980000000000025</v>
      </c>
      <c r="BQ89" s="86">
        <f t="shared" si="97"/>
        <v>5.9439999999999991</v>
      </c>
      <c r="BR89" s="86" t="str">
        <f t="shared" si="98"/>
        <v/>
      </c>
      <c r="BS89" s="86" t="str">
        <f t="shared" si="99"/>
        <v/>
      </c>
      <c r="BT89" s="86" t="str">
        <f t="shared" si="100"/>
        <v/>
      </c>
      <c r="BU89" s="86" t="str">
        <f t="shared" si="101"/>
        <v/>
      </c>
      <c r="BV89" s="86" t="str">
        <f t="shared" si="102"/>
        <v/>
      </c>
      <c r="BW89" s="86" t="str">
        <f t="shared" si="103"/>
        <v/>
      </c>
      <c r="BX89" s="86" t="str">
        <f t="shared" si="104"/>
        <v/>
      </c>
      <c r="BY89" s="86" t="str">
        <f t="shared" si="118"/>
        <v/>
      </c>
      <c r="BZ89" s="86" t="str">
        <f t="shared" si="119"/>
        <v/>
      </c>
      <c r="CA89" s="41">
        <f t="shared" si="120"/>
        <v>5.7720000000000011</v>
      </c>
      <c r="CB89" s="41">
        <f t="shared" si="121"/>
        <v>6.0306666666666677</v>
      </c>
      <c r="CC89" s="90" t="str">
        <f t="shared" si="122"/>
        <v>B2M</v>
      </c>
      <c r="CD89" s="107">
        <v>86</v>
      </c>
      <c r="CE89" s="91">
        <f t="shared" si="105"/>
        <v>1.2673861805891301E-2</v>
      </c>
      <c r="CF89" s="91">
        <f t="shared" si="106"/>
        <v>2.2005378545501202E-2</v>
      </c>
      <c r="CG89" s="91">
        <f t="shared" si="107"/>
        <v>2.1974893748642504E-2</v>
      </c>
      <c r="CH89" s="91" t="str">
        <f t="shared" si="108"/>
        <v/>
      </c>
      <c r="CI89" s="91" t="str">
        <f t="shared" si="109"/>
        <v/>
      </c>
      <c r="CJ89" s="91" t="str">
        <f t="shared" si="110"/>
        <v/>
      </c>
      <c r="CK89" s="91" t="str">
        <f t="shared" si="111"/>
        <v/>
      </c>
      <c r="CL89" s="91" t="str">
        <f t="shared" si="112"/>
        <v/>
      </c>
      <c r="CM89" s="91" t="str">
        <f t="shared" si="113"/>
        <v/>
      </c>
      <c r="CN89" s="91" t="str">
        <f t="shared" si="114"/>
        <v/>
      </c>
      <c r="CO89" s="91" t="str">
        <f t="shared" si="123"/>
        <v/>
      </c>
      <c r="CP89" s="91" t="str">
        <f t="shared" si="124"/>
        <v/>
      </c>
      <c r="CQ89" s="91">
        <f t="shared" si="127"/>
        <v>1.5092755139450711E-2</v>
      </c>
      <c r="CR89" s="91">
        <f t="shared" si="83"/>
        <v>1.459886479504967E-2</v>
      </c>
      <c r="CS89" s="91">
        <f t="shared" si="83"/>
        <v>1.6243428674613744E-2</v>
      </c>
      <c r="CT89" s="91" t="str">
        <f t="shared" si="83"/>
        <v/>
      </c>
      <c r="CU89" s="91" t="str">
        <f t="shared" si="83"/>
        <v/>
      </c>
      <c r="CV89" s="91" t="str">
        <f t="shared" si="83"/>
        <v/>
      </c>
      <c r="CW89" s="91" t="str">
        <f t="shared" si="83"/>
        <v/>
      </c>
      <c r="CX89" s="91" t="str">
        <f t="shared" si="83"/>
        <v/>
      </c>
      <c r="CY89" s="91" t="str">
        <f t="shared" si="83"/>
        <v/>
      </c>
      <c r="CZ89" s="91" t="str">
        <f t="shared" si="83"/>
        <v/>
      </c>
      <c r="DA89" s="91" t="str">
        <f t="shared" si="125"/>
        <v/>
      </c>
      <c r="DB89" s="91" t="str">
        <f t="shared" si="126"/>
        <v/>
      </c>
    </row>
    <row r="90" spans="1:106" ht="15" customHeight="1" x14ac:dyDescent="0.3">
      <c r="A90" s="126" t="str">
        <f>'Gene Table'!B89</f>
        <v>GAPDH</v>
      </c>
      <c r="B90" s="102">
        <v>87</v>
      </c>
      <c r="C90" s="41">
        <f>IF('Test Sample Data'!C89="","",IF(SUM('Test Sample Data'!C$3:C$98)&gt;10,IF(AND(ISNUMBER('Test Sample Data'!C89),'Test Sample Data'!C89&lt;$C$109, 'Test Sample Data'!C89&gt;0),'Test Sample Data'!C89,$C$109),""))</f>
        <v>18.920000000000002</v>
      </c>
      <c r="D90" s="41">
        <f>IF('Test Sample Data'!D89="","",IF(SUM('Test Sample Data'!D$3:D$98)&gt;10,IF(AND(ISNUMBER('Test Sample Data'!D89),'Test Sample Data'!D89&lt;$C$109, 'Test Sample Data'!D89&gt;0),'Test Sample Data'!D89,$C$109),""))</f>
        <v>18.96</v>
      </c>
      <c r="E90" s="41">
        <f>IF('Test Sample Data'!E89="","",IF(SUM('Test Sample Data'!E$3:E$98)&gt;10,IF(AND(ISNUMBER('Test Sample Data'!E89),'Test Sample Data'!E89&lt;$C$109, 'Test Sample Data'!E89&gt;0),'Test Sample Data'!E89,$C$109),""))</f>
        <v>18.850000000000001</v>
      </c>
      <c r="F90" s="41" t="str">
        <f>IF('Test Sample Data'!F89="","",IF(SUM('Test Sample Data'!F$3:F$98)&gt;10,IF(AND(ISNUMBER('Test Sample Data'!F89),'Test Sample Data'!F89&lt;$C$109, 'Test Sample Data'!F89&gt;0),'Test Sample Data'!F89,$C$109),""))</f>
        <v/>
      </c>
      <c r="G90" s="41" t="str">
        <f>IF('Test Sample Data'!G89="","",IF(SUM('Test Sample Data'!G$3:G$98)&gt;10,IF(AND(ISNUMBER('Test Sample Data'!G89),'Test Sample Data'!G89&lt;$C$109, 'Test Sample Data'!G89&gt;0),'Test Sample Data'!G89,$C$109),""))</f>
        <v/>
      </c>
      <c r="H90" s="41" t="str">
        <f>IF('Test Sample Data'!H89="","",IF(SUM('Test Sample Data'!H$3:H$98)&gt;10,IF(AND(ISNUMBER('Test Sample Data'!H89),'Test Sample Data'!H89&lt;$C$109, 'Test Sample Data'!H89&gt;0),'Test Sample Data'!H89,$C$109),""))</f>
        <v/>
      </c>
      <c r="I90" s="41" t="str">
        <f>IF('Test Sample Data'!I89="","",IF(SUM('Test Sample Data'!I$3:I$98)&gt;10,IF(AND(ISNUMBER('Test Sample Data'!I89),'Test Sample Data'!I89&lt;$C$109, 'Test Sample Data'!I89&gt;0),'Test Sample Data'!I89,$C$109),""))</f>
        <v/>
      </c>
      <c r="J90" s="41" t="str">
        <f>IF('Test Sample Data'!J89="","",IF(SUM('Test Sample Data'!J$3:J$98)&gt;10,IF(AND(ISNUMBER('Test Sample Data'!J89),'Test Sample Data'!J89&lt;$C$109, 'Test Sample Data'!J89&gt;0),'Test Sample Data'!J89,$C$109),""))</f>
        <v/>
      </c>
      <c r="K90" s="41" t="str">
        <f>IF('Test Sample Data'!K89="","",IF(SUM('Test Sample Data'!K$3:K$98)&gt;10,IF(AND(ISNUMBER('Test Sample Data'!K89),'Test Sample Data'!K89&lt;$C$109, 'Test Sample Data'!K89&gt;0),'Test Sample Data'!K89,$C$109),""))</f>
        <v/>
      </c>
      <c r="L90" s="41" t="str">
        <f>IF('Test Sample Data'!L89="","",IF(SUM('Test Sample Data'!L$3:L$98)&gt;10,IF(AND(ISNUMBER('Test Sample Data'!L89),'Test Sample Data'!L89&lt;$C$109, 'Test Sample Data'!L89&gt;0),'Test Sample Data'!L89,$C$109),""))</f>
        <v/>
      </c>
      <c r="M90" s="41" t="str">
        <f>IF('Test Sample Data'!M89="","",IF(SUM('Test Sample Data'!M$3:M$98)&gt;10,IF(AND(ISNUMBER('Test Sample Data'!M89),'Test Sample Data'!M89&lt;$C$109, 'Test Sample Data'!M89&gt;0),'Test Sample Data'!M89,$C$109),""))</f>
        <v/>
      </c>
      <c r="N90" s="41" t="str">
        <f>IF('Test Sample Data'!N89="","",IF(SUM('Test Sample Data'!N$3:N$98)&gt;10,IF(AND(ISNUMBER('Test Sample Data'!N89),'Test Sample Data'!N89&lt;$C$109, 'Test Sample Data'!N89&gt;0),'Test Sample Data'!N89,$C$109),""))</f>
        <v/>
      </c>
      <c r="O90" s="41" t="str">
        <f>'Gene Table'!B89</f>
        <v>GAPDH</v>
      </c>
      <c r="P90" s="102">
        <v>87</v>
      </c>
      <c r="Q90" s="41">
        <f>IF('Control Sample Data'!C89="","",IF(SUM('Control Sample Data'!C$3:C$98)&gt;10,IF(AND(ISNUMBER('Control Sample Data'!C89),'Control Sample Data'!C89&lt;$C$109, 'Control Sample Data'!C89&gt;0),'Control Sample Data'!C89,$C$109),""))</f>
        <v>18.559999999999999</v>
      </c>
      <c r="R90" s="41">
        <f>IF('Control Sample Data'!D89="","",IF(SUM('Control Sample Data'!D$3:D$98)&gt;10,IF(AND(ISNUMBER('Control Sample Data'!D89),'Control Sample Data'!D89&lt;$C$109, 'Control Sample Data'!D89&gt;0),'Control Sample Data'!D89,$C$109),""))</f>
        <v>18.350000000000001</v>
      </c>
      <c r="S90" s="41">
        <f>IF('Control Sample Data'!E89="","",IF(SUM('Control Sample Data'!E$3:E$98)&gt;10,IF(AND(ISNUMBER('Control Sample Data'!E89),'Control Sample Data'!E89&lt;$C$109, 'Control Sample Data'!E89&gt;0),'Control Sample Data'!E89,$C$109),""))</f>
        <v>18.739999999999998</v>
      </c>
      <c r="T90" s="41" t="str">
        <f>IF('Control Sample Data'!F89="","",IF(SUM('Control Sample Data'!F$3:F$98)&gt;10,IF(AND(ISNUMBER('Control Sample Data'!F89),'Control Sample Data'!F89&lt;$C$109, 'Control Sample Data'!F89&gt;0),'Control Sample Data'!F89,$C$109),""))</f>
        <v/>
      </c>
      <c r="U90" s="41" t="str">
        <f>IF('Control Sample Data'!G89="","",IF(SUM('Control Sample Data'!G$3:G$98)&gt;10,IF(AND(ISNUMBER('Control Sample Data'!G89),'Control Sample Data'!G89&lt;$C$109, 'Control Sample Data'!G89&gt;0),'Control Sample Data'!G89,$C$109),""))</f>
        <v/>
      </c>
      <c r="V90" s="41" t="str">
        <f>IF('Control Sample Data'!H89="","",IF(SUM('Control Sample Data'!H$3:H$98)&gt;10,IF(AND(ISNUMBER('Control Sample Data'!H89),'Control Sample Data'!H89&lt;$C$109, 'Control Sample Data'!H89&gt;0),'Control Sample Data'!H89,$C$109),""))</f>
        <v/>
      </c>
      <c r="W90" s="41" t="str">
        <f>IF('Control Sample Data'!I89="","",IF(SUM('Control Sample Data'!I$3:I$98)&gt;10,IF(AND(ISNUMBER('Control Sample Data'!I89),'Control Sample Data'!I89&lt;$C$109, 'Control Sample Data'!I89&gt;0),'Control Sample Data'!I89,$C$109),""))</f>
        <v/>
      </c>
      <c r="X90" s="41" t="str">
        <f>IF('Control Sample Data'!J89="","",IF(SUM('Control Sample Data'!J$3:J$98)&gt;10,IF(AND(ISNUMBER('Control Sample Data'!J89),'Control Sample Data'!J89&lt;$C$109, 'Control Sample Data'!J89&gt;0),'Control Sample Data'!J89,$C$109),""))</f>
        <v/>
      </c>
      <c r="Y90" s="41" t="str">
        <f>IF('Control Sample Data'!K89="","",IF(SUM('Control Sample Data'!K$3:K$98)&gt;10,IF(AND(ISNUMBER('Control Sample Data'!K89),'Control Sample Data'!K89&lt;$C$109, 'Control Sample Data'!K89&gt;0),'Control Sample Data'!K89,$C$109),""))</f>
        <v/>
      </c>
      <c r="Z90" s="41" t="str">
        <f>IF('Control Sample Data'!L89="","",IF(SUM('Control Sample Data'!L$3:L$98)&gt;10,IF(AND(ISNUMBER('Control Sample Data'!L89),'Control Sample Data'!L89&lt;$C$109, 'Control Sample Data'!L89&gt;0),'Control Sample Data'!L89,$C$109),""))</f>
        <v/>
      </c>
      <c r="AA90" s="41" t="str">
        <f>IF('Control Sample Data'!M89="","",IF(SUM('Control Sample Data'!M$3:M$98)&gt;10,IF(AND(ISNUMBER('Control Sample Data'!M89),'Control Sample Data'!M89&lt;$C$109, 'Control Sample Data'!M89&gt;0),'Control Sample Data'!M89,$C$109),""))</f>
        <v/>
      </c>
      <c r="AB90" s="127" t="str">
        <f>IF('Control Sample Data'!N89="","",IF(SUM('Control Sample Data'!N$3:N$98)&gt;10,IF(AND(ISNUMBER('Control Sample Data'!N89),'Control Sample Data'!N89&lt;$C$109, 'Control Sample Data'!N89&gt;0),'Control Sample Data'!N89,$C$109),""))</f>
        <v/>
      </c>
      <c r="BA90" s="85" t="str">
        <f t="shared" si="115"/>
        <v>GAPDH</v>
      </c>
      <c r="BB90" s="107">
        <v>87</v>
      </c>
      <c r="BC90" s="86">
        <f t="shared" si="85"/>
        <v>0.21199999999999974</v>
      </c>
      <c r="BD90" s="86">
        <f t="shared" si="86"/>
        <v>0.27600000000000335</v>
      </c>
      <c r="BE90" s="86">
        <f t="shared" si="87"/>
        <v>0.26800000000000068</v>
      </c>
      <c r="BF90" s="86" t="str">
        <f t="shared" si="88"/>
        <v/>
      </c>
      <c r="BG90" s="86" t="str">
        <f t="shared" si="89"/>
        <v/>
      </c>
      <c r="BH90" s="86" t="str">
        <f t="shared" si="90"/>
        <v/>
      </c>
      <c r="BI90" s="86" t="str">
        <f t="shared" si="91"/>
        <v/>
      </c>
      <c r="BJ90" s="86" t="str">
        <f t="shared" si="92"/>
        <v/>
      </c>
      <c r="BK90" s="86" t="str">
        <f t="shared" si="93"/>
        <v/>
      </c>
      <c r="BL90" s="86" t="str">
        <f t="shared" si="94"/>
        <v/>
      </c>
      <c r="BM90" s="86" t="str">
        <f t="shared" si="116"/>
        <v/>
      </c>
      <c r="BN90" s="86" t="str">
        <f t="shared" si="117"/>
        <v/>
      </c>
      <c r="BO90" s="86">
        <f t="shared" si="95"/>
        <v>8.9999999999999858E-2</v>
      </c>
      <c r="BP90" s="86">
        <f t="shared" si="96"/>
        <v>8.0000000000026716E-3</v>
      </c>
      <c r="BQ90" s="86">
        <f t="shared" si="97"/>
        <v>0.16399999999999793</v>
      </c>
      <c r="BR90" s="86" t="str">
        <f t="shared" si="98"/>
        <v/>
      </c>
      <c r="BS90" s="86" t="str">
        <f t="shared" si="99"/>
        <v/>
      </c>
      <c r="BT90" s="86" t="str">
        <f t="shared" si="100"/>
        <v/>
      </c>
      <c r="BU90" s="86" t="str">
        <f t="shared" si="101"/>
        <v/>
      </c>
      <c r="BV90" s="86" t="str">
        <f t="shared" si="102"/>
        <v/>
      </c>
      <c r="BW90" s="86" t="str">
        <f t="shared" si="103"/>
        <v/>
      </c>
      <c r="BX90" s="86" t="str">
        <f t="shared" si="104"/>
        <v/>
      </c>
      <c r="BY90" s="86" t="str">
        <f t="shared" si="118"/>
        <v/>
      </c>
      <c r="BZ90" s="86" t="str">
        <f t="shared" si="119"/>
        <v/>
      </c>
      <c r="CA90" s="41">
        <f t="shared" si="120"/>
        <v>0.25200000000000128</v>
      </c>
      <c r="CB90" s="41">
        <f t="shared" si="121"/>
        <v>8.7333333333333485E-2</v>
      </c>
      <c r="CC90" s="90" t="str">
        <f t="shared" si="122"/>
        <v>GAPDH</v>
      </c>
      <c r="CD90" s="107">
        <v>87</v>
      </c>
      <c r="CE90" s="91">
        <f t="shared" si="105"/>
        <v>0.86333955857441202</v>
      </c>
      <c r="CF90" s="91">
        <f t="shared" si="106"/>
        <v>0.82587766493571801</v>
      </c>
      <c r="CG90" s="91">
        <f t="shared" si="107"/>
        <v>0.83047002409089377</v>
      </c>
      <c r="CH90" s="91" t="str">
        <f t="shared" si="108"/>
        <v/>
      </c>
      <c r="CI90" s="91" t="str">
        <f t="shared" si="109"/>
        <v/>
      </c>
      <c r="CJ90" s="91" t="str">
        <f t="shared" si="110"/>
        <v/>
      </c>
      <c r="CK90" s="91" t="str">
        <f t="shared" si="111"/>
        <v/>
      </c>
      <c r="CL90" s="91" t="str">
        <f t="shared" si="112"/>
        <v/>
      </c>
      <c r="CM90" s="91" t="str">
        <f t="shared" si="113"/>
        <v/>
      </c>
      <c r="CN90" s="91" t="str">
        <f t="shared" si="114"/>
        <v/>
      </c>
      <c r="CO90" s="91" t="str">
        <f t="shared" si="123"/>
        <v/>
      </c>
      <c r="CP90" s="91" t="str">
        <f t="shared" si="124"/>
        <v/>
      </c>
      <c r="CQ90" s="91">
        <f t="shared" si="127"/>
        <v>0.93952274921401191</v>
      </c>
      <c r="CR90" s="91">
        <f t="shared" si="83"/>
        <v>0.99447016867321258</v>
      </c>
      <c r="CS90" s="91">
        <f t="shared" si="83"/>
        <v>0.8925469714729779</v>
      </c>
      <c r="CT90" s="91" t="str">
        <f t="shared" si="83"/>
        <v/>
      </c>
      <c r="CU90" s="91" t="str">
        <f t="shared" si="83"/>
        <v/>
      </c>
      <c r="CV90" s="91" t="str">
        <f t="shared" si="83"/>
        <v/>
      </c>
      <c r="CW90" s="91" t="str">
        <f t="shared" si="83"/>
        <v/>
      </c>
      <c r="CX90" s="91" t="str">
        <f t="shared" si="83"/>
        <v/>
      </c>
      <c r="CY90" s="91" t="str">
        <f t="shared" si="83"/>
        <v/>
      </c>
      <c r="CZ90" s="91" t="str">
        <f t="shared" si="83"/>
        <v/>
      </c>
      <c r="DA90" s="91" t="str">
        <f t="shared" si="125"/>
        <v/>
      </c>
      <c r="DB90" s="91" t="str">
        <f t="shared" si="126"/>
        <v/>
      </c>
    </row>
    <row r="91" spans="1:106" ht="15" customHeight="1" x14ac:dyDescent="0.3">
      <c r="A91" s="126" t="str">
        <f>'Gene Table'!B90</f>
        <v>HPRT1</v>
      </c>
      <c r="B91" s="102">
        <v>88</v>
      </c>
      <c r="C91" s="41">
        <f>IF('Test Sample Data'!C90="","",IF(SUM('Test Sample Data'!C$3:C$98)&gt;10,IF(AND(ISNUMBER('Test Sample Data'!C90),'Test Sample Data'!C90&lt;$C$109, 'Test Sample Data'!C90&gt;0),'Test Sample Data'!C90,$C$109),""))</f>
        <v>18.2</v>
      </c>
      <c r="D91" s="41">
        <f>IF('Test Sample Data'!D90="","",IF(SUM('Test Sample Data'!D$3:D$98)&gt;10,IF(AND(ISNUMBER('Test Sample Data'!D90),'Test Sample Data'!D90&lt;$C$109, 'Test Sample Data'!D90&gt;0),'Test Sample Data'!D90,$C$109),""))</f>
        <v>18.309999999999999</v>
      </c>
      <c r="E91" s="41">
        <f>IF('Test Sample Data'!E90="","",IF(SUM('Test Sample Data'!E$3:E$98)&gt;10,IF(AND(ISNUMBER('Test Sample Data'!E90),'Test Sample Data'!E90&lt;$C$109, 'Test Sample Data'!E90&gt;0),'Test Sample Data'!E90,$C$109),""))</f>
        <v>18.2</v>
      </c>
      <c r="F91" s="41" t="str">
        <f>IF('Test Sample Data'!F90="","",IF(SUM('Test Sample Data'!F$3:F$98)&gt;10,IF(AND(ISNUMBER('Test Sample Data'!F90),'Test Sample Data'!F90&lt;$C$109, 'Test Sample Data'!F90&gt;0),'Test Sample Data'!F90,$C$109),""))</f>
        <v/>
      </c>
      <c r="G91" s="41" t="str">
        <f>IF('Test Sample Data'!G90="","",IF(SUM('Test Sample Data'!G$3:G$98)&gt;10,IF(AND(ISNUMBER('Test Sample Data'!G90),'Test Sample Data'!G90&lt;$C$109, 'Test Sample Data'!G90&gt;0),'Test Sample Data'!G90,$C$109),""))</f>
        <v/>
      </c>
      <c r="H91" s="41" t="str">
        <f>IF('Test Sample Data'!H90="","",IF(SUM('Test Sample Data'!H$3:H$98)&gt;10,IF(AND(ISNUMBER('Test Sample Data'!H90),'Test Sample Data'!H90&lt;$C$109, 'Test Sample Data'!H90&gt;0),'Test Sample Data'!H90,$C$109),""))</f>
        <v/>
      </c>
      <c r="I91" s="41" t="str">
        <f>IF('Test Sample Data'!I90="","",IF(SUM('Test Sample Data'!I$3:I$98)&gt;10,IF(AND(ISNUMBER('Test Sample Data'!I90),'Test Sample Data'!I90&lt;$C$109, 'Test Sample Data'!I90&gt;0),'Test Sample Data'!I90,$C$109),""))</f>
        <v/>
      </c>
      <c r="J91" s="41" t="str">
        <f>IF('Test Sample Data'!J90="","",IF(SUM('Test Sample Data'!J$3:J$98)&gt;10,IF(AND(ISNUMBER('Test Sample Data'!J90),'Test Sample Data'!J90&lt;$C$109, 'Test Sample Data'!J90&gt;0),'Test Sample Data'!J90,$C$109),""))</f>
        <v/>
      </c>
      <c r="K91" s="41" t="str">
        <f>IF('Test Sample Data'!K90="","",IF(SUM('Test Sample Data'!K$3:K$98)&gt;10,IF(AND(ISNUMBER('Test Sample Data'!K90),'Test Sample Data'!K90&lt;$C$109, 'Test Sample Data'!K90&gt;0),'Test Sample Data'!K90,$C$109),""))</f>
        <v/>
      </c>
      <c r="L91" s="41" t="str">
        <f>IF('Test Sample Data'!L90="","",IF(SUM('Test Sample Data'!L$3:L$98)&gt;10,IF(AND(ISNUMBER('Test Sample Data'!L90),'Test Sample Data'!L90&lt;$C$109, 'Test Sample Data'!L90&gt;0),'Test Sample Data'!L90,$C$109),""))</f>
        <v/>
      </c>
      <c r="M91" s="41" t="str">
        <f>IF('Test Sample Data'!M90="","",IF(SUM('Test Sample Data'!M$3:M$98)&gt;10,IF(AND(ISNUMBER('Test Sample Data'!M90),'Test Sample Data'!M90&lt;$C$109, 'Test Sample Data'!M90&gt;0),'Test Sample Data'!M90,$C$109),""))</f>
        <v/>
      </c>
      <c r="N91" s="41" t="str">
        <f>IF('Test Sample Data'!N90="","",IF(SUM('Test Sample Data'!N$3:N$98)&gt;10,IF(AND(ISNUMBER('Test Sample Data'!N90),'Test Sample Data'!N90&lt;$C$109, 'Test Sample Data'!N90&gt;0),'Test Sample Data'!N90,$C$109),""))</f>
        <v/>
      </c>
      <c r="O91" s="41" t="str">
        <f>'Gene Table'!B90</f>
        <v>HPRT1</v>
      </c>
      <c r="P91" s="102">
        <v>88</v>
      </c>
      <c r="Q91" s="41">
        <f>IF('Control Sample Data'!C90="","",IF(SUM('Control Sample Data'!C$3:C$98)&gt;10,IF(AND(ISNUMBER('Control Sample Data'!C90),'Control Sample Data'!C90&lt;$C$109, 'Control Sample Data'!C90&gt;0),'Control Sample Data'!C90,$C$109),""))</f>
        <v>17.89</v>
      </c>
      <c r="R91" s="41">
        <f>IF('Control Sample Data'!D90="","",IF(SUM('Control Sample Data'!D$3:D$98)&gt;10,IF(AND(ISNUMBER('Control Sample Data'!D90),'Control Sample Data'!D90&lt;$C$109, 'Control Sample Data'!D90&gt;0),'Control Sample Data'!D90,$C$109),""))</f>
        <v>17.77</v>
      </c>
      <c r="S91" s="41">
        <f>IF('Control Sample Data'!E90="","",IF(SUM('Control Sample Data'!E$3:E$98)&gt;10,IF(AND(ISNUMBER('Control Sample Data'!E90),'Control Sample Data'!E90&lt;$C$109, 'Control Sample Data'!E90&gt;0),'Control Sample Data'!E90,$C$109),""))</f>
        <v>18.010000000000002</v>
      </c>
      <c r="T91" s="41" t="str">
        <f>IF('Control Sample Data'!F90="","",IF(SUM('Control Sample Data'!F$3:F$98)&gt;10,IF(AND(ISNUMBER('Control Sample Data'!F90),'Control Sample Data'!F90&lt;$C$109, 'Control Sample Data'!F90&gt;0),'Control Sample Data'!F90,$C$109),""))</f>
        <v/>
      </c>
      <c r="U91" s="41" t="str">
        <f>IF('Control Sample Data'!G90="","",IF(SUM('Control Sample Data'!G$3:G$98)&gt;10,IF(AND(ISNUMBER('Control Sample Data'!G90),'Control Sample Data'!G90&lt;$C$109, 'Control Sample Data'!G90&gt;0),'Control Sample Data'!G90,$C$109),""))</f>
        <v/>
      </c>
      <c r="V91" s="41" t="str">
        <f>IF('Control Sample Data'!H90="","",IF(SUM('Control Sample Data'!H$3:H$98)&gt;10,IF(AND(ISNUMBER('Control Sample Data'!H90),'Control Sample Data'!H90&lt;$C$109, 'Control Sample Data'!H90&gt;0),'Control Sample Data'!H90,$C$109),""))</f>
        <v/>
      </c>
      <c r="W91" s="41" t="str">
        <f>IF('Control Sample Data'!I90="","",IF(SUM('Control Sample Data'!I$3:I$98)&gt;10,IF(AND(ISNUMBER('Control Sample Data'!I90),'Control Sample Data'!I90&lt;$C$109, 'Control Sample Data'!I90&gt;0),'Control Sample Data'!I90,$C$109),""))</f>
        <v/>
      </c>
      <c r="X91" s="41" t="str">
        <f>IF('Control Sample Data'!J90="","",IF(SUM('Control Sample Data'!J$3:J$98)&gt;10,IF(AND(ISNUMBER('Control Sample Data'!J90),'Control Sample Data'!J90&lt;$C$109, 'Control Sample Data'!J90&gt;0),'Control Sample Data'!J90,$C$109),""))</f>
        <v/>
      </c>
      <c r="Y91" s="41" t="str">
        <f>IF('Control Sample Data'!K90="","",IF(SUM('Control Sample Data'!K$3:K$98)&gt;10,IF(AND(ISNUMBER('Control Sample Data'!K90),'Control Sample Data'!K90&lt;$C$109, 'Control Sample Data'!K90&gt;0),'Control Sample Data'!K90,$C$109),""))</f>
        <v/>
      </c>
      <c r="Z91" s="41" t="str">
        <f>IF('Control Sample Data'!L90="","",IF(SUM('Control Sample Data'!L$3:L$98)&gt;10,IF(AND(ISNUMBER('Control Sample Data'!L90),'Control Sample Data'!L90&lt;$C$109, 'Control Sample Data'!L90&gt;0),'Control Sample Data'!L90,$C$109),""))</f>
        <v/>
      </c>
      <c r="AA91" s="41" t="str">
        <f>IF('Control Sample Data'!M90="","",IF(SUM('Control Sample Data'!M$3:M$98)&gt;10,IF(AND(ISNUMBER('Control Sample Data'!M90),'Control Sample Data'!M90&lt;$C$109, 'Control Sample Data'!M90&gt;0),'Control Sample Data'!M90,$C$109),""))</f>
        <v/>
      </c>
      <c r="AB91" s="127" t="str">
        <f>IF('Control Sample Data'!N90="","",IF(SUM('Control Sample Data'!N$3:N$98)&gt;10,IF(AND(ISNUMBER('Control Sample Data'!N90),'Control Sample Data'!N90&lt;$C$109, 'Control Sample Data'!N90&gt;0),'Control Sample Data'!N90,$C$109),""))</f>
        <v/>
      </c>
      <c r="BA91" s="85" t="str">
        <f t="shared" si="115"/>
        <v>HPRT1</v>
      </c>
      <c r="BB91" s="107">
        <v>88</v>
      </c>
      <c r="BC91" s="86">
        <f t="shared" si="85"/>
        <v>-0.50800000000000267</v>
      </c>
      <c r="BD91" s="86">
        <f t="shared" si="86"/>
        <v>-0.37399999999999878</v>
      </c>
      <c r="BE91" s="86">
        <f t="shared" si="87"/>
        <v>-0.38200000000000145</v>
      </c>
      <c r="BF91" s="86" t="str">
        <f t="shared" si="88"/>
        <v/>
      </c>
      <c r="BG91" s="86" t="str">
        <f t="shared" si="89"/>
        <v/>
      </c>
      <c r="BH91" s="86" t="str">
        <f t="shared" si="90"/>
        <v/>
      </c>
      <c r="BI91" s="86" t="str">
        <f t="shared" si="91"/>
        <v/>
      </c>
      <c r="BJ91" s="86" t="str">
        <f t="shared" si="92"/>
        <v/>
      </c>
      <c r="BK91" s="86" t="str">
        <f t="shared" si="93"/>
        <v/>
      </c>
      <c r="BL91" s="86" t="str">
        <f t="shared" si="94"/>
        <v/>
      </c>
      <c r="BM91" s="86" t="str">
        <f t="shared" si="116"/>
        <v/>
      </c>
      <c r="BN91" s="86" t="str">
        <f t="shared" si="117"/>
        <v/>
      </c>
      <c r="BO91" s="86">
        <f t="shared" si="95"/>
        <v>-0.57999999999999829</v>
      </c>
      <c r="BP91" s="86">
        <f t="shared" si="96"/>
        <v>-0.57199999999999918</v>
      </c>
      <c r="BQ91" s="86">
        <f t="shared" si="97"/>
        <v>-0.56599999999999895</v>
      </c>
      <c r="BR91" s="86" t="str">
        <f t="shared" si="98"/>
        <v/>
      </c>
      <c r="BS91" s="86" t="str">
        <f t="shared" si="99"/>
        <v/>
      </c>
      <c r="BT91" s="86" t="str">
        <f t="shared" si="100"/>
        <v/>
      </c>
      <c r="BU91" s="86" t="str">
        <f t="shared" si="101"/>
        <v/>
      </c>
      <c r="BV91" s="86" t="str">
        <f t="shared" si="102"/>
        <v/>
      </c>
      <c r="BW91" s="86" t="str">
        <f t="shared" si="103"/>
        <v/>
      </c>
      <c r="BX91" s="86" t="str">
        <f t="shared" si="104"/>
        <v/>
      </c>
      <c r="BY91" s="86" t="str">
        <f t="shared" si="118"/>
        <v/>
      </c>
      <c r="BZ91" s="86" t="str">
        <f t="shared" si="119"/>
        <v/>
      </c>
      <c r="CA91" s="41">
        <f t="shared" si="120"/>
        <v>-0.42133333333333428</v>
      </c>
      <c r="CB91" s="41">
        <f t="shared" si="121"/>
        <v>-0.57266666666666544</v>
      </c>
      <c r="CC91" s="90" t="str">
        <f t="shared" si="122"/>
        <v>HPRT1</v>
      </c>
      <c r="CD91" s="107">
        <v>88</v>
      </c>
      <c r="CE91" s="91">
        <f t="shared" si="105"/>
        <v>1.4220774105872773</v>
      </c>
      <c r="CF91" s="91">
        <f t="shared" si="106"/>
        <v>1.2959409654333325</v>
      </c>
      <c r="CG91" s="91">
        <f t="shared" si="107"/>
        <v>1.3031471493632953</v>
      </c>
      <c r="CH91" s="91" t="str">
        <f t="shared" si="108"/>
        <v/>
      </c>
      <c r="CI91" s="91" t="str">
        <f t="shared" si="109"/>
        <v/>
      </c>
      <c r="CJ91" s="91" t="str">
        <f t="shared" si="110"/>
        <v/>
      </c>
      <c r="CK91" s="91" t="str">
        <f t="shared" si="111"/>
        <v/>
      </c>
      <c r="CL91" s="91" t="str">
        <f t="shared" si="112"/>
        <v/>
      </c>
      <c r="CM91" s="91" t="str">
        <f t="shared" si="113"/>
        <v/>
      </c>
      <c r="CN91" s="91" t="str">
        <f t="shared" si="114"/>
        <v/>
      </c>
      <c r="CO91" s="91" t="str">
        <f t="shared" si="123"/>
        <v/>
      </c>
      <c r="CP91" s="91" t="str">
        <f t="shared" si="124"/>
        <v/>
      </c>
      <c r="CQ91" s="91">
        <f t="shared" si="127"/>
        <v>1.4948492486349365</v>
      </c>
      <c r="CR91" s="91">
        <f t="shared" si="83"/>
        <v>1.4865829844310141</v>
      </c>
      <c r="CS91" s="91">
        <f t="shared" si="83"/>
        <v>1.480413298000048</v>
      </c>
      <c r="CT91" s="91" t="str">
        <f t="shared" si="83"/>
        <v/>
      </c>
      <c r="CU91" s="91" t="str">
        <f t="shared" si="83"/>
        <v/>
      </c>
      <c r="CV91" s="91" t="str">
        <f t="shared" si="83"/>
        <v/>
      </c>
      <c r="CW91" s="91" t="str">
        <f t="shared" si="83"/>
        <v/>
      </c>
      <c r="CX91" s="91" t="str">
        <f t="shared" si="83"/>
        <v/>
      </c>
      <c r="CY91" s="91" t="str">
        <f t="shared" si="83"/>
        <v/>
      </c>
      <c r="CZ91" s="91" t="str">
        <f t="shared" si="83"/>
        <v/>
      </c>
      <c r="DA91" s="91" t="str">
        <f t="shared" si="125"/>
        <v/>
      </c>
      <c r="DB91" s="91" t="str">
        <f t="shared" si="126"/>
        <v/>
      </c>
    </row>
    <row r="92" spans="1:106" ht="15" customHeight="1" x14ac:dyDescent="0.3">
      <c r="A92" s="126" t="str">
        <f>'Gene Table'!B91</f>
        <v>RPLP0</v>
      </c>
      <c r="B92" s="102">
        <v>89</v>
      </c>
      <c r="C92" s="41">
        <f>IF('Test Sample Data'!C91="","",IF(SUM('Test Sample Data'!C$3:C$98)&gt;10,IF(AND(ISNUMBER('Test Sample Data'!C91),'Test Sample Data'!C91&lt;$C$109, 'Test Sample Data'!C91&gt;0),'Test Sample Data'!C91,$C$109),""))</f>
        <v>17.2</v>
      </c>
      <c r="D92" s="41">
        <f>IF('Test Sample Data'!D91="","",IF(SUM('Test Sample Data'!D$3:D$98)&gt;10,IF(AND(ISNUMBER('Test Sample Data'!D91),'Test Sample Data'!D91&lt;$C$109, 'Test Sample Data'!D91&gt;0),'Test Sample Data'!D91,$C$109),""))</f>
        <v>17.29</v>
      </c>
      <c r="E92" s="41">
        <f>IF('Test Sample Data'!E91="","",IF(SUM('Test Sample Data'!E$3:E$98)&gt;10,IF(AND(ISNUMBER('Test Sample Data'!E91),'Test Sample Data'!E91&lt;$C$109, 'Test Sample Data'!E91&gt;0),'Test Sample Data'!E91,$C$109),""))</f>
        <v>17.12</v>
      </c>
      <c r="F92" s="41" t="str">
        <f>IF('Test Sample Data'!F91="","",IF(SUM('Test Sample Data'!F$3:F$98)&gt;10,IF(AND(ISNUMBER('Test Sample Data'!F91),'Test Sample Data'!F91&lt;$C$109, 'Test Sample Data'!F91&gt;0),'Test Sample Data'!F91,$C$109),""))</f>
        <v/>
      </c>
      <c r="G92" s="41" t="str">
        <f>IF('Test Sample Data'!G91="","",IF(SUM('Test Sample Data'!G$3:G$98)&gt;10,IF(AND(ISNUMBER('Test Sample Data'!G91),'Test Sample Data'!G91&lt;$C$109, 'Test Sample Data'!G91&gt;0),'Test Sample Data'!G91,$C$109),""))</f>
        <v/>
      </c>
      <c r="H92" s="41" t="str">
        <f>IF('Test Sample Data'!H91="","",IF(SUM('Test Sample Data'!H$3:H$98)&gt;10,IF(AND(ISNUMBER('Test Sample Data'!H91),'Test Sample Data'!H91&lt;$C$109, 'Test Sample Data'!H91&gt;0),'Test Sample Data'!H91,$C$109),""))</f>
        <v/>
      </c>
      <c r="I92" s="41" t="str">
        <f>IF('Test Sample Data'!I91="","",IF(SUM('Test Sample Data'!I$3:I$98)&gt;10,IF(AND(ISNUMBER('Test Sample Data'!I91),'Test Sample Data'!I91&lt;$C$109, 'Test Sample Data'!I91&gt;0),'Test Sample Data'!I91,$C$109),""))</f>
        <v/>
      </c>
      <c r="J92" s="41" t="str">
        <f>IF('Test Sample Data'!J91="","",IF(SUM('Test Sample Data'!J$3:J$98)&gt;10,IF(AND(ISNUMBER('Test Sample Data'!J91),'Test Sample Data'!J91&lt;$C$109, 'Test Sample Data'!J91&gt;0),'Test Sample Data'!J91,$C$109),""))</f>
        <v/>
      </c>
      <c r="K92" s="41" t="str">
        <f>IF('Test Sample Data'!K91="","",IF(SUM('Test Sample Data'!K$3:K$98)&gt;10,IF(AND(ISNUMBER('Test Sample Data'!K91),'Test Sample Data'!K91&lt;$C$109, 'Test Sample Data'!K91&gt;0),'Test Sample Data'!K91,$C$109),""))</f>
        <v/>
      </c>
      <c r="L92" s="41" t="str">
        <f>IF('Test Sample Data'!L91="","",IF(SUM('Test Sample Data'!L$3:L$98)&gt;10,IF(AND(ISNUMBER('Test Sample Data'!L91),'Test Sample Data'!L91&lt;$C$109, 'Test Sample Data'!L91&gt;0),'Test Sample Data'!L91,$C$109),""))</f>
        <v/>
      </c>
      <c r="M92" s="41" t="str">
        <f>IF('Test Sample Data'!M91="","",IF(SUM('Test Sample Data'!M$3:M$98)&gt;10,IF(AND(ISNUMBER('Test Sample Data'!M91),'Test Sample Data'!M91&lt;$C$109, 'Test Sample Data'!M91&gt;0),'Test Sample Data'!M91,$C$109),""))</f>
        <v/>
      </c>
      <c r="N92" s="41" t="str">
        <f>IF('Test Sample Data'!N91="","",IF(SUM('Test Sample Data'!N$3:N$98)&gt;10,IF(AND(ISNUMBER('Test Sample Data'!N91),'Test Sample Data'!N91&lt;$C$109, 'Test Sample Data'!N91&gt;0),'Test Sample Data'!N91,$C$109),""))</f>
        <v/>
      </c>
      <c r="O92" s="41" t="str">
        <f>'Gene Table'!B91</f>
        <v>RPLP0</v>
      </c>
      <c r="P92" s="102">
        <v>89</v>
      </c>
      <c r="Q92" s="41">
        <f>IF('Control Sample Data'!C91="","",IF(SUM('Control Sample Data'!C$3:C$98)&gt;10,IF(AND(ISNUMBER('Control Sample Data'!C91),'Control Sample Data'!C91&lt;$C$109, 'Control Sample Data'!C91&gt;0),'Control Sample Data'!C91,$C$109),""))</f>
        <v>17.3</v>
      </c>
      <c r="R92" s="41">
        <f>IF('Control Sample Data'!D91="","",IF(SUM('Control Sample Data'!D$3:D$98)&gt;10,IF(AND(ISNUMBER('Control Sample Data'!D91),'Control Sample Data'!D91&lt;$C$109, 'Control Sample Data'!D91&gt;0),'Control Sample Data'!D91,$C$109),""))</f>
        <v>17.13</v>
      </c>
      <c r="S92" s="41">
        <f>IF('Control Sample Data'!E91="","",IF(SUM('Control Sample Data'!E$3:E$98)&gt;10,IF(AND(ISNUMBER('Control Sample Data'!E91),'Control Sample Data'!E91&lt;$C$109, 'Control Sample Data'!E91&gt;0),'Control Sample Data'!E91,$C$109),""))</f>
        <v>17.48</v>
      </c>
      <c r="T92" s="41" t="str">
        <f>IF('Control Sample Data'!F91="","",IF(SUM('Control Sample Data'!F$3:F$98)&gt;10,IF(AND(ISNUMBER('Control Sample Data'!F91),'Control Sample Data'!F91&lt;$C$109, 'Control Sample Data'!F91&gt;0),'Control Sample Data'!F91,$C$109),""))</f>
        <v/>
      </c>
      <c r="U92" s="41" t="str">
        <f>IF('Control Sample Data'!G91="","",IF(SUM('Control Sample Data'!G$3:G$98)&gt;10,IF(AND(ISNUMBER('Control Sample Data'!G91),'Control Sample Data'!G91&lt;$C$109, 'Control Sample Data'!G91&gt;0),'Control Sample Data'!G91,$C$109),""))</f>
        <v/>
      </c>
      <c r="V92" s="41" t="str">
        <f>IF('Control Sample Data'!H91="","",IF(SUM('Control Sample Data'!H$3:H$98)&gt;10,IF(AND(ISNUMBER('Control Sample Data'!H91),'Control Sample Data'!H91&lt;$C$109, 'Control Sample Data'!H91&gt;0),'Control Sample Data'!H91,$C$109),""))</f>
        <v/>
      </c>
      <c r="W92" s="41" t="str">
        <f>IF('Control Sample Data'!I91="","",IF(SUM('Control Sample Data'!I$3:I$98)&gt;10,IF(AND(ISNUMBER('Control Sample Data'!I91),'Control Sample Data'!I91&lt;$C$109, 'Control Sample Data'!I91&gt;0),'Control Sample Data'!I91,$C$109),""))</f>
        <v/>
      </c>
      <c r="X92" s="41" t="str">
        <f>IF('Control Sample Data'!J91="","",IF(SUM('Control Sample Data'!J$3:J$98)&gt;10,IF(AND(ISNUMBER('Control Sample Data'!J91),'Control Sample Data'!J91&lt;$C$109, 'Control Sample Data'!J91&gt;0),'Control Sample Data'!J91,$C$109),""))</f>
        <v/>
      </c>
      <c r="Y92" s="41" t="str">
        <f>IF('Control Sample Data'!K91="","",IF(SUM('Control Sample Data'!K$3:K$98)&gt;10,IF(AND(ISNUMBER('Control Sample Data'!K91),'Control Sample Data'!K91&lt;$C$109, 'Control Sample Data'!K91&gt;0),'Control Sample Data'!K91,$C$109),""))</f>
        <v/>
      </c>
      <c r="Z92" s="41" t="str">
        <f>IF('Control Sample Data'!L91="","",IF(SUM('Control Sample Data'!L$3:L$98)&gt;10,IF(AND(ISNUMBER('Control Sample Data'!L91),'Control Sample Data'!L91&lt;$C$109, 'Control Sample Data'!L91&gt;0),'Control Sample Data'!L91,$C$109),""))</f>
        <v/>
      </c>
      <c r="AA92" s="41" t="str">
        <f>IF('Control Sample Data'!M91="","",IF(SUM('Control Sample Data'!M$3:M$98)&gt;10,IF(AND(ISNUMBER('Control Sample Data'!M91),'Control Sample Data'!M91&lt;$C$109, 'Control Sample Data'!M91&gt;0),'Control Sample Data'!M91,$C$109),""))</f>
        <v/>
      </c>
      <c r="AB92" s="127" t="str">
        <f>IF('Control Sample Data'!N91="","",IF(SUM('Control Sample Data'!N$3:N$98)&gt;10,IF(AND(ISNUMBER('Control Sample Data'!N91),'Control Sample Data'!N91&lt;$C$109, 'Control Sample Data'!N91&gt;0),'Control Sample Data'!N91,$C$109),""))</f>
        <v/>
      </c>
      <c r="BA92" s="85" t="str">
        <f t="shared" si="115"/>
        <v>RPLP0</v>
      </c>
      <c r="BB92" s="107">
        <v>89</v>
      </c>
      <c r="BC92" s="86">
        <f t="shared" si="85"/>
        <v>-1.5080000000000027</v>
      </c>
      <c r="BD92" s="86">
        <f t="shared" si="86"/>
        <v>-1.3939999999999984</v>
      </c>
      <c r="BE92" s="86">
        <f t="shared" si="87"/>
        <v>-1.4619999999999997</v>
      </c>
      <c r="BF92" s="86" t="str">
        <f t="shared" si="88"/>
        <v/>
      </c>
      <c r="BG92" s="86" t="str">
        <f t="shared" si="89"/>
        <v/>
      </c>
      <c r="BH92" s="86" t="str">
        <f t="shared" si="90"/>
        <v/>
      </c>
      <c r="BI92" s="86" t="str">
        <f t="shared" si="91"/>
        <v/>
      </c>
      <c r="BJ92" s="86" t="str">
        <f t="shared" si="92"/>
        <v/>
      </c>
      <c r="BK92" s="86" t="str">
        <f t="shared" si="93"/>
        <v/>
      </c>
      <c r="BL92" s="86" t="str">
        <f t="shared" si="94"/>
        <v/>
      </c>
      <c r="BM92" s="86" t="str">
        <f t="shared" si="116"/>
        <v/>
      </c>
      <c r="BN92" s="86" t="str">
        <f t="shared" si="117"/>
        <v/>
      </c>
      <c r="BO92" s="86">
        <f t="shared" si="95"/>
        <v>-1.1699999999999982</v>
      </c>
      <c r="BP92" s="86">
        <f t="shared" si="96"/>
        <v>-1.2119999999999997</v>
      </c>
      <c r="BQ92" s="86">
        <f t="shared" si="97"/>
        <v>-1.0960000000000001</v>
      </c>
      <c r="BR92" s="86" t="str">
        <f t="shared" si="98"/>
        <v/>
      </c>
      <c r="BS92" s="86" t="str">
        <f t="shared" si="99"/>
        <v/>
      </c>
      <c r="BT92" s="86" t="str">
        <f t="shared" si="100"/>
        <v/>
      </c>
      <c r="BU92" s="86" t="str">
        <f t="shared" si="101"/>
        <v/>
      </c>
      <c r="BV92" s="86" t="str">
        <f t="shared" si="102"/>
        <v/>
      </c>
      <c r="BW92" s="86" t="str">
        <f t="shared" si="103"/>
        <v/>
      </c>
      <c r="BX92" s="86" t="str">
        <f t="shared" si="104"/>
        <v/>
      </c>
      <c r="BY92" s="86" t="str">
        <f t="shared" si="118"/>
        <v/>
      </c>
      <c r="BZ92" s="86" t="str">
        <f t="shared" si="119"/>
        <v/>
      </c>
      <c r="CA92" s="41">
        <f t="shared" si="120"/>
        <v>-1.454666666666667</v>
      </c>
      <c r="CB92" s="41">
        <f t="shared" si="121"/>
        <v>-1.1593333333333327</v>
      </c>
      <c r="CC92" s="90" t="str">
        <f t="shared" si="122"/>
        <v>RPLP0</v>
      </c>
      <c r="CD92" s="107">
        <v>89</v>
      </c>
      <c r="CE92" s="91">
        <f t="shared" si="105"/>
        <v>2.8441548211745546</v>
      </c>
      <c r="CF92" s="91">
        <f t="shared" si="106"/>
        <v>2.628063254298739</v>
      </c>
      <c r="CG92" s="91">
        <f t="shared" si="107"/>
        <v>2.7549000927662748</v>
      </c>
      <c r="CH92" s="91" t="str">
        <f t="shared" si="108"/>
        <v/>
      </c>
      <c r="CI92" s="91" t="str">
        <f t="shared" si="109"/>
        <v/>
      </c>
      <c r="CJ92" s="91" t="str">
        <f t="shared" si="110"/>
        <v/>
      </c>
      <c r="CK92" s="91" t="str">
        <f t="shared" si="111"/>
        <v/>
      </c>
      <c r="CL92" s="91" t="str">
        <f t="shared" si="112"/>
        <v/>
      </c>
      <c r="CM92" s="91" t="str">
        <f t="shared" si="113"/>
        <v/>
      </c>
      <c r="CN92" s="91" t="str">
        <f t="shared" si="114"/>
        <v/>
      </c>
      <c r="CO92" s="91" t="str">
        <f t="shared" si="123"/>
        <v/>
      </c>
      <c r="CP92" s="91" t="str">
        <f t="shared" si="124"/>
        <v/>
      </c>
      <c r="CQ92" s="91">
        <f t="shared" si="127"/>
        <v>2.2501169693776157</v>
      </c>
      <c r="CR92" s="91">
        <f t="shared" si="83"/>
        <v>2.3165856123892863</v>
      </c>
      <c r="CS92" s="91">
        <f t="shared" si="83"/>
        <v>2.1376119824220159</v>
      </c>
      <c r="CT92" s="91" t="str">
        <f t="shared" si="83"/>
        <v/>
      </c>
      <c r="CU92" s="91" t="str">
        <f t="shared" si="83"/>
        <v/>
      </c>
      <c r="CV92" s="91" t="str">
        <f t="shared" si="83"/>
        <v/>
      </c>
      <c r="CW92" s="91" t="str">
        <f t="shared" si="83"/>
        <v/>
      </c>
      <c r="CX92" s="91" t="str">
        <f t="shared" si="83"/>
        <v/>
      </c>
      <c r="CY92" s="91" t="str">
        <f t="shared" si="83"/>
        <v/>
      </c>
      <c r="CZ92" s="91" t="str">
        <f t="shared" si="83"/>
        <v/>
      </c>
      <c r="DA92" s="91" t="str">
        <f t="shared" si="125"/>
        <v/>
      </c>
      <c r="DB92" s="91" t="str">
        <f t="shared" si="126"/>
        <v/>
      </c>
    </row>
    <row r="93" spans="1:106" ht="15" customHeight="1" x14ac:dyDescent="0.3">
      <c r="A93" s="126" t="str">
        <f>'Gene Table'!B92</f>
        <v>HGDC</v>
      </c>
      <c r="B93" s="102">
        <v>90</v>
      </c>
      <c r="C93" s="41">
        <f>IF('Test Sample Data'!C92="","",IF(SUM('Test Sample Data'!C$3:C$98)&gt;10,IF(AND(ISNUMBER('Test Sample Data'!C92),'Test Sample Data'!C92&lt;$C$109, 'Test Sample Data'!C92&gt;0),'Test Sample Data'!C92,$C$109),""))</f>
        <v>35</v>
      </c>
      <c r="D93" s="41">
        <f>IF('Test Sample Data'!D92="","",IF(SUM('Test Sample Data'!D$3:D$98)&gt;10,IF(AND(ISNUMBER('Test Sample Data'!D92),'Test Sample Data'!D92&lt;$C$109, 'Test Sample Data'!D92&gt;0),'Test Sample Data'!D92,$C$109),""))</f>
        <v>35</v>
      </c>
      <c r="E93" s="41">
        <f>IF('Test Sample Data'!E92="","",IF(SUM('Test Sample Data'!E$3:E$98)&gt;10,IF(AND(ISNUMBER('Test Sample Data'!E92),'Test Sample Data'!E92&lt;$C$109, 'Test Sample Data'!E92&gt;0),'Test Sample Data'!E92,$C$109),""))</f>
        <v>35</v>
      </c>
      <c r="F93" s="41" t="str">
        <f>IF('Test Sample Data'!F92="","",IF(SUM('Test Sample Data'!F$3:F$98)&gt;10,IF(AND(ISNUMBER('Test Sample Data'!F92),'Test Sample Data'!F92&lt;$C$109, 'Test Sample Data'!F92&gt;0),'Test Sample Data'!F92,$C$109),""))</f>
        <v/>
      </c>
      <c r="G93" s="41" t="str">
        <f>IF('Test Sample Data'!G92="","",IF(SUM('Test Sample Data'!G$3:G$98)&gt;10,IF(AND(ISNUMBER('Test Sample Data'!G92),'Test Sample Data'!G92&lt;$C$109, 'Test Sample Data'!G92&gt;0),'Test Sample Data'!G92,$C$109),""))</f>
        <v/>
      </c>
      <c r="H93" s="41" t="str">
        <f>IF('Test Sample Data'!H92="","",IF(SUM('Test Sample Data'!H$3:H$98)&gt;10,IF(AND(ISNUMBER('Test Sample Data'!H92),'Test Sample Data'!H92&lt;$C$109, 'Test Sample Data'!H92&gt;0),'Test Sample Data'!H92,$C$109),""))</f>
        <v/>
      </c>
      <c r="I93" s="41" t="str">
        <f>IF('Test Sample Data'!I92="","",IF(SUM('Test Sample Data'!I$3:I$98)&gt;10,IF(AND(ISNUMBER('Test Sample Data'!I92),'Test Sample Data'!I92&lt;$C$109, 'Test Sample Data'!I92&gt;0),'Test Sample Data'!I92,$C$109),""))</f>
        <v/>
      </c>
      <c r="J93" s="41" t="str">
        <f>IF('Test Sample Data'!J92="","",IF(SUM('Test Sample Data'!J$3:J$98)&gt;10,IF(AND(ISNUMBER('Test Sample Data'!J92),'Test Sample Data'!J92&lt;$C$109, 'Test Sample Data'!J92&gt;0),'Test Sample Data'!J92,$C$109),""))</f>
        <v/>
      </c>
      <c r="K93" s="41" t="str">
        <f>IF('Test Sample Data'!K92="","",IF(SUM('Test Sample Data'!K$3:K$98)&gt;10,IF(AND(ISNUMBER('Test Sample Data'!K92),'Test Sample Data'!K92&lt;$C$109, 'Test Sample Data'!K92&gt;0),'Test Sample Data'!K92,$C$109),""))</f>
        <v/>
      </c>
      <c r="L93" s="41" t="str">
        <f>IF('Test Sample Data'!L92="","",IF(SUM('Test Sample Data'!L$3:L$98)&gt;10,IF(AND(ISNUMBER('Test Sample Data'!L92),'Test Sample Data'!L92&lt;$C$109, 'Test Sample Data'!L92&gt;0),'Test Sample Data'!L92,$C$109),""))</f>
        <v/>
      </c>
      <c r="M93" s="41" t="str">
        <f>IF('Test Sample Data'!M92="","",IF(SUM('Test Sample Data'!M$3:M$98)&gt;10,IF(AND(ISNUMBER('Test Sample Data'!M92),'Test Sample Data'!M92&lt;$C$109, 'Test Sample Data'!M92&gt;0),'Test Sample Data'!M92,$C$109),""))</f>
        <v/>
      </c>
      <c r="N93" s="41" t="str">
        <f>IF('Test Sample Data'!N92="","",IF(SUM('Test Sample Data'!N$3:N$98)&gt;10,IF(AND(ISNUMBER('Test Sample Data'!N92),'Test Sample Data'!N92&lt;$C$109, 'Test Sample Data'!N92&gt;0),'Test Sample Data'!N92,$C$109),""))</f>
        <v/>
      </c>
      <c r="O93" s="41" t="str">
        <f>'Gene Table'!B92</f>
        <v>HGDC</v>
      </c>
      <c r="P93" s="102">
        <v>90</v>
      </c>
      <c r="Q93" s="41">
        <f>IF('Control Sample Data'!C92="","",IF(SUM('Control Sample Data'!C$3:C$98)&gt;10,IF(AND(ISNUMBER('Control Sample Data'!C92),'Control Sample Data'!C92&lt;$C$109, 'Control Sample Data'!C92&gt;0),'Control Sample Data'!C92,$C$109),""))</f>
        <v>35</v>
      </c>
      <c r="R93" s="41">
        <f>IF('Control Sample Data'!D92="","",IF(SUM('Control Sample Data'!D$3:D$98)&gt;10,IF(AND(ISNUMBER('Control Sample Data'!D92),'Control Sample Data'!D92&lt;$C$109, 'Control Sample Data'!D92&gt;0),'Control Sample Data'!D92,$C$109),""))</f>
        <v>35</v>
      </c>
      <c r="S93" s="41">
        <f>IF('Control Sample Data'!E92="","",IF(SUM('Control Sample Data'!E$3:E$98)&gt;10,IF(AND(ISNUMBER('Control Sample Data'!E92),'Control Sample Data'!E92&lt;$C$109, 'Control Sample Data'!E92&gt;0),'Control Sample Data'!E92,$C$109),""))</f>
        <v>35</v>
      </c>
      <c r="T93" s="41" t="str">
        <f>IF('Control Sample Data'!F92="","",IF(SUM('Control Sample Data'!F$3:F$98)&gt;10,IF(AND(ISNUMBER('Control Sample Data'!F92),'Control Sample Data'!F92&lt;$C$109, 'Control Sample Data'!F92&gt;0),'Control Sample Data'!F92,$C$109),""))</f>
        <v/>
      </c>
      <c r="U93" s="41" t="str">
        <f>IF('Control Sample Data'!G92="","",IF(SUM('Control Sample Data'!G$3:G$98)&gt;10,IF(AND(ISNUMBER('Control Sample Data'!G92),'Control Sample Data'!G92&lt;$C$109, 'Control Sample Data'!G92&gt;0),'Control Sample Data'!G92,$C$109),""))</f>
        <v/>
      </c>
      <c r="V93" s="41" t="str">
        <f>IF('Control Sample Data'!H92="","",IF(SUM('Control Sample Data'!H$3:H$98)&gt;10,IF(AND(ISNUMBER('Control Sample Data'!H92),'Control Sample Data'!H92&lt;$C$109, 'Control Sample Data'!H92&gt;0),'Control Sample Data'!H92,$C$109),""))</f>
        <v/>
      </c>
      <c r="W93" s="41" t="str">
        <f>IF('Control Sample Data'!I92="","",IF(SUM('Control Sample Data'!I$3:I$98)&gt;10,IF(AND(ISNUMBER('Control Sample Data'!I92),'Control Sample Data'!I92&lt;$C$109, 'Control Sample Data'!I92&gt;0),'Control Sample Data'!I92,$C$109),""))</f>
        <v/>
      </c>
      <c r="X93" s="41" t="str">
        <f>IF('Control Sample Data'!J92="","",IF(SUM('Control Sample Data'!J$3:J$98)&gt;10,IF(AND(ISNUMBER('Control Sample Data'!J92),'Control Sample Data'!J92&lt;$C$109, 'Control Sample Data'!J92&gt;0),'Control Sample Data'!J92,$C$109),""))</f>
        <v/>
      </c>
      <c r="Y93" s="41" t="str">
        <f>IF('Control Sample Data'!K92="","",IF(SUM('Control Sample Data'!K$3:K$98)&gt;10,IF(AND(ISNUMBER('Control Sample Data'!K92),'Control Sample Data'!K92&lt;$C$109, 'Control Sample Data'!K92&gt;0),'Control Sample Data'!K92,$C$109),""))</f>
        <v/>
      </c>
      <c r="Z93" s="41" t="str">
        <f>IF('Control Sample Data'!L92="","",IF(SUM('Control Sample Data'!L$3:L$98)&gt;10,IF(AND(ISNUMBER('Control Sample Data'!L92),'Control Sample Data'!L92&lt;$C$109, 'Control Sample Data'!L92&gt;0),'Control Sample Data'!L92,$C$109),""))</f>
        <v/>
      </c>
      <c r="AA93" s="41" t="str">
        <f>IF('Control Sample Data'!M92="","",IF(SUM('Control Sample Data'!M$3:M$98)&gt;10,IF(AND(ISNUMBER('Control Sample Data'!M92),'Control Sample Data'!M92&lt;$C$109, 'Control Sample Data'!M92&gt;0),'Control Sample Data'!M92,$C$109),""))</f>
        <v/>
      </c>
      <c r="AB93" s="127" t="str">
        <f>IF('Control Sample Data'!N92="","",IF(SUM('Control Sample Data'!N$3:N$98)&gt;10,IF(AND(ISNUMBER('Control Sample Data'!N92),'Control Sample Data'!N92&lt;$C$109, 'Control Sample Data'!N92&gt;0),'Control Sample Data'!N92,$C$109),""))</f>
        <v/>
      </c>
      <c r="BA93" s="85" t="str">
        <f t="shared" si="115"/>
        <v>HGDC</v>
      </c>
      <c r="BB93" s="107">
        <v>90</v>
      </c>
      <c r="BC93" s="86">
        <f t="shared" si="85"/>
        <v>16.291999999999998</v>
      </c>
      <c r="BD93" s="86">
        <f t="shared" si="86"/>
        <v>16.316000000000003</v>
      </c>
      <c r="BE93" s="86">
        <f t="shared" si="87"/>
        <v>16.417999999999999</v>
      </c>
      <c r="BF93" s="86" t="str">
        <f t="shared" si="88"/>
        <v/>
      </c>
      <c r="BG93" s="86" t="str">
        <f t="shared" si="89"/>
        <v/>
      </c>
      <c r="BH93" s="86" t="str">
        <f t="shared" si="90"/>
        <v/>
      </c>
      <c r="BI93" s="86" t="str">
        <f t="shared" si="91"/>
        <v/>
      </c>
      <c r="BJ93" s="86" t="str">
        <f t="shared" si="92"/>
        <v/>
      </c>
      <c r="BK93" s="86" t="str">
        <f t="shared" si="93"/>
        <v/>
      </c>
      <c r="BL93" s="86" t="str">
        <f t="shared" si="94"/>
        <v/>
      </c>
      <c r="BM93" s="86" t="str">
        <f t="shared" si="116"/>
        <v/>
      </c>
      <c r="BN93" s="86" t="str">
        <f t="shared" si="117"/>
        <v/>
      </c>
      <c r="BO93" s="86">
        <f t="shared" si="95"/>
        <v>16.53</v>
      </c>
      <c r="BP93" s="86">
        <f t="shared" si="96"/>
        <v>16.658000000000001</v>
      </c>
      <c r="BQ93" s="86">
        <f t="shared" si="97"/>
        <v>16.423999999999999</v>
      </c>
      <c r="BR93" s="86" t="str">
        <f t="shared" si="98"/>
        <v/>
      </c>
      <c r="BS93" s="86" t="str">
        <f t="shared" si="99"/>
        <v/>
      </c>
      <c r="BT93" s="86" t="str">
        <f t="shared" si="100"/>
        <v/>
      </c>
      <c r="BU93" s="86" t="str">
        <f t="shared" si="101"/>
        <v/>
      </c>
      <c r="BV93" s="86" t="str">
        <f t="shared" si="102"/>
        <v/>
      </c>
      <c r="BW93" s="86" t="str">
        <f t="shared" si="103"/>
        <v/>
      </c>
      <c r="BX93" s="86" t="str">
        <f t="shared" si="104"/>
        <v/>
      </c>
      <c r="BY93" s="86" t="str">
        <f t="shared" si="118"/>
        <v/>
      </c>
      <c r="BZ93" s="86" t="str">
        <f t="shared" si="119"/>
        <v/>
      </c>
      <c r="CA93" s="41">
        <f t="shared" si="120"/>
        <v>16.342000000000002</v>
      </c>
      <c r="CB93" s="41">
        <f t="shared" si="121"/>
        <v>16.537333333333333</v>
      </c>
      <c r="CC93" s="90" t="str">
        <f t="shared" si="122"/>
        <v>HGDC</v>
      </c>
      <c r="CD93" s="107">
        <v>90</v>
      </c>
      <c r="CE93" s="91">
        <f t="shared" si="105"/>
        <v>1.2462905748138799E-5</v>
      </c>
      <c r="CF93" s="91">
        <f t="shared" si="106"/>
        <v>1.2257293651688118E-5</v>
      </c>
      <c r="CG93" s="91">
        <f t="shared" si="107"/>
        <v>1.1420616049138579E-5</v>
      </c>
      <c r="CH93" s="91" t="str">
        <f t="shared" si="108"/>
        <v/>
      </c>
      <c r="CI93" s="91" t="str">
        <f t="shared" si="109"/>
        <v/>
      </c>
      <c r="CJ93" s="91" t="str">
        <f t="shared" si="110"/>
        <v/>
      </c>
      <c r="CK93" s="91" t="str">
        <f t="shared" si="111"/>
        <v/>
      </c>
      <c r="CL93" s="91" t="str">
        <f t="shared" si="112"/>
        <v/>
      </c>
      <c r="CM93" s="91" t="str">
        <f t="shared" si="113"/>
        <v/>
      </c>
      <c r="CN93" s="91" t="str">
        <f t="shared" si="114"/>
        <v/>
      </c>
      <c r="CO93" s="91" t="str">
        <f t="shared" si="123"/>
        <v/>
      </c>
      <c r="CP93" s="91" t="str">
        <f t="shared" si="124"/>
        <v/>
      </c>
      <c r="CQ93" s="91">
        <f t="shared" ref="CQ93:CX99" si="128">IF(BO93="","",POWER(2, -BO93))</f>
        <v>1.0567546601188079E-5</v>
      </c>
      <c r="CR93" s="91">
        <f t="shared" si="83"/>
        <v>9.670353103900327E-6</v>
      </c>
      <c r="CS93" s="91">
        <f t="shared" si="83"/>
        <v>1.1373217672721261E-5</v>
      </c>
      <c r="CT93" s="91" t="str">
        <f t="shared" si="83"/>
        <v/>
      </c>
      <c r="CU93" s="91" t="str">
        <f t="shared" si="83"/>
        <v/>
      </c>
      <c r="CV93" s="91" t="str">
        <f t="shared" si="83"/>
        <v/>
      </c>
      <c r="CW93" s="91" t="str">
        <f t="shared" si="83"/>
        <v/>
      </c>
      <c r="CX93" s="91" t="str">
        <f t="shared" si="83"/>
        <v/>
      </c>
      <c r="CY93" s="91" t="str">
        <f t="shared" si="83"/>
        <v/>
      </c>
      <c r="CZ93" s="91" t="str">
        <f t="shared" si="83"/>
        <v/>
      </c>
      <c r="DA93" s="91" t="str">
        <f t="shared" si="125"/>
        <v/>
      </c>
      <c r="DB93" s="91" t="str">
        <f t="shared" si="126"/>
        <v/>
      </c>
    </row>
    <row r="94" spans="1:106" ht="15" customHeight="1" x14ac:dyDescent="0.3">
      <c r="A94" s="126" t="str">
        <f>'Gene Table'!B93</f>
        <v>RTC1</v>
      </c>
      <c r="B94" s="102">
        <v>91</v>
      </c>
      <c r="C94" s="41">
        <f>IF('Test Sample Data'!C93="","",IF(SUM('Test Sample Data'!C$3:C$98)&gt;10,IF(AND(ISNUMBER('Test Sample Data'!C93),'Test Sample Data'!C93&lt;$C$109, 'Test Sample Data'!C93&gt;0),'Test Sample Data'!C93,$C$109),""))</f>
        <v>20.03</v>
      </c>
      <c r="D94" s="41">
        <f>IF('Test Sample Data'!D93="","",IF(SUM('Test Sample Data'!D$3:D$98)&gt;10,IF(AND(ISNUMBER('Test Sample Data'!D93),'Test Sample Data'!D93&lt;$C$109, 'Test Sample Data'!D93&gt;0),'Test Sample Data'!D93,$C$109),""))</f>
        <v>20.28</v>
      </c>
      <c r="E94" s="41">
        <f>IF('Test Sample Data'!E93="","",IF(SUM('Test Sample Data'!E$3:E$98)&gt;10,IF(AND(ISNUMBER('Test Sample Data'!E93),'Test Sample Data'!E93&lt;$C$109, 'Test Sample Data'!E93&gt;0),'Test Sample Data'!E93,$C$109),""))</f>
        <v>20.43</v>
      </c>
      <c r="F94" s="41" t="str">
        <f>IF('Test Sample Data'!F93="","",IF(SUM('Test Sample Data'!F$3:F$98)&gt;10,IF(AND(ISNUMBER('Test Sample Data'!F93),'Test Sample Data'!F93&lt;$C$109, 'Test Sample Data'!F93&gt;0),'Test Sample Data'!F93,$C$109),""))</f>
        <v/>
      </c>
      <c r="G94" s="41" t="str">
        <f>IF('Test Sample Data'!G93="","",IF(SUM('Test Sample Data'!G$3:G$98)&gt;10,IF(AND(ISNUMBER('Test Sample Data'!G93),'Test Sample Data'!G93&lt;$C$109, 'Test Sample Data'!G93&gt;0),'Test Sample Data'!G93,$C$109),""))</f>
        <v/>
      </c>
      <c r="H94" s="41" t="str">
        <f>IF('Test Sample Data'!H93="","",IF(SUM('Test Sample Data'!H$3:H$98)&gt;10,IF(AND(ISNUMBER('Test Sample Data'!H93),'Test Sample Data'!H93&lt;$C$109, 'Test Sample Data'!H93&gt;0),'Test Sample Data'!H93,$C$109),""))</f>
        <v/>
      </c>
      <c r="I94" s="41" t="str">
        <f>IF('Test Sample Data'!I93="","",IF(SUM('Test Sample Data'!I$3:I$98)&gt;10,IF(AND(ISNUMBER('Test Sample Data'!I93),'Test Sample Data'!I93&lt;$C$109, 'Test Sample Data'!I93&gt;0),'Test Sample Data'!I93,$C$109),""))</f>
        <v/>
      </c>
      <c r="J94" s="41" t="str">
        <f>IF('Test Sample Data'!J93="","",IF(SUM('Test Sample Data'!J$3:J$98)&gt;10,IF(AND(ISNUMBER('Test Sample Data'!J93),'Test Sample Data'!J93&lt;$C$109, 'Test Sample Data'!J93&gt;0),'Test Sample Data'!J93,$C$109),""))</f>
        <v/>
      </c>
      <c r="K94" s="41" t="str">
        <f>IF('Test Sample Data'!K93="","",IF(SUM('Test Sample Data'!K$3:K$98)&gt;10,IF(AND(ISNUMBER('Test Sample Data'!K93),'Test Sample Data'!K93&lt;$C$109, 'Test Sample Data'!K93&gt;0),'Test Sample Data'!K93,$C$109),""))</f>
        <v/>
      </c>
      <c r="L94" s="41" t="str">
        <f>IF('Test Sample Data'!L93="","",IF(SUM('Test Sample Data'!L$3:L$98)&gt;10,IF(AND(ISNUMBER('Test Sample Data'!L93),'Test Sample Data'!L93&lt;$C$109, 'Test Sample Data'!L93&gt;0),'Test Sample Data'!L93,$C$109),""))</f>
        <v/>
      </c>
      <c r="M94" s="41" t="str">
        <f>IF('Test Sample Data'!M93="","",IF(SUM('Test Sample Data'!M$3:M$98)&gt;10,IF(AND(ISNUMBER('Test Sample Data'!M93),'Test Sample Data'!M93&lt;$C$109, 'Test Sample Data'!M93&gt;0),'Test Sample Data'!M93,$C$109),""))</f>
        <v/>
      </c>
      <c r="N94" s="41" t="str">
        <f>IF('Test Sample Data'!N93="","",IF(SUM('Test Sample Data'!N$3:N$98)&gt;10,IF(AND(ISNUMBER('Test Sample Data'!N93),'Test Sample Data'!N93&lt;$C$109, 'Test Sample Data'!N93&gt;0),'Test Sample Data'!N93,$C$109),""))</f>
        <v/>
      </c>
      <c r="O94" s="41" t="str">
        <f>'Gene Table'!B93</f>
        <v>RTC1</v>
      </c>
      <c r="P94" s="102">
        <v>91</v>
      </c>
      <c r="Q94" s="41">
        <f>IF('Control Sample Data'!C93="","",IF(SUM('Control Sample Data'!C$3:C$98)&gt;10,IF(AND(ISNUMBER('Control Sample Data'!C93),'Control Sample Data'!C93&lt;$C$109, 'Control Sample Data'!C93&gt;0),'Control Sample Data'!C93,$C$109),""))</f>
        <v>21.25</v>
      </c>
      <c r="R94" s="41">
        <f>IF('Control Sample Data'!D93="","",IF(SUM('Control Sample Data'!D$3:D$98)&gt;10,IF(AND(ISNUMBER('Control Sample Data'!D93),'Control Sample Data'!D93&lt;$C$109, 'Control Sample Data'!D93&gt;0),'Control Sample Data'!D93,$C$109),""))</f>
        <v>21.2</v>
      </c>
      <c r="S94" s="41">
        <f>IF('Control Sample Data'!E93="","",IF(SUM('Control Sample Data'!E$3:E$98)&gt;10,IF(AND(ISNUMBER('Control Sample Data'!E93),'Control Sample Data'!E93&lt;$C$109, 'Control Sample Data'!E93&gt;0),'Control Sample Data'!E93,$C$109),""))</f>
        <v>21.44</v>
      </c>
      <c r="T94" s="41" t="str">
        <f>IF('Control Sample Data'!F93="","",IF(SUM('Control Sample Data'!F$3:F$98)&gt;10,IF(AND(ISNUMBER('Control Sample Data'!F93),'Control Sample Data'!F93&lt;$C$109, 'Control Sample Data'!F93&gt;0),'Control Sample Data'!F93,$C$109),""))</f>
        <v/>
      </c>
      <c r="U94" s="41" t="str">
        <f>IF('Control Sample Data'!G93="","",IF(SUM('Control Sample Data'!G$3:G$98)&gt;10,IF(AND(ISNUMBER('Control Sample Data'!G93),'Control Sample Data'!G93&lt;$C$109, 'Control Sample Data'!G93&gt;0),'Control Sample Data'!G93,$C$109),""))</f>
        <v/>
      </c>
      <c r="V94" s="41" t="str">
        <f>IF('Control Sample Data'!H93="","",IF(SUM('Control Sample Data'!H$3:H$98)&gt;10,IF(AND(ISNUMBER('Control Sample Data'!H93),'Control Sample Data'!H93&lt;$C$109, 'Control Sample Data'!H93&gt;0),'Control Sample Data'!H93,$C$109),""))</f>
        <v/>
      </c>
      <c r="W94" s="41" t="str">
        <f>IF('Control Sample Data'!I93="","",IF(SUM('Control Sample Data'!I$3:I$98)&gt;10,IF(AND(ISNUMBER('Control Sample Data'!I93),'Control Sample Data'!I93&lt;$C$109, 'Control Sample Data'!I93&gt;0),'Control Sample Data'!I93,$C$109),""))</f>
        <v/>
      </c>
      <c r="X94" s="41" t="str">
        <f>IF('Control Sample Data'!J93="","",IF(SUM('Control Sample Data'!J$3:J$98)&gt;10,IF(AND(ISNUMBER('Control Sample Data'!J93),'Control Sample Data'!J93&lt;$C$109, 'Control Sample Data'!J93&gt;0),'Control Sample Data'!J93,$C$109),""))</f>
        <v/>
      </c>
      <c r="Y94" s="41" t="str">
        <f>IF('Control Sample Data'!K93="","",IF(SUM('Control Sample Data'!K$3:K$98)&gt;10,IF(AND(ISNUMBER('Control Sample Data'!K93),'Control Sample Data'!K93&lt;$C$109, 'Control Sample Data'!K93&gt;0),'Control Sample Data'!K93,$C$109),""))</f>
        <v/>
      </c>
      <c r="Z94" s="41" t="str">
        <f>IF('Control Sample Data'!L93="","",IF(SUM('Control Sample Data'!L$3:L$98)&gt;10,IF(AND(ISNUMBER('Control Sample Data'!L93),'Control Sample Data'!L93&lt;$C$109, 'Control Sample Data'!L93&gt;0),'Control Sample Data'!L93,$C$109),""))</f>
        <v/>
      </c>
      <c r="AA94" s="41" t="str">
        <f>IF('Control Sample Data'!M93="","",IF(SUM('Control Sample Data'!M$3:M$98)&gt;10,IF(AND(ISNUMBER('Control Sample Data'!M93),'Control Sample Data'!M93&lt;$C$109, 'Control Sample Data'!M93&gt;0),'Control Sample Data'!M93,$C$109),""))</f>
        <v/>
      </c>
      <c r="AB94" s="127" t="str">
        <f>IF('Control Sample Data'!N93="","",IF(SUM('Control Sample Data'!N$3:N$98)&gt;10,IF(AND(ISNUMBER('Control Sample Data'!N93),'Control Sample Data'!N93&lt;$C$109, 'Control Sample Data'!N93&gt;0),'Control Sample Data'!N93,$C$109),""))</f>
        <v/>
      </c>
      <c r="BA94" s="85" t="str">
        <f t="shared" si="115"/>
        <v>RTC1</v>
      </c>
      <c r="BB94" s="107">
        <v>91</v>
      </c>
      <c r="BC94" s="86">
        <f t="shared" si="85"/>
        <v>1.3219999999999992</v>
      </c>
      <c r="BD94" s="86">
        <f t="shared" si="86"/>
        <v>1.5960000000000036</v>
      </c>
      <c r="BE94" s="86">
        <f t="shared" si="87"/>
        <v>1.847999999999999</v>
      </c>
      <c r="BF94" s="86" t="str">
        <f t="shared" si="88"/>
        <v/>
      </c>
      <c r="BG94" s="86" t="str">
        <f t="shared" si="89"/>
        <v/>
      </c>
      <c r="BH94" s="86" t="str">
        <f t="shared" si="90"/>
        <v/>
      </c>
      <c r="BI94" s="86" t="str">
        <f t="shared" si="91"/>
        <v/>
      </c>
      <c r="BJ94" s="86" t="str">
        <f t="shared" si="92"/>
        <v/>
      </c>
      <c r="BK94" s="86" t="str">
        <f t="shared" si="93"/>
        <v/>
      </c>
      <c r="BL94" s="86" t="str">
        <f t="shared" si="94"/>
        <v/>
      </c>
      <c r="BM94" s="86" t="str">
        <f t="shared" si="116"/>
        <v/>
      </c>
      <c r="BN94" s="86" t="str">
        <f t="shared" si="117"/>
        <v/>
      </c>
      <c r="BO94" s="86">
        <f t="shared" si="95"/>
        <v>2.7800000000000011</v>
      </c>
      <c r="BP94" s="86">
        <f t="shared" si="96"/>
        <v>2.8580000000000005</v>
      </c>
      <c r="BQ94" s="86">
        <f t="shared" si="97"/>
        <v>2.8640000000000008</v>
      </c>
      <c r="BR94" s="86" t="str">
        <f t="shared" si="98"/>
        <v/>
      </c>
      <c r="BS94" s="86" t="str">
        <f t="shared" si="99"/>
        <v/>
      </c>
      <c r="BT94" s="86" t="str">
        <f t="shared" si="100"/>
        <v/>
      </c>
      <c r="BU94" s="86" t="str">
        <f t="shared" si="101"/>
        <v/>
      </c>
      <c r="BV94" s="86" t="str">
        <f t="shared" si="102"/>
        <v/>
      </c>
      <c r="BW94" s="86" t="str">
        <f t="shared" si="103"/>
        <v/>
      </c>
      <c r="BX94" s="86" t="str">
        <f t="shared" si="104"/>
        <v/>
      </c>
      <c r="BY94" s="86" t="str">
        <f t="shared" si="118"/>
        <v/>
      </c>
      <c r="BZ94" s="86" t="str">
        <f t="shared" si="119"/>
        <v/>
      </c>
      <c r="CA94" s="41">
        <f t="shared" si="120"/>
        <v>1.5886666666666673</v>
      </c>
      <c r="CB94" s="41">
        <f t="shared" si="121"/>
        <v>2.834000000000001</v>
      </c>
      <c r="CC94" s="90" t="str">
        <f t="shared" si="122"/>
        <v>RTC1</v>
      </c>
      <c r="CD94" s="107">
        <v>91</v>
      </c>
      <c r="CE94" s="91">
        <f t="shared" si="105"/>
        <v>0.39998006416637655</v>
      </c>
      <c r="CF94" s="91">
        <f t="shared" si="106"/>
        <v>0.33079285997702917</v>
      </c>
      <c r="CG94" s="91">
        <f t="shared" si="107"/>
        <v>0.27777718216377356</v>
      </c>
      <c r="CH94" s="91" t="str">
        <f t="shared" si="108"/>
        <v/>
      </c>
      <c r="CI94" s="91" t="str">
        <f t="shared" si="109"/>
        <v/>
      </c>
      <c r="CJ94" s="91" t="str">
        <f t="shared" si="110"/>
        <v/>
      </c>
      <c r="CK94" s="91" t="str">
        <f t="shared" si="111"/>
        <v/>
      </c>
      <c r="CL94" s="91" t="str">
        <f t="shared" si="112"/>
        <v/>
      </c>
      <c r="CM94" s="91" t="str">
        <f t="shared" si="113"/>
        <v/>
      </c>
      <c r="CN94" s="91" t="str">
        <f t="shared" si="114"/>
        <v/>
      </c>
      <c r="CO94" s="91" t="str">
        <f t="shared" si="123"/>
        <v/>
      </c>
      <c r="CP94" s="91" t="str">
        <f t="shared" si="124"/>
        <v/>
      </c>
      <c r="CQ94" s="91">
        <f t="shared" si="128"/>
        <v>0.14559169830855687</v>
      </c>
      <c r="CR94" s="91">
        <f t="shared" si="128"/>
        <v>0.13792921750524487</v>
      </c>
      <c r="CS94" s="91">
        <f t="shared" si="128"/>
        <v>0.1373567771971099</v>
      </c>
      <c r="CT94" s="91" t="str">
        <f t="shared" si="128"/>
        <v/>
      </c>
      <c r="CU94" s="91" t="str">
        <f t="shared" si="128"/>
        <v/>
      </c>
      <c r="CV94" s="91" t="str">
        <f t="shared" si="128"/>
        <v/>
      </c>
      <c r="CW94" s="91" t="str">
        <f t="shared" si="128"/>
        <v/>
      </c>
      <c r="CX94" s="91" t="str">
        <f t="shared" si="128"/>
        <v/>
      </c>
      <c r="CY94" s="91" t="str">
        <f t="shared" ref="CY94:CZ99" si="129">IF(BW94="","",POWER(2, -BW94))</f>
        <v/>
      </c>
      <c r="CZ94" s="91" t="str">
        <f t="shared" si="129"/>
        <v/>
      </c>
      <c r="DA94" s="91" t="str">
        <f t="shared" si="125"/>
        <v/>
      </c>
      <c r="DB94" s="91" t="str">
        <f t="shared" si="126"/>
        <v/>
      </c>
    </row>
    <row r="95" spans="1:106" ht="15" customHeight="1" x14ac:dyDescent="0.3">
      <c r="A95" s="126" t="str">
        <f>'Gene Table'!B94</f>
        <v>RTC2</v>
      </c>
      <c r="B95" s="102">
        <v>92</v>
      </c>
      <c r="C95" s="41">
        <f>IF('Test Sample Data'!C94="","",IF(SUM('Test Sample Data'!C$3:C$98)&gt;10,IF(AND(ISNUMBER('Test Sample Data'!C94),'Test Sample Data'!C94&lt;$C$109, 'Test Sample Data'!C94&gt;0),'Test Sample Data'!C94,$C$109),""))</f>
        <v>19.98</v>
      </c>
      <c r="D95" s="41">
        <f>IF('Test Sample Data'!D94="","",IF(SUM('Test Sample Data'!D$3:D$98)&gt;10,IF(AND(ISNUMBER('Test Sample Data'!D94),'Test Sample Data'!D94&lt;$C$109, 'Test Sample Data'!D94&gt;0),'Test Sample Data'!D94,$C$109),""))</f>
        <v>20.23</v>
      </c>
      <c r="E95" s="41">
        <f>IF('Test Sample Data'!E94="","",IF(SUM('Test Sample Data'!E$3:E$98)&gt;10,IF(AND(ISNUMBER('Test Sample Data'!E94),'Test Sample Data'!E94&lt;$C$109, 'Test Sample Data'!E94&gt;0),'Test Sample Data'!E94,$C$109),""))</f>
        <v>20.09</v>
      </c>
      <c r="F95" s="41" t="str">
        <f>IF('Test Sample Data'!F94="","",IF(SUM('Test Sample Data'!F$3:F$98)&gt;10,IF(AND(ISNUMBER('Test Sample Data'!F94),'Test Sample Data'!F94&lt;$C$109, 'Test Sample Data'!F94&gt;0),'Test Sample Data'!F94,$C$109),""))</f>
        <v/>
      </c>
      <c r="G95" s="41" t="str">
        <f>IF('Test Sample Data'!G94="","",IF(SUM('Test Sample Data'!G$3:G$98)&gt;10,IF(AND(ISNUMBER('Test Sample Data'!G94),'Test Sample Data'!G94&lt;$C$109, 'Test Sample Data'!G94&gt;0),'Test Sample Data'!G94,$C$109),""))</f>
        <v/>
      </c>
      <c r="H95" s="41" t="str">
        <f>IF('Test Sample Data'!H94="","",IF(SUM('Test Sample Data'!H$3:H$98)&gt;10,IF(AND(ISNUMBER('Test Sample Data'!H94),'Test Sample Data'!H94&lt;$C$109, 'Test Sample Data'!H94&gt;0),'Test Sample Data'!H94,$C$109),""))</f>
        <v/>
      </c>
      <c r="I95" s="41" t="str">
        <f>IF('Test Sample Data'!I94="","",IF(SUM('Test Sample Data'!I$3:I$98)&gt;10,IF(AND(ISNUMBER('Test Sample Data'!I94),'Test Sample Data'!I94&lt;$C$109, 'Test Sample Data'!I94&gt;0),'Test Sample Data'!I94,$C$109),""))</f>
        <v/>
      </c>
      <c r="J95" s="41" t="str">
        <f>IF('Test Sample Data'!J94="","",IF(SUM('Test Sample Data'!J$3:J$98)&gt;10,IF(AND(ISNUMBER('Test Sample Data'!J94),'Test Sample Data'!J94&lt;$C$109, 'Test Sample Data'!J94&gt;0),'Test Sample Data'!J94,$C$109),""))</f>
        <v/>
      </c>
      <c r="K95" s="41" t="str">
        <f>IF('Test Sample Data'!K94="","",IF(SUM('Test Sample Data'!K$3:K$98)&gt;10,IF(AND(ISNUMBER('Test Sample Data'!K94),'Test Sample Data'!K94&lt;$C$109, 'Test Sample Data'!K94&gt;0),'Test Sample Data'!K94,$C$109),""))</f>
        <v/>
      </c>
      <c r="L95" s="41" t="str">
        <f>IF('Test Sample Data'!L94="","",IF(SUM('Test Sample Data'!L$3:L$98)&gt;10,IF(AND(ISNUMBER('Test Sample Data'!L94),'Test Sample Data'!L94&lt;$C$109, 'Test Sample Data'!L94&gt;0),'Test Sample Data'!L94,$C$109),""))</f>
        <v/>
      </c>
      <c r="M95" s="41" t="str">
        <f>IF('Test Sample Data'!M94="","",IF(SUM('Test Sample Data'!M$3:M$98)&gt;10,IF(AND(ISNUMBER('Test Sample Data'!M94),'Test Sample Data'!M94&lt;$C$109, 'Test Sample Data'!M94&gt;0),'Test Sample Data'!M94,$C$109),""))</f>
        <v/>
      </c>
      <c r="N95" s="41" t="str">
        <f>IF('Test Sample Data'!N94="","",IF(SUM('Test Sample Data'!N$3:N$98)&gt;10,IF(AND(ISNUMBER('Test Sample Data'!N94),'Test Sample Data'!N94&lt;$C$109, 'Test Sample Data'!N94&gt;0),'Test Sample Data'!N94,$C$109),""))</f>
        <v/>
      </c>
      <c r="O95" s="41" t="str">
        <f>'Gene Table'!B94</f>
        <v>RTC2</v>
      </c>
      <c r="P95" s="102">
        <v>92</v>
      </c>
      <c r="Q95" s="41">
        <f>IF('Control Sample Data'!C94="","",IF(SUM('Control Sample Data'!C$3:C$98)&gt;10,IF(AND(ISNUMBER('Control Sample Data'!C94),'Control Sample Data'!C94&lt;$C$109, 'Control Sample Data'!C94&gt;0),'Control Sample Data'!C94,$C$109),""))</f>
        <v>21.19</v>
      </c>
      <c r="R95" s="41">
        <f>IF('Control Sample Data'!D94="","",IF(SUM('Control Sample Data'!D$3:D$98)&gt;10,IF(AND(ISNUMBER('Control Sample Data'!D94),'Control Sample Data'!D94&lt;$C$109, 'Control Sample Data'!D94&gt;0),'Control Sample Data'!D94,$C$109),""))</f>
        <v>21.15</v>
      </c>
      <c r="S95" s="41">
        <f>IF('Control Sample Data'!E94="","",IF(SUM('Control Sample Data'!E$3:E$98)&gt;10,IF(AND(ISNUMBER('Control Sample Data'!E94),'Control Sample Data'!E94&lt;$C$109, 'Control Sample Data'!E94&gt;0),'Control Sample Data'!E94,$C$109),""))</f>
        <v>21.43</v>
      </c>
      <c r="T95" s="41" t="str">
        <f>IF('Control Sample Data'!F94="","",IF(SUM('Control Sample Data'!F$3:F$98)&gt;10,IF(AND(ISNUMBER('Control Sample Data'!F94),'Control Sample Data'!F94&lt;$C$109, 'Control Sample Data'!F94&gt;0),'Control Sample Data'!F94,$C$109),""))</f>
        <v/>
      </c>
      <c r="U95" s="41" t="str">
        <f>IF('Control Sample Data'!G94="","",IF(SUM('Control Sample Data'!G$3:G$98)&gt;10,IF(AND(ISNUMBER('Control Sample Data'!G94),'Control Sample Data'!G94&lt;$C$109, 'Control Sample Data'!G94&gt;0),'Control Sample Data'!G94,$C$109),""))</f>
        <v/>
      </c>
      <c r="V95" s="41" t="str">
        <f>IF('Control Sample Data'!H94="","",IF(SUM('Control Sample Data'!H$3:H$98)&gt;10,IF(AND(ISNUMBER('Control Sample Data'!H94),'Control Sample Data'!H94&lt;$C$109, 'Control Sample Data'!H94&gt;0),'Control Sample Data'!H94,$C$109),""))</f>
        <v/>
      </c>
      <c r="W95" s="41" t="str">
        <f>IF('Control Sample Data'!I94="","",IF(SUM('Control Sample Data'!I$3:I$98)&gt;10,IF(AND(ISNUMBER('Control Sample Data'!I94),'Control Sample Data'!I94&lt;$C$109, 'Control Sample Data'!I94&gt;0),'Control Sample Data'!I94,$C$109),""))</f>
        <v/>
      </c>
      <c r="X95" s="41" t="str">
        <f>IF('Control Sample Data'!J94="","",IF(SUM('Control Sample Data'!J$3:J$98)&gt;10,IF(AND(ISNUMBER('Control Sample Data'!J94),'Control Sample Data'!J94&lt;$C$109, 'Control Sample Data'!J94&gt;0),'Control Sample Data'!J94,$C$109),""))</f>
        <v/>
      </c>
      <c r="Y95" s="41" t="str">
        <f>IF('Control Sample Data'!K94="","",IF(SUM('Control Sample Data'!K$3:K$98)&gt;10,IF(AND(ISNUMBER('Control Sample Data'!K94),'Control Sample Data'!K94&lt;$C$109, 'Control Sample Data'!K94&gt;0),'Control Sample Data'!K94,$C$109),""))</f>
        <v/>
      </c>
      <c r="Z95" s="41" t="str">
        <f>IF('Control Sample Data'!L94="","",IF(SUM('Control Sample Data'!L$3:L$98)&gt;10,IF(AND(ISNUMBER('Control Sample Data'!L94),'Control Sample Data'!L94&lt;$C$109, 'Control Sample Data'!L94&gt;0),'Control Sample Data'!L94,$C$109),""))</f>
        <v/>
      </c>
      <c r="AA95" s="41" t="str">
        <f>IF('Control Sample Data'!M94="","",IF(SUM('Control Sample Data'!M$3:M$98)&gt;10,IF(AND(ISNUMBER('Control Sample Data'!M94),'Control Sample Data'!M94&lt;$C$109, 'Control Sample Data'!M94&gt;0),'Control Sample Data'!M94,$C$109),""))</f>
        <v/>
      </c>
      <c r="AB95" s="127" t="str">
        <f>IF('Control Sample Data'!N94="","",IF(SUM('Control Sample Data'!N$3:N$98)&gt;10,IF(AND(ISNUMBER('Control Sample Data'!N94),'Control Sample Data'!N94&lt;$C$109, 'Control Sample Data'!N94&gt;0),'Control Sample Data'!N94,$C$109),""))</f>
        <v/>
      </c>
      <c r="BA95" s="85" t="str">
        <f t="shared" si="115"/>
        <v>RTC2</v>
      </c>
      <c r="BB95" s="107">
        <v>92</v>
      </c>
      <c r="BC95" s="86">
        <f t="shared" si="85"/>
        <v>1.2719999999999985</v>
      </c>
      <c r="BD95" s="86">
        <f t="shared" si="86"/>
        <v>1.5460000000000029</v>
      </c>
      <c r="BE95" s="86">
        <f t="shared" si="87"/>
        <v>1.5079999999999991</v>
      </c>
      <c r="BF95" s="86" t="str">
        <f t="shared" si="88"/>
        <v/>
      </c>
      <c r="BG95" s="86" t="str">
        <f t="shared" si="89"/>
        <v/>
      </c>
      <c r="BH95" s="86" t="str">
        <f t="shared" si="90"/>
        <v/>
      </c>
      <c r="BI95" s="86" t="str">
        <f t="shared" si="91"/>
        <v/>
      </c>
      <c r="BJ95" s="86" t="str">
        <f t="shared" si="92"/>
        <v/>
      </c>
      <c r="BK95" s="86" t="str">
        <f t="shared" si="93"/>
        <v/>
      </c>
      <c r="BL95" s="86" t="str">
        <f t="shared" si="94"/>
        <v/>
      </c>
      <c r="BM95" s="86" t="str">
        <f t="shared" si="116"/>
        <v/>
      </c>
      <c r="BN95" s="86" t="str">
        <f t="shared" si="117"/>
        <v/>
      </c>
      <c r="BO95" s="86">
        <f t="shared" si="95"/>
        <v>2.7200000000000024</v>
      </c>
      <c r="BP95" s="86">
        <f t="shared" si="96"/>
        <v>2.8079999999999998</v>
      </c>
      <c r="BQ95" s="86">
        <f t="shared" si="97"/>
        <v>2.8539999999999992</v>
      </c>
      <c r="BR95" s="86" t="str">
        <f t="shared" si="98"/>
        <v/>
      </c>
      <c r="BS95" s="86" t="str">
        <f t="shared" si="99"/>
        <v/>
      </c>
      <c r="BT95" s="86" t="str">
        <f t="shared" si="100"/>
        <v/>
      </c>
      <c r="BU95" s="86" t="str">
        <f t="shared" si="101"/>
        <v/>
      </c>
      <c r="BV95" s="86" t="str">
        <f t="shared" si="102"/>
        <v/>
      </c>
      <c r="BW95" s="86" t="str">
        <f t="shared" si="103"/>
        <v/>
      </c>
      <c r="BX95" s="86" t="str">
        <f t="shared" si="104"/>
        <v/>
      </c>
      <c r="BY95" s="86" t="str">
        <f t="shared" si="118"/>
        <v/>
      </c>
      <c r="BZ95" s="86" t="str">
        <f t="shared" si="119"/>
        <v/>
      </c>
      <c r="CA95" s="41">
        <f t="shared" si="120"/>
        <v>1.4420000000000002</v>
      </c>
      <c r="CB95" s="41">
        <f t="shared" si="121"/>
        <v>2.7940000000000005</v>
      </c>
      <c r="CC95" s="90" t="str">
        <f t="shared" si="122"/>
        <v>RTC2</v>
      </c>
      <c r="CD95" s="107">
        <v>92</v>
      </c>
      <c r="CE95" s="91">
        <f t="shared" si="105"/>
        <v>0.41408533066727327</v>
      </c>
      <c r="CF95" s="91">
        <f t="shared" si="106"/>
        <v>0.34245824499139071</v>
      </c>
      <c r="CG95" s="91">
        <f t="shared" si="107"/>
        <v>0.35159829997828007</v>
      </c>
      <c r="CH95" s="91" t="str">
        <f t="shared" si="108"/>
        <v/>
      </c>
      <c r="CI95" s="91" t="str">
        <f t="shared" si="109"/>
        <v/>
      </c>
      <c r="CJ95" s="91" t="str">
        <f t="shared" si="110"/>
        <v/>
      </c>
      <c r="CK95" s="91" t="str">
        <f t="shared" si="111"/>
        <v/>
      </c>
      <c r="CL95" s="91" t="str">
        <f t="shared" si="112"/>
        <v/>
      </c>
      <c r="CM95" s="91" t="str">
        <f t="shared" si="113"/>
        <v/>
      </c>
      <c r="CN95" s="91" t="str">
        <f t="shared" si="114"/>
        <v/>
      </c>
      <c r="CO95" s="91" t="str">
        <f t="shared" si="123"/>
        <v/>
      </c>
      <c r="CP95" s="91" t="str">
        <f t="shared" si="124"/>
        <v/>
      </c>
      <c r="CQ95" s="91">
        <f t="shared" si="128"/>
        <v>0.15177436054938062</v>
      </c>
      <c r="CR95" s="91">
        <f t="shared" si="128"/>
        <v>0.14279328085606818</v>
      </c>
      <c r="CS95" s="91">
        <f t="shared" si="128"/>
        <v>0.1383121691365341</v>
      </c>
      <c r="CT95" s="91" t="str">
        <f t="shared" si="128"/>
        <v/>
      </c>
      <c r="CU95" s="91" t="str">
        <f t="shared" si="128"/>
        <v/>
      </c>
      <c r="CV95" s="91" t="str">
        <f t="shared" si="128"/>
        <v/>
      </c>
      <c r="CW95" s="91" t="str">
        <f t="shared" si="128"/>
        <v/>
      </c>
      <c r="CX95" s="91" t="str">
        <f t="shared" si="128"/>
        <v/>
      </c>
      <c r="CY95" s="91" t="str">
        <f t="shared" si="129"/>
        <v/>
      </c>
      <c r="CZ95" s="91" t="str">
        <f t="shared" si="129"/>
        <v/>
      </c>
      <c r="DA95" s="91" t="str">
        <f t="shared" si="125"/>
        <v/>
      </c>
      <c r="DB95" s="91" t="str">
        <f t="shared" si="126"/>
        <v/>
      </c>
    </row>
    <row r="96" spans="1:106" ht="15" customHeight="1" x14ac:dyDescent="0.3">
      <c r="A96" s="126" t="str">
        <f>'Gene Table'!B95</f>
        <v>RTC3</v>
      </c>
      <c r="B96" s="102">
        <v>93</v>
      </c>
      <c r="C96" s="41">
        <f>IF('Test Sample Data'!C95="","",IF(SUM('Test Sample Data'!C$3:C$98)&gt;10,IF(AND(ISNUMBER('Test Sample Data'!C95),'Test Sample Data'!C95&lt;$C$109, 'Test Sample Data'!C95&gt;0),'Test Sample Data'!C95,$C$109),""))</f>
        <v>20.07</v>
      </c>
      <c r="D96" s="41">
        <f>IF('Test Sample Data'!D95="","",IF(SUM('Test Sample Data'!D$3:D$98)&gt;10,IF(AND(ISNUMBER('Test Sample Data'!D95),'Test Sample Data'!D95&lt;$C$109, 'Test Sample Data'!D95&gt;0),'Test Sample Data'!D95,$C$109),""))</f>
        <v>20.21</v>
      </c>
      <c r="E96" s="41">
        <f>IF('Test Sample Data'!E95="","",IF(SUM('Test Sample Data'!E$3:E$98)&gt;10,IF(AND(ISNUMBER('Test Sample Data'!E95),'Test Sample Data'!E95&lt;$C$109, 'Test Sample Data'!E95&gt;0),'Test Sample Data'!E95,$C$109),""))</f>
        <v>20.16</v>
      </c>
      <c r="F96" s="41" t="str">
        <f>IF('Test Sample Data'!F95="","",IF(SUM('Test Sample Data'!F$3:F$98)&gt;10,IF(AND(ISNUMBER('Test Sample Data'!F95),'Test Sample Data'!F95&lt;$C$109, 'Test Sample Data'!F95&gt;0),'Test Sample Data'!F95,$C$109),""))</f>
        <v/>
      </c>
      <c r="G96" s="41" t="str">
        <f>IF('Test Sample Data'!G95="","",IF(SUM('Test Sample Data'!G$3:G$98)&gt;10,IF(AND(ISNUMBER('Test Sample Data'!G95),'Test Sample Data'!G95&lt;$C$109, 'Test Sample Data'!G95&gt;0),'Test Sample Data'!G95,$C$109),""))</f>
        <v/>
      </c>
      <c r="H96" s="41" t="str">
        <f>IF('Test Sample Data'!H95="","",IF(SUM('Test Sample Data'!H$3:H$98)&gt;10,IF(AND(ISNUMBER('Test Sample Data'!H95),'Test Sample Data'!H95&lt;$C$109, 'Test Sample Data'!H95&gt;0),'Test Sample Data'!H95,$C$109),""))</f>
        <v/>
      </c>
      <c r="I96" s="41" t="str">
        <f>IF('Test Sample Data'!I95="","",IF(SUM('Test Sample Data'!I$3:I$98)&gt;10,IF(AND(ISNUMBER('Test Sample Data'!I95),'Test Sample Data'!I95&lt;$C$109, 'Test Sample Data'!I95&gt;0),'Test Sample Data'!I95,$C$109),""))</f>
        <v/>
      </c>
      <c r="J96" s="41" t="str">
        <f>IF('Test Sample Data'!J95="","",IF(SUM('Test Sample Data'!J$3:J$98)&gt;10,IF(AND(ISNUMBER('Test Sample Data'!J95),'Test Sample Data'!J95&lt;$C$109, 'Test Sample Data'!J95&gt;0),'Test Sample Data'!J95,$C$109),""))</f>
        <v/>
      </c>
      <c r="K96" s="41" t="str">
        <f>IF('Test Sample Data'!K95="","",IF(SUM('Test Sample Data'!K$3:K$98)&gt;10,IF(AND(ISNUMBER('Test Sample Data'!K95),'Test Sample Data'!K95&lt;$C$109, 'Test Sample Data'!K95&gt;0),'Test Sample Data'!K95,$C$109),""))</f>
        <v/>
      </c>
      <c r="L96" s="41" t="str">
        <f>IF('Test Sample Data'!L95="","",IF(SUM('Test Sample Data'!L$3:L$98)&gt;10,IF(AND(ISNUMBER('Test Sample Data'!L95),'Test Sample Data'!L95&lt;$C$109, 'Test Sample Data'!L95&gt;0),'Test Sample Data'!L95,$C$109),""))</f>
        <v/>
      </c>
      <c r="M96" s="41" t="str">
        <f>IF('Test Sample Data'!M95="","",IF(SUM('Test Sample Data'!M$3:M$98)&gt;10,IF(AND(ISNUMBER('Test Sample Data'!M95),'Test Sample Data'!M95&lt;$C$109, 'Test Sample Data'!M95&gt;0),'Test Sample Data'!M95,$C$109),""))</f>
        <v/>
      </c>
      <c r="N96" s="41" t="str">
        <f>IF('Test Sample Data'!N95="","",IF(SUM('Test Sample Data'!N$3:N$98)&gt;10,IF(AND(ISNUMBER('Test Sample Data'!N95),'Test Sample Data'!N95&lt;$C$109, 'Test Sample Data'!N95&gt;0),'Test Sample Data'!N95,$C$109),""))</f>
        <v/>
      </c>
      <c r="O96" s="41" t="str">
        <f>'Gene Table'!B95</f>
        <v>RTC3</v>
      </c>
      <c r="P96" s="102">
        <v>93</v>
      </c>
      <c r="Q96" s="41">
        <f>IF('Control Sample Data'!C95="","",IF(SUM('Control Sample Data'!C$3:C$98)&gt;10,IF(AND(ISNUMBER('Control Sample Data'!C95),'Control Sample Data'!C95&lt;$C$109, 'Control Sample Data'!C95&gt;0),'Control Sample Data'!C95,$C$109),""))</f>
        <v>21.36</v>
      </c>
      <c r="R96" s="41">
        <f>IF('Control Sample Data'!D95="","",IF(SUM('Control Sample Data'!D$3:D$98)&gt;10,IF(AND(ISNUMBER('Control Sample Data'!D95),'Control Sample Data'!D95&lt;$C$109, 'Control Sample Data'!D95&gt;0),'Control Sample Data'!D95,$C$109),""))</f>
        <v>21.23</v>
      </c>
      <c r="S96" s="41">
        <f>IF('Control Sample Data'!E95="","",IF(SUM('Control Sample Data'!E$3:E$98)&gt;10,IF(AND(ISNUMBER('Control Sample Data'!E95),'Control Sample Data'!E95&lt;$C$109, 'Control Sample Data'!E95&gt;0),'Control Sample Data'!E95,$C$109),""))</f>
        <v>21.56</v>
      </c>
      <c r="T96" s="41" t="str">
        <f>IF('Control Sample Data'!F95="","",IF(SUM('Control Sample Data'!F$3:F$98)&gt;10,IF(AND(ISNUMBER('Control Sample Data'!F95),'Control Sample Data'!F95&lt;$C$109, 'Control Sample Data'!F95&gt;0),'Control Sample Data'!F95,$C$109),""))</f>
        <v/>
      </c>
      <c r="U96" s="41" t="str">
        <f>IF('Control Sample Data'!G95="","",IF(SUM('Control Sample Data'!G$3:G$98)&gt;10,IF(AND(ISNUMBER('Control Sample Data'!G95),'Control Sample Data'!G95&lt;$C$109, 'Control Sample Data'!G95&gt;0),'Control Sample Data'!G95,$C$109),""))</f>
        <v/>
      </c>
      <c r="V96" s="41" t="str">
        <f>IF('Control Sample Data'!H95="","",IF(SUM('Control Sample Data'!H$3:H$98)&gt;10,IF(AND(ISNUMBER('Control Sample Data'!H95),'Control Sample Data'!H95&lt;$C$109, 'Control Sample Data'!H95&gt;0),'Control Sample Data'!H95,$C$109),""))</f>
        <v/>
      </c>
      <c r="W96" s="41" t="str">
        <f>IF('Control Sample Data'!I95="","",IF(SUM('Control Sample Data'!I$3:I$98)&gt;10,IF(AND(ISNUMBER('Control Sample Data'!I95),'Control Sample Data'!I95&lt;$C$109, 'Control Sample Data'!I95&gt;0),'Control Sample Data'!I95,$C$109),""))</f>
        <v/>
      </c>
      <c r="X96" s="41" t="str">
        <f>IF('Control Sample Data'!J95="","",IF(SUM('Control Sample Data'!J$3:J$98)&gt;10,IF(AND(ISNUMBER('Control Sample Data'!J95),'Control Sample Data'!J95&lt;$C$109, 'Control Sample Data'!J95&gt;0),'Control Sample Data'!J95,$C$109),""))</f>
        <v/>
      </c>
      <c r="Y96" s="41" t="str">
        <f>IF('Control Sample Data'!K95="","",IF(SUM('Control Sample Data'!K$3:K$98)&gt;10,IF(AND(ISNUMBER('Control Sample Data'!K95),'Control Sample Data'!K95&lt;$C$109, 'Control Sample Data'!K95&gt;0),'Control Sample Data'!K95,$C$109),""))</f>
        <v/>
      </c>
      <c r="Z96" s="41" t="str">
        <f>IF('Control Sample Data'!L95="","",IF(SUM('Control Sample Data'!L$3:L$98)&gt;10,IF(AND(ISNUMBER('Control Sample Data'!L95),'Control Sample Data'!L95&lt;$C$109, 'Control Sample Data'!L95&gt;0),'Control Sample Data'!L95,$C$109),""))</f>
        <v/>
      </c>
      <c r="AA96" s="41" t="str">
        <f>IF('Control Sample Data'!M95="","",IF(SUM('Control Sample Data'!M$3:M$98)&gt;10,IF(AND(ISNUMBER('Control Sample Data'!M95),'Control Sample Data'!M95&lt;$C$109, 'Control Sample Data'!M95&gt;0),'Control Sample Data'!M95,$C$109),""))</f>
        <v/>
      </c>
      <c r="AB96" s="127" t="str">
        <f>IF('Control Sample Data'!N95="","",IF(SUM('Control Sample Data'!N$3:N$98)&gt;10,IF(AND(ISNUMBER('Control Sample Data'!N95),'Control Sample Data'!N95&lt;$C$109, 'Control Sample Data'!N95&gt;0),'Control Sample Data'!N95,$C$109),""))</f>
        <v/>
      </c>
      <c r="BA96" s="85" t="str">
        <f t="shared" si="115"/>
        <v>RTC3</v>
      </c>
      <c r="BB96" s="107">
        <v>93</v>
      </c>
      <c r="BC96" s="86">
        <f t="shared" si="85"/>
        <v>1.3619999999999983</v>
      </c>
      <c r="BD96" s="86">
        <f t="shared" si="86"/>
        <v>1.5260000000000034</v>
      </c>
      <c r="BE96" s="86">
        <f t="shared" si="87"/>
        <v>1.5779999999999994</v>
      </c>
      <c r="BF96" s="86" t="str">
        <f t="shared" si="88"/>
        <v/>
      </c>
      <c r="BG96" s="86" t="str">
        <f t="shared" si="89"/>
        <v/>
      </c>
      <c r="BH96" s="86" t="str">
        <f t="shared" si="90"/>
        <v/>
      </c>
      <c r="BI96" s="86" t="str">
        <f t="shared" si="91"/>
        <v/>
      </c>
      <c r="BJ96" s="86" t="str">
        <f t="shared" si="92"/>
        <v/>
      </c>
      <c r="BK96" s="86" t="str">
        <f t="shared" si="93"/>
        <v/>
      </c>
      <c r="BL96" s="86" t="str">
        <f t="shared" si="94"/>
        <v/>
      </c>
      <c r="BM96" s="86" t="str">
        <f t="shared" si="116"/>
        <v/>
      </c>
      <c r="BN96" s="86" t="str">
        <f t="shared" si="117"/>
        <v/>
      </c>
      <c r="BO96" s="86">
        <f t="shared" si="95"/>
        <v>2.8900000000000006</v>
      </c>
      <c r="BP96" s="86">
        <f t="shared" si="96"/>
        <v>2.8880000000000017</v>
      </c>
      <c r="BQ96" s="86">
        <f t="shared" si="97"/>
        <v>2.9839999999999982</v>
      </c>
      <c r="BR96" s="86" t="str">
        <f t="shared" si="98"/>
        <v/>
      </c>
      <c r="BS96" s="86" t="str">
        <f t="shared" si="99"/>
        <v/>
      </c>
      <c r="BT96" s="86" t="str">
        <f t="shared" si="100"/>
        <v/>
      </c>
      <c r="BU96" s="86" t="str">
        <f t="shared" si="101"/>
        <v/>
      </c>
      <c r="BV96" s="86" t="str">
        <f t="shared" si="102"/>
        <v/>
      </c>
      <c r="BW96" s="86" t="str">
        <f t="shared" si="103"/>
        <v/>
      </c>
      <c r="BX96" s="86" t="str">
        <f t="shared" si="104"/>
        <v/>
      </c>
      <c r="BY96" s="86" t="str">
        <f t="shared" si="118"/>
        <v/>
      </c>
      <c r="BZ96" s="86" t="str">
        <f t="shared" si="119"/>
        <v/>
      </c>
      <c r="CA96" s="41">
        <f t="shared" si="120"/>
        <v>1.488666666666667</v>
      </c>
      <c r="CB96" s="41">
        <f t="shared" si="121"/>
        <v>2.920666666666667</v>
      </c>
      <c r="CC96" s="90" t="str">
        <f t="shared" si="122"/>
        <v>RTC3</v>
      </c>
      <c r="CD96" s="107">
        <v>93</v>
      </c>
      <c r="CE96" s="91">
        <f t="shared" si="105"/>
        <v>0.38904258827770977</v>
      </c>
      <c r="CF96" s="91">
        <f t="shared" si="106"/>
        <v>0.34723878394127689</v>
      </c>
      <c r="CG96" s="91">
        <f t="shared" si="107"/>
        <v>0.33494590060696044</v>
      </c>
      <c r="CH96" s="91" t="str">
        <f t="shared" si="108"/>
        <v/>
      </c>
      <c r="CI96" s="91" t="str">
        <f t="shared" si="109"/>
        <v/>
      </c>
      <c r="CJ96" s="91" t="str">
        <f t="shared" si="110"/>
        <v/>
      </c>
      <c r="CK96" s="91" t="str">
        <f t="shared" si="111"/>
        <v/>
      </c>
      <c r="CL96" s="91" t="str">
        <f t="shared" si="112"/>
        <v/>
      </c>
      <c r="CM96" s="91" t="str">
        <f t="shared" si="113"/>
        <v/>
      </c>
      <c r="CN96" s="91" t="str">
        <f t="shared" si="114"/>
        <v/>
      </c>
      <c r="CO96" s="91" t="str">
        <f t="shared" si="123"/>
        <v/>
      </c>
      <c r="CP96" s="91" t="str">
        <f t="shared" si="124"/>
        <v/>
      </c>
      <c r="CQ96" s="91">
        <f t="shared" si="128"/>
        <v>0.13490352956305335</v>
      </c>
      <c r="CR96" s="91">
        <f t="shared" si="128"/>
        <v>0.13509067525491877</v>
      </c>
      <c r="CS96" s="91">
        <f t="shared" si="128"/>
        <v>0.12639401010641318</v>
      </c>
      <c r="CT96" s="91" t="str">
        <f t="shared" si="128"/>
        <v/>
      </c>
      <c r="CU96" s="91" t="str">
        <f t="shared" si="128"/>
        <v/>
      </c>
      <c r="CV96" s="91" t="str">
        <f t="shared" si="128"/>
        <v/>
      </c>
      <c r="CW96" s="91" t="str">
        <f t="shared" si="128"/>
        <v/>
      </c>
      <c r="CX96" s="91" t="str">
        <f t="shared" si="128"/>
        <v/>
      </c>
      <c r="CY96" s="91" t="str">
        <f t="shared" si="129"/>
        <v/>
      </c>
      <c r="CZ96" s="91" t="str">
        <f t="shared" si="129"/>
        <v/>
      </c>
      <c r="DA96" s="91" t="str">
        <f t="shared" si="125"/>
        <v/>
      </c>
      <c r="DB96" s="91" t="str">
        <f t="shared" si="126"/>
        <v/>
      </c>
    </row>
    <row r="97" spans="1:106" ht="15" customHeight="1" x14ac:dyDescent="0.3">
      <c r="A97" s="126" t="str">
        <f>'Gene Table'!B96</f>
        <v>PPC1</v>
      </c>
      <c r="B97" s="102">
        <v>94</v>
      </c>
      <c r="C97" s="41">
        <f>IF('Test Sample Data'!C96="","",IF(SUM('Test Sample Data'!C$3:C$98)&gt;10,IF(AND(ISNUMBER('Test Sample Data'!C96),'Test Sample Data'!C96&lt;$C$109, 'Test Sample Data'!C96&gt;0),'Test Sample Data'!C96,$C$109),""))</f>
        <v>18.350000000000001</v>
      </c>
      <c r="D97" s="41">
        <f>IF('Test Sample Data'!D96="","",IF(SUM('Test Sample Data'!D$3:D$98)&gt;10,IF(AND(ISNUMBER('Test Sample Data'!D96),'Test Sample Data'!D96&lt;$C$109, 'Test Sample Data'!D96&gt;0),'Test Sample Data'!D96,$C$109),""))</f>
        <v>18.11</v>
      </c>
      <c r="E97" s="41">
        <f>IF('Test Sample Data'!E96="","",IF(SUM('Test Sample Data'!E$3:E$98)&gt;10,IF(AND(ISNUMBER('Test Sample Data'!E96),'Test Sample Data'!E96&lt;$C$109, 'Test Sample Data'!E96&gt;0),'Test Sample Data'!E96,$C$109),""))</f>
        <v>18.100000000000001</v>
      </c>
      <c r="F97" s="41" t="str">
        <f>IF('Test Sample Data'!F96="","",IF(SUM('Test Sample Data'!F$3:F$98)&gt;10,IF(AND(ISNUMBER('Test Sample Data'!F96),'Test Sample Data'!F96&lt;$C$109, 'Test Sample Data'!F96&gt;0),'Test Sample Data'!F96,$C$109),""))</f>
        <v/>
      </c>
      <c r="G97" s="41" t="str">
        <f>IF('Test Sample Data'!G96="","",IF(SUM('Test Sample Data'!G$3:G$98)&gt;10,IF(AND(ISNUMBER('Test Sample Data'!G96),'Test Sample Data'!G96&lt;$C$109, 'Test Sample Data'!G96&gt;0),'Test Sample Data'!G96,$C$109),""))</f>
        <v/>
      </c>
      <c r="H97" s="41" t="str">
        <f>IF('Test Sample Data'!H96="","",IF(SUM('Test Sample Data'!H$3:H$98)&gt;10,IF(AND(ISNUMBER('Test Sample Data'!H96),'Test Sample Data'!H96&lt;$C$109, 'Test Sample Data'!H96&gt;0),'Test Sample Data'!H96,$C$109),""))</f>
        <v/>
      </c>
      <c r="I97" s="41" t="str">
        <f>IF('Test Sample Data'!I96="","",IF(SUM('Test Sample Data'!I$3:I$98)&gt;10,IF(AND(ISNUMBER('Test Sample Data'!I96),'Test Sample Data'!I96&lt;$C$109, 'Test Sample Data'!I96&gt;0),'Test Sample Data'!I96,$C$109),""))</f>
        <v/>
      </c>
      <c r="J97" s="41" t="str">
        <f>IF('Test Sample Data'!J96="","",IF(SUM('Test Sample Data'!J$3:J$98)&gt;10,IF(AND(ISNUMBER('Test Sample Data'!J96),'Test Sample Data'!J96&lt;$C$109, 'Test Sample Data'!J96&gt;0),'Test Sample Data'!J96,$C$109),""))</f>
        <v/>
      </c>
      <c r="K97" s="41" t="str">
        <f>IF('Test Sample Data'!K96="","",IF(SUM('Test Sample Data'!K$3:K$98)&gt;10,IF(AND(ISNUMBER('Test Sample Data'!K96),'Test Sample Data'!K96&lt;$C$109, 'Test Sample Data'!K96&gt;0),'Test Sample Data'!K96,$C$109),""))</f>
        <v/>
      </c>
      <c r="L97" s="41" t="str">
        <f>IF('Test Sample Data'!L96="","",IF(SUM('Test Sample Data'!L$3:L$98)&gt;10,IF(AND(ISNUMBER('Test Sample Data'!L96),'Test Sample Data'!L96&lt;$C$109, 'Test Sample Data'!L96&gt;0),'Test Sample Data'!L96,$C$109),""))</f>
        <v/>
      </c>
      <c r="M97" s="41" t="str">
        <f>IF('Test Sample Data'!M96="","",IF(SUM('Test Sample Data'!M$3:M$98)&gt;10,IF(AND(ISNUMBER('Test Sample Data'!M96),'Test Sample Data'!M96&lt;$C$109, 'Test Sample Data'!M96&gt;0),'Test Sample Data'!M96,$C$109),""))</f>
        <v/>
      </c>
      <c r="N97" s="41" t="str">
        <f>IF('Test Sample Data'!N96="","",IF(SUM('Test Sample Data'!N$3:N$98)&gt;10,IF(AND(ISNUMBER('Test Sample Data'!N96),'Test Sample Data'!N96&lt;$C$109, 'Test Sample Data'!N96&gt;0),'Test Sample Data'!N96,$C$109),""))</f>
        <v/>
      </c>
      <c r="O97" s="41" t="str">
        <f>'Gene Table'!B96</f>
        <v>PPC1</v>
      </c>
      <c r="P97" s="102">
        <v>94</v>
      </c>
      <c r="Q97" s="41">
        <f>IF('Control Sample Data'!C96="","",IF(SUM('Control Sample Data'!C$3:C$98)&gt;10,IF(AND(ISNUMBER('Control Sample Data'!C96),'Control Sample Data'!C96&lt;$C$109, 'Control Sample Data'!C96&gt;0),'Control Sample Data'!C96,$C$109),""))</f>
        <v>17.510000000000002</v>
      </c>
      <c r="R97" s="41">
        <f>IF('Control Sample Data'!D96="","",IF(SUM('Control Sample Data'!D$3:D$98)&gt;10,IF(AND(ISNUMBER('Control Sample Data'!D96),'Control Sample Data'!D96&lt;$C$109, 'Control Sample Data'!D96&gt;0),'Control Sample Data'!D96,$C$109),""))</f>
        <v>17.53</v>
      </c>
      <c r="S97" s="41">
        <f>IF('Control Sample Data'!E96="","",IF(SUM('Control Sample Data'!E$3:E$98)&gt;10,IF(AND(ISNUMBER('Control Sample Data'!E96),'Control Sample Data'!E96&lt;$C$109, 'Control Sample Data'!E96&gt;0),'Control Sample Data'!E96,$C$109),""))</f>
        <v>17.61</v>
      </c>
      <c r="T97" s="41" t="str">
        <f>IF('Control Sample Data'!F96="","",IF(SUM('Control Sample Data'!F$3:F$98)&gt;10,IF(AND(ISNUMBER('Control Sample Data'!F96),'Control Sample Data'!F96&lt;$C$109, 'Control Sample Data'!F96&gt;0),'Control Sample Data'!F96,$C$109),""))</f>
        <v/>
      </c>
      <c r="U97" s="41" t="str">
        <f>IF('Control Sample Data'!G96="","",IF(SUM('Control Sample Data'!G$3:G$98)&gt;10,IF(AND(ISNUMBER('Control Sample Data'!G96),'Control Sample Data'!G96&lt;$C$109, 'Control Sample Data'!G96&gt;0),'Control Sample Data'!G96,$C$109),""))</f>
        <v/>
      </c>
      <c r="V97" s="41" t="str">
        <f>IF('Control Sample Data'!H96="","",IF(SUM('Control Sample Data'!H$3:H$98)&gt;10,IF(AND(ISNUMBER('Control Sample Data'!H96),'Control Sample Data'!H96&lt;$C$109, 'Control Sample Data'!H96&gt;0),'Control Sample Data'!H96,$C$109),""))</f>
        <v/>
      </c>
      <c r="W97" s="41" t="str">
        <f>IF('Control Sample Data'!I96="","",IF(SUM('Control Sample Data'!I$3:I$98)&gt;10,IF(AND(ISNUMBER('Control Sample Data'!I96),'Control Sample Data'!I96&lt;$C$109, 'Control Sample Data'!I96&gt;0),'Control Sample Data'!I96,$C$109),""))</f>
        <v/>
      </c>
      <c r="X97" s="41" t="str">
        <f>IF('Control Sample Data'!J96="","",IF(SUM('Control Sample Data'!J$3:J$98)&gt;10,IF(AND(ISNUMBER('Control Sample Data'!J96),'Control Sample Data'!J96&lt;$C$109, 'Control Sample Data'!J96&gt;0),'Control Sample Data'!J96,$C$109),""))</f>
        <v/>
      </c>
      <c r="Y97" s="41" t="str">
        <f>IF('Control Sample Data'!K96="","",IF(SUM('Control Sample Data'!K$3:K$98)&gt;10,IF(AND(ISNUMBER('Control Sample Data'!K96),'Control Sample Data'!K96&lt;$C$109, 'Control Sample Data'!K96&gt;0),'Control Sample Data'!K96,$C$109),""))</f>
        <v/>
      </c>
      <c r="Z97" s="41" t="str">
        <f>IF('Control Sample Data'!L96="","",IF(SUM('Control Sample Data'!L$3:L$98)&gt;10,IF(AND(ISNUMBER('Control Sample Data'!L96),'Control Sample Data'!L96&lt;$C$109, 'Control Sample Data'!L96&gt;0),'Control Sample Data'!L96,$C$109),""))</f>
        <v/>
      </c>
      <c r="AA97" s="41" t="str">
        <f>IF('Control Sample Data'!M96="","",IF(SUM('Control Sample Data'!M$3:M$98)&gt;10,IF(AND(ISNUMBER('Control Sample Data'!M96),'Control Sample Data'!M96&lt;$C$109, 'Control Sample Data'!M96&gt;0),'Control Sample Data'!M96,$C$109),""))</f>
        <v/>
      </c>
      <c r="AB97" s="127" t="str">
        <f>IF('Control Sample Data'!N96="","",IF(SUM('Control Sample Data'!N$3:N$98)&gt;10,IF(AND(ISNUMBER('Control Sample Data'!N96),'Control Sample Data'!N96&lt;$C$109, 'Control Sample Data'!N96&gt;0),'Control Sample Data'!N96,$C$109),""))</f>
        <v/>
      </c>
      <c r="BA97" s="85" t="str">
        <f t="shared" si="115"/>
        <v>PPC1</v>
      </c>
      <c r="BB97" s="107">
        <v>94</v>
      </c>
      <c r="BC97" s="86">
        <f t="shared" si="85"/>
        <v>-0.35800000000000054</v>
      </c>
      <c r="BD97" s="86">
        <f t="shared" si="86"/>
        <v>-0.57399999999999807</v>
      </c>
      <c r="BE97" s="86">
        <f t="shared" si="87"/>
        <v>-0.48199999999999932</v>
      </c>
      <c r="BF97" s="86" t="str">
        <f t="shared" si="88"/>
        <v/>
      </c>
      <c r="BG97" s="86" t="str">
        <f t="shared" si="89"/>
        <v/>
      </c>
      <c r="BH97" s="86" t="str">
        <f t="shared" si="90"/>
        <v/>
      </c>
      <c r="BI97" s="86" t="str">
        <f t="shared" si="91"/>
        <v/>
      </c>
      <c r="BJ97" s="86" t="str">
        <f t="shared" si="92"/>
        <v/>
      </c>
      <c r="BK97" s="86" t="str">
        <f t="shared" si="93"/>
        <v/>
      </c>
      <c r="BL97" s="86" t="str">
        <f t="shared" si="94"/>
        <v/>
      </c>
      <c r="BM97" s="86" t="str">
        <f t="shared" si="116"/>
        <v/>
      </c>
      <c r="BN97" s="86" t="str">
        <f t="shared" si="117"/>
        <v/>
      </c>
      <c r="BO97" s="86">
        <f t="shared" si="95"/>
        <v>-0.9599999999999973</v>
      </c>
      <c r="BP97" s="86">
        <f t="shared" si="96"/>
        <v>-0.81199999999999761</v>
      </c>
      <c r="BQ97" s="86">
        <f t="shared" si="97"/>
        <v>-0.96600000000000108</v>
      </c>
      <c r="BR97" s="86" t="str">
        <f t="shared" si="98"/>
        <v/>
      </c>
      <c r="BS97" s="86" t="str">
        <f t="shared" si="99"/>
        <v/>
      </c>
      <c r="BT97" s="86" t="str">
        <f t="shared" si="100"/>
        <v/>
      </c>
      <c r="BU97" s="86" t="str">
        <f t="shared" si="101"/>
        <v/>
      </c>
      <c r="BV97" s="86" t="str">
        <f t="shared" si="102"/>
        <v/>
      </c>
      <c r="BW97" s="86" t="str">
        <f t="shared" si="103"/>
        <v/>
      </c>
      <c r="BX97" s="86" t="str">
        <f t="shared" si="104"/>
        <v/>
      </c>
      <c r="BY97" s="86" t="str">
        <f t="shared" si="118"/>
        <v/>
      </c>
      <c r="BZ97" s="86" t="str">
        <f t="shared" si="119"/>
        <v/>
      </c>
      <c r="CA97" s="41">
        <f t="shared" si="120"/>
        <v>-0.47133333333333266</v>
      </c>
      <c r="CB97" s="41">
        <f t="shared" si="121"/>
        <v>-0.91266666666666529</v>
      </c>
      <c r="CC97" s="90" t="str">
        <f t="shared" si="122"/>
        <v>PPC1</v>
      </c>
      <c r="CD97" s="107">
        <v>94</v>
      </c>
      <c r="CE97" s="91">
        <f t="shared" si="105"/>
        <v>1.2816479241601935</v>
      </c>
      <c r="CF97" s="91">
        <f t="shared" si="106"/>
        <v>1.4886452551665377</v>
      </c>
      <c r="CG97" s="91">
        <f t="shared" si="107"/>
        <v>1.3966785324673971</v>
      </c>
      <c r="CH97" s="91" t="str">
        <f t="shared" si="108"/>
        <v/>
      </c>
      <c r="CI97" s="91" t="str">
        <f t="shared" si="109"/>
        <v/>
      </c>
      <c r="CJ97" s="91" t="str">
        <f t="shared" si="110"/>
        <v/>
      </c>
      <c r="CK97" s="91" t="str">
        <f t="shared" si="111"/>
        <v/>
      </c>
      <c r="CL97" s="91" t="str">
        <f t="shared" si="112"/>
        <v/>
      </c>
      <c r="CM97" s="91" t="str">
        <f t="shared" si="113"/>
        <v/>
      </c>
      <c r="CN97" s="91" t="str">
        <f t="shared" si="114"/>
        <v/>
      </c>
      <c r="CO97" s="91" t="str">
        <f t="shared" si="123"/>
        <v/>
      </c>
      <c r="CP97" s="91" t="str">
        <f t="shared" si="124"/>
        <v/>
      </c>
      <c r="CQ97" s="91">
        <f t="shared" si="128"/>
        <v>1.9453098948245675</v>
      </c>
      <c r="CR97" s="91">
        <f t="shared" si="128"/>
        <v>1.7556435952190357</v>
      </c>
      <c r="CS97" s="91">
        <f t="shared" si="128"/>
        <v>1.9534170579244563</v>
      </c>
      <c r="CT97" s="91" t="str">
        <f t="shared" si="128"/>
        <v/>
      </c>
      <c r="CU97" s="91" t="str">
        <f t="shared" si="128"/>
        <v/>
      </c>
      <c r="CV97" s="91" t="str">
        <f t="shared" si="128"/>
        <v/>
      </c>
      <c r="CW97" s="91" t="str">
        <f t="shared" si="128"/>
        <v/>
      </c>
      <c r="CX97" s="91" t="str">
        <f t="shared" si="128"/>
        <v/>
      </c>
      <c r="CY97" s="91" t="str">
        <f t="shared" si="129"/>
        <v/>
      </c>
      <c r="CZ97" s="91" t="str">
        <f t="shared" si="129"/>
        <v/>
      </c>
      <c r="DA97" s="91" t="str">
        <f t="shared" si="125"/>
        <v/>
      </c>
      <c r="DB97" s="91" t="str">
        <f t="shared" si="126"/>
        <v/>
      </c>
    </row>
    <row r="98" spans="1:106" ht="15" customHeight="1" x14ac:dyDescent="0.3">
      <c r="A98" s="126" t="str">
        <f>'Gene Table'!B97</f>
        <v>PPC2</v>
      </c>
      <c r="B98" s="102">
        <v>95</v>
      </c>
      <c r="C98" s="41">
        <f>IF('Test Sample Data'!C97="","",IF(SUM('Test Sample Data'!C$3:C$98)&gt;10,IF(AND(ISNUMBER('Test Sample Data'!C97),'Test Sample Data'!C97&lt;$C$109, 'Test Sample Data'!C97&gt;0),'Test Sample Data'!C97,$C$109),""))</f>
        <v>18.190000000000001</v>
      </c>
      <c r="D98" s="41">
        <f>IF('Test Sample Data'!D97="","",IF(SUM('Test Sample Data'!D$3:D$98)&gt;10,IF(AND(ISNUMBER('Test Sample Data'!D97),'Test Sample Data'!D97&lt;$C$109, 'Test Sample Data'!D97&gt;0),'Test Sample Data'!D97,$C$109),""))</f>
        <v>18.12</v>
      </c>
      <c r="E98" s="41">
        <f>IF('Test Sample Data'!E97="","",IF(SUM('Test Sample Data'!E$3:E$98)&gt;10,IF(AND(ISNUMBER('Test Sample Data'!E97),'Test Sample Data'!E97&lt;$C$109, 'Test Sample Data'!E97&gt;0),'Test Sample Data'!E97,$C$109),""))</f>
        <v>18.09</v>
      </c>
      <c r="F98" s="41" t="str">
        <f>IF('Test Sample Data'!F97="","",IF(SUM('Test Sample Data'!F$3:F$98)&gt;10,IF(AND(ISNUMBER('Test Sample Data'!F97),'Test Sample Data'!F97&lt;$C$109, 'Test Sample Data'!F97&gt;0),'Test Sample Data'!F97,$C$109),""))</f>
        <v/>
      </c>
      <c r="G98" s="41" t="str">
        <f>IF('Test Sample Data'!G97="","",IF(SUM('Test Sample Data'!G$3:G$98)&gt;10,IF(AND(ISNUMBER('Test Sample Data'!G97),'Test Sample Data'!G97&lt;$C$109, 'Test Sample Data'!G97&gt;0),'Test Sample Data'!G97,$C$109),""))</f>
        <v/>
      </c>
      <c r="H98" s="41" t="str">
        <f>IF('Test Sample Data'!H97="","",IF(SUM('Test Sample Data'!H$3:H$98)&gt;10,IF(AND(ISNUMBER('Test Sample Data'!H97),'Test Sample Data'!H97&lt;$C$109, 'Test Sample Data'!H97&gt;0),'Test Sample Data'!H97,$C$109),""))</f>
        <v/>
      </c>
      <c r="I98" s="41" t="str">
        <f>IF('Test Sample Data'!I97="","",IF(SUM('Test Sample Data'!I$3:I$98)&gt;10,IF(AND(ISNUMBER('Test Sample Data'!I97),'Test Sample Data'!I97&lt;$C$109, 'Test Sample Data'!I97&gt;0),'Test Sample Data'!I97,$C$109),""))</f>
        <v/>
      </c>
      <c r="J98" s="41" t="str">
        <f>IF('Test Sample Data'!J97="","",IF(SUM('Test Sample Data'!J$3:J$98)&gt;10,IF(AND(ISNUMBER('Test Sample Data'!J97),'Test Sample Data'!J97&lt;$C$109, 'Test Sample Data'!J97&gt;0),'Test Sample Data'!J97,$C$109),""))</f>
        <v/>
      </c>
      <c r="K98" s="41" t="str">
        <f>IF('Test Sample Data'!K97="","",IF(SUM('Test Sample Data'!K$3:K$98)&gt;10,IF(AND(ISNUMBER('Test Sample Data'!K97),'Test Sample Data'!K97&lt;$C$109, 'Test Sample Data'!K97&gt;0),'Test Sample Data'!K97,$C$109),""))</f>
        <v/>
      </c>
      <c r="L98" s="41" t="str">
        <f>IF('Test Sample Data'!L97="","",IF(SUM('Test Sample Data'!L$3:L$98)&gt;10,IF(AND(ISNUMBER('Test Sample Data'!L97),'Test Sample Data'!L97&lt;$C$109, 'Test Sample Data'!L97&gt;0),'Test Sample Data'!L97,$C$109),""))</f>
        <v/>
      </c>
      <c r="M98" s="41" t="str">
        <f>IF('Test Sample Data'!M97="","",IF(SUM('Test Sample Data'!M$3:M$98)&gt;10,IF(AND(ISNUMBER('Test Sample Data'!M97),'Test Sample Data'!M97&lt;$C$109, 'Test Sample Data'!M97&gt;0),'Test Sample Data'!M97,$C$109),""))</f>
        <v/>
      </c>
      <c r="N98" s="41" t="str">
        <f>IF('Test Sample Data'!N97="","",IF(SUM('Test Sample Data'!N$3:N$98)&gt;10,IF(AND(ISNUMBER('Test Sample Data'!N97),'Test Sample Data'!N97&lt;$C$109, 'Test Sample Data'!N97&gt;0),'Test Sample Data'!N97,$C$109),""))</f>
        <v/>
      </c>
      <c r="O98" s="41" t="str">
        <f>'Gene Table'!B97</f>
        <v>PPC2</v>
      </c>
      <c r="P98" s="102">
        <v>95</v>
      </c>
      <c r="Q98" s="41">
        <f>IF('Control Sample Data'!C97="","",IF(SUM('Control Sample Data'!C$3:C$98)&gt;10,IF(AND(ISNUMBER('Control Sample Data'!C97),'Control Sample Data'!C97&lt;$C$109, 'Control Sample Data'!C97&gt;0),'Control Sample Data'!C97,$C$109),""))</f>
        <v>17.64</v>
      </c>
      <c r="R98" s="41">
        <f>IF('Control Sample Data'!D97="","",IF(SUM('Control Sample Data'!D$3:D$98)&gt;10,IF(AND(ISNUMBER('Control Sample Data'!D97),'Control Sample Data'!D97&lt;$C$109, 'Control Sample Data'!D97&gt;0),'Control Sample Data'!D97,$C$109),""))</f>
        <v>17.41</v>
      </c>
      <c r="S98" s="41">
        <f>IF('Control Sample Data'!E97="","",IF(SUM('Control Sample Data'!E$3:E$98)&gt;10,IF(AND(ISNUMBER('Control Sample Data'!E97),'Control Sample Data'!E97&lt;$C$109, 'Control Sample Data'!E97&gt;0),'Control Sample Data'!E97,$C$109),""))</f>
        <v>17.54</v>
      </c>
      <c r="T98" s="41" t="str">
        <f>IF('Control Sample Data'!F97="","",IF(SUM('Control Sample Data'!F$3:F$98)&gt;10,IF(AND(ISNUMBER('Control Sample Data'!F97),'Control Sample Data'!F97&lt;$C$109, 'Control Sample Data'!F97&gt;0),'Control Sample Data'!F97,$C$109),""))</f>
        <v/>
      </c>
      <c r="U98" s="41" t="str">
        <f>IF('Control Sample Data'!G97="","",IF(SUM('Control Sample Data'!G$3:G$98)&gt;10,IF(AND(ISNUMBER('Control Sample Data'!G97),'Control Sample Data'!G97&lt;$C$109, 'Control Sample Data'!G97&gt;0),'Control Sample Data'!G97,$C$109),""))</f>
        <v/>
      </c>
      <c r="V98" s="41" t="str">
        <f>IF('Control Sample Data'!H97="","",IF(SUM('Control Sample Data'!H$3:H$98)&gt;10,IF(AND(ISNUMBER('Control Sample Data'!H97),'Control Sample Data'!H97&lt;$C$109, 'Control Sample Data'!H97&gt;0),'Control Sample Data'!H97,$C$109),""))</f>
        <v/>
      </c>
      <c r="W98" s="41" t="str">
        <f>IF('Control Sample Data'!I97="","",IF(SUM('Control Sample Data'!I$3:I$98)&gt;10,IF(AND(ISNUMBER('Control Sample Data'!I97),'Control Sample Data'!I97&lt;$C$109, 'Control Sample Data'!I97&gt;0),'Control Sample Data'!I97,$C$109),""))</f>
        <v/>
      </c>
      <c r="X98" s="41" t="str">
        <f>IF('Control Sample Data'!J97="","",IF(SUM('Control Sample Data'!J$3:J$98)&gt;10,IF(AND(ISNUMBER('Control Sample Data'!J97),'Control Sample Data'!J97&lt;$C$109, 'Control Sample Data'!J97&gt;0),'Control Sample Data'!J97,$C$109),""))</f>
        <v/>
      </c>
      <c r="Y98" s="41" t="str">
        <f>IF('Control Sample Data'!K97="","",IF(SUM('Control Sample Data'!K$3:K$98)&gt;10,IF(AND(ISNUMBER('Control Sample Data'!K97),'Control Sample Data'!K97&lt;$C$109, 'Control Sample Data'!K97&gt;0),'Control Sample Data'!K97,$C$109),""))</f>
        <v/>
      </c>
      <c r="Z98" s="41" t="str">
        <f>IF('Control Sample Data'!L97="","",IF(SUM('Control Sample Data'!L$3:L$98)&gt;10,IF(AND(ISNUMBER('Control Sample Data'!L97),'Control Sample Data'!L97&lt;$C$109, 'Control Sample Data'!L97&gt;0),'Control Sample Data'!L97,$C$109),""))</f>
        <v/>
      </c>
      <c r="AA98" s="41" t="str">
        <f>IF('Control Sample Data'!M97="","",IF(SUM('Control Sample Data'!M$3:M$98)&gt;10,IF(AND(ISNUMBER('Control Sample Data'!M97),'Control Sample Data'!M97&lt;$C$109, 'Control Sample Data'!M97&gt;0),'Control Sample Data'!M97,$C$109),""))</f>
        <v/>
      </c>
      <c r="AB98" s="127" t="str">
        <f>IF('Control Sample Data'!N97="","",IF(SUM('Control Sample Data'!N$3:N$98)&gt;10,IF(AND(ISNUMBER('Control Sample Data'!N97),'Control Sample Data'!N97&lt;$C$109, 'Control Sample Data'!N97&gt;0),'Control Sample Data'!N97,$C$109),""))</f>
        <v/>
      </c>
      <c r="BA98" s="85" t="str">
        <f t="shared" si="115"/>
        <v>PPC2</v>
      </c>
      <c r="BB98" s="107">
        <v>95</v>
      </c>
      <c r="BC98" s="86">
        <f t="shared" si="85"/>
        <v>-0.51800000000000068</v>
      </c>
      <c r="BD98" s="86">
        <f t="shared" si="86"/>
        <v>-0.5639999999999965</v>
      </c>
      <c r="BE98" s="86">
        <f t="shared" si="87"/>
        <v>-0.49200000000000088</v>
      </c>
      <c r="BF98" s="86" t="str">
        <f t="shared" si="88"/>
        <v/>
      </c>
      <c r="BG98" s="86" t="str">
        <f t="shared" si="89"/>
        <v/>
      </c>
      <c r="BH98" s="86" t="str">
        <f t="shared" si="90"/>
        <v/>
      </c>
      <c r="BI98" s="86" t="str">
        <f t="shared" si="91"/>
        <v/>
      </c>
      <c r="BJ98" s="86" t="str">
        <f t="shared" si="92"/>
        <v/>
      </c>
      <c r="BK98" s="86" t="str">
        <f t="shared" si="93"/>
        <v/>
      </c>
      <c r="BL98" s="86" t="str">
        <f t="shared" si="94"/>
        <v/>
      </c>
      <c r="BM98" s="86" t="str">
        <f t="shared" si="116"/>
        <v/>
      </c>
      <c r="BN98" s="86" t="str">
        <f t="shared" si="117"/>
        <v/>
      </c>
      <c r="BO98" s="86">
        <f t="shared" si="95"/>
        <v>-0.82999999999999829</v>
      </c>
      <c r="BP98" s="86">
        <f t="shared" si="96"/>
        <v>-0.93199999999999861</v>
      </c>
      <c r="BQ98" s="86">
        <f t="shared" si="97"/>
        <v>-1.0360000000000014</v>
      </c>
      <c r="BR98" s="86" t="str">
        <f t="shared" si="98"/>
        <v/>
      </c>
      <c r="BS98" s="86" t="str">
        <f t="shared" si="99"/>
        <v/>
      </c>
      <c r="BT98" s="86" t="str">
        <f t="shared" si="100"/>
        <v/>
      </c>
      <c r="BU98" s="86" t="str">
        <f t="shared" si="101"/>
        <v/>
      </c>
      <c r="BV98" s="86" t="str">
        <f t="shared" si="102"/>
        <v/>
      </c>
      <c r="BW98" s="86" t="str">
        <f t="shared" si="103"/>
        <v/>
      </c>
      <c r="BX98" s="86" t="str">
        <f t="shared" si="104"/>
        <v/>
      </c>
      <c r="BY98" s="86" t="str">
        <f t="shared" si="118"/>
        <v/>
      </c>
      <c r="BZ98" s="86" t="str">
        <f t="shared" si="119"/>
        <v/>
      </c>
      <c r="CA98" s="41">
        <f t="shared" si="120"/>
        <v>-0.52466666666666606</v>
      </c>
      <c r="CB98" s="41">
        <f t="shared" si="121"/>
        <v>-0.93266666666666609</v>
      </c>
      <c r="CC98" s="90" t="str">
        <f t="shared" si="122"/>
        <v>PPC2</v>
      </c>
      <c r="CD98" s="107">
        <v>95</v>
      </c>
      <c r="CE98" s="91">
        <f t="shared" si="105"/>
        <v>1.4319687412011441</v>
      </c>
      <c r="CF98" s="91">
        <f t="shared" si="106"/>
        <v>1.4783624312738384</v>
      </c>
      <c r="CG98" s="91">
        <f t="shared" si="107"/>
        <v>1.4063931999131201</v>
      </c>
      <c r="CH98" s="91" t="str">
        <f t="shared" si="108"/>
        <v/>
      </c>
      <c r="CI98" s="91" t="str">
        <f t="shared" si="109"/>
        <v/>
      </c>
      <c r="CJ98" s="91" t="str">
        <f t="shared" si="110"/>
        <v/>
      </c>
      <c r="CK98" s="91" t="str">
        <f t="shared" si="111"/>
        <v/>
      </c>
      <c r="CL98" s="91" t="str">
        <f t="shared" si="112"/>
        <v/>
      </c>
      <c r="CM98" s="91" t="str">
        <f t="shared" si="113"/>
        <v/>
      </c>
      <c r="CN98" s="91" t="str">
        <f t="shared" si="114"/>
        <v/>
      </c>
      <c r="CO98" s="91" t="str">
        <f t="shared" si="123"/>
        <v/>
      </c>
      <c r="CP98" s="91" t="str">
        <f t="shared" si="124"/>
        <v/>
      </c>
      <c r="CQ98" s="91">
        <f t="shared" si="128"/>
        <v>1.7776853623331381</v>
      </c>
      <c r="CR98" s="91">
        <f t="shared" si="128"/>
        <v>1.9079191010951144</v>
      </c>
      <c r="CS98" s="91">
        <f t="shared" si="128"/>
        <v>2.0505344757771895</v>
      </c>
      <c r="CT98" s="91" t="str">
        <f t="shared" si="128"/>
        <v/>
      </c>
      <c r="CU98" s="91" t="str">
        <f t="shared" si="128"/>
        <v/>
      </c>
      <c r="CV98" s="91" t="str">
        <f t="shared" si="128"/>
        <v/>
      </c>
      <c r="CW98" s="91" t="str">
        <f t="shared" si="128"/>
        <v/>
      </c>
      <c r="CX98" s="91" t="str">
        <f t="shared" si="128"/>
        <v/>
      </c>
      <c r="CY98" s="91" t="str">
        <f t="shared" si="129"/>
        <v/>
      </c>
      <c r="CZ98" s="91" t="str">
        <f t="shared" si="129"/>
        <v/>
      </c>
      <c r="DA98" s="91" t="str">
        <f t="shared" si="125"/>
        <v/>
      </c>
      <c r="DB98" s="91" t="str">
        <f t="shared" si="126"/>
        <v/>
      </c>
    </row>
    <row r="99" spans="1:106" ht="15" customHeight="1" thickBot="1" x14ac:dyDescent="0.35">
      <c r="A99" s="128" t="str">
        <f>'Gene Table'!B98</f>
        <v>PPC3</v>
      </c>
      <c r="B99" s="129">
        <v>96</v>
      </c>
      <c r="C99" s="130">
        <f>IF('Test Sample Data'!C98="","",IF(SUM('Test Sample Data'!C$3:C$98)&gt;10,IF(AND(ISNUMBER('Test Sample Data'!C98),'Test Sample Data'!C98&lt;$C$109, 'Test Sample Data'!C98&gt;0),'Test Sample Data'!C98,$C$109),""))</f>
        <v>18.649999999999999</v>
      </c>
      <c r="D99" s="130">
        <f>IF('Test Sample Data'!D98="","",IF(SUM('Test Sample Data'!D$3:D$98)&gt;10,IF(AND(ISNUMBER('Test Sample Data'!D98),'Test Sample Data'!D98&lt;$C$109, 'Test Sample Data'!D98&gt;0),'Test Sample Data'!D98,$C$109),""))</f>
        <v>18.149999999999999</v>
      </c>
      <c r="E99" s="130">
        <f>IF('Test Sample Data'!E98="","",IF(SUM('Test Sample Data'!E$3:E$98)&gt;10,IF(AND(ISNUMBER('Test Sample Data'!E98),'Test Sample Data'!E98&lt;$C$109, 'Test Sample Data'!E98&gt;0),'Test Sample Data'!E98,$C$109),""))</f>
        <v>18.239999999999998</v>
      </c>
      <c r="F99" s="130" t="str">
        <f>IF('Test Sample Data'!F98="","",IF(SUM('Test Sample Data'!F$3:F$98)&gt;10,IF(AND(ISNUMBER('Test Sample Data'!F98),'Test Sample Data'!F98&lt;$C$109, 'Test Sample Data'!F98&gt;0),'Test Sample Data'!F98,$C$109),""))</f>
        <v/>
      </c>
      <c r="G99" s="130" t="str">
        <f>IF('Test Sample Data'!G98="","",IF(SUM('Test Sample Data'!G$3:G$98)&gt;10,IF(AND(ISNUMBER('Test Sample Data'!G98),'Test Sample Data'!G98&lt;$C$109, 'Test Sample Data'!G98&gt;0),'Test Sample Data'!G98,$C$109),""))</f>
        <v/>
      </c>
      <c r="H99" s="130" t="str">
        <f>IF('Test Sample Data'!H98="","",IF(SUM('Test Sample Data'!H$3:H$98)&gt;10,IF(AND(ISNUMBER('Test Sample Data'!H98),'Test Sample Data'!H98&lt;$C$109, 'Test Sample Data'!H98&gt;0),'Test Sample Data'!H98,$C$109),""))</f>
        <v/>
      </c>
      <c r="I99" s="130" t="str">
        <f>IF('Test Sample Data'!I98="","",IF(SUM('Test Sample Data'!I$3:I$98)&gt;10,IF(AND(ISNUMBER('Test Sample Data'!I98),'Test Sample Data'!I98&lt;$C$109, 'Test Sample Data'!I98&gt;0),'Test Sample Data'!I98,$C$109),""))</f>
        <v/>
      </c>
      <c r="J99" s="130" t="str">
        <f>IF('Test Sample Data'!J98="","",IF(SUM('Test Sample Data'!J$3:J$98)&gt;10,IF(AND(ISNUMBER('Test Sample Data'!J98),'Test Sample Data'!J98&lt;$C$109, 'Test Sample Data'!J98&gt;0),'Test Sample Data'!J98,$C$109),""))</f>
        <v/>
      </c>
      <c r="K99" s="130" t="str">
        <f>IF('Test Sample Data'!K98="","",IF(SUM('Test Sample Data'!K$3:K$98)&gt;10,IF(AND(ISNUMBER('Test Sample Data'!K98),'Test Sample Data'!K98&lt;$C$109, 'Test Sample Data'!K98&gt;0),'Test Sample Data'!K98,$C$109),""))</f>
        <v/>
      </c>
      <c r="L99" s="130" t="str">
        <f>IF('Test Sample Data'!L98="","",IF(SUM('Test Sample Data'!L$3:L$98)&gt;10,IF(AND(ISNUMBER('Test Sample Data'!L98),'Test Sample Data'!L98&lt;$C$109, 'Test Sample Data'!L98&gt;0),'Test Sample Data'!L98,$C$109),""))</f>
        <v/>
      </c>
      <c r="M99" s="130" t="str">
        <f>IF('Test Sample Data'!M98="","",IF(SUM('Test Sample Data'!M$3:M$98)&gt;10,IF(AND(ISNUMBER('Test Sample Data'!M98),'Test Sample Data'!M98&lt;$C$109, 'Test Sample Data'!M98&gt;0),'Test Sample Data'!M98,$C$109),""))</f>
        <v/>
      </c>
      <c r="N99" s="130" t="str">
        <f>IF('Test Sample Data'!N98="","",IF(SUM('Test Sample Data'!N$3:N$98)&gt;10,IF(AND(ISNUMBER('Test Sample Data'!N98),'Test Sample Data'!N98&lt;$C$109, 'Test Sample Data'!N98&gt;0),'Test Sample Data'!N98,$C$109),""))</f>
        <v/>
      </c>
      <c r="O99" s="130" t="str">
        <f>'Gene Table'!B98</f>
        <v>PPC3</v>
      </c>
      <c r="P99" s="129">
        <v>96</v>
      </c>
      <c r="Q99" s="130">
        <f>IF('Control Sample Data'!C98="","",IF(SUM('Control Sample Data'!C$3:C$98)&gt;10,IF(AND(ISNUMBER('Control Sample Data'!C98),'Control Sample Data'!C98&lt;$C$109, 'Control Sample Data'!C98&gt;0),'Control Sample Data'!C98,$C$109),""))</f>
        <v>17.899999999999999</v>
      </c>
      <c r="R99" s="130">
        <f>IF('Control Sample Data'!D98="","",IF(SUM('Control Sample Data'!D$3:D$98)&gt;10,IF(AND(ISNUMBER('Control Sample Data'!D98),'Control Sample Data'!D98&lt;$C$109, 'Control Sample Data'!D98&gt;0),'Control Sample Data'!D98,$C$109),""))</f>
        <v>17.93</v>
      </c>
      <c r="S99" s="130">
        <f>IF('Control Sample Data'!E98="","",IF(SUM('Control Sample Data'!E$3:E$98)&gt;10,IF(AND(ISNUMBER('Control Sample Data'!E98),'Control Sample Data'!E98&lt;$C$109, 'Control Sample Data'!E98&gt;0),'Control Sample Data'!E98,$C$109),""))</f>
        <v>17.66</v>
      </c>
      <c r="T99" s="130" t="str">
        <f>IF('Control Sample Data'!F98="","",IF(SUM('Control Sample Data'!F$3:F$98)&gt;10,IF(AND(ISNUMBER('Control Sample Data'!F98),'Control Sample Data'!F98&lt;$C$109, 'Control Sample Data'!F98&gt;0),'Control Sample Data'!F98,$C$109),""))</f>
        <v/>
      </c>
      <c r="U99" s="130" t="str">
        <f>IF('Control Sample Data'!G98="","",IF(SUM('Control Sample Data'!G$3:G$98)&gt;10,IF(AND(ISNUMBER('Control Sample Data'!G98),'Control Sample Data'!G98&lt;$C$109, 'Control Sample Data'!G98&gt;0),'Control Sample Data'!G98,$C$109),""))</f>
        <v/>
      </c>
      <c r="V99" s="130" t="str">
        <f>IF('Control Sample Data'!H98="","",IF(SUM('Control Sample Data'!H$3:H$98)&gt;10,IF(AND(ISNUMBER('Control Sample Data'!H98),'Control Sample Data'!H98&lt;$C$109, 'Control Sample Data'!H98&gt;0),'Control Sample Data'!H98,$C$109),""))</f>
        <v/>
      </c>
      <c r="W99" s="130" t="str">
        <f>IF('Control Sample Data'!I98="","",IF(SUM('Control Sample Data'!I$3:I$98)&gt;10,IF(AND(ISNUMBER('Control Sample Data'!I98),'Control Sample Data'!I98&lt;$C$109, 'Control Sample Data'!I98&gt;0),'Control Sample Data'!I98,$C$109),""))</f>
        <v/>
      </c>
      <c r="X99" s="130" t="str">
        <f>IF('Control Sample Data'!J98="","",IF(SUM('Control Sample Data'!J$3:J$98)&gt;10,IF(AND(ISNUMBER('Control Sample Data'!J98),'Control Sample Data'!J98&lt;$C$109, 'Control Sample Data'!J98&gt;0),'Control Sample Data'!J98,$C$109),""))</f>
        <v/>
      </c>
      <c r="Y99" s="130" t="str">
        <f>IF('Control Sample Data'!K98="","",IF(SUM('Control Sample Data'!K$3:K$98)&gt;10,IF(AND(ISNUMBER('Control Sample Data'!K98),'Control Sample Data'!K98&lt;$C$109, 'Control Sample Data'!K98&gt;0),'Control Sample Data'!K98,$C$109),""))</f>
        <v/>
      </c>
      <c r="Z99" s="130" t="str">
        <f>IF('Control Sample Data'!L98="","",IF(SUM('Control Sample Data'!L$3:L$98)&gt;10,IF(AND(ISNUMBER('Control Sample Data'!L98),'Control Sample Data'!L98&lt;$C$109, 'Control Sample Data'!L98&gt;0),'Control Sample Data'!L98,$C$109),""))</f>
        <v/>
      </c>
      <c r="AA99" s="130" t="str">
        <f>IF('Control Sample Data'!M98="","",IF(SUM('Control Sample Data'!M$3:M$98)&gt;10,IF(AND(ISNUMBER('Control Sample Data'!M98),'Control Sample Data'!M98&lt;$C$109, 'Control Sample Data'!M98&gt;0),'Control Sample Data'!M98,$C$109),""))</f>
        <v/>
      </c>
      <c r="AB99" s="131" t="str">
        <f>IF('Control Sample Data'!N98="","",IF(SUM('Control Sample Data'!N$3:N$98)&gt;10,IF(AND(ISNUMBER('Control Sample Data'!N98),'Control Sample Data'!N98&lt;$C$109, 'Control Sample Data'!N98&gt;0),'Control Sample Data'!N98,$C$109),""))</f>
        <v/>
      </c>
      <c r="BA99" s="85" t="str">
        <f t="shared" si="115"/>
        <v>PPC3</v>
      </c>
      <c r="BB99" s="107">
        <v>96</v>
      </c>
      <c r="BC99" s="86">
        <f t="shared" si="85"/>
        <v>-5.8000000000003382E-2</v>
      </c>
      <c r="BD99" s="86">
        <f t="shared" si="86"/>
        <v>-0.53399999999999892</v>
      </c>
      <c r="BE99" s="86">
        <f t="shared" si="87"/>
        <v>-0.3420000000000023</v>
      </c>
      <c r="BF99" s="86" t="str">
        <f t="shared" si="88"/>
        <v/>
      </c>
      <c r="BG99" s="86" t="str">
        <f t="shared" si="89"/>
        <v/>
      </c>
      <c r="BH99" s="86" t="str">
        <f t="shared" si="90"/>
        <v/>
      </c>
      <c r="BI99" s="86" t="str">
        <f t="shared" si="91"/>
        <v/>
      </c>
      <c r="BJ99" s="86" t="str">
        <f t="shared" si="92"/>
        <v/>
      </c>
      <c r="BK99" s="86" t="str">
        <f t="shared" si="93"/>
        <v/>
      </c>
      <c r="BL99" s="86" t="str">
        <f t="shared" si="94"/>
        <v/>
      </c>
      <c r="BM99" s="86" t="str">
        <f t="shared" si="116"/>
        <v/>
      </c>
      <c r="BN99" s="86" t="str">
        <f t="shared" si="117"/>
        <v/>
      </c>
      <c r="BO99" s="86">
        <f t="shared" si="95"/>
        <v>-0.57000000000000028</v>
      </c>
      <c r="BP99" s="86">
        <f t="shared" si="96"/>
        <v>-0.41199999999999903</v>
      </c>
      <c r="BQ99" s="86">
        <f t="shared" si="97"/>
        <v>-0.91600000000000037</v>
      </c>
      <c r="BR99" s="86" t="str">
        <f t="shared" si="98"/>
        <v/>
      </c>
      <c r="BS99" s="86" t="str">
        <f t="shared" si="99"/>
        <v/>
      </c>
      <c r="BT99" s="86" t="str">
        <f t="shared" si="100"/>
        <v/>
      </c>
      <c r="BU99" s="86" t="str">
        <f t="shared" si="101"/>
        <v/>
      </c>
      <c r="BV99" s="86" t="str">
        <f t="shared" si="102"/>
        <v/>
      </c>
      <c r="BW99" s="86" t="str">
        <f t="shared" si="103"/>
        <v/>
      </c>
      <c r="BX99" s="86" t="str">
        <f t="shared" si="104"/>
        <v/>
      </c>
      <c r="BY99" s="86" t="str">
        <f t="shared" si="118"/>
        <v/>
      </c>
      <c r="BZ99" s="86" t="str">
        <f t="shared" si="119"/>
        <v/>
      </c>
      <c r="CA99" s="41">
        <f t="shared" si="120"/>
        <v>-0.31133333333333485</v>
      </c>
      <c r="CB99" s="41">
        <f t="shared" si="121"/>
        <v>-0.6326666666666666</v>
      </c>
      <c r="CC99" s="90" t="str">
        <f t="shared" si="122"/>
        <v>PPC3</v>
      </c>
      <c r="CD99" s="107">
        <v>96</v>
      </c>
      <c r="CE99" s="91">
        <f t="shared" si="105"/>
        <v>1.041021597684114</v>
      </c>
      <c r="CF99" s="91">
        <f t="shared" si="106"/>
        <v>1.4479381723795579</v>
      </c>
      <c r="CG99" s="91">
        <f t="shared" si="107"/>
        <v>1.2675125220344265</v>
      </c>
      <c r="CH99" s="91" t="str">
        <f t="shared" si="108"/>
        <v/>
      </c>
      <c r="CI99" s="91" t="str">
        <f t="shared" si="109"/>
        <v/>
      </c>
      <c r="CJ99" s="91" t="str">
        <f t="shared" si="110"/>
        <v/>
      </c>
      <c r="CK99" s="91" t="str">
        <f t="shared" si="111"/>
        <v/>
      </c>
      <c r="CL99" s="91" t="str">
        <f t="shared" si="112"/>
        <v/>
      </c>
      <c r="CM99" s="91" t="str">
        <f t="shared" si="113"/>
        <v/>
      </c>
      <c r="CN99" s="91" t="str">
        <f t="shared" si="114"/>
        <v/>
      </c>
      <c r="CO99" s="91" t="str">
        <f t="shared" si="123"/>
        <v/>
      </c>
      <c r="CP99" s="91" t="str">
        <f t="shared" si="124"/>
        <v/>
      </c>
      <c r="CQ99" s="91">
        <f t="shared" si="128"/>
        <v>1.4845235706290494</v>
      </c>
      <c r="CR99" s="91">
        <f t="shared" si="128"/>
        <v>1.3305290410806851</v>
      </c>
      <c r="CS99" s="91">
        <f t="shared" si="128"/>
        <v>1.8868765017907205</v>
      </c>
      <c r="CT99" s="91" t="str">
        <f t="shared" si="128"/>
        <v/>
      </c>
      <c r="CU99" s="91" t="str">
        <f t="shared" si="128"/>
        <v/>
      </c>
      <c r="CV99" s="91" t="str">
        <f t="shared" si="128"/>
        <v/>
      </c>
      <c r="CW99" s="91" t="str">
        <f t="shared" si="128"/>
        <v/>
      </c>
      <c r="CX99" s="91" t="str">
        <f t="shared" si="128"/>
        <v/>
      </c>
      <c r="CY99" s="91" t="str">
        <f t="shared" si="129"/>
        <v/>
      </c>
      <c r="CZ99" s="91" t="str">
        <f t="shared" si="129"/>
        <v/>
      </c>
      <c r="DA99" s="91" t="str">
        <f t="shared" si="125"/>
        <v/>
      </c>
      <c r="DB99" s="91" t="str">
        <f t="shared" si="126"/>
        <v/>
      </c>
    </row>
    <row r="100" spans="1:106" ht="15" customHeight="1" thickBot="1" x14ac:dyDescent="0.35"/>
    <row r="101" spans="1:106" ht="15" customHeight="1" x14ac:dyDescent="0.3">
      <c r="A101" s="141" t="str">
        <f>MID('Gene Table'!B1,4,1)&amp;"GDC"</f>
        <v>HGDC</v>
      </c>
      <c r="B101" s="142"/>
      <c r="C101" s="143">
        <f t="shared" ref="C101:C107" si="130">VLOOKUP($A101,$A$4:$AB$99,3,FALSE)</f>
        <v>35</v>
      </c>
      <c r="D101" s="143">
        <f t="shared" ref="D101:D107" si="131">VLOOKUP($A101,$A$4:$AB$99,4,FALSE)</f>
        <v>35</v>
      </c>
      <c r="E101" s="143">
        <f t="shared" ref="E101:E107" si="132">VLOOKUP($A101,$A$4:$AB$99,5,FALSE)</f>
        <v>35</v>
      </c>
      <c r="F101" s="143" t="str">
        <f t="shared" ref="F101:F107" si="133">VLOOKUP($A101,$A$4:$AB$99,6,FALSE)</f>
        <v/>
      </c>
      <c r="G101" s="143" t="str">
        <f t="shared" ref="G101:G107" si="134">VLOOKUP($A101,$A$4:$AB$99,7,FALSE)</f>
        <v/>
      </c>
      <c r="H101" s="143" t="str">
        <f t="shared" ref="H101:H107" si="135">VLOOKUP($A101,$A$4:$AB$99,8,FALSE)</f>
        <v/>
      </c>
      <c r="I101" s="143" t="str">
        <f t="shared" ref="I101:I107" si="136">VLOOKUP($A101,$A$4:$AB$99,9,FALSE)</f>
        <v/>
      </c>
      <c r="J101" s="143" t="str">
        <f t="shared" ref="J101:J107" si="137">VLOOKUP($A101,$A$4:$AB$99,10,FALSE)</f>
        <v/>
      </c>
      <c r="K101" s="143" t="str">
        <f t="shared" ref="K101:K107" si="138">VLOOKUP($A101,$A$4:$AB$99,11,FALSE)</f>
        <v/>
      </c>
      <c r="L101" s="143" t="str">
        <f t="shared" ref="L101:L107" si="139">VLOOKUP($A101,$A$4:$AB$99,12,FALSE)</f>
        <v/>
      </c>
      <c r="M101" s="143" t="str">
        <f>VLOOKUP($A101,$A$4:$AB$99,13,FALSE)</f>
        <v/>
      </c>
      <c r="N101" s="143" t="str">
        <f>VLOOKUP($A101,$A$4:$AB$99,14,FALSE)</f>
        <v/>
      </c>
      <c r="O101" s="142" t="str">
        <f>A101</f>
        <v>HGDC</v>
      </c>
      <c r="P101" s="142"/>
      <c r="Q101" s="143">
        <f>VLOOKUP($A101,$A$4:$AB$99,17,FALSE)</f>
        <v>35</v>
      </c>
      <c r="R101" s="143">
        <f>VLOOKUP($A101,$A$4:$AB$99,18,FALSE)</f>
        <v>35</v>
      </c>
      <c r="S101" s="143">
        <f>VLOOKUP($A101,$A$4:$AB$99,19,FALSE)</f>
        <v>35</v>
      </c>
      <c r="T101" s="143" t="str">
        <f>VLOOKUP($A101,$A$4:$AB$99,20,FALSE)</f>
        <v/>
      </c>
      <c r="U101" s="143" t="str">
        <f>VLOOKUP($A101,$A$4:$AB$99,21,FALSE)</f>
        <v/>
      </c>
      <c r="V101" s="143" t="str">
        <f>VLOOKUP($A101,$A$4:$AB$99,22,FALSE)</f>
        <v/>
      </c>
      <c r="W101" s="143" t="str">
        <f>VLOOKUP($A101,$A$4:$AB$99,23,FALSE)</f>
        <v/>
      </c>
      <c r="X101" s="143" t="str">
        <f>VLOOKUP($A101,$A$4:$AB$99,24,FALSE)</f>
        <v/>
      </c>
      <c r="Y101" s="143" t="str">
        <f>VLOOKUP($A101,$A$4:$AB$99,25,FALSE)</f>
        <v/>
      </c>
      <c r="Z101" s="143" t="str">
        <f>VLOOKUP($A101,$A$4:$AB$99,26,FALSE)</f>
        <v/>
      </c>
      <c r="AA101" s="143" t="str">
        <f>VLOOKUP($A101,$A$4:$AB$99,27,FALSE)</f>
        <v/>
      </c>
      <c r="AB101" s="144" t="str">
        <f>VLOOKUP($A101,$A$4:$AB$99,28,FALSE)</f>
        <v/>
      </c>
    </row>
    <row r="102" spans="1:106" ht="15" customHeight="1" x14ac:dyDescent="0.3">
      <c r="A102" s="133" t="s">
        <v>242</v>
      </c>
      <c r="B102" s="134"/>
      <c r="C102" s="135">
        <f t="shared" si="130"/>
        <v>20.03</v>
      </c>
      <c r="D102" s="135">
        <f t="shared" si="131"/>
        <v>20.28</v>
      </c>
      <c r="E102" s="135">
        <f t="shared" si="132"/>
        <v>20.43</v>
      </c>
      <c r="F102" s="135" t="str">
        <f t="shared" si="133"/>
        <v/>
      </c>
      <c r="G102" s="135" t="str">
        <f t="shared" si="134"/>
        <v/>
      </c>
      <c r="H102" s="135" t="str">
        <f t="shared" si="135"/>
        <v/>
      </c>
      <c r="I102" s="135" t="str">
        <f t="shared" si="136"/>
        <v/>
      </c>
      <c r="J102" s="135" t="str">
        <f t="shared" si="137"/>
        <v/>
      </c>
      <c r="K102" s="135" t="str">
        <f t="shared" si="138"/>
        <v/>
      </c>
      <c r="L102" s="135" t="str">
        <f t="shared" si="139"/>
        <v/>
      </c>
      <c r="M102" s="135" t="str">
        <f>VLOOKUP($A102,$A$4:$AB$99,13,FALSE)</f>
        <v/>
      </c>
      <c r="N102" s="135" t="str">
        <f>VLOOKUP($A102,$A$4:$AB$99,14,FALSE)</f>
        <v/>
      </c>
      <c r="O102" s="134" t="s">
        <v>242</v>
      </c>
      <c r="P102" s="134"/>
      <c r="Q102" s="135">
        <f>VLOOKUP($A102,$A$4:$AB$99,17,FALSE)</f>
        <v>21.25</v>
      </c>
      <c r="R102" s="135">
        <f>VLOOKUP($A102,$A$4:$AB$99,18,FALSE)</f>
        <v>21.2</v>
      </c>
      <c r="S102" s="135">
        <f>VLOOKUP($A102,$A$4:$AB$99,19,FALSE)</f>
        <v>21.44</v>
      </c>
      <c r="T102" s="135" t="str">
        <f>VLOOKUP($A102,$A$4:$AB$99,20,FALSE)</f>
        <v/>
      </c>
      <c r="U102" s="135" t="str">
        <f>VLOOKUP($A102,$A$4:$AB$99,21,FALSE)</f>
        <v/>
      </c>
      <c r="V102" s="135" t="str">
        <f>VLOOKUP($A102,$A$4:$AB$99,22,FALSE)</f>
        <v/>
      </c>
      <c r="W102" s="135" t="str">
        <f>VLOOKUP($A102,$A$4:$AB$99,23,FALSE)</f>
        <v/>
      </c>
      <c r="X102" s="135" t="str">
        <f>VLOOKUP($A102,$A$4:$AB$99,24,FALSE)</f>
        <v/>
      </c>
      <c r="Y102" s="135" t="str">
        <f>VLOOKUP($A102,$A$4:$AB$99,25,FALSE)</f>
        <v/>
      </c>
      <c r="Z102" s="135" t="str">
        <f>VLOOKUP($A102,$A$4:$AB$99,26,FALSE)</f>
        <v/>
      </c>
      <c r="AA102" s="135" t="str">
        <f>VLOOKUP($A102,$A$4:$AB$99,27,FALSE)</f>
        <v/>
      </c>
      <c r="AB102" s="136" t="str">
        <f>VLOOKUP($A102,$A$4:$AB$99,28,FALSE)</f>
        <v/>
      </c>
    </row>
    <row r="103" spans="1:106" ht="15" customHeight="1" x14ac:dyDescent="0.3">
      <c r="A103" s="133" t="s">
        <v>243</v>
      </c>
      <c r="B103" s="134"/>
      <c r="C103" s="135">
        <f t="shared" si="130"/>
        <v>19.98</v>
      </c>
      <c r="D103" s="135">
        <f t="shared" si="131"/>
        <v>20.23</v>
      </c>
      <c r="E103" s="135">
        <f t="shared" si="132"/>
        <v>20.09</v>
      </c>
      <c r="F103" s="135" t="str">
        <f t="shared" si="133"/>
        <v/>
      </c>
      <c r="G103" s="135" t="str">
        <f t="shared" si="134"/>
        <v/>
      </c>
      <c r="H103" s="135" t="str">
        <f t="shared" si="135"/>
        <v/>
      </c>
      <c r="I103" s="135" t="str">
        <f t="shared" si="136"/>
        <v/>
      </c>
      <c r="J103" s="135" t="str">
        <f t="shared" si="137"/>
        <v/>
      </c>
      <c r="K103" s="135" t="str">
        <f t="shared" si="138"/>
        <v/>
      </c>
      <c r="L103" s="135" t="str">
        <f t="shared" si="139"/>
        <v/>
      </c>
      <c r="M103" s="135" t="str">
        <f t="shared" ref="M103:M107" si="140">VLOOKUP($A103,$A$4:$AB$99,13,FALSE)</f>
        <v/>
      </c>
      <c r="N103" s="135" t="str">
        <f t="shared" ref="N103:N107" si="141">VLOOKUP($A103,$A$4:$AB$99,14,FALSE)</f>
        <v/>
      </c>
      <c r="O103" s="134" t="s">
        <v>243</v>
      </c>
      <c r="P103" s="134"/>
      <c r="Q103" s="135">
        <f t="shared" ref="Q103:Q107" si="142">VLOOKUP($A103,$A$4:$AB$99,17,FALSE)</f>
        <v>21.19</v>
      </c>
      <c r="R103" s="135">
        <f t="shared" ref="R103:R107" si="143">VLOOKUP($A103,$A$4:$AB$99,18,FALSE)</f>
        <v>21.15</v>
      </c>
      <c r="S103" s="135">
        <f t="shared" ref="S103:S107" si="144">VLOOKUP($A103,$A$4:$AB$99,19,FALSE)</f>
        <v>21.43</v>
      </c>
      <c r="T103" s="135" t="str">
        <f t="shared" ref="T103:T107" si="145">VLOOKUP($A103,$A$4:$AB$99,20,FALSE)</f>
        <v/>
      </c>
      <c r="U103" s="135" t="str">
        <f t="shared" ref="U103:U107" si="146">VLOOKUP($A103,$A$4:$AB$99,21,FALSE)</f>
        <v/>
      </c>
      <c r="V103" s="135" t="str">
        <f t="shared" ref="V103:V107" si="147">VLOOKUP($A103,$A$4:$AB$99,22,FALSE)</f>
        <v/>
      </c>
      <c r="W103" s="135" t="str">
        <f t="shared" ref="W103:W107" si="148">VLOOKUP($A103,$A$4:$AB$99,23,FALSE)</f>
        <v/>
      </c>
      <c r="X103" s="135" t="str">
        <f t="shared" ref="X103:X107" si="149">VLOOKUP($A103,$A$4:$AB$99,24,FALSE)</f>
        <v/>
      </c>
      <c r="Y103" s="135" t="str">
        <f t="shared" ref="Y103:Y107" si="150">VLOOKUP($A103,$A$4:$AB$99,25,FALSE)</f>
        <v/>
      </c>
      <c r="Z103" s="135" t="str">
        <f t="shared" ref="Z103:Z107" si="151">VLOOKUP($A103,$A$4:$AB$99,26,FALSE)</f>
        <v/>
      </c>
      <c r="AA103" s="135" t="str">
        <f t="shared" ref="AA103:AA107" si="152">VLOOKUP($A103,$A$4:$AB$99,27,FALSE)</f>
        <v/>
      </c>
      <c r="AB103" s="136" t="str">
        <f t="shared" ref="AB103:AB107" si="153">VLOOKUP($A103,$A$4:$AB$99,28,FALSE)</f>
        <v/>
      </c>
    </row>
    <row r="104" spans="1:106" ht="15" customHeight="1" x14ac:dyDescent="0.3">
      <c r="A104" s="133" t="s">
        <v>244</v>
      </c>
      <c r="B104" s="134"/>
      <c r="C104" s="135">
        <f t="shared" si="130"/>
        <v>20.07</v>
      </c>
      <c r="D104" s="135">
        <f t="shared" si="131"/>
        <v>20.21</v>
      </c>
      <c r="E104" s="135">
        <f t="shared" si="132"/>
        <v>20.16</v>
      </c>
      <c r="F104" s="135" t="str">
        <f t="shared" si="133"/>
        <v/>
      </c>
      <c r="G104" s="135" t="str">
        <f t="shared" si="134"/>
        <v/>
      </c>
      <c r="H104" s="135" t="str">
        <f t="shared" si="135"/>
        <v/>
      </c>
      <c r="I104" s="135" t="str">
        <f t="shared" si="136"/>
        <v/>
      </c>
      <c r="J104" s="135" t="str">
        <f t="shared" si="137"/>
        <v/>
      </c>
      <c r="K104" s="135" t="str">
        <f t="shared" si="138"/>
        <v/>
      </c>
      <c r="L104" s="135" t="str">
        <f t="shared" si="139"/>
        <v/>
      </c>
      <c r="M104" s="135" t="str">
        <f t="shared" si="140"/>
        <v/>
      </c>
      <c r="N104" s="135" t="str">
        <f t="shared" si="141"/>
        <v/>
      </c>
      <c r="O104" s="134" t="s">
        <v>244</v>
      </c>
      <c r="P104" s="134"/>
      <c r="Q104" s="135">
        <f t="shared" si="142"/>
        <v>21.36</v>
      </c>
      <c r="R104" s="135">
        <f t="shared" si="143"/>
        <v>21.23</v>
      </c>
      <c r="S104" s="135">
        <f t="shared" si="144"/>
        <v>21.56</v>
      </c>
      <c r="T104" s="135" t="str">
        <f t="shared" si="145"/>
        <v/>
      </c>
      <c r="U104" s="135" t="str">
        <f t="shared" si="146"/>
        <v/>
      </c>
      <c r="V104" s="135" t="str">
        <f t="shared" si="147"/>
        <v/>
      </c>
      <c r="W104" s="135" t="str">
        <f t="shared" si="148"/>
        <v/>
      </c>
      <c r="X104" s="135" t="str">
        <f t="shared" si="149"/>
        <v/>
      </c>
      <c r="Y104" s="135" t="str">
        <f t="shared" si="150"/>
        <v/>
      </c>
      <c r="Z104" s="135" t="str">
        <f t="shared" si="151"/>
        <v/>
      </c>
      <c r="AA104" s="135" t="str">
        <f t="shared" si="152"/>
        <v/>
      </c>
      <c r="AB104" s="136" t="str">
        <f t="shared" si="153"/>
        <v/>
      </c>
    </row>
    <row r="105" spans="1:106" ht="15" customHeight="1" x14ac:dyDescent="0.3">
      <c r="A105" s="133" t="s">
        <v>245</v>
      </c>
      <c r="B105" s="134"/>
      <c r="C105" s="135">
        <f t="shared" si="130"/>
        <v>18.350000000000001</v>
      </c>
      <c r="D105" s="135">
        <f t="shared" si="131"/>
        <v>18.11</v>
      </c>
      <c r="E105" s="135">
        <f t="shared" si="132"/>
        <v>18.100000000000001</v>
      </c>
      <c r="F105" s="135" t="str">
        <f t="shared" si="133"/>
        <v/>
      </c>
      <c r="G105" s="135" t="str">
        <f t="shared" si="134"/>
        <v/>
      </c>
      <c r="H105" s="135" t="str">
        <f t="shared" si="135"/>
        <v/>
      </c>
      <c r="I105" s="135" t="str">
        <f t="shared" si="136"/>
        <v/>
      </c>
      <c r="J105" s="135" t="str">
        <f t="shared" si="137"/>
        <v/>
      </c>
      <c r="K105" s="135" t="str">
        <f t="shared" si="138"/>
        <v/>
      </c>
      <c r="L105" s="135" t="str">
        <f t="shared" si="139"/>
        <v/>
      </c>
      <c r="M105" s="135" t="str">
        <f t="shared" si="140"/>
        <v/>
      </c>
      <c r="N105" s="135" t="str">
        <f t="shared" si="141"/>
        <v/>
      </c>
      <c r="O105" s="134" t="s">
        <v>245</v>
      </c>
      <c r="P105" s="134"/>
      <c r="Q105" s="135">
        <f t="shared" si="142"/>
        <v>17.510000000000002</v>
      </c>
      <c r="R105" s="135">
        <f t="shared" si="143"/>
        <v>17.53</v>
      </c>
      <c r="S105" s="135">
        <f t="shared" si="144"/>
        <v>17.61</v>
      </c>
      <c r="T105" s="135" t="str">
        <f t="shared" si="145"/>
        <v/>
      </c>
      <c r="U105" s="135" t="str">
        <f t="shared" si="146"/>
        <v/>
      </c>
      <c r="V105" s="135" t="str">
        <f t="shared" si="147"/>
        <v/>
      </c>
      <c r="W105" s="135" t="str">
        <f t="shared" si="148"/>
        <v/>
      </c>
      <c r="X105" s="135" t="str">
        <f t="shared" si="149"/>
        <v/>
      </c>
      <c r="Y105" s="135" t="str">
        <f t="shared" si="150"/>
        <v/>
      </c>
      <c r="Z105" s="135" t="str">
        <f t="shared" si="151"/>
        <v/>
      </c>
      <c r="AA105" s="135" t="str">
        <f t="shared" si="152"/>
        <v/>
      </c>
      <c r="AB105" s="136" t="str">
        <f t="shared" si="153"/>
        <v/>
      </c>
    </row>
    <row r="106" spans="1:106" ht="15" customHeight="1" x14ac:dyDescent="0.3">
      <c r="A106" s="133" t="s">
        <v>246</v>
      </c>
      <c r="B106" s="134"/>
      <c r="C106" s="135">
        <f t="shared" si="130"/>
        <v>18.190000000000001</v>
      </c>
      <c r="D106" s="135">
        <f t="shared" si="131"/>
        <v>18.12</v>
      </c>
      <c r="E106" s="135">
        <f t="shared" si="132"/>
        <v>18.09</v>
      </c>
      <c r="F106" s="135" t="str">
        <f t="shared" si="133"/>
        <v/>
      </c>
      <c r="G106" s="135" t="str">
        <f t="shared" si="134"/>
        <v/>
      </c>
      <c r="H106" s="135" t="str">
        <f t="shared" si="135"/>
        <v/>
      </c>
      <c r="I106" s="135" t="str">
        <f t="shared" si="136"/>
        <v/>
      </c>
      <c r="J106" s="135" t="str">
        <f t="shared" si="137"/>
        <v/>
      </c>
      <c r="K106" s="135" t="str">
        <f t="shared" si="138"/>
        <v/>
      </c>
      <c r="L106" s="135" t="str">
        <f t="shared" si="139"/>
        <v/>
      </c>
      <c r="M106" s="135" t="str">
        <f t="shared" si="140"/>
        <v/>
      </c>
      <c r="N106" s="135" t="str">
        <f t="shared" si="141"/>
        <v/>
      </c>
      <c r="O106" s="134" t="s">
        <v>246</v>
      </c>
      <c r="P106" s="134"/>
      <c r="Q106" s="135">
        <f t="shared" si="142"/>
        <v>17.64</v>
      </c>
      <c r="R106" s="135">
        <f t="shared" si="143"/>
        <v>17.41</v>
      </c>
      <c r="S106" s="135">
        <f t="shared" si="144"/>
        <v>17.54</v>
      </c>
      <c r="T106" s="135" t="str">
        <f t="shared" si="145"/>
        <v/>
      </c>
      <c r="U106" s="135" t="str">
        <f t="shared" si="146"/>
        <v/>
      </c>
      <c r="V106" s="135" t="str">
        <f t="shared" si="147"/>
        <v/>
      </c>
      <c r="W106" s="135" t="str">
        <f t="shared" si="148"/>
        <v/>
      </c>
      <c r="X106" s="135" t="str">
        <f t="shared" si="149"/>
        <v/>
      </c>
      <c r="Y106" s="135" t="str">
        <f t="shared" si="150"/>
        <v/>
      </c>
      <c r="Z106" s="135" t="str">
        <f t="shared" si="151"/>
        <v/>
      </c>
      <c r="AA106" s="135" t="str">
        <f t="shared" si="152"/>
        <v/>
      </c>
      <c r="AB106" s="136" t="str">
        <f t="shared" si="153"/>
        <v/>
      </c>
    </row>
    <row r="107" spans="1:106" ht="15" customHeight="1" thickBot="1" x14ac:dyDescent="0.35">
      <c r="A107" s="137" t="s">
        <v>247</v>
      </c>
      <c r="B107" s="138"/>
      <c r="C107" s="139">
        <f t="shared" si="130"/>
        <v>18.649999999999999</v>
      </c>
      <c r="D107" s="139">
        <f t="shared" si="131"/>
        <v>18.149999999999999</v>
      </c>
      <c r="E107" s="139">
        <f t="shared" si="132"/>
        <v>18.239999999999998</v>
      </c>
      <c r="F107" s="139" t="str">
        <f t="shared" si="133"/>
        <v/>
      </c>
      <c r="G107" s="139" t="str">
        <f t="shared" si="134"/>
        <v/>
      </c>
      <c r="H107" s="139" t="str">
        <f t="shared" si="135"/>
        <v/>
      </c>
      <c r="I107" s="139" t="str">
        <f t="shared" si="136"/>
        <v/>
      </c>
      <c r="J107" s="139" t="str">
        <f t="shared" si="137"/>
        <v/>
      </c>
      <c r="K107" s="139" t="str">
        <f t="shared" si="138"/>
        <v/>
      </c>
      <c r="L107" s="139" t="str">
        <f t="shared" si="139"/>
        <v/>
      </c>
      <c r="M107" s="139" t="str">
        <f t="shared" si="140"/>
        <v/>
      </c>
      <c r="N107" s="139" t="str">
        <f t="shared" si="141"/>
        <v/>
      </c>
      <c r="O107" s="138" t="s">
        <v>247</v>
      </c>
      <c r="P107" s="138"/>
      <c r="Q107" s="139">
        <f t="shared" si="142"/>
        <v>17.899999999999999</v>
      </c>
      <c r="R107" s="139">
        <f t="shared" si="143"/>
        <v>17.93</v>
      </c>
      <c r="S107" s="139">
        <f t="shared" si="144"/>
        <v>17.66</v>
      </c>
      <c r="T107" s="139" t="str">
        <f t="shared" si="145"/>
        <v/>
      </c>
      <c r="U107" s="139" t="str">
        <f t="shared" si="146"/>
        <v/>
      </c>
      <c r="V107" s="139" t="str">
        <f t="shared" si="147"/>
        <v/>
      </c>
      <c r="W107" s="139" t="str">
        <f t="shared" si="148"/>
        <v/>
      </c>
      <c r="X107" s="139" t="str">
        <f t="shared" si="149"/>
        <v/>
      </c>
      <c r="Y107" s="139" t="str">
        <f t="shared" si="150"/>
        <v/>
      </c>
      <c r="Z107" s="139" t="str">
        <f t="shared" si="151"/>
        <v/>
      </c>
      <c r="AA107" s="139" t="str">
        <f t="shared" si="152"/>
        <v/>
      </c>
      <c r="AB107" s="140" t="str">
        <f t="shared" si="153"/>
        <v/>
      </c>
    </row>
    <row r="108" spans="1:106" ht="15" customHeight="1" thickBot="1" x14ac:dyDescent="0.35"/>
    <row r="109" spans="1:106" ht="15" customHeight="1" thickBot="1" x14ac:dyDescent="0.35">
      <c r="A109" s="243" t="s">
        <v>277</v>
      </c>
      <c r="B109" s="244"/>
      <c r="C109" s="132">
        <f>IF('QC Report'!C9='QC Report'!C7:G7,35,IF('QC Report'!C9='QC Report'!C8:G8,33,"OOPS"))</f>
        <v>35</v>
      </c>
    </row>
  </sheetData>
  <mergeCells count="28">
    <mergeCell ref="BO2:BZ2"/>
    <mergeCell ref="BC1:BZ1"/>
    <mergeCell ref="C1:N1"/>
    <mergeCell ref="Q2:AB2"/>
    <mergeCell ref="Q1:AB1"/>
    <mergeCell ref="BA2:BA3"/>
    <mergeCell ref="O2:O3"/>
    <mergeCell ref="P2:P3"/>
    <mergeCell ref="C2:N2"/>
    <mergeCell ref="BB2:BB3"/>
    <mergeCell ref="BC2:BN2"/>
    <mergeCell ref="AC1:AZ1"/>
    <mergeCell ref="AC2:AN2"/>
    <mergeCell ref="AO2:AZ2"/>
    <mergeCell ref="A109:B109"/>
    <mergeCell ref="AC24:AZ24"/>
    <mergeCell ref="AC25:AN25"/>
    <mergeCell ref="AO25:AZ25"/>
    <mergeCell ref="A2:A3"/>
    <mergeCell ref="B2:B3"/>
    <mergeCell ref="CE2:CP2"/>
    <mergeCell ref="CQ2:DB2"/>
    <mergeCell ref="CE1:DB1"/>
    <mergeCell ref="CB2:CB3"/>
    <mergeCell ref="CD2:CD3"/>
    <mergeCell ref="CA1:CB1"/>
    <mergeCell ref="CA2:CA3"/>
    <mergeCell ref="CC2:CC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99"/>
  <sheetViews>
    <sheetView zoomScale="110" zoomScaleNormal="110" workbookViewId="0">
      <pane ySplit="2" topLeftCell="A3" activePane="bottomLeft" state="frozen"/>
      <selection pane="bottomLeft" activeCell="B1" sqref="B1"/>
    </sheetView>
  </sheetViews>
  <sheetFormatPr defaultColWidth="6.58203125" defaultRowHeight="15" customHeight="1" x14ac:dyDescent="0.3"/>
  <cols>
    <col min="1" max="1" width="8.58203125" style="48" customWidth="1"/>
    <col min="2" max="2" width="15.58203125" style="30" customWidth="1"/>
    <col min="3" max="4" width="6.58203125" style="31" customWidth="1"/>
    <col min="5" max="16384" width="6.58203125" style="16"/>
  </cols>
  <sheetData>
    <row r="1" spans="1:4" s="14" customFormat="1" ht="15" customHeight="1" x14ac:dyDescent="0.3">
      <c r="A1" s="42" t="s">
        <v>269</v>
      </c>
      <c r="B1" s="26" t="s">
        <v>267</v>
      </c>
      <c r="C1" s="16"/>
      <c r="D1" s="16"/>
    </row>
    <row r="2" spans="1:4" ht="15" customHeight="1" x14ac:dyDescent="0.3">
      <c r="A2" s="101" t="s">
        <v>268</v>
      </c>
      <c r="B2" s="101" t="s">
        <v>7</v>
      </c>
      <c r="C2" s="30"/>
      <c r="D2" s="30"/>
    </row>
    <row r="3" spans="1:4" ht="15" customHeight="1" x14ac:dyDescent="0.3">
      <c r="A3" s="104">
        <v>1</v>
      </c>
      <c r="B3" s="29" t="s">
        <v>35</v>
      </c>
      <c r="C3" s="30"/>
      <c r="D3" s="30"/>
    </row>
    <row r="4" spans="1:4" ht="15" customHeight="1" x14ac:dyDescent="0.3">
      <c r="A4" s="104">
        <v>2</v>
      </c>
      <c r="B4" s="29" t="s">
        <v>36</v>
      </c>
      <c r="C4" s="30"/>
      <c r="D4" s="30"/>
    </row>
    <row r="5" spans="1:4" ht="15" customHeight="1" x14ac:dyDescent="0.3">
      <c r="A5" s="104">
        <v>3</v>
      </c>
      <c r="B5" s="29" t="s">
        <v>37</v>
      </c>
      <c r="C5" s="30"/>
      <c r="D5" s="30"/>
    </row>
    <row r="6" spans="1:4" ht="15" customHeight="1" x14ac:dyDescent="0.3">
      <c r="A6" s="104">
        <v>4</v>
      </c>
      <c r="B6" s="29" t="s">
        <v>38</v>
      </c>
      <c r="C6" s="30"/>
      <c r="D6" s="30"/>
    </row>
    <row r="7" spans="1:4" ht="15" customHeight="1" x14ac:dyDescent="0.3">
      <c r="A7" s="104">
        <v>5</v>
      </c>
      <c r="B7" s="29" t="s">
        <v>39</v>
      </c>
      <c r="C7" s="30"/>
      <c r="D7" s="30"/>
    </row>
    <row r="8" spans="1:4" ht="15" customHeight="1" x14ac:dyDescent="0.3">
      <c r="A8" s="104">
        <v>6</v>
      </c>
      <c r="B8" s="29" t="s">
        <v>40</v>
      </c>
      <c r="C8" s="30"/>
      <c r="D8" s="30"/>
    </row>
    <row r="9" spans="1:4" ht="15" customHeight="1" x14ac:dyDescent="0.3">
      <c r="A9" s="104">
        <v>7</v>
      </c>
      <c r="B9" s="29" t="s">
        <v>41</v>
      </c>
      <c r="C9" s="30"/>
      <c r="D9" s="30"/>
    </row>
    <row r="10" spans="1:4" ht="15" customHeight="1" x14ac:dyDescent="0.3">
      <c r="A10" s="104">
        <v>8</v>
      </c>
      <c r="B10" s="29" t="s">
        <v>42</v>
      </c>
      <c r="C10" s="30"/>
      <c r="D10" s="30"/>
    </row>
    <row r="11" spans="1:4" ht="15" customHeight="1" x14ac:dyDescent="0.3">
      <c r="A11" s="104">
        <v>9</v>
      </c>
      <c r="B11" s="29" t="s">
        <v>43</v>
      </c>
      <c r="C11" s="30"/>
      <c r="D11" s="30"/>
    </row>
    <row r="12" spans="1:4" ht="15" customHeight="1" x14ac:dyDescent="0.3">
      <c r="A12" s="104">
        <v>10</v>
      </c>
      <c r="B12" s="29" t="s">
        <v>44</v>
      </c>
      <c r="C12" s="30"/>
      <c r="D12" s="30"/>
    </row>
    <row r="13" spans="1:4" ht="15" customHeight="1" x14ac:dyDescent="0.3">
      <c r="A13" s="104">
        <v>11</v>
      </c>
      <c r="B13" s="29" t="s">
        <v>45</v>
      </c>
      <c r="C13" s="30"/>
      <c r="D13" s="30"/>
    </row>
    <row r="14" spans="1:4" ht="15" customHeight="1" x14ac:dyDescent="0.3">
      <c r="A14" s="104">
        <v>12</v>
      </c>
      <c r="B14" s="29" t="s">
        <v>46</v>
      </c>
      <c r="C14" s="30"/>
      <c r="D14" s="30"/>
    </row>
    <row r="15" spans="1:4" ht="15" customHeight="1" x14ac:dyDescent="0.3">
      <c r="A15" s="104">
        <v>13</v>
      </c>
      <c r="B15" s="29" t="s">
        <v>47</v>
      </c>
      <c r="C15" s="30"/>
      <c r="D15" s="30"/>
    </row>
    <row r="16" spans="1:4" ht="15" customHeight="1" x14ac:dyDescent="0.3">
      <c r="A16" s="104">
        <v>14</v>
      </c>
      <c r="B16" s="29" t="s">
        <v>48</v>
      </c>
      <c r="C16" s="30"/>
      <c r="D16" s="30"/>
    </row>
    <row r="17" spans="1:4" ht="15" customHeight="1" x14ac:dyDescent="0.3">
      <c r="A17" s="104">
        <v>15</v>
      </c>
      <c r="B17" s="29" t="s">
        <v>49</v>
      </c>
      <c r="C17" s="30"/>
      <c r="D17" s="30"/>
    </row>
    <row r="18" spans="1:4" ht="15" customHeight="1" x14ac:dyDescent="0.3">
      <c r="A18" s="104">
        <v>16</v>
      </c>
      <c r="B18" s="29" t="s">
        <v>50</v>
      </c>
      <c r="C18" s="30"/>
      <c r="D18" s="30"/>
    </row>
    <row r="19" spans="1:4" ht="15" customHeight="1" x14ac:dyDescent="0.3">
      <c r="A19" s="104">
        <v>17</v>
      </c>
      <c r="B19" s="29" t="s">
        <v>51</v>
      </c>
      <c r="C19" s="30"/>
      <c r="D19" s="30"/>
    </row>
    <row r="20" spans="1:4" ht="15" customHeight="1" x14ac:dyDescent="0.3">
      <c r="A20" s="104">
        <v>18</v>
      </c>
      <c r="B20" s="29" t="s">
        <v>52</v>
      </c>
      <c r="C20" s="30"/>
      <c r="D20" s="30"/>
    </row>
    <row r="21" spans="1:4" ht="15" customHeight="1" x14ac:dyDescent="0.3">
      <c r="A21" s="104">
        <v>19</v>
      </c>
      <c r="B21" s="29" t="s">
        <v>53</v>
      </c>
      <c r="C21" s="30"/>
      <c r="D21" s="30"/>
    </row>
    <row r="22" spans="1:4" ht="15" customHeight="1" x14ac:dyDescent="0.3">
      <c r="A22" s="104">
        <v>20</v>
      </c>
      <c r="B22" s="29" t="s">
        <v>54</v>
      </c>
      <c r="C22" s="30"/>
      <c r="D22" s="30"/>
    </row>
    <row r="23" spans="1:4" ht="15" customHeight="1" x14ac:dyDescent="0.3">
      <c r="A23" s="104">
        <v>21</v>
      </c>
      <c r="B23" s="29" t="s">
        <v>55</v>
      </c>
      <c r="C23" s="30"/>
      <c r="D23" s="30"/>
    </row>
    <row r="24" spans="1:4" ht="15" customHeight="1" x14ac:dyDescent="0.3">
      <c r="A24" s="104">
        <v>22</v>
      </c>
      <c r="B24" s="29" t="s">
        <v>56</v>
      </c>
      <c r="C24" s="30"/>
      <c r="D24" s="30"/>
    </row>
    <row r="25" spans="1:4" ht="15" customHeight="1" x14ac:dyDescent="0.3">
      <c r="A25" s="104">
        <v>23</v>
      </c>
      <c r="B25" s="29" t="s">
        <v>57</v>
      </c>
      <c r="C25" s="30"/>
      <c r="D25" s="30"/>
    </row>
    <row r="26" spans="1:4" ht="15" customHeight="1" x14ac:dyDescent="0.3">
      <c r="A26" s="104">
        <v>24</v>
      </c>
      <c r="B26" s="29" t="s">
        <v>58</v>
      </c>
      <c r="C26" s="30"/>
      <c r="D26" s="30"/>
    </row>
    <row r="27" spans="1:4" ht="15" customHeight="1" x14ac:dyDescent="0.3">
      <c r="A27" s="104">
        <v>25</v>
      </c>
      <c r="B27" s="29" t="s">
        <v>59</v>
      </c>
      <c r="C27" s="30"/>
      <c r="D27" s="30"/>
    </row>
    <row r="28" spans="1:4" ht="15" customHeight="1" x14ac:dyDescent="0.3">
      <c r="A28" s="104">
        <v>26</v>
      </c>
      <c r="B28" s="29" t="s">
        <v>60</v>
      </c>
      <c r="C28" s="30"/>
      <c r="D28" s="30"/>
    </row>
    <row r="29" spans="1:4" ht="15" customHeight="1" x14ac:dyDescent="0.3">
      <c r="A29" s="104">
        <v>27</v>
      </c>
      <c r="B29" s="29" t="s">
        <v>61</v>
      </c>
      <c r="C29" s="30"/>
      <c r="D29" s="30"/>
    </row>
    <row r="30" spans="1:4" ht="15" customHeight="1" x14ac:dyDescent="0.3">
      <c r="A30" s="104">
        <v>28</v>
      </c>
      <c r="B30" s="29" t="s">
        <v>62</v>
      </c>
      <c r="C30" s="30"/>
      <c r="D30" s="30"/>
    </row>
    <row r="31" spans="1:4" ht="15" customHeight="1" x14ac:dyDescent="0.3">
      <c r="A31" s="104">
        <v>29</v>
      </c>
      <c r="B31" s="29" t="s">
        <v>63</v>
      </c>
      <c r="C31" s="30"/>
      <c r="D31" s="30"/>
    </row>
    <row r="32" spans="1:4" ht="15" customHeight="1" x14ac:dyDescent="0.3">
      <c r="A32" s="104">
        <v>30</v>
      </c>
      <c r="B32" s="29" t="s">
        <v>64</v>
      </c>
      <c r="C32" s="30"/>
      <c r="D32" s="30"/>
    </row>
    <row r="33" spans="1:4" ht="15" customHeight="1" x14ac:dyDescent="0.3">
      <c r="A33" s="104">
        <v>31</v>
      </c>
      <c r="B33" s="29" t="s">
        <v>65</v>
      </c>
      <c r="C33" s="30"/>
      <c r="D33" s="30"/>
    </row>
    <row r="34" spans="1:4" ht="15" customHeight="1" x14ac:dyDescent="0.3">
      <c r="A34" s="104">
        <v>32</v>
      </c>
      <c r="B34" s="29" t="s">
        <v>66</v>
      </c>
      <c r="C34" s="30"/>
      <c r="D34" s="30"/>
    </row>
    <row r="35" spans="1:4" ht="15" customHeight="1" x14ac:dyDescent="0.3">
      <c r="A35" s="104">
        <v>33</v>
      </c>
      <c r="B35" s="29" t="s">
        <v>67</v>
      </c>
      <c r="C35" s="30"/>
      <c r="D35" s="30"/>
    </row>
    <row r="36" spans="1:4" ht="15" customHeight="1" x14ac:dyDescent="0.3">
      <c r="A36" s="104">
        <v>34</v>
      </c>
      <c r="B36" s="29" t="s">
        <v>68</v>
      </c>
      <c r="C36" s="30"/>
      <c r="D36" s="30"/>
    </row>
    <row r="37" spans="1:4" ht="15" customHeight="1" x14ac:dyDescent="0.3">
      <c r="A37" s="104">
        <v>35</v>
      </c>
      <c r="B37" s="29" t="s">
        <v>69</v>
      </c>
      <c r="C37" s="30"/>
      <c r="D37" s="30"/>
    </row>
    <row r="38" spans="1:4" ht="15" customHeight="1" x14ac:dyDescent="0.3">
      <c r="A38" s="104">
        <v>36</v>
      </c>
      <c r="B38" s="29" t="s">
        <v>70</v>
      </c>
      <c r="C38" s="30"/>
      <c r="D38" s="30"/>
    </row>
    <row r="39" spans="1:4" ht="15" customHeight="1" x14ac:dyDescent="0.3">
      <c r="A39" s="104">
        <v>37</v>
      </c>
      <c r="B39" s="29" t="s">
        <v>71</v>
      </c>
      <c r="C39" s="30"/>
      <c r="D39" s="30"/>
    </row>
    <row r="40" spans="1:4" ht="15" customHeight="1" x14ac:dyDescent="0.3">
      <c r="A40" s="104">
        <v>38</v>
      </c>
      <c r="B40" s="29" t="s">
        <v>72</v>
      </c>
      <c r="C40" s="30"/>
      <c r="D40" s="30"/>
    </row>
    <row r="41" spans="1:4" ht="15" customHeight="1" x14ac:dyDescent="0.3">
      <c r="A41" s="104">
        <v>39</v>
      </c>
      <c r="B41" s="29" t="s">
        <v>73</v>
      </c>
      <c r="C41" s="30"/>
      <c r="D41" s="30"/>
    </row>
    <row r="42" spans="1:4" ht="15" customHeight="1" x14ac:dyDescent="0.3">
      <c r="A42" s="104">
        <v>40</v>
      </c>
      <c r="B42" s="29" t="s">
        <v>74</v>
      </c>
      <c r="C42" s="30"/>
      <c r="D42" s="30"/>
    </row>
    <row r="43" spans="1:4" ht="15" customHeight="1" x14ac:dyDescent="0.3">
      <c r="A43" s="104">
        <v>41</v>
      </c>
      <c r="B43" s="29" t="s">
        <v>75</v>
      </c>
      <c r="C43" s="30"/>
      <c r="D43" s="30"/>
    </row>
    <row r="44" spans="1:4" ht="15" customHeight="1" x14ac:dyDescent="0.3">
      <c r="A44" s="104">
        <v>42</v>
      </c>
      <c r="B44" s="29" t="s">
        <v>76</v>
      </c>
      <c r="C44" s="30"/>
      <c r="D44" s="30"/>
    </row>
    <row r="45" spans="1:4" ht="15" customHeight="1" x14ac:dyDescent="0.3">
      <c r="A45" s="104">
        <v>43</v>
      </c>
      <c r="B45" s="29" t="s">
        <v>77</v>
      </c>
      <c r="C45" s="30"/>
      <c r="D45" s="30"/>
    </row>
    <row r="46" spans="1:4" ht="15" customHeight="1" x14ac:dyDescent="0.3">
      <c r="A46" s="104">
        <v>44</v>
      </c>
      <c r="B46" s="29" t="s">
        <v>78</v>
      </c>
      <c r="C46" s="30"/>
      <c r="D46" s="30"/>
    </row>
    <row r="47" spans="1:4" ht="15" customHeight="1" x14ac:dyDescent="0.3">
      <c r="A47" s="104">
        <v>45</v>
      </c>
      <c r="B47" s="29" t="s">
        <v>79</v>
      </c>
      <c r="C47" s="30"/>
      <c r="D47" s="30"/>
    </row>
    <row r="48" spans="1:4" ht="15" customHeight="1" x14ac:dyDescent="0.3">
      <c r="A48" s="104">
        <v>46</v>
      </c>
      <c r="B48" s="29" t="s">
        <v>80</v>
      </c>
      <c r="C48" s="30"/>
      <c r="D48" s="30"/>
    </row>
    <row r="49" spans="1:4" ht="15" customHeight="1" x14ac:dyDescent="0.3">
      <c r="A49" s="104">
        <v>47</v>
      </c>
      <c r="B49" s="29" t="s">
        <v>81</v>
      </c>
      <c r="C49" s="30"/>
      <c r="D49" s="30"/>
    </row>
    <row r="50" spans="1:4" ht="15" customHeight="1" x14ac:dyDescent="0.3">
      <c r="A50" s="104">
        <v>48</v>
      </c>
      <c r="B50" s="29" t="s">
        <v>82</v>
      </c>
      <c r="C50" s="30"/>
      <c r="D50" s="30"/>
    </row>
    <row r="51" spans="1:4" ht="15" customHeight="1" x14ac:dyDescent="0.3">
      <c r="A51" s="104">
        <v>49</v>
      </c>
      <c r="B51" s="29" t="s">
        <v>83</v>
      </c>
      <c r="C51" s="30"/>
      <c r="D51" s="30"/>
    </row>
    <row r="52" spans="1:4" ht="15" customHeight="1" x14ac:dyDescent="0.3">
      <c r="A52" s="104">
        <v>50</v>
      </c>
      <c r="B52" s="29" t="s">
        <v>84</v>
      </c>
      <c r="C52" s="30"/>
      <c r="D52" s="30"/>
    </row>
    <row r="53" spans="1:4" ht="15" customHeight="1" x14ac:dyDescent="0.3">
      <c r="A53" s="104">
        <v>51</v>
      </c>
      <c r="B53" s="29" t="s">
        <v>85</v>
      </c>
      <c r="C53" s="30"/>
      <c r="D53" s="30"/>
    </row>
    <row r="54" spans="1:4" ht="15" customHeight="1" x14ac:dyDescent="0.3">
      <c r="A54" s="104">
        <v>52</v>
      </c>
      <c r="B54" s="29" t="s">
        <v>86</v>
      </c>
      <c r="C54" s="30"/>
      <c r="D54" s="30"/>
    </row>
    <row r="55" spans="1:4" ht="15" customHeight="1" x14ac:dyDescent="0.3">
      <c r="A55" s="104">
        <v>53</v>
      </c>
      <c r="B55" s="29" t="s">
        <v>87</v>
      </c>
      <c r="C55" s="30"/>
      <c r="D55" s="30"/>
    </row>
    <row r="56" spans="1:4" ht="15" customHeight="1" x14ac:dyDescent="0.3">
      <c r="A56" s="104">
        <v>54</v>
      </c>
      <c r="B56" s="29" t="s">
        <v>88</v>
      </c>
      <c r="C56" s="30"/>
      <c r="D56" s="30"/>
    </row>
    <row r="57" spans="1:4" ht="15" customHeight="1" x14ac:dyDescent="0.3">
      <c r="A57" s="104">
        <v>55</v>
      </c>
      <c r="B57" s="29" t="s">
        <v>186</v>
      </c>
      <c r="C57" s="30"/>
      <c r="D57" s="30"/>
    </row>
    <row r="58" spans="1:4" ht="15" customHeight="1" x14ac:dyDescent="0.3">
      <c r="A58" s="104">
        <v>56</v>
      </c>
      <c r="B58" s="29" t="s">
        <v>89</v>
      </c>
      <c r="C58" s="30"/>
      <c r="D58" s="30"/>
    </row>
    <row r="59" spans="1:4" ht="15" customHeight="1" x14ac:dyDescent="0.3">
      <c r="A59" s="104">
        <v>57</v>
      </c>
      <c r="B59" s="29" t="s">
        <v>90</v>
      </c>
      <c r="C59" s="30"/>
      <c r="D59" s="30"/>
    </row>
    <row r="60" spans="1:4" ht="15" customHeight="1" x14ac:dyDescent="0.3">
      <c r="A60" s="104">
        <v>58</v>
      </c>
      <c r="B60" s="29" t="s">
        <v>91</v>
      </c>
      <c r="C60" s="30"/>
      <c r="D60" s="30"/>
    </row>
    <row r="61" spans="1:4" ht="15" customHeight="1" x14ac:dyDescent="0.3">
      <c r="A61" s="104">
        <v>59</v>
      </c>
      <c r="B61" s="29" t="s">
        <v>92</v>
      </c>
      <c r="C61" s="30"/>
      <c r="D61" s="30"/>
    </row>
    <row r="62" spans="1:4" ht="15" customHeight="1" x14ac:dyDescent="0.3">
      <c r="A62" s="104">
        <v>60</v>
      </c>
      <c r="B62" s="29" t="s">
        <v>93</v>
      </c>
      <c r="C62" s="30"/>
      <c r="D62" s="30"/>
    </row>
    <row r="63" spans="1:4" ht="15" customHeight="1" x14ac:dyDescent="0.3">
      <c r="A63" s="104">
        <v>61</v>
      </c>
      <c r="B63" s="29" t="s">
        <v>94</v>
      </c>
      <c r="C63" s="30"/>
      <c r="D63" s="30"/>
    </row>
    <row r="64" spans="1:4" ht="15" customHeight="1" x14ac:dyDescent="0.3">
      <c r="A64" s="104">
        <v>62</v>
      </c>
      <c r="B64" s="29" t="s">
        <v>95</v>
      </c>
      <c r="C64" s="30"/>
      <c r="D64" s="30"/>
    </row>
    <row r="65" spans="1:4" ht="15" customHeight="1" x14ac:dyDescent="0.3">
      <c r="A65" s="104">
        <v>63</v>
      </c>
      <c r="B65" s="29" t="s">
        <v>96</v>
      </c>
      <c r="C65" s="30"/>
      <c r="D65" s="30"/>
    </row>
    <row r="66" spans="1:4" ht="15" customHeight="1" x14ac:dyDescent="0.3">
      <c r="A66" s="104">
        <v>64</v>
      </c>
      <c r="B66" s="29" t="s">
        <v>97</v>
      </c>
      <c r="C66" s="30"/>
      <c r="D66" s="30"/>
    </row>
    <row r="67" spans="1:4" ht="15" customHeight="1" x14ac:dyDescent="0.3">
      <c r="A67" s="104">
        <v>65</v>
      </c>
      <c r="B67" s="29" t="s">
        <v>98</v>
      </c>
      <c r="C67" s="30"/>
      <c r="D67" s="30"/>
    </row>
    <row r="68" spans="1:4" ht="15" customHeight="1" x14ac:dyDescent="0.3">
      <c r="A68" s="104">
        <v>66</v>
      </c>
      <c r="B68" s="29" t="s">
        <v>99</v>
      </c>
      <c r="C68" s="30"/>
      <c r="D68" s="30"/>
    </row>
    <row r="69" spans="1:4" ht="15" customHeight="1" x14ac:dyDescent="0.3">
      <c r="A69" s="104">
        <v>67</v>
      </c>
      <c r="B69" s="29" t="s">
        <v>100</v>
      </c>
      <c r="C69" s="30"/>
      <c r="D69" s="30"/>
    </row>
    <row r="70" spans="1:4" ht="15" customHeight="1" x14ac:dyDescent="0.3">
      <c r="A70" s="104">
        <v>68</v>
      </c>
      <c r="B70" s="29" t="s">
        <v>101</v>
      </c>
      <c r="C70" s="30"/>
      <c r="D70" s="30"/>
    </row>
    <row r="71" spans="1:4" ht="15" customHeight="1" x14ac:dyDescent="0.3">
      <c r="A71" s="104">
        <v>69</v>
      </c>
      <c r="B71" s="29" t="s">
        <v>102</v>
      </c>
      <c r="C71" s="30"/>
      <c r="D71" s="30"/>
    </row>
    <row r="72" spans="1:4" ht="15" customHeight="1" x14ac:dyDescent="0.3">
      <c r="A72" s="104">
        <v>70</v>
      </c>
      <c r="B72" s="29" t="s">
        <v>103</v>
      </c>
      <c r="C72" s="30"/>
      <c r="D72" s="30"/>
    </row>
    <row r="73" spans="1:4" ht="15" customHeight="1" x14ac:dyDescent="0.3">
      <c r="A73" s="104">
        <v>71</v>
      </c>
      <c r="B73" s="29" t="s">
        <v>104</v>
      </c>
      <c r="C73" s="30"/>
      <c r="D73" s="30"/>
    </row>
    <row r="74" spans="1:4" ht="15" customHeight="1" x14ac:dyDescent="0.3">
      <c r="A74" s="104">
        <v>72</v>
      </c>
      <c r="B74" s="29" t="s">
        <v>105</v>
      </c>
      <c r="C74" s="30"/>
      <c r="D74" s="30"/>
    </row>
    <row r="75" spans="1:4" ht="15" customHeight="1" x14ac:dyDescent="0.3">
      <c r="A75" s="104">
        <v>73</v>
      </c>
      <c r="B75" s="29" t="s">
        <v>106</v>
      </c>
      <c r="C75" s="30"/>
      <c r="D75" s="30"/>
    </row>
    <row r="76" spans="1:4" ht="15" customHeight="1" x14ac:dyDescent="0.3">
      <c r="A76" s="104">
        <v>74</v>
      </c>
      <c r="B76" s="29" t="s">
        <v>107</v>
      </c>
      <c r="C76" s="30"/>
      <c r="D76" s="30"/>
    </row>
    <row r="77" spans="1:4" ht="15" customHeight="1" x14ac:dyDescent="0.3">
      <c r="A77" s="104">
        <v>75</v>
      </c>
      <c r="B77" s="29" t="s">
        <v>108</v>
      </c>
      <c r="C77" s="30"/>
      <c r="D77" s="30"/>
    </row>
    <row r="78" spans="1:4" ht="15" customHeight="1" x14ac:dyDescent="0.3">
      <c r="A78" s="104">
        <v>76</v>
      </c>
      <c r="B78" s="29" t="s">
        <v>109</v>
      </c>
      <c r="C78" s="30"/>
      <c r="D78" s="30"/>
    </row>
    <row r="79" spans="1:4" ht="15" customHeight="1" x14ac:dyDescent="0.3">
      <c r="A79" s="104">
        <v>77</v>
      </c>
      <c r="B79" s="29" t="s">
        <v>110</v>
      </c>
      <c r="C79" s="30"/>
      <c r="D79" s="30"/>
    </row>
    <row r="80" spans="1:4" ht="15" customHeight="1" x14ac:dyDescent="0.3">
      <c r="A80" s="104">
        <v>78</v>
      </c>
      <c r="B80" s="29" t="s">
        <v>111</v>
      </c>
      <c r="C80" s="30"/>
      <c r="D80" s="30"/>
    </row>
    <row r="81" spans="1:4" ht="15" customHeight="1" x14ac:dyDescent="0.3">
      <c r="A81" s="104">
        <v>79</v>
      </c>
      <c r="B81" s="29" t="s">
        <v>112</v>
      </c>
      <c r="C81" s="30"/>
      <c r="D81" s="30"/>
    </row>
    <row r="82" spans="1:4" ht="15" customHeight="1" x14ac:dyDescent="0.3">
      <c r="A82" s="104">
        <v>80</v>
      </c>
      <c r="B82" s="29" t="s">
        <v>113</v>
      </c>
      <c r="C82" s="30"/>
      <c r="D82" s="30"/>
    </row>
    <row r="83" spans="1:4" ht="15" customHeight="1" x14ac:dyDescent="0.3">
      <c r="A83" s="104">
        <v>81</v>
      </c>
      <c r="B83" s="29" t="s">
        <v>114</v>
      </c>
      <c r="C83" s="30"/>
      <c r="D83" s="30"/>
    </row>
    <row r="84" spans="1:4" ht="15" customHeight="1" x14ac:dyDescent="0.3">
      <c r="A84" s="104">
        <v>82</v>
      </c>
      <c r="B84" s="29" t="s">
        <v>115</v>
      </c>
      <c r="C84" s="30"/>
      <c r="D84" s="30"/>
    </row>
    <row r="85" spans="1:4" ht="15" customHeight="1" x14ac:dyDescent="0.3">
      <c r="A85" s="104">
        <v>83</v>
      </c>
      <c r="B85" s="29" t="s">
        <v>116</v>
      </c>
      <c r="C85" s="30"/>
      <c r="D85" s="30"/>
    </row>
    <row r="86" spans="1:4" ht="15" customHeight="1" x14ac:dyDescent="0.3">
      <c r="A86" s="104">
        <v>84</v>
      </c>
      <c r="B86" s="29" t="s">
        <v>117</v>
      </c>
      <c r="C86" s="30"/>
      <c r="D86" s="30"/>
    </row>
    <row r="87" spans="1:4" ht="15" customHeight="1" x14ac:dyDescent="0.3">
      <c r="A87" s="104">
        <v>85</v>
      </c>
      <c r="B87" s="29" t="s">
        <v>12</v>
      </c>
      <c r="C87" s="30"/>
      <c r="D87" s="30"/>
    </row>
    <row r="88" spans="1:4" ht="15" customHeight="1" x14ac:dyDescent="0.3">
      <c r="A88" s="104">
        <v>86</v>
      </c>
      <c r="B88" s="29" t="s">
        <v>25</v>
      </c>
      <c r="C88" s="30"/>
      <c r="D88" s="30"/>
    </row>
    <row r="89" spans="1:4" ht="15" customHeight="1" x14ac:dyDescent="0.3">
      <c r="A89" s="104">
        <v>87</v>
      </c>
      <c r="B89" s="29" t="s">
        <v>31</v>
      </c>
      <c r="C89" s="30"/>
      <c r="D89" s="30"/>
    </row>
    <row r="90" spans="1:4" ht="15" customHeight="1" x14ac:dyDescent="0.3">
      <c r="A90" s="104">
        <v>88</v>
      </c>
      <c r="B90" s="29" t="s">
        <v>27</v>
      </c>
      <c r="C90" s="30"/>
      <c r="D90" s="30"/>
    </row>
    <row r="91" spans="1:4" ht="15" customHeight="1" x14ac:dyDescent="0.3">
      <c r="A91" s="104">
        <v>89</v>
      </c>
      <c r="B91" s="29" t="s">
        <v>118</v>
      </c>
      <c r="C91" s="30"/>
      <c r="D91" s="30"/>
    </row>
    <row r="92" spans="1:4" ht="15" customHeight="1" x14ac:dyDescent="0.3">
      <c r="A92" s="104">
        <v>90</v>
      </c>
      <c r="B92" s="29" t="s">
        <v>119</v>
      </c>
      <c r="C92" s="30"/>
      <c r="D92" s="30"/>
    </row>
    <row r="93" spans="1:4" ht="15" customHeight="1" x14ac:dyDescent="0.3">
      <c r="A93" s="104">
        <v>91</v>
      </c>
      <c r="B93" s="29" t="s">
        <v>242</v>
      </c>
      <c r="C93" s="30"/>
      <c r="D93" s="30"/>
    </row>
    <row r="94" spans="1:4" ht="15" customHeight="1" x14ac:dyDescent="0.3">
      <c r="A94" s="104">
        <v>92</v>
      </c>
      <c r="B94" s="29" t="s">
        <v>243</v>
      </c>
      <c r="C94" s="30"/>
      <c r="D94" s="30"/>
    </row>
    <row r="95" spans="1:4" ht="15" customHeight="1" x14ac:dyDescent="0.3">
      <c r="A95" s="104">
        <v>93</v>
      </c>
      <c r="B95" s="29" t="s">
        <v>244</v>
      </c>
      <c r="C95" s="30"/>
      <c r="D95" s="30"/>
    </row>
    <row r="96" spans="1:4" ht="15" customHeight="1" x14ac:dyDescent="0.3">
      <c r="A96" s="104">
        <v>94</v>
      </c>
      <c r="B96" s="29" t="s">
        <v>245</v>
      </c>
      <c r="C96" s="30"/>
      <c r="D96" s="30"/>
    </row>
    <row r="97" spans="1:4" ht="15" customHeight="1" x14ac:dyDescent="0.3">
      <c r="A97" s="104">
        <v>95</v>
      </c>
      <c r="B97" s="29" t="s">
        <v>246</v>
      </c>
      <c r="C97" s="30"/>
      <c r="D97" s="30"/>
    </row>
    <row r="98" spans="1:4" ht="15" customHeight="1" x14ac:dyDescent="0.3">
      <c r="A98" s="104">
        <v>96</v>
      </c>
      <c r="B98" s="29" t="s">
        <v>247</v>
      </c>
      <c r="C98" s="30"/>
      <c r="D98" s="30"/>
    </row>
    <row r="99" spans="1:4" ht="15" customHeight="1" x14ac:dyDescent="0.3">
      <c r="A99" s="185"/>
      <c r="B99" s="185"/>
      <c r="C99" s="30"/>
      <c r="D99" s="30"/>
    </row>
  </sheetData>
  <mergeCells count="1">
    <mergeCell ref="A99:B99"/>
  </mergeCells>
  <dataValidations disablePrompts="1" count="1">
    <dataValidation type="list" allowBlank="1" showInputMessage="1" showErrorMessage="1" sqref="C983041 C65537 C131073 C196609 C262145 C327681 C393217 C458753 C524289 C589825 C655361 C720897 C786433 C851969 C917505" xr:uid="{00000000-0002-0000-0100-000000000000}">
      <formula1>$E$3:$E$5</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4"/>
  <sheetViews>
    <sheetView workbookViewId="0"/>
  </sheetViews>
  <sheetFormatPr defaultColWidth="6.58203125" defaultRowHeight="15" customHeight="1" x14ac:dyDescent="0.3"/>
  <cols>
    <col min="1" max="1" width="8.58203125" customWidth="1"/>
    <col min="2" max="6" width="14.58203125" customWidth="1"/>
    <col min="7" max="16384" width="6.58203125" style="16"/>
  </cols>
  <sheetData>
    <row r="1" spans="1:6" s="14" customFormat="1" ht="15" customHeight="1" x14ac:dyDescent="0.3">
      <c r="A1" s="103" t="s">
        <v>248</v>
      </c>
      <c r="B1" s="103" t="s">
        <v>262</v>
      </c>
      <c r="C1" s="103" t="s">
        <v>263</v>
      </c>
      <c r="D1" s="103" t="s">
        <v>264</v>
      </c>
      <c r="E1" s="103" t="s">
        <v>265</v>
      </c>
      <c r="F1" s="103" t="s">
        <v>266</v>
      </c>
    </row>
    <row r="2" spans="1:6" ht="15" customHeight="1" x14ac:dyDescent="0.3">
      <c r="A2" t="s">
        <v>249</v>
      </c>
      <c r="B2" t="s">
        <v>12</v>
      </c>
      <c r="C2" t="s">
        <v>31</v>
      </c>
      <c r="D2" t="s">
        <v>27</v>
      </c>
      <c r="E2" t="s">
        <v>190</v>
      </c>
      <c r="F2" t="s">
        <v>191</v>
      </c>
    </row>
    <row r="3" spans="1:6" ht="15" customHeight="1" x14ac:dyDescent="0.3">
      <c r="A3" t="s">
        <v>250</v>
      </c>
      <c r="B3" t="s">
        <v>193</v>
      </c>
      <c r="C3" t="s">
        <v>194</v>
      </c>
      <c r="D3" t="s">
        <v>195</v>
      </c>
      <c r="E3" t="s">
        <v>196</v>
      </c>
      <c r="F3" t="s">
        <v>189</v>
      </c>
    </row>
    <row r="4" spans="1:6" ht="15" customHeight="1" x14ac:dyDescent="0.3">
      <c r="A4" t="s">
        <v>251</v>
      </c>
      <c r="B4" t="s">
        <v>12</v>
      </c>
      <c r="C4" t="s">
        <v>25</v>
      </c>
      <c r="D4" t="s">
        <v>31</v>
      </c>
      <c r="E4" t="s">
        <v>27</v>
      </c>
      <c r="F4" t="s">
        <v>197</v>
      </c>
    </row>
    <row r="5" spans="1:6" ht="15" customHeight="1" x14ac:dyDescent="0.3">
      <c r="A5" t="s">
        <v>252</v>
      </c>
      <c r="B5" t="s">
        <v>12</v>
      </c>
      <c r="C5" t="s">
        <v>25</v>
      </c>
      <c r="D5" t="s">
        <v>31</v>
      </c>
      <c r="E5" t="s">
        <v>27</v>
      </c>
      <c r="F5" t="s">
        <v>198</v>
      </c>
    </row>
    <row r="6" spans="1:6" ht="15" customHeight="1" x14ac:dyDescent="0.3">
      <c r="A6" t="s">
        <v>253</v>
      </c>
      <c r="B6" t="s">
        <v>12</v>
      </c>
      <c r="C6" t="s">
        <v>188</v>
      </c>
      <c r="D6" t="s">
        <v>199</v>
      </c>
      <c r="E6" t="s">
        <v>200</v>
      </c>
      <c r="F6" t="s">
        <v>201</v>
      </c>
    </row>
    <row r="7" spans="1:6" ht="15" customHeight="1" x14ac:dyDescent="0.3">
      <c r="A7" t="s">
        <v>254</v>
      </c>
      <c r="B7" t="s">
        <v>12</v>
      </c>
      <c r="C7" t="s">
        <v>25</v>
      </c>
      <c r="D7" t="s">
        <v>31</v>
      </c>
      <c r="E7" t="s">
        <v>27</v>
      </c>
      <c r="F7" t="s">
        <v>118</v>
      </c>
    </row>
    <row r="8" spans="1:6" ht="15" customHeight="1" x14ac:dyDescent="0.3">
      <c r="A8" t="s">
        <v>255</v>
      </c>
      <c r="B8" t="s">
        <v>176</v>
      </c>
      <c r="C8" t="s">
        <v>202</v>
      </c>
      <c r="D8" t="s">
        <v>177</v>
      </c>
      <c r="E8" t="s">
        <v>178</v>
      </c>
      <c r="F8" t="s">
        <v>179</v>
      </c>
    </row>
    <row r="9" spans="1:6" ht="15" customHeight="1" x14ac:dyDescent="0.3">
      <c r="A9" t="s">
        <v>256</v>
      </c>
      <c r="B9" t="s">
        <v>176</v>
      </c>
      <c r="C9" t="s">
        <v>177</v>
      </c>
      <c r="D9" t="s">
        <v>178</v>
      </c>
      <c r="E9" t="s">
        <v>180</v>
      </c>
      <c r="F9" t="s">
        <v>182</v>
      </c>
    </row>
    <row r="10" spans="1:6" ht="15" customHeight="1" x14ac:dyDescent="0.3">
      <c r="A10" t="s">
        <v>257</v>
      </c>
      <c r="B10" t="s">
        <v>184</v>
      </c>
      <c r="C10" t="s">
        <v>12</v>
      </c>
      <c r="D10" t="s">
        <v>31</v>
      </c>
      <c r="E10" t="s">
        <v>187</v>
      </c>
      <c r="F10" t="s">
        <v>203</v>
      </c>
    </row>
    <row r="11" spans="1:6" ht="15" customHeight="1" x14ac:dyDescent="0.3">
      <c r="A11" t="s">
        <v>258</v>
      </c>
      <c r="B11" t="s">
        <v>12</v>
      </c>
      <c r="C11" t="s">
        <v>25</v>
      </c>
      <c r="D11" t="s">
        <v>31</v>
      </c>
      <c r="E11" t="s">
        <v>204</v>
      </c>
      <c r="F11" t="s">
        <v>29</v>
      </c>
    </row>
    <row r="12" spans="1:6" ht="15" customHeight="1" x14ac:dyDescent="0.3">
      <c r="A12" t="s">
        <v>259</v>
      </c>
      <c r="B12" t="s">
        <v>176</v>
      </c>
      <c r="C12" t="s">
        <v>177</v>
      </c>
      <c r="D12" t="s">
        <v>179</v>
      </c>
      <c r="E12" t="s">
        <v>181</v>
      </c>
      <c r="F12" t="s">
        <v>183</v>
      </c>
    </row>
    <row r="13" spans="1:6" ht="15" customHeight="1" x14ac:dyDescent="0.3">
      <c r="A13" t="s">
        <v>260</v>
      </c>
      <c r="B13" t="s">
        <v>185</v>
      </c>
      <c r="C13" t="s">
        <v>25</v>
      </c>
      <c r="D13" t="s">
        <v>31</v>
      </c>
      <c r="E13" t="s">
        <v>27</v>
      </c>
      <c r="F13" t="s">
        <v>29</v>
      </c>
    </row>
    <row r="14" spans="1:6" ht="15" customHeight="1" x14ac:dyDescent="0.3">
      <c r="A14" t="s">
        <v>261</v>
      </c>
      <c r="B14" t="s">
        <v>205</v>
      </c>
      <c r="C14" t="s">
        <v>206</v>
      </c>
      <c r="D14" t="s">
        <v>207</v>
      </c>
      <c r="E14" t="s">
        <v>208</v>
      </c>
      <c r="F14" t="s">
        <v>209</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00"/>
  <sheetViews>
    <sheetView zoomScale="120" zoomScaleNormal="120" workbookViewId="0">
      <selection sqref="A1:A2"/>
    </sheetView>
  </sheetViews>
  <sheetFormatPr defaultColWidth="6.58203125" defaultRowHeight="15" customHeight="1" x14ac:dyDescent="0.3"/>
  <cols>
    <col min="1" max="1" width="12.58203125" style="16" customWidth="1"/>
    <col min="2" max="2" width="6.58203125" style="30" customWidth="1"/>
    <col min="3" max="14" width="9.58203125" style="16" customWidth="1"/>
    <col min="15" max="16" width="6.58203125" style="16" customWidth="1"/>
    <col min="17" max="16384" width="6.58203125" style="16"/>
  </cols>
  <sheetData>
    <row r="1" spans="1:16" s="14" customFormat="1" ht="15" customHeight="1" x14ac:dyDescent="0.3">
      <c r="A1" s="176" t="s">
        <v>7</v>
      </c>
      <c r="B1" s="176" t="s">
        <v>268</v>
      </c>
      <c r="C1" s="181" t="str">
        <f>Results!C2</f>
        <v>Test Group</v>
      </c>
      <c r="D1" s="183"/>
      <c r="E1" s="183"/>
      <c r="F1" s="183"/>
      <c r="G1" s="183"/>
      <c r="H1" s="183"/>
      <c r="I1" s="183"/>
      <c r="J1" s="183"/>
      <c r="K1" s="183"/>
      <c r="L1" s="183"/>
      <c r="M1" s="183"/>
      <c r="N1" s="183"/>
      <c r="O1" s="183"/>
      <c r="P1" s="184"/>
    </row>
    <row r="2" spans="1:16" ht="15" customHeight="1" x14ac:dyDescent="0.3">
      <c r="A2" s="176"/>
      <c r="B2" s="176"/>
      <c r="C2" s="45" t="s">
        <v>221</v>
      </c>
      <c r="D2" s="45" t="s">
        <v>222</v>
      </c>
      <c r="E2" s="45" t="s">
        <v>223</v>
      </c>
      <c r="F2" s="45" t="s">
        <v>224</v>
      </c>
      <c r="G2" s="45" t="s">
        <v>225</v>
      </c>
      <c r="H2" s="45" t="s">
        <v>226</v>
      </c>
      <c r="I2" s="45" t="s">
        <v>227</v>
      </c>
      <c r="J2" s="45" t="s">
        <v>228</v>
      </c>
      <c r="K2" s="45" t="s">
        <v>229</v>
      </c>
      <c r="L2" s="45" t="s">
        <v>230</v>
      </c>
      <c r="M2" s="115" t="s">
        <v>273</v>
      </c>
      <c r="N2" s="115" t="s">
        <v>274</v>
      </c>
      <c r="O2" s="45" t="s">
        <v>120</v>
      </c>
      <c r="P2" s="45" t="s">
        <v>121</v>
      </c>
    </row>
    <row r="3" spans="1:16" ht="15" customHeight="1" x14ac:dyDescent="0.3">
      <c r="A3" s="25" t="str">
        <f>'Gene Table'!B3</f>
        <v>ADIPOQ</v>
      </c>
      <c r="B3" s="102">
        <v>1</v>
      </c>
      <c r="C3" s="23">
        <v>29.89</v>
      </c>
      <c r="D3" s="23">
        <v>29.56</v>
      </c>
      <c r="E3" s="23">
        <v>29.6</v>
      </c>
      <c r="F3" s="39"/>
      <c r="G3" s="39"/>
      <c r="H3" s="39"/>
      <c r="I3" s="39"/>
      <c r="J3" s="39"/>
      <c r="K3" s="39"/>
      <c r="L3" s="39"/>
      <c r="M3" s="39"/>
      <c r="N3" s="39"/>
      <c r="O3" s="41">
        <f>IF(ISERROR(AVERAGE(Calculations!C4:N4)),"",AVERAGE(Calculations!C4:N4))</f>
        <v>29.683333333333337</v>
      </c>
      <c r="P3" s="41">
        <f>IF(ISERROR(STDEV(Calculations!C4:N4)),"",IF(COUNT(Calculations!C4:N4)&lt;3,"N/A",STDEV(Calculations!C4:N4)))</f>
        <v>0.18009256878986843</v>
      </c>
    </row>
    <row r="4" spans="1:16" ht="15" customHeight="1" x14ac:dyDescent="0.3">
      <c r="A4" s="25" t="str">
        <f>'Gene Table'!B4</f>
        <v>BMP1</v>
      </c>
      <c r="B4" s="102">
        <v>2</v>
      </c>
      <c r="C4" s="23">
        <v>31.15</v>
      </c>
      <c r="D4" s="23">
        <v>31.27</v>
      </c>
      <c r="E4" s="23">
        <v>30.75</v>
      </c>
      <c r="F4" s="39"/>
      <c r="G4" s="39"/>
      <c r="H4" s="39"/>
      <c r="I4" s="39"/>
      <c r="J4" s="39"/>
      <c r="K4" s="39"/>
      <c r="L4" s="39"/>
      <c r="M4" s="39"/>
      <c r="N4" s="39"/>
      <c r="O4" s="41">
        <f>IF(ISERROR(AVERAGE(Calculations!C5:N5)),"",AVERAGE(Calculations!C5:N5))</f>
        <v>31.056666666666668</v>
      </c>
      <c r="P4" s="41">
        <f>IF(ISERROR(STDEV(Calculations!C5:N5)),"",IF(COUNT(Calculations!C5:N5)&lt;3,"N/A",STDEV(Calculations!C5:N5)))</f>
        <v>0.27227437142216143</v>
      </c>
    </row>
    <row r="5" spans="1:16" ht="15" customHeight="1" x14ac:dyDescent="0.3">
      <c r="A5" s="25" t="str">
        <f>'Gene Table'!B5</f>
        <v>BMP2</v>
      </c>
      <c r="B5" s="102">
        <v>3</v>
      </c>
      <c r="C5" s="23">
        <v>31.57</v>
      </c>
      <c r="D5" s="23">
        <v>31.24</v>
      </c>
      <c r="E5" s="23">
        <v>31.54</v>
      </c>
      <c r="F5" s="39"/>
      <c r="G5" s="39"/>
      <c r="H5" s="39"/>
      <c r="I5" s="39"/>
      <c r="J5" s="39"/>
      <c r="K5" s="39"/>
      <c r="L5" s="39"/>
      <c r="M5" s="39"/>
      <c r="N5" s="39"/>
      <c r="O5" s="41">
        <f>IF(ISERROR(AVERAGE(Calculations!C6:N6)),"",AVERAGE(Calculations!C6:N6))</f>
        <v>31.45</v>
      </c>
      <c r="P5" s="41">
        <f>IF(ISERROR(STDEV(Calculations!C6:N6)),"",IF(COUNT(Calculations!C6:N6)&lt;3,"N/A",STDEV(Calculations!C6:N6)))</f>
        <v>0.18248287590894738</v>
      </c>
    </row>
    <row r="6" spans="1:16" ht="15" customHeight="1" x14ac:dyDescent="0.3">
      <c r="A6" s="25" t="str">
        <f>'Gene Table'!B6</f>
        <v>BMP3</v>
      </c>
      <c r="B6" s="102">
        <v>4</v>
      </c>
      <c r="C6" s="23">
        <v>31.3</v>
      </c>
      <c r="D6" s="23">
        <v>32.24</v>
      </c>
      <c r="E6" s="23">
        <v>32.799999999999997</v>
      </c>
      <c r="F6" s="39"/>
      <c r="G6" s="39"/>
      <c r="H6" s="39"/>
      <c r="I6" s="39"/>
      <c r="J6" s="39"/>
      <c r="K6" s="39"/>
      <c r="L6" s="39"/>
      <c r="M6" s="39"/>
      <c r="N6" s="39"/>
      <c r="O6" s="41">
        <f>IF(ISERROR(AVERAGE(Calculations!C7:N7)),"",AVERAGE(Calculations!C7:N7))</f>
        <v>32.113333333333337</v>
      </c>
      <c r="P6" s="41">
        <f>IF(ISERROR(STDEV(Calculations!C7:N7)),"",IF(COUNT(Calculations!C7:N7)&lt;3,"N/A",STDEV(Calculations!C7:N7)))</f>
        <v>0.75797977105812731</v>
      </c>
    </row>
    <row r="7" spans="1:16" ht="15" customHeight="1" x14ac:dyDescent="0.3">
      <c r="A7" s="25" t="str">
        <f>'Gene Table'!B7</f>
        <v>BMP4</v>
      </c>
      <c r="B7" s="102">
        <v>5</v>
      </c>
      <c r="C7" s="23" t="s">
        <v>122</v>
      </c>
      <c r="D7" s="23" t="s">
        <v>122</v>
      </c>
      <c r="E7" s="23" t="s">
        <v>122</v>
      </c>
      <c r="F7" s="39"/>
      <c r="G7" s="39"/>
      <c r="H7" s="39"/>
      <c r="I7" s="39"/>
      <c r="J7" s="39"/>
      <c r="K7" s="39"/>
      <c r="L7" s="39"/>
      <c r="M7" s="39"/>
      <c r="N7" s="39"/>
      <c r="O7" s="41">
        <f>IF(ISERROR(AVERAGE(Calculations!C8:N8)),"",AVERAGE(Calculations!C8:N8))</f>
        <v>35</v>
      </c>
      <c r="P7" s="41">
        <f>IF(ISERROR(STDEV(Calculations!C8:N8)),"",IF(COUNT(Calculations!C8:N8)&lt;3,"N/A",STDEV(Calculations!C8:N8)))</f>
        <v>0</v>
      </c>
    </row>
    <row r="8" spans="1:16" ht="15" customHeight="1" x14ac:dyDescent="0.3">
      <c r="A8" s="25" t="str">
        <f>'Gene Table'!B8</f>
        <v>BMP5</v>
      </c>
      <c r="B8" s="102">
        <v>6</v>
      </c>
      <c r="C8" s="23">
        <v>26.67</v>
      </c>
      <c r="D8" s="23">
        <v>26.27</v>
      </c>
      <c r="E8" s="23">
        <v>26.16</v>
      </c>
      <c r="F8" s="39"/>
      <c r="G8" s="39"/>
      <c r="H8" s="39"/>
      <c r="I8" s="39"/>
      <c r="J8" s="39"/>
      <c r="K8" s="39"/>
      <c r="L8" s="39"/>
      <c r="M8" s="39"/>
      <c r="N8" s="39"/>
      <c r="O8" s="41">
        <f>IF(ISERROR(AVERAGE(Calculations!C9:N9)),"",AVERAGE(Calculations!C9:N9))</f>
        <v>26.366666666666664</v>
      </c>
      <c r="P8" s="41">
        <f>IF(ISERROR(STDEV(Calculations!C9:N9)),"",IF(COUNT(Calculations!C9:N9)&lt;3,"N/A",STDEV(Calculations!C9:N9)))</f>
        <v>0.26839026311200981</v>
      </c>
    </row>
    <row r="9" spans="1:16" ht="15" customHeight="1" x14ac:dyDescent="0.3">
      <c r="A9" s="25" t="str">
        <f>'Gene Table'!B9</f>
        <v>BMP6</v>
      </c>
      <c r="B9" s="102">
        <v>7</v>
      </c>
      <c r="C9" s="23">
        <v>37.28</v>
      </c>
      <c r="D9" s="23">
        <v>35.35</v>
      </c>
      <c r="E9" s="23">
        <v>35.369999999999997</v>
      </c>
      <c r="F9" s="39"/>
      <c r="G9" s="39"/>
      <c r="H9" s="39"/>
      <c r="I9" s="39"/>
      <c r="J9" s="39"/>
      <c r="K9" s="39"/>
      <c r="L9" s="39"/>
      <c r="M9" s="39"/>
      <c r="N9" s="39"/>
      <c r="O9" s="41">
        <f>IF(ISERROR(AVERAGE(Calculations!C10:N10)),"",AVERAGE(Calculations!C10:N10))</f>
        <v>35</v>
      </c>
      <c r="P9" s="41">
        <f>IF(ISERROR(STDEV(Calculations!C10:N10)),"",IF(COUNT(Calculations!C10:N10)&lt;3,"N/A",STDEV(Calculations!C10:N10)))</f>
        <v>0</v>
      </c>
    </row>
    <row r="10" spans="1:16" ht="15" customHeight="1" x14ac:dyDescent="0.3">
      <c r="A10" s="25" t="str">
        <f>'Gene Table'!B10</f>
        <v>BMP7</v>
      </c>
      <c r="B10" s="102">
        <v>8</v>
      </c>
      <c r="C10" s="23">
        <v>29.54</v>
      </c>
      <c r="D10" s="23">
        <v>29.45</v>
      </c>
      <c r="E10" s="23">
        <v>29.08</v>
      </c>
      <c r="F10" s="39"/>
      <c r="G10" s="39"/>
      <c r="H10" s="39"/>
      <c r="I10" s="39"/>
      <c r="J10" s="39"/>
      <c r="K10" s="39"/>
      <c r="L10" s="39"/>
      <c r="M10" s="39"/>
      <c r="N10" s="39"/>
      <c r="O10" s="41">
        <f>IF(ISERROR(AVERAGE(Calculations!C11:N11)),"",AVERAGE(Calculations!C11:N11))</f>
        <v>29.356666666666666</v>
      </c>
      <c r="P10" s="41">
        <f>IF(ISERROR(STDEV(Calculations!C11:N11)),"",IF(COUNT(Calculations!C11:N11)&lt;3,"N/A",STDEV(Calculations!C11:N11)))</f>
        <v>0.24378952670968781</v>
      </c>
    </row>
    <row r="11" spans="1:16" ht="15" customHeight="1" x14ac:dyDescent="0.3">
      <c r="A11" s="25" t="str">
        <f>'Gene Table'!B11</f>
        <v>CD40LG</v>
      </c>
      <c r="B11" s="102">
        <v>9</v>
      </c>
      <c r="C11" s="23">
        <v>21.26</v>
      </c>
      <c r="D11" s="23">
        <v>21.29</v>
      </c>
      <c r="E11" s="23">
        <v>21.26</v>
      </c>
      <c r="F11" s="39"/>
      <c r="G11" s="39"/>
      <c r="H11" s="39"/>
      <c r="I11" s="39"/>
      <c r="J11" s="39"/>
      <c r="K11" s="39"/>
      <c r="L11" s="39"/>
      <c r="M11" s="39"/>
      <c r="N11" s="39"/>
      <c r="O11" s="41">
        <f>IF(ISERROR(AVERAGE(Calculations!C12:N12)),"",AVERAGE(Calculations!C12:N12))</f>
        <v>21.27</v>
      </c>
      <c r="P11" s="41">
        <f>IF(ISERROR(STDEV(Calculations!C12:N12)),"",IF(COUNT(Calculations!C12:N12)&lt;3,"N/A",STDEV(Calculations!C12:N12)))</f>
        <v>1.7320508075687378E-2</v>
      </c>
    </row>
    <row r="12" spans="1:16" ht="15" customHeight="1" x14ac:dyDescent="0.3">
      <c r="A12" s="25" t="str">
        <f>'Gene Table'!B12</f>
        <v>CD70</v>
      </c>
      <c r="B12" s="102">
        <v>10</v>
      </c>
      <c r="C12" s="23">
        <v>16.77</v>
      </c>
      <c r="D12" s="23">
        <v>16.86</v>
      </c>
      <c r="E12" s="23">
        <v>16.77</v>
      </c>
      <c r="F12" s="39"/>
      <c r="G12" s="39"/>
      <c r="H12" s="39"/>
      <c r="I12" s="39"/>
      <c r="J12" s="39"/>
      <c r="K12" s="39"/>
      <c r="L12" s="39"/>
      <c r="M12" s="39"/>
      <c r="N12" s="39"/>
      <c r="O12" s="41">
        <f>IF(ISERROR(AVERAGE(Calculations!C13:N13)),"",AVERAGE(Calculations!C13:N13))</f>
        <v>16.799999999999997</v>
      </c>
      <c r="P12" s="41">
        <f>IF(ISERROR(STDEV(Calculations!C13:N13)),"",IF(COUNT(Calculations!C13:N13)&lt;3,"N/A",STDEV(Calculations!C13:N13)))</f>
        <v>5.1961524227066236E-2</v>
      </c>
    </row>
    <row r="13" spans="1:16" ht="15" customHeight="1" x14ac:dyDescent="0.3">
      <c r="A13" s="25" t="str">
        <f>'Gene Table'!B13</f>
        <v>CNTF</v>
      </c>
      <c r="B13" s="102">
        <v>11</v>
      </c>
      <c r="C13" s="23">
        <v>33.49</v>
      </c>
      <c r="D13" s="23">
        <v>36.020000000000003</v>
      </c>
      <c r="E13" s="23">
        <v>33.520000000000003</v>
      </c>
      <c r="F13" s="39"/>
      <c r="G13" s="39"/>
      <c r="H13" s="39"/>
      <c r="I13" s="39"/>
      <c r="J13" s="39"/>
      <c r="K13" s="39"/>
      <c r="L13" s="39"/>
      <c r="M13" s="39"/>
      <c r="N13" s="39"/>
      <c r="O13" s="41">
        <f>IF(ISERROR(AVERAGE(Calculations!C14:N14)),"",AVERAGE(Calculations!C14:N14))</f>
        <v>34.003333333333337</v>
      </c>
      <c r="P13" s="41">
        <f>IF(ISERROR(STDEV(Calculations!C14:N14)),"",IF(COUNT(Calculations!C14:N14)&lt;3,"N/A",STDEV(Calculations!C14:N14)))</f>
        <v>0.86326898087058057</v>
      </c>
    </row>
    <row r="14" spans="1:16" ht="15" customHeight="1" x14ac:dyDescent="0.3">
      <c r="A14" s="25" t="str">
        <f>'Gene Table'!B14</f>
        <v>CSF1</v>
      </c>
      <c r="B14" s="102">
        <v>12</v>
      </c>
      <c r="C14" s="23">
        <v>21</v>
      </c>
      <c r="D14" s="23">
        <v>20.94</v>
      </c>
      <c r="E14" s="23">
        <v>20.77</v>
      </c>
      <c r="F14" s="39"/>
      <c r="G14" s="39"/>
      <c r="H14" s="39"/>
      <c r="I14" s="39"/>
      <c r="J14" s="39"/>
      <c r="K14" s="39"/>
      <c r="L14" s="39"/>
      <c r="M14" s="39"/>
      <c r="N14" s="39"/>
      <c r="O14" s="41">
        <f>IF(ISERROR(AVERAGE(Calculations!C15:N15)),"",AVERAGE(Calculations!C15:N15))</f>
        <v>20.903333333333332</v>
      </c>
      <c r="P14" s="41">
        <f>IF(ISERROR(STDEV(Calculations!C15:N15)),"",IF(COUNT(Calculations!C15:N15)&lt;3,"N/A",STDEV(Calculations!C15:N15)))</f>
        <v>0.11930353445448898</v>
      </c>
    </row>
    <row r="15" spans="1:16" ht="15" customHeight="1" x14ac:dyDescent="0.3">
      <c r="A15" s="25" t="str">
        <f>'Gene Table'!B15</f>
        <v>CSF2</v>
      </c>
      <c r="B15" s="102">
        <v>13</v>
      </c>
      <c r="C15" s="23">
        <v>35.17</v>
      </c>
      <c r="D15" s="23">
        <v>35.06</v>
      </c>
      <c r="E15" s="23">
        <v>34.44</v>
      </c>
      <c r="F15" s="39"/>
      <c r="G15" s="39"/>
      <c r="H15" s="39"/>
      <c r="I15" s="39"/>
      <c r="J15" s="39"/>
      <c r="K15" s="39"/>
      <c r="L15" s="39"/>
      <c r="M15" s="39"/>
      <c r="N15" s="39"/>
      <c r="O15" s="41">
        <f>IF(ISERROR(AVERAGE(Calculations!C16:N16)),"",AVERAGE(Calculations!C16:N16))</f>
        <v>34.813333333333333</v>
      </c>
      <c r="P15" s="41">
        <f>IF(ISERROR(STDEV(Calculations!C16:N16)),"",IF(COUNT(Calculations!C16:N16)&lt;3,"N/A",STDEV(Calculations!C16:N16)))</f>
        <v>0.32331615074619174</v>
      </c>
    </row>
    <row r="16" spans="1:16" ht="15" customHeight="1" x14ac:dyDescent="0.3">
      <c r="A16" s="25" t="str">
        <f>'Gene Table'!B16</f>
        <v>CSF3</v>
      </c>
      <c r="B16" s="102">
        <v>14</v>
      </c>
      <c r="C16" s="23">
        <v>33.1</v>
      </c>
      <c r="D16" s="23">
        <v>33.11</v>
      </c>
      <c r="E16" s="23">
        <v>33.130000000000003</v>
      </c>
      <c r="F16" s="39"/>
      <c r="G16" s="39"/>
      <c r="H16" s="39"/>
      <c r="I16" s="39"/>
      <c r="J16" s="39"/>
      <c r="K16" s="39"/>
      <c r="L16" s="39"/>
      <c r="M16" s="39"/>
      <c r="N16" s="39"/>
      <c r="O16" s="41">
        <f>IF(ISERROR(AVERAGE(Calculations!C17:N17)),"",AVERAGE(Calculations!C17:N17))</f>
        <v>33.113333333333337</v>
      </c>
      <c r="P16" s="41">
        <f>IF(ISERROR(STDEV(Calculations!C17:N17)),"",IF(COUNT(Calculations!C17:N17)&lt;3,"N/A",STDEV(Calculations!C17:N17)))</f>
        <v>1.5275252316520303E-2</v>
      </c>
    </row>
    <row r="17" spans="1:16" ht="15" customHeight="1" x14ac:dyDescent="0.3">
      <c r="A17" s="25" t="str">
        <f>'Gene Table'!B17</f>
        <v>FAM3B</v>
      </c>
      <c r="B17" s="102">
        <v>15</v>
      </c>
      <c r="C17" s="23">
        <v>25.02</v>
      </c>
      <c r="D17" s="23">
        <v>25</v>
      </c>
      <c r="E17" s="23">
        <v>24.89</v>
      </c>
      <c r="F17" s="39"/>
      <c r="G17" s="39"/>
      <c r="H17" s="39"/>
      <c r="I17" s="39"/>
      <c r="J17" s="39"/>
      <c r="K17" s="39"/>
      <c r="L17" s="39"/>
      <c r="M17" s="39"/>
      <c r="N17" s="39"/>
      <c r="O17" s="41">
        <f>IF(ISERROR(AVERAGE(Calculations!C18:N18)),"",AVERAGE(Calculations!C18:N18))</f>
        <v>24.97</v>
      </c>
      <c r="P17" s="41">
        <f>IF(ISERROR(STDEV(Calculations!C18:N18)),"",IF(COUNT(Calculations!C18:N18)&lt;3,"N/A",STDEV(Calculations!C18:N18)))</f>
        <v>6.9999999999999521E-2</v>
      </c>
    </row>
    <row r="18" spans="1:16" ht="15" customHeight="1" x14ac:dyDescent="0.3">
      <c r="A18" s="25" t="str">
        <f>'Gene Table'!B18</f>
        <v>FASLG</v>
      </c>
      <c r="B18" s="102">
        <v>16</v>
      </c>
      <c r="C18" s="23" t="s">
        <v>122</v>
      </c>
      <c r="D18" s="23" t="s">
        <v>122</v>
      </c>
      <c r="E18" s="23">
        <v>36.380000000000003</v>
      </c>
      <c r="F18" s="39"/>
      <c r="G18" s="39"/>
      <c r="H18" s="39"/>
      <c r="I18" s="39"/>
      <c r="J18" s="39"/>
      <c r="K18" s="39"/>
      <c r="L18" s="39"/>
      <c r="M18" s="39"/>
      <c r="N18" s="39"/>
      <c r="O18" s="41">
        <f>IF(ISERROR(AVERAGE(Calculations!C19:N19)),"",AVERAGE(Calculations!C19:N19))</f>
        <v>35</v>
      </c>
      <c r="P18" s="41">
        <f>IF(ISERROR(STDEV(Calculations!C19:N19)),"",IF(COUNT(Calculations!C19:N19)&lt;3,"N/A",STDEV(Calculations!C19:N19)))</f>
        <v>0</v>
      </c>
    </row>
    <row r="19" spans="1:16" ht="15" customHeight="1" x14ac:dyDescent="0.3">
      <c r="A19" s="25" t="str">
        <f>'Gene Table'!B19</f>
        <v>FIGF</v>
      </c>
      <c r="B19" s="102">
        <v>17</v>
      </c>
      <c r="C19" s="23" t="s">
        <v>122</v>
      </c>
      <c r="D19" s="23" t="s">
        <v>122</v>
      </c>
      <c r="E19" s="23" t="s">
        <v>122</v>
      </c>
      <c r="F19" s="39"/>
      <c r="G19" s="39"/>
      <c r="H19" s="39"/>
      <c r="I19" s="39"/>
      <c r="J19" s="39"/>
      <c r="K19" s="39"/>
      <c r="L19" s="39"/>
      <c r="M19" s="39"/>
      <c r="N19" s="39"/>
      <c r="O19" s="41">
        <f>IF(ISERROR(AVERAGE(Calculations!C20:N20)),"",AVERAGE(Calculations!C20:N20))</f>
        <v>35</v>
      </c>
      <c r="P19" s="41">
        <f>IF(ISERROR(STDEV(Calculations!C20:N20)),"",IF(COUNT(Calculations!C20:N20)&lt;3,"N/A",STDEV(Calculations!C20:N20)))</f>
        <v>0</v>
      </c>
    </row>
    <row r="20" spans="1:16" ht="15" customHeight="1" x14ac:dyDescent="0.3">
      <c r="A20" s="25" t="str">
        <f>'Gene Table'!B20</f>
        <v>GDF2</v>
      </c>
      <c r="B20" s="102">
        <v>18</v>
      </c>
      <c r="C20" s="23" t="s">
        <v>122</v>
      </c>
      <c r="D20" s="23" t="s">
        <v>122</v>
      </c>
      <c r="E20" s="23">
        <v>35.93</v>
      </c>
      <c r="F20" s="39"/>
      <c r="G20" s="39"/>
      <c r="H20" s="39"/>
      <c r="I20" s="39"/>
      <c r="J20" s="39"/>
      <c r="K20" s="39"/>
      <c r="L20" s="39"/>
      <c r="M20" s="39"/>
      <c r="N20" s="39"/>
      <c r="O20" s="41">
        <f>IF(ISERROR(AVERAGE(Calculations!C21:N21)),"",AVERAGE(Calculations!C21:N21))</f>
        <v>35</v>
      </c>
      <c r="P20" s="41">
        <f>IF(ISERROR(STDEV(Calculations!C21:N21)),"",IF(COUNT(Calculations!C21:N21)&lt;3,"N/A",STDEV(Calculations!C21:N21)))</f>
        <v>0</v>
      </c>
    </row>
    <row r="21" spans="1:16" ht="15" customHeight="1" x14ac:dyDescent="0.3">
      <c r="A21" s="25" t="str">
        <f>'Gene Table'!B21</f>
        <v>GDF5</v>
      </c>
      <c r="B21" s="102">
        <v>19</v>
      </c>
      <c r="C21" s="23" t="s">
        <v>122</v>
      </c>
      <c r="D21" s="23">
        <v>35.880000000000003</v>
      </c>
      <c r="E21" s="23">
        <v>37.31</v>
      </c>
      <c r="F21" s="39"/>
      <c r="G21" s="39"/>
      <c r="H21" s="39"/>
      <c r="I21" s="39"/>
      <c r="J21" s="39"/>
      <c r="K21" s="39"/>
      <c r="L21" s="39"/>
      <c r="M21" s="39"/>
      <c r="N21" s="39"/>
      <c r="O21" s="41">
        <f>IF(ISERROR(AVERAGE(Calculations!C22:N22)),"",AVERAGE(Calculations!C22:N22))</f>
        <v>35</v>
      </c>
      <c r="P21" s="41">
        <f>IF(ISERROR(STDEV(Calculations!C22:N22)),"",IF(COUNT(Calculations!C22:N22)&lt;3,"N/A",STDEV(Calculations!C22:N22)))</f>
        <v>0</v>
      </c>
    </row>
    <row r="22" spans="1:16" ht="15" customHeight="1" x14ac:dyDescent="0.3">
      <c r="A22" s="25" t="str">
        <f>'Gene Table'!B22</f>
        <v>GDF9</v>
      </c>
      <c r="B22" s="102">
        <v>20</v>
      </c>
      <c r="C22" s="23">
        <v>31.74</v>
      </c>
      <c r="D22" s="23">
        <v>31.72</v>
      </c>
      <c r="E22" s="23">
        <v>32.22</v>
      </c>
      <c r="F22" s="39"/>
      <c r="G22" s="39"/>
      <c r="H22" s="39"/>
      <c r="I22" s="39"/>
      <c r="J22" s="39"/>
      <c r="K22" s="39"/>
      <c r="L22" s="39"/>
      <c r="M22" s="39"/>
      <c r="N22" s="39"/>
      <c r="O22" s="41">
        <f>IF(ISERROR(AVERAGE(Calculations!C23:N23)),"",AVERAGE(Calculations!C23:N23))</f>
        <v>31.893333333333331</v>
      </c>
      <c r="P22" s="41">
        <f>IF(ISERROR(STDEV(Calculations!C23:N23)),"",IF(COUNT(Calculations!C23:N23)&lt;3,"N/A",STDEV(Calculations!C23:N23)))</f>
        <v>0.28307831660749538</v>
      </c>
    </row>
    <row r="23" spans="1:16" ht="15" customHeight="1" x14ac:dyDescent="0.3">
      <c r="A23" s="25" t="str">
        <f>'Gene Table'!B23</f>
        <v>IFNA1</v>
      </c>
      <c r="B23" s="102">
        <v>21</v>
      </c>
      <c r="C23" s="23">
        <v>35.93</v>
      </c>
      <c r="D23" s="23">
        <v>35.75</v>
      </c>
      <c r="E23" s="23">
        <v>34.06</v>
      </c>
      <c r="F23" s="39"/>
      <c r="G23" s="39"/>
      <c r="H23" s="39"/>
      <c r="I23" s="39"/>
      <c r="J23" s="39"/>
      <c r="K23" s="39"/>
      <c r="L23" s="39"/>
      <c r="M23" s="39"/>
      <c r="N23" s="39"/>
      <c r="O23" s="41">
        <f>IF(ISERROR(AVERAGE(Calculations!C24:N24)),"",AVERAGE(Calculations!C24:N24))</f>
        <v>34.686666666666667</v>
      </c>
      <c r="P23" s="41">
        <f>IF(ISERROR(STDEV(Calculations!C24:N24)),"",IF(COUNT(Calculations!C24:N24)&lt;3,"N/A",STDEV(Calculations!C24:N24)))</f>
        <v>0.54270925303824691</v>
      </c>
    </row>
    <row r="24" spans="1:16" ht="15" customHeight="1" x14ac:dyDescent="0.3">
      <c r="A24" s="25" t="str">
        <f>'Gene Table'!B24</f>
        <v>IFNA2</v>
      </c>
      <c r="B24" s="102">
        <v>22</v>
      </c>
      <c r="C24" s="23">
        <v>39.28</v>
      </c>
      <c r="D24" s="23">
        <v>35.81</v>
      </c>
      <c r="E24" s="23">
        <v>33.549999999999997</v>
      </c>
      <c r="F24" s="39"/>
      <c r="G24" s="39"/>
      <c r="H24" s="39"/>
      <c r="I24" s="39"/>
      <c r="J24" s="39"/>
      <c r="K24" s="39"/>
      <c r="L24" s="39"/>
      <c r="M24" s="39"/>
      <c r="N24" s="39"/>
      <c r="O24" s="41">
        <f>IF(ISERROR(AVERAGE(Calculations!C25:N25)),"",AVERAGE(Calculations!C25:N25))</f>
        <v>34.516666666666666</v>
      </c>
      <c r="P24" s="41">
        <f>IF(ISERROR(STDEV(Calculations!C25:N25)),"",IF(COUNT(Calculations!C25:N25)&lt;3,"N/A",STDEV(Calculations!C25:N25)))</f>
        <v>0.83715789032495902</v>
      </c>
    </row>
    <row r="25" spans="1:16" ht="15" customHeight="1" x14ac:dyDescent="0.3">
      <c r="A25" s="25" t="str">
        <f>'Gene Table'!B25</f>
        <v>IFNA4</v>
      </c>
      <c r="B25" s="102">
        <v>23</v>
      </c>
      <c r="C25" s="23">
        <v>39.700000000000003</v>
      </c>
      <c r="D25" s="23">
        <v>35.1</v>
      </c>
      <c r="E25" s="23">
        <v>34.4</v>
      </c>
      <c r="F25" s="39"/>
      <c r="G25" s="39"/>
      <c r="H25" s="39"/>
      <c r="I25" s="39"/>
      <c r="J25" s="39"/>
      <c r="K25" s="39"/>
      <c r="L25" s="39"/>
      <c r="M25" s="39"/>
      <c r="N25" s="39"/>
      <c r="O25" s="41">
        <f>IF(ISERROR(AVERAGE(Calculations!C26:N26)),"",AVERAGE(Calculations!C26:N26))</f>
        <v>34.800000000000004</v>
      </c>
      <c r="P25" s="41">
        <f>IF(ISERROR(STDEV(Calculations!C26:N26)),"",IF(COUNT(Calculations!C26:N26)&lt;3,"N/A",STDEV(Calculations!C26:N26)))</f>
        <v>0.34641016151377629</v>
      </c>
    </row>
    <row r="26" spans="1:16" ht="15" customHeight="1" x14ac:dyDescent="0.3">
      <c r="A26" s="25" t="str">
        <f>'Gene Table'!B26</f>
        <v>IFNA5</v>
      </c>
      <c r="B26" s="102">
        <v>24</v>
      </c>
      <c r="C26" s="23">
        <v>34.03</v>
      </c>
      <c r="D26" s="23">
        <v>33.92</v>
      </c>
      <c r="E26" s="23">
        <v>32.64</v>
      </c>
      <c r="F26" s="39"/>
      <c r="G26" s="39"/>
      <c r="H26" s="39"/>
      <c r="I26" s="39"/>
      <c r="J26" s="39"/>
      <c r="K26" s="39"/>
      <c r="L26" s="39"/>
      <c r="M26" s="39"/>
      <c r="N26" s="39"/>
      <c r="O26" s="41">
        <f>IF(ISERROR(AVERAGE(Calculations!C27:N27)),"",AVERAGE(Calculations!C27:N27))</f>
        <v>33.53</v>
      </c>
      <c r="P26" s="41">
        <f>IF(ISERROR(STDEV(Calculations!C27:N27)),"",IF(COUNT(Calculations!C27:N27)&lt;3,"N/A",STDEV(Calculations!C27:N27)))</f>
        <v>0.77272245987806043</v>
      </c>
    </row>
    <row r="27" spans="1:16" ht="15" customHeight="1" x14ac:dyDescent="0.3">
      <c r="A27" s="25" t="str">
        <f>'Gene Table'!B27</f>
        <v>IFNB1</v>
      </c>
      <c r="B27" s="102">
        <v>25</v>
      </c>
      <c r="C27" s="23" t="s">
        <v>122</v>
      </c>
      <c r="D27" s="23" t="s">
        <v>122</v>
      </c>
      <c r="E27" s="23">
        <v>35.770000000000003</v>
      </c>
      <c r="F27" s="39"/>
      <c r="G27" s="39"/>
      <c r="H27" s="39"/>
      <c r="I27" s="39"/>
      <c r="J27" s="39"/>
      <c r="K27" s="39"/>
      <c r="L27" s="39"/>
      <c r="M27" s="39"/>
      <c r="N27" s="39"/>
      <c r="O27" s="41">
        <f>IF(ISERROR(AVERAGE(Calculations!C28:N28)),"",AVERAGE(Calculations!C28:N28))</f>
        <v>35</v>
      </c>
      <c r="P27" s="41">
        <f>IF(ISERROR(STDEV(Calculations!C28:N28)),"",IF(COUNT(Calculations!C28:N28)&lt;3,"N/A",STDEV(Calculations!C28:N28)))</f>
        <v>0</v>
      </c>
    </row>
    <row r="28" spans="1:16" ht="15" customHeight="1" x14ac:dyDescent="0.3">
      <c r="A28" s="25" t="str">
        <f>'Gene Table'!B28</f>
        <v>IFNG</v>
      </c>
      <c r="B28" s="102">
        <v>26</v>
      </c>
      <c r="C28" s="23">
        <v>31.18</v>
      </c>
      <c r="D28" s="23">
        <v>30.82</v>
      </c>
      <c r="E28" s="23">
        <v>31.32</v>
      </c>
      <c r="F28" s="39"/>
      <c r="G28" s="39"/>
      <c r="H28" s="39"/>
      <c r="I28" s="39"/>
      <c r="J28" s="39"/>
      <c r="K28" s="39"/>
      <c r="L28" s="39"/>
      <c r="M28" s="39"/>
      <c r="N28" s="39"/>
      <c r="O28" s="41">
        <f>IF(ISERROR(AVERAGE(Calculations!C29:N29)),"",AVERAGE(Calculations!C29:N29))</f>
        <v>31.106666666666666</v>
      </c>
      <c r="P28" s="41">
        <f>IF(ISERROR(STDEV(Calculations!C29:N29)),"",IF(COUNT(Calculations!C29:N29)&lt;3,"N/A",STDEV(Calculations!C29:N29)))</f>
        <v>0.25794056162870799</v>
      </c>
    </row>
    <row r="29" spans="1:16" ht="15" customHeight="1" x14ac:dyDescent="0.3">
      <c r="A29" s="25" t="str">
        <f>'Gene Table'!B29</f>
        <v>IL10</v>
      </c>
      <c r="B29" s="102">
        <v>27</v>
      </c>
      <c r="C29" s="23">
        <v>13.53</v>
      </c>
      <c r="D29" s="23">
        <v>13.59</v>
      </c>
      <c r="E29" s="23">
        <v>13.59</v>
      </c>
      <c r="F29" s="39"/>
      <c r="G29" s="39"/>
      <c r="H29" s="39"/>
      <c r="I29" s="39"/>
      <c r="J29" s="39"/>
      <c r="K29" s="39"/>
      <c r="L29" s="39"/>
      <c r="M29" s="39"/>
      <c r="N29" s="39"/>
      <c r="O29" s="41">
        <f>IF(ISERROR(AVERAGE(Calculations!C30:N30)),"",AVERAGE(Calculations!C30:N30))</f>
        <v>13.569999999999999</v>
      </c>
      <c r="P29" s="41">
        <f>IF(ISERROR(STDEV(Calculations!C30:N30)),"",IF(COUNT(Calculations!C30:N30)&lt;3,"N/A",STDEV(Calculations!C30:N30)))</f>
        <v>3.4641016151377831E-2</v>
      </c>
    </row>
    <row r="30" spans="1:16" ht="15" customHeight="1" x14ac:dyDescent="0.3">
      <c r="A30" s="25" t="str">
        <f>'Gene Table'!B30</f>
        <v>IL11</v>
      </c>
      <c r="B30" s="102">
        <v>28</v>
      </c>
      <c r="C30" s="23">
        <v>29.52</v>
      </c>
      <c r="D30" s="23">
        <v>29.17</v>
      </c>
      <c r="E30" s="23">
        <v>29.13</v>
      </c>
      <c r="F30" s="39"/>
      <c r="G30" s="39"/>
      <c r="H30" s="39"/>
      <c r="I30" s="39"/>
      <c r="J30" s="39"/>
      <c r="K30" s="39"/>
      <c r="L30" s="39"/>
      <c r="M30" s="39"/>
      <c r="N30" s="39"/>
      <c r="O30" s="41">
        <f>IF(ISERROR(AVERAGE(Calculations!C31:N31)),"",AVERAGE(Calculations!C31:N31))</f>
        <v>29.27333333333333</v>
      </c>
      <c r="P30" s="41">
        <f>IF(ISERROR(STDEV(Calculations!C31:N31)),"",IF(COUNT(Calculations!C31:N31)&lt;3,"N/A",STDEV(Calculations!C31:N31)))</f>
        <v>0.21455380055672096</v>
      </c>
    </row>
    <row r="31" spans="1:16" ht="15" customHeight="1" x14ac:dyDescent="0.3">
      <c r="A31" s="25" t="str">
        <f>'Gene Table'!B31</f>
        <v>IL12A</v>
      </c>
      <c r="B31" s="102">
        <v>29</v>
      </c>
      <c r="C31" s="23">
        <v>21.51</v>
      </c>
      <c r="D31" s="23">
        <v>21.46</v>
      </c>
      <c r="E31" s="23">
        <v>21.32</v>
      </c>
      <c r="F31" s="39"/>
      <c r="G31" s="39"/>
      <c r="H31" s="39"/>
      <c r="I31" s="39"/>
      <c r="J31" s="39"/>
      <c r="K31" s="39"/>
      <c r="L31" s="39"/>
      <c r="M31" s="39"/>
      <c r="N31" s="39"/>
      <c r="O31" s="41">
        <f>IF(ISERROR(AVERAGE(Calculations!C32:N32)),"",AVERAGE(Calculations!C32:N32))</f>
        <v>21.429999999999996</v>
      </c>
      <c r="P31" s="41">
        <f>IF(ISERROR(STDEV(Calculations!C32:N32)),"",IF(COUNT(Calculations!C32:N32)&lt;3,"N/A",STDEV(Calculations!C32:N32)))</f>
        <v>9.8488578017961653E-2</v>
      </c>
    </row>
    <row r="32" spans="1:16" ht="15" customHeight="1" x14ac:dyDescent="0.3">
      <c r="A32" s="25" t="str">
        <f>'Gene Table'!B32</f>
        <v>IL12B</v>
      </c>
      <c r="B32" s="102">
        <v>30</v>
      </c>
      <c r="C32" s="23">
        <v>24.15</v>
      </c>
      <c r="D32" s="23">
        <v>24.33</v>
      </c>
      <c r="E32" s="23">
        <v>24.19</v>
      </c>
      <c r="F32" s="39"/>
      <c r="G32" s="39"/>
      <c r="H32" s="39"/>
      <c r="I32" s="39"/>
      <c r="J32" s="39"/>
      <c r="K32" s="39"/>
      <c r="L32" s="39"/>
      <c r="M32" s="39"/>
      <c r="N32" s="39"/>
      <c r="O32" s="41">
        <f>IF(ISERROR(AVERAGE(Calculations!C33:N33)),"",AVERAGE(Calculations!C33:N33))</f>
        <v>24.223333333333333</v>
      </c>
      <c r="P32" s="41">
        <f>IF(ISERROR(STDEV(Calculations!C33:N33)),"",IF(COUNT(Calculations!C33:N33)&lt;3,"N/A",STDEV(Calculations!C33:N33)))</f>
        <v>9.4516312525051535E-2</v>
      </c>
    </row>
    <row r="33" spans="1:16" ht="15" customHeight="1" x14ac:dyDescent="0.3">
      <c r="A33" s="25" t="str">
        <f>'Gene Table'!B33</f>
        <v>IL13</v>
      </c>
      <c r="B33" s="102">
        <v>31</v>
      </c>
      <c r="C33" s="23">
        <v>27.2</v>
      </c>
      <c r="D33" s="23">
        <v>27.24</v>
      </c>
      <c r="E33" s="23">
        <v>27.14</v>
      </c>
      <c r="F33" s="39"/>
      <c r="G33" s="39"/>
      <c r="H33" s="39"/>
      <c r="I33" s="39"/>
      <c r="J33" s="39"/>
      <c r="K33" s="39"/>
      <c r="L33" s="39"/>
      <c r="M33" s="39"/>
      <c r="N33" s="39"/>
      <c r="O33" s="41">
        <f>IF(ISERROR(AVERAGE(Calculations!C34:N34)),"",AVERAGE(Calculations!C34:N34))</f>
        <v>27.193333333333332</v>
      </c>
      <c r="P33" s="41">
        <f>IF(ISERROR(STDEV(Calculations!C34:N34)),"",IF(COUNT(Calculations!C34:N34)&lt;3,"N/A",STDEV(Calculations!C34:N34)))</f>
        <v>5.0332229568470589E-2</v>
      </c>
    </row>
    <row r="34" spans="1:16" ht="15" customHeight="1" x14ac:dyDescent="0.3">
      <c r="A34" s="25" t="str">
        <f>'Gene Table'!B34</f>
        <v>IL15</v>
      </c>
      <c r="B34" s="102">
        <v>32</v>
      </c>
      <c r="C34" s="23">
        <v>35.229999999999997</v>
      </c>
      <c r="D34" s="23">
        <v>35.58</v>
      </c>
      <c r="E34" s="23">
        <v>36.04</v>
      </c>
      <c r="F34" s="39"/>
      <c r="G34" s="39"/>
      <c r="H34" s="39"/>
      <c r="I34" s="39"/>
      <c r="J34" s="39"/>
      <c r="K34" s="39"/>
      <c r="L34" s="39"/>
      <c r="M34" s="39"/>
      <c r="N34" s="39"/>
      <c r="O34" s="41">
        <f>IF(ISERROR(AVERAGE(Calculations!C35:N35)),"",AVERAGE(Calculations!C35:N35))</f>
        <v>35</v>
      </c>
      <c r="P34" s="41">
        <f>IF(ISERROR(STDEV(Calculations!C35:N35)),"",IF(COUNT(Calculations!C35:N35)&lt;3,"N/A",STDEV(Calculations!C35:N35)))</f>
        <v>0</v>
      </c>
    </row>
    <row r="35" spans="1:16" ht="15" customHeight="1" x14ac:dyDescent="0.3">
      <c r="A35" s="25" t="str">
        <f>'Gene Table'!B35</f>
        <v>IL16</v>
      </c>
      <c r="B35" s="102">
        <v>33</v>
      </c>
      <c r="C35" s="23">
        <v>21.07</v>
      </c>
      <c r="D35" s="23">
        <v>21.02</v>
      </c>
      <c r="E35" s="23">
        <v>21.05</v>
      </c>
      <c r="F35" s="39"/>
      <c r="G35" s="39"/>
      <c r="H35" s="39"/>
      <c r="I35" s="39"/>
      <c r="J35" s="39"/>
      <c r="K35" s="39"/>
      <c r="L35" s="39"/>
      <c r="M35" s="39"/>
      <c r="N35" s="39"/>
      <c r="O35" s="41">
        <f>IF(ISERROR(AVERAGE(Calculations!C36:N36)),"",AVERAGE(Calculations!C36:N36))</f>
        <v>21.046666666666667</v>
      </c>
      <c r="P35" s="41">
        <f>IF(ISERROR(STDEV(Calculations!C36:N36)),"",IF(COUNT(Calculations!C36:N36)&lt;3,"N/A",STDEV(Calculations!C36:N36)))</f>
        <v>2.5166114784236235E-2</v>
      </c>
    </row>
    <row r="36" spans="1:16" ht="15" customHeight="1" x14ac:dyDescent="0.3">
      <c r="A36" s="25" t="str">
        <f>'Gene Table'!B36</f>
        <v>IL17A</v>
      </c>
      <c r="B36" s="102">
        <v>34</v>
      </c>
      <c r="C36" s="23">
        <v>23.55</v>
      </c>
      <c r="D36" s="23">
        <v>23.62</v>
      </c>
      <c r="E36" s="23">
        <v>23.57</v>
      </c>
      <c r="F36" s="39"/>
      <c r="G36" s="39"/>
      <c r="H36" s="39"/>
      <c r="I36" s="39"/>
      <c r="J36" s="39"/>
      <c r="K36" s="39"/>
      <c r="L36" s="39"/>
      <c r="M36" s="39"/>
      <c r="N36" s="39"/>
      <c r="O36" s="41">
        <f>IF(ISERROR(AVERAGE(Calculations!C37:N37)),"",AVERAGE(Calculations!C37:N37))</f>
        <v>23.580000000000002</v>
      </c>
      <c r="P36" s="41">
        <f>IF(ISERROR(STDEV(Calculations!C37:N37)),"",IF(COUNT(Calculations!C37:N37)&lt;3,"N/A",STDEV(Calculations!C37:N37)))</f>
        <v>3.6055512754640105E-2</v>
      </c>
    </row>
    <row r="37" spans="1:16" ht="15" customHeight="1" x14ac:dyDescent="0.3">
      <c r="A37" s="25" t="str">
        <f>'Gene Table'!B37</f>
        <v>IL17B</v>
      </c>
      <c r="B37" s="102">
        <v>35</v>
      </c>
      <c r="C37" s="23">
        <v>29.38</v>
      </c>
      <c r="D37" s="23">
        <v>29.68</v>
      </c>
      <c r="E37" s="23">
        <v>29.32</v>
      </c>
      <c r="F37" s="39"/>
      <c r="G37" s="39"/>
      <c r="H37" s="39"/>
      <c r="I37" s="39"/>
      <c r="J37" s="39"/>
      <c r="K37" s="39"/>
      <c r="L37" s="39"/>
      <c r="M37" s="39"/>
      <c r="N37" s="39"/>
      <c r="O37" s="41">
        <f>IF(ISERROR(AVERAGE(Calculations!C38:N38)),"",AVERAGE(Calculations!C38:N38))</f>
        <v>29.459999999999997</v>
      </c>
      <c r="P37" s="41">
        <f>IF(ISERROR(STDEV(Calculations!C38:N38)),"",IF(COUNT(Calculations!C38:N38)&lt;3,"N/A",STDEV(Calculations!C38:N38)))</f>
        <v>0.19287301521985903</v>
      </c>
    </row>
    <row r="38" spans="1:16" ht="15" customHeight="1" x14ac:dyDescent="0.3">
      <c r="A38" s="25" t="str">
        <f>'Gene Table'!B38</f>
        <v>IL17C</v>
      </c>
      <c r="B38" s="102">
        <v>36</v>
      </c>
      <c r="C38" s="23">
        <v>23.53</v>
      </c>
      <c r="D38" s="23">
        <v>23.58</v>
      </c>
      <c r="E38" s="23">
        <v>23.46</v>
      </c>
      <c r="F38" s="39"/>
      <c r="G38" s="39"/>
      <c r="H38" s="39"/>
      <c r="I38" s="39"/>
      <c r="J38" s="39"/>
      <c r="K38" s="39"/>
      <c r="L38" s="39"/>
      <c r="M38" s="39"/>
      <c r="N38" s="39"/>
      <c r="O38" s="41">
        <f>IF(ISERROR(AVERAGE(Calculations!C39:N39)),"",AVERAGE(Calculations!C39:N39))</f>
        <v>23.52333333333333</v>
      </c>
      <c r="P38" s="41">
        <f>IF(ISERROR(STDEV(Calculations!C39:N39)),"",IF(COUNT(Calculations!C39:N39)&lt;3,"N/A",STDEV(Calculations!C39:N39)))</f>
        <v>6.0277137733415892E-2</v>
      </c>
    </row>
    <row r="39" spans="1:16" ht="15" customHeight="1" x14ac:dyDescent="0.3">
      <c r="A39" s="25" t="str">
        <f>'Gene Table'!B39</f>
        <v>IL18</v>
      </c>
      <c r="B39" s="102">
        <v>37</v>
      </c>
      <c r="C39" s="23">
        <v>21.52</v>
      </c>
      <c r="D39" s="23">
        <v>21.64</v>
      </c>
      <c r="E39" s="23">
        <v>21.37</v>
      </c>
      <c r="F39" s="39"/>
      <c r="G39" s="39"/>
      <c r="H39" s="39"/>
      <c r="I39" s="39"/>
      <c r="J39" s="39"/>
      <c r="K39" s="39"/>
      <c r="L39" s="39"/>
      <c r="M39" s="39"/>
      <c r="N39" s="39"/>
      <c r="O39" s="41">
        <f>IF(ISERROR(AVERAGE(Calculations!C40:N40)),"",AVERAGE(Calculations!C40:N40))</f>
        <v>21.51</v>
      </c>
      <c r="P39" s="41">
        <f>IF(ISERROR(STDEV(Calculations!C40:N40)),"",IF(COUNT(Calculations!C40:N40)&lt;3,"N/A",STDEV(Calculations!C40:N40)))</f>
        <v>0.13527749258468658</v>
      </c>
    </row>
    <row r="40" spans="1:16" ht="15" customHeight="1" x14ac:dyDescent="0.3">
      <c r="A40" s="25" t="str">
        <f>'Gene Table'!B40</f>
        <v>IL19</v>
      </c>
      <c r="B40" s="102">
        <v>38</v>
      </c>
      <c r="C40" s="23">
        <v>38.340000000000003</v>
      </c>
      <c r="D40" s="23">
        <v>38.72</v>
      </c>
      <c r="E40" s="23">
        <v>37.28</v>
      </c>
      <c r="F40" s="39"/>
      <c r="G40" s="39"/>
      <c r="H40" s="39"/>
      <c r="I40" s="39"/>
      <c r="J40" s="39"/>
      <c r="K40" s="39"/>
      <c r="L40" s="39"/>
      <c r="M40" s="39"/>
      <c r="N40" s="39"/>
      <c r="O40" s="41">
        <f>IF(ISERROR(AVERAGE(Calculations!C41:N41)),"",AVERAGE(Calculations!C41:N41))</f>
        <v>35</v>
      </c>
      <c r="P40" s="41">
        <f>IF(ISERROR(STDEV(Calculations!C41:N41)),"",IF(COUNT(Calculations!C41:N41)&lt;3,"N/A",STDEV(Calculations!C41:N41)))</f>
        <v>0</v>
      </c>
    </row>
    <row r="41" spans="1:16" ht="15" customHeight="1" x14ac:dyDescent="0.3">
      <c r="A41" s="25" t="str">
        <f>'Gene Table'!B41</f>
        <v>IL1A</v>
      </c>
      <c r="B41" s="102">
        <v>39</v>
      </c>
      <c r="C41" s="23">
        <v>29.12</v>
      </c>
      <c r="D41" s="23">
        <v>28.55</v>
      </c>
      <c r="E41" s="23">
        <v>28.68</v>
      </c>
      <c r="F41" s="39"/>
      <c r="G41" s="39"/>
      <c r="H41" s="39"/>
      <c r="I41" s="39"/>
      <c r="J41" s="39"/>
      <c r="K41" s="39"/>
      <c r="L41" s="39"/>
      <c r="M41" s="39"/>
      <c r="N41" s="39"/>
      <c r="O41" s="41">
        <f>IF(ISERROR(AVERAGE(Calculations!C42:N42)),"",AVERAGE(Calculations!C42:N42))</f>
        <v>28.783333333333331</v>
      </c>
      <c r="P41" s="41">
        <f>IF(ISERROR(STDEV(Calculations!C42:N42)),"",IF(COUNT(Calculations!C42:N42)&lt;3,"N/A",STDEV(Calculations!C42:N42)))</f>
        <v>0.29871948937646087</v>
      </c>
    </row>
    <row r="42" spans="1:16" ht="15" customHeight="1" x14ac:dyDescent="0.3">
      <c r="A42" s="25" t="str">
        <f>'Gene Table'!B42</f>
        <v>IL1B</v>
      </c>
      <c r="B42" s="102">
        <v>40</v>
      </c>
      <c r="C42" s="23" t="s">
        <v>122</v>
      </c>
      <c r="D42" s="23" t="s">
        <v>122</v>
      </c>
      <c r="E42" s="23" t="s">
        <v>122</v>
      </c>
      <c r="F42" s="39"/>
      <c r="G42" s="39"/>
      <c r="H42" s="39"/>
      <c r="I42" s="39"/>
      <c r="J42" s="39"/>
      <c r="K42" s="39"/>
      <c r="L42" s="39"/>
      <c r="M42" s="39"/>
      <c r="N42" s="39"/>
      <c r="O42" s="41">
        <f>IF(ISERROR(AVERAGE(Calculations!C43:N43)),"",AVERAGE(Calculations!C43:N43))</f>
        <v>35</v>
      </c>
      <c r="P42" s="41">
        <f>IF(ISERROR(STDEV(Calculations!C43:N43)),"",IF(COUNT(Calculations!C43:N43)&lt;3,"N/A",STDEV(Calculations!C43:N43)))</f>
        <v>0</v>
      </c>
    </row>
    <row r="43" spans="1:16" ht="15" customHeight="1" x14ac:dyDescent="0.3">
      <c r="A43" s="25" t="str">
        <f>'Gene Table'!B43</f>
        <v>IL1RN</v>
      </c>
      <c r="B43" s="102">
        <v>41</v>
      </c>
      <c r="C43" s="23">
        <v>29.09</v>
      </c>
      <c r="D43" s="23">
        <v>29.17</v>
      </c>
      <c r="E43" s="23">
        <v>29.15</v>
      </c>
      <c r="F43" s="39"/>
      <c r="G43" s="39"/>
      <c r="H43" s="39"/>
      <c r="I43" s="39"/>
      <c r="J43" s="39"/>
      <c r="K43" s="39"/>
      <c r="L43" s="39"/>
      <c r="M43" s="39"/>
      <c r="N43" s="39"/>
      <c r="O43" s="41">
        <f>IF(ISERROR(AVERAGE(Calculations!C44:N44)),"",AVERAGE(Calculations!C44:N44))</f>
        <v>29.136666666666667</v>
      </c>
      <c r="P43" s="41">
        <f>IF(ISERROR(STDEV(Calculations!C44:N44)),"",IF(COUNT(Calculations!C44:N44)&lt;3,"N/A",STDEV(Calculations!C44:N44)))</f>
        <v>4.1633319989323188E-2</v>
      </c>
    </row>
    <row r="44" spans="1:16" ht="15" customHeight="1" x14ac:dyDescent="0.3">
      <c r="A44" s="25" t="str">
        <f>'Gene Table'!B44</f>
        <v>IL2</v>
      </c>
      <c r="B44" s="102">
        <v>42</v>
      </c>
      <c r="C44" s="23">
        <v>34.299999999999997</v>
      </c>
      <c r="D44" s="23">
        <v>34.29</v>
      </c>
      <c r="E44" s="23">
        <v>35.32</v>
      </c>
      <c r="F44" s="39"/>
      <c r="G44" s="39"/>
      <c r="H44" s="39"/>
      <c r="I44" s="39"/>
      <c r="J44" s="39"/>
      <c r="K44" s="39"/>
      <c r="L44" s="39"/>
      <c r="M44" s="39"/>
      <c r="N44" s="39"/>
      <c r="O44" s="41">
        <f>IF(ISERROR(AVERAGE(Calculations!C45:N45)),"",AVERAGE(Calculations!C45:N45))</f>
        <v>34.53</v>
      </c>
      <c r="P44" s="41">
        <f>IF(ISERROR(STDEV(Calculations!C45:N45)),"",IF(COUNT(Calculations!C45:N45)&lt;3,"N/A",STDEV(Calculations!C45:N45)))</f>
        <v>0.40706264874095344</v>
      </c>
    </row>
    <row r="45" spans="1:16" ht="15" customHeight="1" x14ac:dyDescent="0.3">
      <c r="A45" s="25" t="str">
        <f>'Gene Table'!B45</f>
        <v>IL20</v>
      </c>
      <c r="B45" s="102">
        <v>43</v>
      </c>
      <c r="C45" s="23">
        <v>24.3</v>
      </c>
      <c r="D45" s="23">
        <v>24.33</v>
      </c>
      <c r="E45" s="23">
        <v>24.17</v>
      </c>
      <c r="F45" s="39"/>
      <c r="G45" s="39"/>
      <c r="H45" s="39"/>
      <c r="I45" s="39"/>
      <c r="J45" s="39"/>
      <c r="K45" s="39"/>
      <c r="L45" s="39"/>
      <c r="M45" s="39"/>
      <c r="N45" s="39"/>
      <c r="O45" s="41">
        <f>IF(ISERROR(AVERAGE(Calculations!C46:N46)),"",AVERAGE(Calculations!C46:N46))</f>
        <v>24.266666666666666</v>
      </c>
      <c r="P45" s="41">
        <f>IF(ISERROR(STDEV(Calculations!C46:N46)),"",IF(COUNT(Calculations!C46:N46)&lt;3,"N/A",STDEV(Calculations!C46:N46)))</f>
        <v>8.5049005481152365E-2</v>
      </c>
    </row>
    <row r="46" spans="1:16" ht="15" customHeight="1" x14ac:dyDescent="0.3">
      <c r="A46" s="25" t="str">
        <f>'Gene Table'!B46</f>
        <v>IL21</v>
      </c>
      <c r="B46" s="102">
        <v>44</v>
      </c>
      <c r="C46" s="23">
        <v>18.739999999999998</v>
      </c>
      <c r="D46" s="23">
        <v>18.62</v>
      </c>
      <c r="E46" s="23">
        <v>18.63</v>
      </c>
      <c r="F46" s="39"/>
      <c r="G46" s="39"/>
      <c r="H46" s="39"/>
      <c r="I46" s="39"/>
      <c r="J46" s="39"/>
      <c r="K46" s="39"/>
      <c r="L46" s="39"/>
      <c r="M46" s="39"/>
      <c r="N46" s="39"/>
      <c r="O46" s="41">
        <f>IF(ISERROR(AVERAGE(Calculations!C47:N47)),"",AVERAGE(Calculations!C47:N47))</f>
        <v>18.66333333333333</v>
      </c>
      <c r="P46" s="41">
        <f>IF(ISERROR(STDEV(Calculations!C47:N47)),"",IF(COUNT(Calculations!C47:N47)&lt;3,"N/A",STDEV(Calculations!C47:N47)))</f>
        <v>6.6583281184792953E-2</v>
      </c>
    </row>
    <row r="47" spans="1:16" ht="15" customHeight="1" x14ac:dyDescent="0.3">
      <c r="A47" s="25" t="str">
        <f>'Gene Table'!B47</f>
        <v>IL22</v>
      </c>
      <c r="B47" s="102">
        <v>45</v>
      </c>
      <c r="C47" s="23">
        <v>37.049999999999997</v>
      </c>
      <c r="D47" s="23">
        <v>35.229999999999997</v>
      </c>
      <c r="E47" s="23">
        <v>36.61</v>
      </c>
      <c r="F47" s="39"/>
      <c r="G47" s="39"/>
      <c r="H47" s="39"/>
      <c r="I47" s="39"/>
      <c r="J47" s="39"/>
      <c r="K47" s="39"/>
      <c r="L47" s="39"/>
      <c r="M47" s="39"/>
      <c r="N47" s="39"/>
      <c r="O47" s="41">
        <f>IF(ISERROR(AVERAGE(Calculations!C48:N48)),"",AVERAGE(Calculations!C48:N48))</f>
        <v>35</v>
      </c>
      <c r="P47" s="41">
        <f>IF(ISERROR(STDEV(Calculations!C48:N48)),"",IF(COUNT(Calculations!C48:N48)&lt;3,"N/A",STDEV(Calculations!C48:N48)))</f>
        <v>0</v>
      </c>
    </row>
    <row r="48" spans="1:16" ht="15" customHeight="1" x14ac:dyDescent="0.3">
      <c r="A48" s="25" t="str">
        <f>'Gene Table'!B48</f>
        <v>IL23A</v>
      </c>
      <c r="B48" s="102">
        <v>46</v>
      </c>
      <c r="C48" s="23">
        <v>27.76</v>
      </c>
      <c r="D48" s="23">
        <v>28.03</v>
      </c>
      <c r="E48" s="23">
        <v>27.73</v>
      </c>
      <c r="F48" s="39"/>
      <c r="G48" s="39"/>
      <c r="H48" s="39"/>
      <c r="I48" s="39"/>
      <c r="J48" s="39"/>
      <c r="K48" s="39"/>
      <c r="L48" s="39"/>
      <c r="M48" s="39"/>
      <c r="N48" s="39"/>
      <c r="O48" s="41">
        <f>IF(ISERROR(AVERAGE(Calculations!C49:N49)),"",AVERAGE(Calculations!C49:N49))</f>
        <v>27.840000000000003</v>
      </c>
      <c r="P48" s="41">
        <f>IF(ISERROR(STDEV(Calculations!C49:N49)),"",IF(COUNT(Calculations!C49:N49)&lt;3,"N/A",STDEV(Calculations!C49:N49)))</f>
        <v>0.1652271164185832</v>
      </c>
    </row>
    <row r="49" spans="1:16" ht="15" customHeight="1" x14ac:dyDescent="0.3">
      <c r="A49" s="25" t="str">
        <f>'Gene Table'!B49</f>
        <v>IL24</v>
      </c>
      <c r="B49" s="102">
        <v>47</v>
      </c>
      <c r="C49" s="23">
        <v>30.64</v>
      </c>
      <c r="D49" s="23">
        <v>30.07</v>
      </c>
      <c r="E49" s="23">
        <v>30.14</v>
      </c>
      <c r="F49" s="39"/>
      <c r="G49" s="39"/>
      <c r="H49" s="39"/>
      <c r="I49" s="39"/>
      <c r="J49" s="39"/>
      <c r="K49" s="39"/>
      <c r="L49" s="39"/>
      <c r="M49" s="39"/>
      <c r="N49" s="39"/>
      <c r="O49" s="41">
        <f>IF(ISERROR(AVERAGE(Calculations!C50:N50)),"",AVERAGE(Calculations!C50:N50))</f>
        <v>30.283333333333331</v>
      </c>
      <c r="P49" s="41">
        <f>IF(ISERROR(STDEV(Calculations!C50:N50)),"",IF(COUNT(Calculations!C50:N50)&lt;3,"N/A",STDEV(Calculations!C50:N50)))</f>
        <v>0.31085902485424705</v>
      </c>
    </row>
    <row r="50" spans="1:16" ht="15" customHeight="1" x14ac:dyDescent="0.3">
      <c r="A50" s="25" t="str">
        <f>'Gene Table'!B50</f>
        <v>IL25</v>
      </c>
      <c r="B50" s="102">
        <v>48</v>
      </c>
      <c r="C50" s="23">
        <v>34.08</v>
      </c>
      <c r="D50" s="23">
        <v>35.86</v>
      </c>
      <c r="E50" s="23">
        <v>34.479999999999997</v>
      </c>
      <c r="F50" s="39"/>
      <c r="G50" s="39"/>
      <c r="H50" s="39"/>
      <c r="I50" s="39"/>
      <c r="J50" s="39"/>
      <c r="K50" s="39"/>
      <c r="L50" s="39"/>
      <c r="M50" s="39"/>
      <c r="N50" s="39"/>
      <c r="O50" s="41">
        <f>IF(ISERROR(AVERAGE(Calculations!C51:N51)),"",AVERAGE(Calculations!C51:N51))</f>
        <v>34.520000000000003</v>
      </c>
      <c r="P50" s="41">
        <f>IF(ISERROR(STDEV(Calculations!C51:N51)),"",IF(COUNT(Calculations!C51:N51)&lt;3,"N/A",STDEV(Calculations!C51:N51)))</f>
        <v>0.4613025037868328</v>
      </c>
    </row>
    <row r="51" spans="1:16" ht="15" customHeight="1" x14ac:dyDescent="0.3">
      <c r="A51" s="25" t="str">
        <f>'Gene Table'!B51</f>
        <v>IL27</v>
      </c>
      <c r="B51" s="102">
        <v>49</v>
      </c>
      <c r="C51" s="23">
        <v>33.35</v>
      </c>
      <c r="D51" s="23">
        <v>32.33</v>
      </c>
      <c r="E51" s="23">
        <v>33.56</v>
      </c>
      <c r="F51" s="39"/>
      <c r="G51" s="39"/>
      <c r="H51" s="39"/>
      <c r="I51" s="39"/>
      <c r="J51" s="39"/>
      <c r="K51" s="39"/>
      <c r="L51" s="39"/>
      <c r="M51" s="39"/>
      <c r="N51" s="39"/>
      <c r="O51" s="41">
        <f>IF(ISERROR(AVERAGE(Calculations!C52:N52)),"",AVERAGE(Calculations!C52:N52))</f>
        <v>33.080000000000005</v>
      </c>
      <c r="P51" s="41">
        <f>IF(ISERROR(STDEV(Calculations!C52:N52)),"",IF(COUNT(Calculations!C52:N52)&lt;3,"N/A",STDEV(Calculations!C52:N52)))</f>
        <v>0.6579513659838413</v>
      </c>
    </row>
    <row r="52" spans="1:16" ht="15" customHeight="1" x14ac:dyDescent="0.3">
      <c r="A52" s="25" t="str">
        <f>'Gene Table'!B52</f>
        <v>IL3</v>
      </c>
      <c r="B52" s="102">
        <v>50</v>
      </c>
      <c r="C52" s="23">
        <v>29.61</v>
      </c>
      <c r="D52" s="23">
        <v>30.04</v>
      </c>
      <c r="E52" s="23">
        <v>29.42</v>
      </c>
      <c r="F52" s="39"/>
      <c r="G52" s="39"/>
      <c r="H52" s="39"/>
      <c r="I52" s="39"/>
      <c r="J52" s="39"/>
      <c r="K52" s="39"/>
      <c r="L52" s="39"/>
      <c r="M52" s="39"/>
      <c r="N52" s="39"/>
      <c r="O52" s="41">
        <f>IF(ISERROR(AVERAGE(Calculations!C53:N53)),"",AVERAGE(Calculations!C53:N53))</f>
        <v>29.689999999999998</v>
      </c>
      <c r="P52" s="41">
        <f>IF(ISERROR(STDEV(Calculations!C53:N53)),"",IF(COUNT(Calculations!C53:N53)&lt;3,"N/A",STDEV(Calculations!C53:N53)))</f>
        <v>0.31764760348537069</v>
      </c>
    </row>
    <row r="53" spans="1:16" ht="15" customHeight="1" x14ac:dyDescent="0.3">
      <c r="A53" s="25" t="str">
        <f>'Gene Table'!B53</f>
        <v>IL4</v>
      </c>
      <c r="B53" s="102">
        <v>51</v>
      </c>
      <c r="C53" s="23">
        <v>14.54</v>
      </c>
      <c r="D53" s="23">
        <v>14.7</v>
      </c>
      <c r="E53" s="23">
        <v>14.68</v>
      </c>
      <c r="F53" s="39"/>
      <c r="G53" s="39"/>
      <c r="H53" s="39"/>
      <c r="I53" s="39"/>
      <c r="J53" s="39"/>
      <c r="K53" s="39"/>
      <c r="L53" s="39"/>
      <c r="M53" s="39"/>
      <c r="N53" s="39"/>
      <c r="O53" s="41">
        <f>IF(ISERROR(AVERAGE(Calculations!C54:N54)),"",AVERAGE(Calculations!C54:N54))</f>
        <v>14.64</v>
      </c>
      <c r="P53" s="41">
        <f>IF(ISERROR(STDEV(Calculations!C54:N54)),"",IF(COUNT(Calculations!C54:N54)&lt;3,"N/A",STDEV(Calculations!C54:N54)))</f>
        <v>8.7177978870813647E-2</v>
      </c>
    </row>
    <row r="54" spans="1:16" ht="15" customHeight="1" x14ac:dyDescent="0.3">
      <c r="A54" s="25" t="str">
        <f>'Gene Table'!B54</f>
        <v>IL5</v>
      </c>
      <c r="B54" s="102">
        <v>52</v>
      </c>
      <c r="C54" s="23">
        <v>32.15</v>
      </c>
      <c r="D54" s="23">
        <v>31.35</v>
      </c>
      <c r="E54" s="23">
        <v>31.75</v>
      </c>
      <c r="F54" s="39"/>
      <c r="G54" s="39"/>
      <c r="H54" s="39"/>
      <c r="I54" s="39"/>
      <c r="J54" s="39"/>
      <c r="K54" s="39"/>
      <c r="L54" s="39"/>
      <c r="M54" s="39"/>
      <c r="N54" s="39"/>
      <c r="O54" s="41">
        <f>IF(ISERROR(AVERAGE(Calculations!C55:N55)),"",AVERAGE(Calculations!C55:N55))</f>
        <v>31.75</v>
      </c>
      <c r="P54" s="41">
        <f>IF(ISERROR(STDEV(Calculations!C55:N55)),"",IF(COUNT(Calculations!C55:N55)&lt;3,"N/A",STDEV(Calculations!C55:N55)))</f>
        <v>0.39999999999999858</v>
      </c>
    </row>
    <row r="55" spans="1:16" ht="15" customHeight="1" x14ac:dyDescent="0.3">
      <c r="A55" s="25" t="str">
        <f>'Gene Table'!B55</f>
        <v>IL6</v>
      </c>
      <c r="B55" s="102">
        <v>53</v>
      </c>
      <c r="C55" s="23">
        <v>19.64</v>
      </c>
      <c r="D55" s="23">
        <v>19.850000000000001</v>
      </c>
      <c r="E55" s="23">
        <v>19.78</v>
      </c>
      <c r="F55" s="39"/>
      <c r="G55" s="39"/>
      <c r="H55" s="39"/>
      <c r="I55" s="39"/>
      <c r="J55" s="39"/>
      <c r="K55" s="39"/>
      <c r="L55" s="39"/>
      <c r="M55" s="39"/>
      <c r="N55" s="39"/>
      <c r="O55" s="41">
        <f>IF(ISERROR(AVERAGE(Calculations!C56:N56)),"",AVERAGE(Calculations!C56:N56))</f>
        <v>19.756666666666668</v>
      </c>
      <c r="P55" s="41">
        <f>IF(ISERROR(STDEV(Calculations!C56:N56)),"",IF(COUNT(Calculations!C56:N56)&lt;3,"N/A",STDEV(Calculations!C56:N56)))</f>
        <v>0.1069267662156367</v>
      </c>
    </row>
    <row r="56" spans="1:16" ht="15" customHeight="1" x14ac:dyDescent="0.3">
      <c r="A56" s="25" t="str">
        <f>'Gene Table'!B56</f>
        <v>IL7</v>
      </c>
      <c r="B56" s="102">
        <v>54</v>
      </c>
      <c r="C56" s="23">
        <v>21.06</v>
      </c>
      <c r="D56" s="23">
        <v>21.1</v>
      </c>
      <c r="E56" s="23">
        <v>21.07</v>
      </c>
      <c r="F56" s="39"/>
      <c r="G56" s="39"/>
      <c r="H56" s="39"/>
      <c r="I56" s="39"/>
      <c r="J56" s="39"/>
      <c r="K56" s="39"/>
      <c r="L56" s="39"/>
      <c r="M56" s="39"/>
      <c r="N56" s="39"/>
      <c r="O56" s="41">
        <f>IF(ISERROR(AVERAGE(Calculations!C57:N57)),"",AVERAGE(Calculations!C57:N57))</f>
        <v>21.076666666666664</v>
      </c>
      <c r="P56" s="41">
        <f>IF(ISERROR(STDEV(Calculations!C57:N57)),"",IF(COUNT(Calculations!C57:N57)&lt;3,"N/A",STDEV(Calculations!C57:N57)))</f>
        <v>2.081665999466259E-2</v>
      </c>
    </row>
    <row r="57" spans="1:16" ht="15" customHeight="1" x14ac:dyDescent="0.3">
      <c r="A57" s="25" t="str">
        <f>'Gene Table'!B57</f>
        <v>CXCL8</v>
      </c>
      <c r="B57" s="102">
        <v>55</v>
      </c>
      <c r="C57" s="23">
        <v>24.96</v>
      </c>
      <c r="D57" s="23">
        <v>25.11</v>
      </c>
      <c r="E57" s="23">
        <v>24.83</v>
      </c>
      <c r="F57" s="39"/>
      <c r="G57" s="39"/>
      <c r="H57" s="39"/>
      <c r="I57" s="39"/>
      <c r="J57" s="39"/>
      <c r="K57" s="39"/>
      <c r="L57" s="39"/>
      <c r="M57" s="39"/>
      <c r="N57" s="39"/>
      <c r="O57" s="41">
        <f>IF(ISERROR(AVERAGE(Calculations!C58:N58)),"",AVERAGE(Calculations!C58:N58))</f>
        <v>24.966666666666669</v>
      </c>
      <c r="P57" s="41">
        <f>IF(ISERROR(STDEV(Calculations!C58:N58)),"",IF(COUNT(Calculations!C58:N58)&lt;3,"N/A",STDEV(Calculations!C58:N58)))</f>
        <v>0.14011899704655853</v>
      </c>
    </row>
    <row r="58" spans="1:16" ht="15" customHeight="1" x14ac:dyDescent="0.3">
      <c r="A58" s="25" t="str">
        <f>'Gene Table'!B58</f>
        <v>IL9</v>
      </c>
      <c r="B58" s="102">
        <v>56</v>
      </c>
      <c r="C58" s="23">
        <v>19.45</v>
      </c>
      <c r="D58" s="23">
        <v>19.559999999999999</v>
      </c>
      <c r="E58" s="23">
        <v>19.579999999999998</v>
      </c>
      <c r="F58" s="39"/>
      <c r="G58" s="39"/>
      <c r="H58" s="39"/>
      <c r="I58" s="39"/>
      <c r="J58" s="39"/>
      <c r="K58" s="39"/>
      <c r="L58" s="39"/>
      <c r="M58" s="39"/>
      <c r="N58" s="39"/>
      <c r="O58" s="41">
        <f>IF(ISERROR(AVERAGE(Calculations!C59:N59)),"",AVERAGE(Calculations!C59:N59))</f>
        <v>19.529999999999998</v>
      </c>
      <c r="P58" s="41">
        <f>IF(ISERROR(STDEV(Calculations!C59:N59)),"",IF(COUNT(Calculations!C59:N59)&lt;3,"N/A",STDEV(Calculations!C59:N59)))</f>
        <v>6.9999999999999521E-2</v>
      </c>
    </row>
    <row r="59" spans="1:16" ht="15" customHeight="1" x14ac:dyDescent="0.3">
      <c r="A59" s="25" t="str">
        <f>'Gene Table'!B59</f>
        <v>INHA</v>
      </c>
      <c r="B59" s="102">
        <v>57</v>
      </c>
      <c r="C59" s="23">
        <v>32.04</v>
      </c>
      <c r="D59" s="23">
        <v>32.61</v>
      </c>
      <c r="E59" s="23">
        <v>31.34</v>
      </c>
      <c r="F59" s="39"/>
      <c r="G59" s="39"/>
      <c r="H59" s="39"/>
      <c r="I59" s="39"/>
      <c r="J59" s="39"/>
      <c r="K59" s="39"/>
      <c r="L59" s="39"/>
      <c r="M59" s="39"/>
      <c r="N59" s="39"/>
      <c r="O59" s="41">
        <f>IF(ISERROR(AVERAGE(Calculations!C60:N60)),"",AVERAGE(Calculations!C60:N60))</f>
        <v>31.99666666666667</v>
      </c>
      <c r="P59" s="41">
        <f>IF(ISERROR(STDEV(Calculations!C60:N60)),"",IF(COUNT(Calculations!C60:N60)&lt;3,"N/A",STDEV(Calculations!C60:N60)))</f>
        <v>0.6361079572944619</v>
      </c>
    </row>
    <row r="60" spans="1:16" ht="15" customHeight="1" x14ac:dyDescent="0.3">
      <c r="A60" s="25" t="str">
        <f>'Gene Table'!B60</f>
        <v>INHBA</v>
      </c>
      <c r="B60" s="102">
        <v>58</v>
      </c>
      <c r="C60" s="23">
        <v>21.76</v>
      </c>
      <c r="D60" s="23">
        <v>22.03</v>
      </c>
      <c r="E60" s="23">
        <v>21.87</v>
      </c>
      <c r="F60" s="39"/>
      <c r="G60" s="39"/>
      <c r="H60" s="39"/>
      <c r="I60" s="39"/>
      <c r="J60" s="39"/>
      <c r="K60" s="39"/>
      <c r="L60" s="39"/>
      <c r="M60" s="39"/>
      <c r="N60" s="39"/>
      <c r="O60" s="41">
        <f>IF(ISERROR(AVERAGE(Calculations!C61:N61)),"",AVERAGE(Calculations!C61:N61))</f>
        <v>21.88666666666667</v>
      </c>
      <c r="P60" s="41">
        <f>IF(ISERROR(STDEV(Calculations!C61:N61)),"",IF(COUNT(Calculations!C61:N61)&lt;3,"N/A",STDEV(Calculations!C61:N61)))</f>
        <v>0.13576941236277515</v>
      </c>
    </row>
    <row r="61" spans="1:16" ht="15" customHeight="1" x14ac:dyDescent="0.3">
      <c r="A61" s="25" t="str">
        <f>'Gene Table'!B61</f>
        <v>LEFTY2</v>
      </c>
      <c r="B61" s="102">
        <v>59</v>
      </c>
      <c r="C61" s="23">
        <v>18.64</v>
      </c>
      <c r="D61" s="23">
        <v>18.88</v>
      </c>
      <c r="E61" s="23">
        <v>18.79</v>
      </c>
      <c r="F61" s="39"/>
      <c r="G61" s="39"/>
      <c r="H61" s="39"/>
      <c r="I61" s="39"/>
      <c r="J61" s="39"/>
      <c r="K61" s="39"/>
      <c r="L61" s="39"/>
      <c r="M61" s="39"/>
      <c r="N61" s="39"/>
      <c r="O61" s="41">
        <f>IF(ISERROR(AVERAGE(Calculations!C62:N62)),"",AVERAGE(Calculations!C62:N62))</f>
        <v>18.77</v>
      </c>
      <c r="P61" s="41">
        <f>IF(ISERROR(STDEV(Calculations!C62:N62)),"",IF(COUNT(Calculations!C62:N62)&lt;3,"N/A",STDEV(Calculations!C62:N62)))</f>
        <v>0.12124355652982059</v>
      </c>
    </row>
    <row r="62" spans="1:16" ht="15" customHeight="1" x14ac:dyDescent="0.3">
      <c r="A62" s="25" t="str">
        <f>'Gene Table'!B62</f>
        <v>LIF</v>
      </c>
      <c r="B62" s="102">
        <v>60</v>
      </c>
      <c r="C62" s="23">
        <v>24.04</v>
      </c>
      <c r="D62" s="23">
        <v>23.96</v>
      </c>
      <c r="E62" s="23">
        <v>23.84</v>
      </c>
      <c r="F62" s="39"/>
      <c r="G62" s="39"/>
      <c r="H62" s="39"/>
      <c r="I62" s="39"/>
      <c r="J62" s="39"/>
      <c r="K62" s="39"/>
      <c r="L62" s="39"/>
      <c r="M62" s="39"/>
      <c r="N62" s="39"/>
      <c r="O62" s="41">
        <f>IF(ISERROR(AVERAGE(Calculations!C63:N63)),"",AVERAGE(Calculations!C63:N63))</f>
        <v>23.946666666666669</v>
      </c>
      <c r="P62" s="41">
        <f>IF(ISERROR(STDEV(Calculations!C63:N63)),"",IF(COUNT(Calculations!C63:N63)&lt;3,"N/A",STDEV(Calculations!C63:N63)))</f>
        <v>0.10066445913694307</v>
      </c>
    </row>
    <row r="63" spans="1:16" ht="15" customHeight="1" x14ac:dyDescent="0.3">
      <c r="A63" s="25" t="str">
        <f>'Gene Table'!B63</f>
        <v>LTA</v>
      </c>
      <c r="B63" s="102">
        <v>61</v>
      </c>
      <c r="C63" s="23">
        <v>14.68</v>
      </c>
      <c r="D63" s="23">
        <v>14.86</v>
      </c>
      <c r="E63" s="23">
        <v>14.85</v>
      </c>
      <c r="F63" s="39"/>
      <c r="G63" s="39"/>
      <c r="H63" s="39"/>
      <c r="I63" s="39"/>
      <c r="J63" s="39"/>
      <c r="K63" s="39"/>
      <c r="L63" s="39"/>
      <c r="M63" s="39"/>
      <c r="N63" s="39"/>
      <c r="O63" s="41">
        <f>IF(ISERROR(AVERAGE(Calculations!C64:N64)),"",AVERAGE(Calculations!C64:N64))</f>
        <v>14.796666666666667</v>
      </c>
      <c r="P63" s="41">
        <f>IF(ISERROR(STDEV(Calculations!C64:N64)),"",IF(COUNT(Calculations!C64:N64)&lt;3,"N/A",STDEV(Calculations!C64:N64)))</f>
        <v>0.10115993936995668</v>
      </c>
    </row>
    <row r="64" spans="1:16" ht="15" customHeight="1" x14ac:dyDescent="0.3">
      <c r="A64" s="25" t="str">
        <f>'Gene Table'!B64</f>
        <v>LTB</v>
      </c>
      <c r="B64" s="102">
        <v>62</v>
      </c>
      <c r="C64" s="23">
        <v>23.48</v>
      </c>
      <c r="D64" s="23">
        <v>23.48</v>
      </c>
      <c r="E64" s="23">
        <v>23.51</v>
      </c>
      <c r="F64" s="39"/>
      <c r="G64" s="39"/>
      <c r="H64" s="39"/>
      <c r="I64" s="39"/>
      <c r="J64" s="39"/>
      <c r="K64" s="39"/>
      <c r="L64" s="39"/>
      <c r="M64" s="39"/>
      <c r="N64" s="39"/>
      <c r="O64" s="41">
        <f>IF(ISERROR(AVERAGE(Calculations!C65:N65)),"",AVERAGE(Calculations!C65:N65))</f>
        <v>23.49</v>
      </c>
      <c r="P64" s="41">
        <f>IF(ISERROR(STDEV(Calculations!C65:N65)),"",IF(COUNT(Calculations!C65:N65)&lt;3,"N/A",STDEV(Calculations!C65:N65)))</f>
        <v>1.7320508075689429E-2</v>
      </c>
    </row>
    <row r="65" spans="1:16" ht="15" customHeight="1" x14ac:dyDescent="0.3">
      <c r="A65" s="25" t="str">
        <f>'Gene Table'!B65</f>
        <v>MSTN</v>
      </c>
      <c r="B65" s="102">
        <v>63</v>
      </c>
      <c r="C65" s="23" t="s">
        <v>122</v>
      </c>
      <c r="D65" s="23" t="s">
        <v>122</v>
      </c>
      <c r="E65" s="23" t="s">
        <v>122</v>
      </c>
      <c r="F65" s="39"/>
      <c r="G65" s="39"/>
      <c r="H65" s="39"/>
      <c r="I65" s="39"/>
      <c r="J65" s="39"/>
      <c r="K65" s="39"/>
      <c r="L65" s="39"/>
      <c r="M65" s="39"/>
      <c r="N65" s="39"/>
      <c r="O65" s="41">
        <f>IF(ISERROR(AVERAGE(Calculations!C66:N66)),"",AVERAGE(Calculations!C66:N66))</f>
        <v>35</v>
      </c>
      <c r="P65" s="41">
        <f>IF(ISERROR(STDEV(Calculations!C66:N66)),"",IF(COUNT(Calculations!C66:N66)&lt;3,"N/A",STDEV(Calculations!C66:N66)))</f>
        <v>0</v>
      </c>
    </row>
    <row r="66" spans="1:16" ht="15" customHeight="1" x14ac:dyDescent="0.3">
      <c r="A66" s="25" t="str">
        <f>'Gene Table'!B66</f>
        <v>NODAL</v>
      </c>
      <c r="B66" s="102">
        <v>64</v>
      </c>
      <c r="C66" s="23">
        <v>21.61</v>
      </c>
      <c r="D66" s="23">
        <v>21.64</v>
      </c>
      <c r="E66" s="23">
        <v>21.59</v>
      </c>
      <c r="F66" s="39"/>
      <c r="G66" s="39"/>
      <c r="H66" s="39"/>
      <c r="I66" s="39"/>
      <c r="J66" s="39"/>
      <c r="K66" s="39"/>
      <c r="L66" s="39"/>
      <c r="M66" s="39"/>
      <c r="N66" s="39"/>
      <c r="O66" s="41">
        <f>IF(ISERROR(AVERAGE(Calculations!C67:N67)),"",AVERAGE(Calculations!C67:N67))</f>
        <v>21.613333333333333</v>
      </c>
      <c r="P66" s="41">
        <f>IF(ISERROR(STDEV(Calculations!C67:N67)),"",IF(COUNT(Calculations!C67:N67)&lt;3,"N/A",STDEV(Calculations!C67:N67)))</f>
        <v>2.5166114784236238E-2</v>
      </c>
    </row>
    <row r="67" spans="1:16" ht="15" customHeight="1" x14ac:dyDescent="0.3">
      <c r="A67" s="25" t="str">
        <f>'Gene Table'!B67</f>
        <v>OSM</v>
      </c>
      <c r="B67" s="102">
        <v>65</v>
      </c>
      <c r="C67" s="23" t="s">
        <v>122</v>
      </c>
      <c r="D67" s="23">
        <v>39.200000000000003</v>
      </c>
      <c r="E67" s="23">
        <v>38.5</v>
      </c>
      <c r="F67" s="39"/>
      <c r="G67" s="39"/>
      <c r="H67" s="39"/>
      <c r="I67" s="39"/>
      <c r="J67" s="39"/>
      <c r="K67" s="39"/>
      <c r="L67" s="39"/>
      <c r="M67" s="39"/>
      <c r="N67" s="39"/>
      <c r="O67" s="41">
        <f>IF(ISERROR(AVERAGE(Calculations!C68:N68)),"",AVERAGE(Calculations!C68:N68))</f>
        <v>35</v>
      </c>
      <c r="P67" s="41">
        <f>IF(ISERROR(STDEV(Calculations!C68:N68)),"",IF(COUNT(Calculations!C68:N68)&lt;3,"N/A",STDEV(Calculations!C68:N68)))</f>
        <v>0</v>
      </c>
    </row>
    <row r="68" spans="1:16" ht="15" customHeight="1" x14ac:dyDescent="0.3">
      <c r="A68" s="25" t="str">
        <f>'Gene Table'!B68</f>
        <v>PDGFA</v>
      </c>
      <c r="B68" s="102">
        <v>66</v>
      </c>
      <c r="C68" s="23">
        <v>22.27</v>
      </c>
      <c r="D68" s="23">
        <v>22.15</v>
      </c>
      <c r="E68" s="23">
        <v>22.14</v>
      </c>
      <c r="F68" s="39"/>
      <c r="G68" s="39"/>
      <c r="H68" s="39"/>
      <c r="I68" s="39"/>
      <c r="J68" s="39"/>
      <c r="K68" s="39"/>
      <c r="L68" s="39"/>
      <c r="M68" s="39"/>
      <c r="N68" s="39"/>
      <c r="O68" s="41">
        <f>IF(ISERROR(AVERAGE(Calculations!C69:N69)),"",AVERAGE(Calculations!C69:N69))</f>
        <v>22.186666666666667</v>
      </c>
      <c r="P68" s="41">
        <f>IF(ISERROR(STDEV(Calculations!C69:N69)),"",IF(COUNT(Calculations!C69:N69)&lt;3,"N/A",STDEV(Calculations!C69:N69)))</f>
        <v>7.2341781380702283E-2</v>
      </c>
    </row>
    <row r="69" spans="1:16" ht="15" customHeight="1" x14ac:dyDescent="0.3">
      <c r="A69" s="25" t="str">
        <f>'Gene Table'!B69</f>
        <v>SPP1</v>
      </c>
      <c r="B69" s="102">
        <v>67</v>
      </c>
      <c r="C69" s="23">
        <v>22.15</v>
      </c>
      <c r="D69" s="23">
        <v>22.28</v>
      </c>
      <c r="E69" s="23">
        <v>22.24</v>
      </c>
      <c r="F69" s="39"/>
      <c r="G69" s="39"/>
      <c r="H69" s="39"/>
      <c r="I69" s="39"/>
      <c r="J69" s="39"/>
      <c r="K69" s="39"/>
      <c r="L69" s="39"/>
      <c r="M69" s="39"/>
      <c r="N69" s="39"/>
      <c r="O69" s="41">
        <f>IF(ISERROR(AVERAGE(Calculations!C70:N70)),"",AVERAGE(Calculations!C70:N70))</f>
        <v>22.223333333333333</v>
      </c>
      <c r="P69" s="41">
        <f>IF(ISERROR(STDEV(Calculations!C70:N70)),"",IF(COUNT(Calculations!C70:N70)&lt;3,"N/A",STDEV(Calculations!C70:N70)))</f>
        <v>6.6583281184795007E-2</v>
      </c>
    </row>
    <row r="70" spans="1:16" ht="15" customHeight="1" x14ac:dyDescent="0.3">
      <c r="A70" s="25" t="str">
        <f>'Gene Table'!B70</f>
        <v>TGFA</v>
      </c>
      <c r="B70" s="102">
        <v>68</v>
      </c>
      <c r="C70" s="23" t="s">
        <v>122</v>
      </c>
      <c r="D70" s="23" t="s">
        <v>122</v>
      </c>
      <c r="E70" s="23" t="s">
        <v>122</v>
      </c>
      <c r="F70" s="39"/>
      <c r="G70" s="39"/>
      <c r="H70" s="39"/>
      <c r="I70" s="39"/>
      <c r="J70" s="39"/>
      <c r="K70" s="39"/>
      <c r="L70" s="39"/>
      <c r="M70" s="39"/>
      <c r="N70" s="39"/>
      <c r="O70" s="41">
        <f>IF(ISERROR(AVERAGE(Calculations!C71:N71)),"",AVERAGE(Calculations!C71:N71))</f>
        <v>35</v>
      </c>
      <c r="P70" s="41">
        <f>IF(ISERROR(STDEV(Calculations!C71:N71)),"",IF(COUNT(Calculations!C71:N71)&lt;3,"N/A",STDEV(Calculations!C71:N71)))</f>
        <v>0</v>
      </c>
    </row>
    <row r="71" spans="1:16" ht="15" customHeight="1" x14ac:dyDescent="0.3">
      <c r="A71" s="25" t="str">
        <f>'Gene Table'!B71</f>
        <v>TGFB1</v>
      </c>
      <c r="B71" s="102">
        <v>69</v>
      </c>
      <c r="C71" s="23">
        <v>24.12</v>
      </c>
      <c r="D71" s="23">
        <v>24.24</v>
      </c>
      <c r="E71" s="23">
        <v>24.15</v>
      </c>
      <c r="F71" s="39"/>
      <c r="G71" s="39"/>
      <c r="H71" s="39"/>
      <c r="I71" s="39"/>
      <c r="J71" s="39"/>
      <c r="K71" s="39"/>
      <c r="L71" s="39"/>
      <c r="M71" s="39"/>
      <c r="N71" s="39"/>
      <c r="O71" s="41">
        <f>IF(ISERROR(AVERAGE(Calculations!C72:N72)),"",AVERAGE(Calculations!C72:N72))</f>
        <v>24.169999999999998</v>
      </c>
      <c r="P71" s="41">
        <f>IF(ISERROR(STDEV(Calculations!C72:N72)),"",IF(COUNT(Calculations!C72:N72)&lt;3,"N/A",STDEV(Calculations!C72:N72)))</f>
        <v>6.2449979983982933E-2</v>
      </c>
    </row>
    <row r="72" spans="1:16" ht="15" customHeight="1" x14ac:dyDescent="0.3">
      <c r="A72" s="25" t="str">
        <f>'Gene Table'!B72</f>
        <v>TGFB2</v>
      </c>
      <c r="B72" s="102">
        <v>70</v>
      </c>
      <c r="C72" s="23">
        <v>29.33</v>
      </c>
      <c r="D72" s="23">
        <v>29.46</v>
      </c>
      <c r="E72" s="23">
        <v>29.07</v>
      </c>
      <c r="F72" s="39"/>
      <c r="G72" s="39"/>
      <c r="H72" s="39"/>
      <c r="I72" s="39"/>
      <c r="J72" s="39"/>
      <c r="K72" s="39"/>
      <c r="L72" s="39"/>
      <c r="M72" s="39"/>
      <c r="N72" s="39"/>
      <c r="O72" s="41">
        <f>IF(ISERROR(AVERAGE(Calculations!C73:N73)),"",AVERAGE(Calculations!C73:N73))</f>
        <v>29.286666666666665</v>
      </c>
      <c r="P72" s="41">
        <f>IF(ISERROR(STDEV(Calculations!C73:N73)),"",IF(COUNT(Calculations!C73:N73)&lt;3,"N/A",STDEV(Calculations!C73:N73)))</f>
        <v>0.19857828011475309</v>
      </c>
    </row>
    <row r="73" spans="1:16" ht="15" customHeight="1" x14ac:dyDescent="0.3">
      <c r="A73" s="25" t="str">
        <f>'Gene Table'!B73</f>
        <v>TGFB3</v>
      </c>
      <c r="B73" s="102">
        <v>71</v>
      </c>
      <c r="C73" s="23">
        <v>18.23</v>
      </c>
      <c r="D73" s="23">
        <v>18.260000000000002</v>
      </c>
      <c r="E73" s="23">
        <v>18.21</v>
      </c>
      <c r="F73" s="39"/>
      <c r="G73" s="39"/>
      <c r="H73" s="39"/>
      <c r="I73" s="39"/>
      <c r="J73" s="39"/>
      <c r="K73" s="39"/>
      <c r="L73" s="39"/>
      <c r="M73" s="39"/>
      <c r="N73" s="39"/>
      <c r="O73" s="41">
        <f>IF(ISERROR(AVERAGE(Calculations!C74:N74)),"",AVERAGE(Calculations!C74:N74))</f>
        <v>18.233333333333334</v>
      </c>
      <c r="P73" s="41">
        <f>IF(ISERROR(STDEV(Calculations!C74:N74)),"",IF(COUNT(Calculations!C74:N74)&lt;3,"N/A",STDEV(Calculations!C74:N74)))</f>
        <v>2.5166114784236238E-2</v>
      </c>
    </row>
    <row r="74" spans="1:16" ht="15" customHeight="1" x14ac:dyDescent="0.3">
      <c r="A74" s="25" t="str">
        <f>'Gene Table'!B74</f>
        <v>THPO</v>
      </c>
      <c r="B74" s="102">
        <v>72</v>
      </c>
      <c r="C74" s="23">
        <v>28.88</v>
      </c>
      <c r="D74" s="23">
        <v>29.09</v>
      </c>
      <c r="E74" s="23">
        <v>28.98</v>
      </c>
      <c r="F74" s="39"/>
      <c r="G74" s="39"/>
      <c r="H74" s="39"/>
      <c r="I74" s="39"/>
      <c r="J74" s="39"/>
      <c r="K74" s="39"/>
      <c r="L74" s="39"/>
      <c r="M74" s="39"/>
      <c r="N74" s="39"/>
      <c r="O74" s="41">
        <f>IF(ISERROR(AVERAGE(Calculations!C75:N75)),"",AVERAGE(Calculations!C75:N75))</f>
        <v>28.983333333333334</v>
      </c>
      <c r="P74" s="41">
        <f>IF(ISERROR(STDEV(Calculations!C75:N75)),"",IF(COUNT(Calculations!C75:N75)&lt;3,"N/A",STDEV(Calculations!C75:N75)))</f>
        <v>0.10503967504392528</v>
      </c>
    </row>
    <row r="75" spans="1:16" ht="15" customHeight="1" x14ac:dyDescent="0.3">
      <c r="A75" s="25" t="str">
        <f>'Gene Table'!B75</f>
        <v>TNF</v>
      </c>
      <c r="B75" s="102">
        <v>73</v>
      </c>
      <c r="C75" s="23">
        <v>28.56</v>
      </c>
      <c r="D75" s="23">
        <v>28.4</v>
      </c>
      <c r="E75" s="23">
        <v>28.45</v>
      </c>
      <c r="F75" s="39"/>
      <c r="G75" s="39"/>
      <c r="H75" s="39"/>
      <c r="I75" s="39"/>
      <c r="J75" s="39"/>
      <c r="K75" s="39"/>
      <c r="L75" s="39"/>
      <c r="M75" s="39"/>
      <c r="N75" s="39"/>
      <c r="O75" s="41">
        <f>IF(ISERROR(AVERAGE(Calculations!C76:N76)),"",AVERAGE(Calculations!C76:N76))</f>
        <v>28.47</v>
      </c>
      <c r="P75" s="41">
        <f>IF(ISERROR(STDEV(Calculations!C76:N76)),"",IF(COUNT(Calculations!C76:N76)&lt;3,"N/A",STDEV(Calculations!C76:N76)))</f>
        <v>8.1853527718724492E-2</v>
      </c>
    </row>
    <row r="76" spans="1:16" ht="15" customHeight="1" x14ac:dyDescent="0.3">
      <c r="A76" s="25" t="str">
        <f>'Gene Table'!B76</f>
        <v>TNFRSF11B</v>
      </c>
      <c r="B76" s="102">
        <v>74</v>
      </c>
      <c r="C76" s="23">
        <v>17.89</v>
      </c>
      <c r="D76" s="23">
        <v>18.02</v>
      </c>
      <c r="E76" s="23">
        <v>17.82</v>
      </c>
      <c r="F76" s="39"/>
      <c r="G76" s="39"/>
      <c r="H76" s="39"/>
      <c r="I76" s="39"/>
      <c r="J76" s="39"/>
      <c r="K76" s="39"/>
      <c r="L76" s="39"/>
      <c r="M76" s="39"/>
      <c r="N76" s="39"/>
      <c r="O76" s="41">
        <f>IF(ISERROR(AVERAGE(Calculations!C77:N77)),"",AVERAGE(Calculations!C77:N77))</f>
        <v>17.91</v>
      </c>
      <c r="P76" s="41">
        <f>IF(ISERROR(STDEV(Calculations!C77:N77)),"",IF(COUNT(Calculations!C77:N77)&lt;3,"N/A",STDEV(Calculations!C77:N77)))</f>
        <v>0.10148891565092179</v>
      </c>
    </row>
    <row r="77" spans="1:16" ht="15" customHeight="1" x14ac:dyDescent="0.3">
      <c r="A77" s="25" t="str">
        <f>'Gene Table'!B77</f>
        <v>TNFSF10</v>
      </c>
      <c r="B77" s="102">
        <v>75</v>
      </c>
      <c r="C77" s="23">
        <v>30.63</v>
      </c>
      <c r="D77" s="23">
        <v>30.45</v>
      </c>
      <c r="E77" s="23">
        <v>30.09</v>
      </c>
      <c r="F77" s="39"/>
      <c r="G77" s="39"/>
      <c r="H77" s="39"/>
      <c r="I77" s="39"/>
      <c r="J77" s="39"/>
      <c r="K77" s="39"/>
      <c r="L77" s="39"/>
      <c r="M77" s="39"/>
      <c r="N77" s="39"/>
      <c r="O77" s="41">
        <f>IF(ISERROR(AVERAGE(Calculations!C78:N78)),"",AVERAGE(Calculations!C78:N78))</f>
        <v>30.39</v>
      </c>
      <c r="P77" s="41">
        <f>IF(ISERROR(STDEV(Calculations!C78:N78)),"",IF(COUNT(Calculations!C78:N78)&lt;3,"N/A",STDEV(Calculations!C78:N78)))</f>
        <v>0.27495454169734995</v>
      </c>
    </row>
    <row r="78" spans="1:16" ht="15" customHeight="1" x14ac:dyDescent="0.3">
      <c r="A78" s="25" t="str">
        <f>'Gene Table'!B78</f>
        <v>TNFSF11</v>
      </c>
      <c r="B78" s="102">
        <v>76</v>
      </c>
      <c r="C78" s="23">
        <v>26.31</v>
      </c>
      <c r="D78" s="23">
        <v>26.14</v>
      </c>
      <c r="E78" s="23">
        <v>26.02</v>
      </c>
      <c r="F78" s="39"/>
      <c r="G78" s="39"/>
      <c r="H78" s="39"/>
      <c r="I78" s="39"/>
      <c r="J78" s="39"/>
      <c r="K78" s="39"/>
      <c r="L78" s="39"/>
      <c r="M78" s="39"/>
      <c r="N78" s="39"/>
      <c r="O78" s="41">
        <f>IF(ISERROR(AVERAGE(Calculations!C79:N79)),"",AVERAGE(Calculations!C79:N79))</f>
        <v>26.156666666666666</v>
      </c>
      <c r="P78" s="41">
        <f>IF(ISERROR(STDEV(Calculations!C79:N79)),"",IF(COUNT(Calculations!C79:N79)&lt;3,"N/A",STDEV(Calculations!C79:N79)))</f>
        <v>0.14571661996262877</v>
      </c>
    </row>
    <row r="79" spans="1:16" ht="15" customHeight="1" x14ac:dyDescent="0.3">
      <c r="A79" s="25" t="str">
        <f>'Gene Table'!B79</f>
        <v>TNFSF12</v>
      </c>
      <c r="B79" s="102">
        <v>77</v>
      </c>
      <c r="C79" s="23">
        <v>26.92</v>
      </c>
      <c r="D79" s="23">
        <v>26.46</v>
      </c>
      <c r="E79" s="23">
        <v>26.46</v>
      </c>
      <c r="F79" s="39"/>
      <c r="G79" s="39"/>
      <c r="H79" s="39"/>
      <c r="I79" s="39"/>
      <c r="J79" s="39"/>
      <c r="K79" s="39"/>
      <c r="L79" s="39"/>
      <c r="M79" s="39"/>
      <c r="N79" s="39"/>
      <c r="O79" s="41">
        <f>IF(ISERROR(AVERAGE(Calculations!C80:N80)),"",AVERAGE(Calculations!C80:N80))</f>
        <v>26.613333333333333</v>
      </c>
      <c r="P79" s="41">
        <f>IF(ISERROR(STDEV(Calculations!C80:N80)),"",IF(COUNT(Calculations!C80:N80)&lt;3,"N/A",STDEV(Calculations!C80:N80)))</f>
        <v>0.26558112382722832</v>
      </c>
    </row>
    <row r="80" spans="1:16" ht="15" customHeight="1" x14ac:dyDescent="0.3">
      <c r="A80" s="25" t="str">
        <f>'Gene Table'!B80</f>
        <v>TNFSF13</v>
      </c>
      <c r="B80" s="102">
        <v>78</v>
      </c>
      <c r="C80" s="23">
        <v>26.03</v>
      </c>
      <c r="D80" s="23">
        <v>26.09</v>
      </c>
      <c r="E80" s="23">
        <v>26.02</v>
      </c>
      <c r="F80" s="39"/>
      <c r="G80" s="39"/>
      <c r="H80" s="39"/>
      <c r="I80" s="39"/>
      <c r="J80" s="39"/>
      <c r="K80" s="39"/>
      <c r="L80" s="39"/>
      <c r="M80" s="39"/>
      <c r="N80" s="39"/>
      <c r="O80" s="41">
        <f>IF(ISERROR(AVERAGE(Calculations!C81:N81)),"",AVERAGE(Calculations!C81:N81))</f>
        <v>26.046666666666667</v>
      </c>
      <c r="P80" s="41">
        <f>IF(ISERROR(STDEV(Calculations!C81:N81)),"",IF(COUNT(Calculations!C81:N81)&lt;3,"N/A",STDEV(Calculations!C81:N81)))</f>
        <v>3.7859388972001647E-2</v>
      </c>
    </row>
    <row r="81" spans="1:16" ht="15" customHeight="1" x14ac:dyDescent="0.3">
      <c r="A81" s="25" t="str">
        <f>'Gene Table'!B81</f>
        <v>TNFSF13B</v>
      </c>
      <c r="B81" s="102">
        <v>79</v>
      </c>
      <c r="C81" s="23">
        <v>29.15</v>
      </c>
      <c r="D81" s="23">
        <v>29.29</v>
      </c>
      <c r="E81" s="23">
        <v>29.16</v>
      </c>
      <c r="F81" s="39"/>
      <c r="G81" s="39"/>
      <c r="H81" s="39"/>
      <c r="I81" s="39"/>
      <c r="J81" s="39"/>
      <c r="K81" s="39"/>
      <c r="L81" s="39"/>
      <c r="M81" s="39"/>
      <c r="N81" s="39"/>
      <c r="O81" s="41">
        <f>IF(ISERROR(AVERAGE(Calculations!C82:N82)),"",AVERAGE(Calculations!C82:N82))</f>
        <v>29.2</v>
      </c>
      <c r="P81" s="41">
        <f>IF(ISERROR(STDEV(Calculations!C82:N82)),"",IF(COUNT(Calculations!C82:N82)&lt;3,"N/A",STDEV(Calculations!C82:N82)))</f>
        <v>7.810249675906647E-2</v>
      </c>
    </row>
    <row r="82" spans="1:16" ht="15" customHeight="1" x14ac:dyDescent="0.3">
      <c r="A82" s="25" t="str">
        <f>'Gene Table'!B82</f>
        <v>TNFSF14</v>
      </c>
      <c r="B82" s="102">
        <v>80</v>
      </c>
      <c r="C82" s="23">
        <v>30.05</v>
      </c>
      <c r="D82" s="23">
        <v>29.82</v>
      </c>
      <c r="E82" s="23">
        <v>29.16</v>
      </c>
      <c r="F82" s="39"/>
      <c r="G82" s="39"/>
      <c r="H82" s="39"/>
      <c r="I82" s="39"/>
      <c r="J82" s="39"/>
      <c r="K82" s="39"/>
      <c r="L82" s="39"/>
      <c r="M82" s="39"/>
      <c r="N82" s="39"/>
      <c r="O82" s="41">
        <f>IF(ISERROR(AVERAGE(Calculations!C83:N83)),"",AVERAGE(Calculations!C83:N83))</f>
        <v>29.676666666666666</v>
      </c>
      <c r="P82" s="41">
        <f>IF(ISERROR(STDEV(Calculations!C83:N83)),"",IF(COUNT(Calculations!C83:N83)&lt;3,"N/A",STDEV(Calculations!C83:N83)))</f>
        <v>0.46198845584422732</v>
      </c>
    </row>
    <row r="83" spans="1:16" ht="15" customHeight="1" x14ac:dyDescent="0.3">
      <c r="A83" s="25" t="str">
        <f>'Gene Table'!B83</f>
        <v>TNFSF4</v>
      </c>
      <c r="B83" s="102">
        <v>81</v>
      </c>
      <c r="C83" s="23">
        <v>33.11</v>
      </c>
      <c r="D83" s="23">
        <v>32.26</v>
      </c>
      <c r="E83" s="23">
        <v>32.94</v>
      </c>
      <c r="F83" s="39"/>
      <c r="G83" s="39"/>
      <c r="H83" s="39"/>
      <c r="I83" s="39"/>
      <c r="J83" s="39"/>
      <c r="K83" s="39"/>
      <c r="L83" s="39"/>
      <c r="M83" s="39"/>
      <c r="N83" s="39"/>
      <c r="O83" s="41">
        <f>IF(ISERROR(AVERAGE(Calculations!C84:N84)),"",AVERAGE(Calculations!C84:N84))</f>
        <v>32.770000000000003</v>
      </c>
      <c r="P83" s="41">
        <f>IF(ISERROR(STDEV(Calculations!C84:N84)),"",IF(COUNT(Calculations!C84:N84)&lt;3,"N/A",STDEV(Calculations!C84:N84)))</f>
        <v>0.44977772288098089</v>
      </c>
    </row>
    <row r="84" spans="1:16" ht="15" customHeight="1" x14ac:dyDescent="0.3">
      <c r="A84" s="25" t="str">
        <f>'Gene Table'!B84</f>
        <v>TNFSF8</v>
      </c>
      <c r="B84" s="102">
        <v>82</v>
      </c>
      <c r="C84" s="23">
        <v>28.33</v>
      </c>
      <c r="D84" s="23">
        <v>28.56</v>
      </c>
      <c r="E84" s="23">
        <v>28.39</v>
      </c>
      <c r="F84" s="39"/>
      <c r="G84" s="39"/>
      <c r="H84" s="39"/>
      <c r="I84" s="39"/>
      <c r="J84" s="39"/>
      <c r="K84" s="39"/>
      <c r="L84" s="39"/>
      <c r="M84" s="39"/>
      <c r="N84" s="39"/>
      <c r="O84" s="41">
        <f>IF(ISERROR(AVERAGE(Calculations!C85:N85)),"",AVERAGE(Calculations!C85:N85))</f>
        <v>28.426666666666666</v>
      </c>
      <c r="P84" s="41">
        <f>IF(ISERROR(STDEV(Calculations!C85:N85)),"",IF(COUNT(Calculations!C85:N85)&lt;3,"N/A",STDEV(Calculations!C85:N85)))</f>
        <v>0.11930353445448842</v>
      </c>
    </row>
    <row r="85" spans="1:16" ht="15" customHeight="1" x14ac:dyDescent="0.3">
      <c r="A85" s="25" t="str">
        <f>'Gene Table'!B85</f>
        <v>TXLNA</v>
      </c>
      <c r="B85" s="102">
        <v>83</v>
      </c>
      <c r="C85" s="23">
        <v>26.64</v>
      </c>
      <c r="D85" s="23">
        <v>26.73</v>
      </c>
      <c r="E85" s="23">
        <v>26.7</v>
      </c>
      <c r="F85" s="39"/>
      <c r="G85" s="39"/>
      <c r="H85" s="39"/>
      <c r="I85" s="39"/>
      <c r="J85" s="39"/>
      <c r="K85" s="39"/>
      <c r="L85" s="39"/>
      <c r="M85" s="39"/>
      <c r="N85" s="39"/>
      <c r="O85" s="41">
        <f>IF(ISERROR(AVERAGE(Calculations!C86:N86)),"",AVERAGE(Calculations!C86:N86))</f>
        <v>26.69</v>
      </c>
      <c r="P85" s="41">
        <f>IF(ISERROR(STDEV(Calculations!C86:N86)),"",IF(COUNT(Calculations!C86:N86)&lt;3,"N/A",STDEV(Calculations!C86:N86)))</f>
        <v>4.5825756949558198E-2</v>
      </c>
    </row>
    <row r="86" spans="1:16" ht="15" customHeight="1" x14ac:dyDescent="0.3">
      <c r="A86" s="25" t="str">
        <f>'Gene Table'!B86</f>
        <v>VEGFA</v>
      </c>
      <c r="B86" s="102">
        <v>84</v>
      </c>
      <c r="C86" s="23">
        <v>20.18</v>
      </c>
      <c r="D86" s="23">
        <v>20.2</v>
      </c>
      <c r="E86" s="23">
        <v>20.11</v>
      </c>
      <c r="F86" s="39"/>
      <c r="G86" s="39"/>
      <c r="H86" s="39"/>
      <c r="I86" s="39"/>
      <c r="J86" s="39"/>
      <c r="K86" s="39"/>
      <c r="L86" s="39"/>
      <c r="M86" s="39"/>
      <c r="N86" s="39"/>
      <c r="O86" s="41">
        <f>IF(ISERROR(AVERAGE(Calculations!C87:N87)),"",AVERAGE(Calculations!C87:N87))</f>
        <v>20.16333333333333</v>
      </c>
      <c r="P86" s="41">
        <f>IF(ISERROR(STDEV(Calculations!C87:N87)),"",IF(COUNT(Calculations!C87:N87)&lt;3,"N/A",STDEV(Calculations!C87:N87)))</f>
        <v>4.725815626252608E-2</v>
      </c>
    </row>
    <row r="87" spans="1:16" ht="15" customHeight="1" x14ac:dyDescent="0.3">
      <c r="A87" s="25" t="str">
        <f>'Gene Table'!B87</f>
        <v>ACTB</v>
      </c>
      <c r="B87" s="102">
        <v>85</v>
      </c>
      <c r="C87" s="23">
        <v>14.21</v>
      </c>
      <c r="D87" s="23">
        <v>14.67</v>
      </c>
      <c r="E87" s="23">
        <v>14.65</v>
      </c>
      <c r="F87" s="39"/>
      <c r="G87" s="39"/>
      <c r="H87" s="39"/>
      <c r="I87" s="39"/>
      <c r="J87" s="39"/>
      <c r="K87" s="39"/>
      <c r="L87" s="39"/>
      <c r="M87" s="39"/>
      <c r="N87" s="39"/>
      <c r="O87" s="41">
        <f>IF(ISERROR(AVERAGE(Calculations!C88:N88)),"",AVERAGE(Calculations!C88:N88))</f>
        <v>14.51</v>
      </c>
      <c r="P87" s="41">
        <f>IF(ISERROR(STDEV(Calculations!C88:N88)),"",IF(COUNT(Calculations!C88:N88)&lt;3,"N/A",STDEV(Calculations!C88:N88)))</f>
        <v>0.25999999999999956</v>
      </c>
    </row>
    <row r="88" spans="1:16" ht="15" customHeight="1" x14ac:dyDescent="0.3">
      <c r="A88" s="25" t="str">
        <f>'Gene Table'!B88</f>
        <v>B2M</v>
      </c>
      <c r="B88" s="102">
        <v>86</v>
      </c>
      <c r="C88" s="23">
        <v>25.01</v>
      </c>
      <c r="D88" s="23">
        <v>24.19</v>
      </c>
      <c r="E88" s="23">
        <v>24.09</v>
      </c>
      <c r="F88" s="39"/>
      <c r="G88" s="39"/>
      <c r="H88" s="39"/>
      <c r="I88" s="39"/>
      <c r="J88" s="39"/>
      <c r="K88" s="39"/>
      <c r="L88" s="39"/>
      <c r="M88" s="39"/>
      <c r="N88" s="39"/>
      <c r="O88" s="41">
        <f>IF(ISERROR(AVERAGE(Calculations!C89:N89)),"",AVERAGE(Calculations!C89:N89))</f>
        <v>24.430000000000003</v>
      </c>
      <c r="P88" s="41">
        <f>IF(ISERROR(STDEV(Calculations!C89:N89)),"",IF(COUNT(Calculations!C89:N89)&lt;3,"N/A",STDEV(Calculations!C89:N89)))</f>
        <v>0.50477717856495918</v>
      </c>
    </row>
    <row r="89" spans="1:16" ht="15" customHeight="1" x14ac:dyDescent="0.3">
      <c r="A89" s="25" t="str">
        <f>'Gene Table'!B89</f>
        <v>GAPDH</v>
      </c>
      <c r="B89" s="102">
        <v>87</v>
      </c>
      <c r="C89" s="23">
        <v>18.920000000000002</v>
      </c>
      <c r="D89" s="23">
        <v>18.96</v>
      </c>
      <c r="E89" s="23">
        <v>18.850000000000001</v>
      </c>
      <c r="F89" s="39"/>
      <c r="G89" s="39"/>
      <c r="H89" s="39"/>
      <c r="I89" s="39"/>
      <c r="J89" s="39"/>
      <c r="K89" s="39"/>
      <c r="L89" s="39"/>
      <c r="M89" s="39"/>
      <c r="N89" s="39"/>
      <c r="O89" s="41">
        <f>IF(ISERROR(AVERAGE(Calculations!C90:N90)),"",AVERAGE(Calculations!C90:N90))</f>
        <v>18.91</v>
      </c>
      <c r="P89" s="41">
        <f>IF(ISERROR(STDEV(Calculations!C90:N90)),"",IF(COUNT(Calculations!C90:N90)&lt;3,"N/A",STDEV(Calculations!C90:N90)))</f>
        <v>5.5677643628299987E-2</v>
      </c>
    </row>
    <row r="90" spans="1:16" ht="15" customHeight="1" x14ac:dyDescent="0.3">
      <c r="A90" s="25" t="str">
        <f>'Gene Table'!B90</f>
        <v>HPRT1</v>
      </c>
      <c r="B90" s="102">
        <v>88</v>
      </c>
      <c r="C90" s="23">
        <v>18.2</v>
      </c>
      <c r="D90" s="23">
        <v>18.309999999999999</v>
      </c>
      <c r="E90" s="23">
        <v>18.2</v>
      </c>
      <c r="F90" s="39"/>
      <c r="G90" s="39"/>
      <c r="H90" s="39"/>
      <c r="I90" s="39"/>
      <c r="J90" s="39"/>
      <c r="K90" s="39"/>
      <c r="L90" s="39"/>
      <c r="M90" s="39"/>
      <c r="N90" s="39"/>
      <c r="O90" s="41">
        <f>IF(ISERROR(AVERAGE(Calculations!C91:N91)),"",AVERAGE(Calculations!C91:N91))</f>
        <v>18.236666666666665</v>
      </c>
      <c r="P90" s="41">
        <f>IF(ISERROR(STDEV(Calculations!C91:N91)),"",IF(COUNT(Calculations!C91:N91)&lt;3,"N/A",STDEV(Calculations!C91:N91)))</f>
        <v>6.3508529610858511E-2</v>
      </c>
    </row>
    <row r="91" spans="1:16" ht="15" customHeight="1" x14ac:dyDescent="0.3">
      <c r="A91" s="25" t="str">
        <f>'Gene Table'!B91</f>
        <v>RPLP0</v>
      </c>
      <c r="B91" s="102">
        <v>89</v>
      </c>
      <c r="C91" s="23">
        <v>17.2</v>
      </c>
      <c r="D91" s="23">
        <v>17.29</v>
      </c>
      <c r="E91" s="23">
        <v>17.12</v>
      </c>
      <c r="F91" s="39"/>
      <c r="G91" s="39"/>
      <c r="H91" s="39"/>
      <c r="I91" s="39"/>
      <c r="J91" s="39"/>
      <c r="K91" s="39"/>
      <c r="L91" s="39"/>
      <c r="M91" s="39"/>
      <c r="N91" s="39"/>
      <c r="O91" s="41">
        <f>IF(ISERROR(AVERAGE(Calculations!C92:N92)),"",AVERAGE(Calculations!C92:N92))</f>
        <v>17.203333333333333</v>
      </c>
      <c r="P91" s="41">
        <f>IF(ISERROR(STDEV(Calculations!C92:N92)),"",IF(COUNT(Calculations!C92:N92)&lt;3,"N/A",STDEV(Calculations!C92:N92)))</f>
        <v>8.504900548115292E-2</v>
      </c>
    </row>
    <row r="92" spans="1:16" ht="15" customHeight="1" x14ac:dyDescent="0.3">
      <c r="A92" s="25" t="str">
        <f>'Gene Table'!B92</f>
        <v>HGDC</v>
      </c>
      <c r="B92" s="102">
        <v>90</v>
      </c>
      <c r="C92" s="23">
        <v>37.76</v>
      </c>
      <c r="D92" s="23">
        <v>38.64</v>
      </c>
      <c r="E92" s="23">
        <v>40.19</v>
      </c>
      <c r="F92" s="39"/>
      <c r="G92" s="39"/>
      <c r="H92" s="39"/>
      <c r="I92" s="39"/>
      <c r="J92" s="39"/>
      <c r="K92" s="39"/>
      <c r="L92" s="39"/>
      <c r="M92" s="39"/>
      <c r="N92" s="39"/>
      <c r="O92" s="41">
        <f>IF(ISERROR(AVERAGE(Calculations!C93:N93)),"",AVERAGE(Calculations!C93:N93))</f>
        <v>35</v>
      </c>
      <c r="P92" s="41">
        <f>IF(ISERROR(STDEV(Calculations!C93:N93)),"",IF(COUNT(Calculations!C93:N93)&lt;3,"N/A",STDEV(Calculations!C93:N93)))</f>
        <v>0</v>
      </c>
    </row>
    <row r="93" spans="1:16" ht="15" customHeight="1" x14ac:dyDescent="0.3">
      <c r="A93" s="25" t="str">
        <f>'Gene Table'!B93</f>
        <v>RTC1</v>
      </c>
      <c r="B93" s="102">
        <v>91</v>
      </c>
      <c r="C93" s="23">
        <v>20.03</v>
      </c>
      <c r="D93" s="23">
        <v>20.28</v>
      </c>
      <c r="E93" s="23">
        <v>20.43</v>
      </c>
      <c r="F93" s="39"/>
      <c r="G93" s="39"/>
      <c r="H93" s="39"/>
      <c r="I93" s="39"/>
      <c r="J93" s="39"/>
      <c r="K93" s="39"/>
      <c r="L93" s="39"/>
      <c r="M93" s="39"/>
      <c r="N93" s="39"/>
      <c r="O93" s="41">
        <f>IF(ISERROR(AVERAGE(Calculations!C94:N94)),"",AVERAGE(Calculations!C94:N94))</f>
        <v>20.246666666666666</v>
      </c>
      <c r="P93" s="41">
        <f>IF(ISERROR(STDEV(Calculations!C94:N94)),"",IF(COUNT(Calculations!C94:N94)&lt;3,"N/A",STDEV(Calculations!C94:N94)))</f>
        <v>0.20207259421636836</v>
      </c>
    </row>
    <row r="94" spans="1:16" ht="15" customHeight="1" x14ac:dyDescent="0.3">
      <c r="A94" s="25" t="str">
        <f>'Gene Table'!B94</f>
        <v>RTC2</v>
      </c>
      <c r="B94" s="102">
        <v>92</v>
      </c>
      <c r="C94" s="23">
        <v>19.98</v>
      </c>
      <c r="D94" s="23">
        <v>20.23</v>
      </c>
      <c r="E94" s="23">
        <v>20.09</v>
      </c>
      <c r="F94" s="39"/>
      <c r="G94" s="39"/>
      <c r="H94" s="39"/>
      <c r="I94" s="39"/>
      <c r="J94" s="39"/>
      <c r="K94" s="39"/>
      <c r="L94" s="39"/>
      <c r="M94" s="39"/>
      <c r="N94" s="39"/>
      <c r="O94" s="41">
        <f>IF(ISERROR(AVERAGE(Calculations!C95:N95)),"",AVERAGE(Calculations!C95:N95))</f>
        <v>20.099999999999998</v>
      </c>
      <c r="P94" s="41">
        <f>IF(ISERROR(STDEV(Calculations!C95:N95)),"",IF(COUNT(Calculations!C95:N95)&lt;3,"N/A",STDEV(Calculations!C95:N95)))</f>
        <v>0.12529964086141671</v>
      </c>
    </row>
    <row r="95" spans="1:16" ht="15" customHeight="1" x14ac:dyDescent="0.3">
      <c r="A95" s="25" t="str">
        <f>'Gene Table'!B95</f>
        <v>RTC3</v>
      </c>
      <c r="B95" s="102">
        <v>93</v>
      </c>
      <c r="C95" s="23">
        <v>20.07</v>
      </c>
      <c r="D95" s="23">
        <v>20.21</v>
      </c>
      <c r="E95" s="23">
        <v>20.16</v>
      </c>
      <c r="F95" s="39"/>
      <c r="G95" s="39"/>
      <c r="H95" s="39"/>
      <c r="I95" s="39"/>
      <c r="J95" s="39"/>
      <c r="K95" s="39"/>
      <c r="L95" s="39"/>
      <c r="M95" s="39"/>
      <c r="N95" s="39"/>
      <c r="O95" s="41">
        <f>IF(ISERROR(AVERAGE(Calculations!C96:N96)),"",AVERAGE(Calculations!C96:N96))</f>
        <v>20.146666666666665</v>
      </c>
      <c r="P95" s="41">
        <f>IF(ISERROR(STDEV(Calculations!C96:N96)),"",IF(COUNT(Calculations!C96:N96)&lt;3,"N/A",STDEV(Calculations!C96:N96)))</f>
        <v>7.0945988845976124E-2</v>
      </c>
    </row>
    <row r="96" spans="1:16" ht="15" customHeight="1" x14ac:dyDescent="0.3">
      <c r="A96" s="25" t="str">
        <f>'Gene Table'!B96</f>
        <v>PPC1</v>
      </c>
      <c r="B96" s="102">
        <v>94</v>
      </c>
      <c r="C96" s="23">
        <v>18.350000000000001</v>
      </c>
      <c r="D96" s="23">
        <v>18.11</v>
      </c>
      <c r="E96" s="23">
        <v>18.100000000000001</v>
      </c>
      <c r="F96" s="39"/>
      <c r="G96" s="39"/>
      <c r="H96" s="39"/>
      <c r="I96" s="39"/>
      <c r="J96" s="39"/>
      <c r="K96" s="39"/>
      <c r="L96" s="39"/>
      <c r="M96" s="39"/>
      <c r="N96" s="39"/>
      <c r="O96" s="41">
        <f>IF(ISERROR(AVERAGE(Calculations!C97:N97)),"",AVERAGE(Calculations!C97:N97))</f>
        <v>18.186666666666667</v>
      </c>
      <c r="P96" s="41">
        <f>IF(ISERROR(STDEV(Calculations!C97:N97)),"",IF(COUNT(Calculations!C97:N97)&lt;3,"N/A",STDEV(Calculations!C97:N97)))</f>
        <v>0.14153915830374816</v>
      </c>
    </row>
    <row r="97" spans="1:16" ht="15" customHeight="1" x14ac:dyDescent="0.3">
      <c r="A97" s="25" t="str">
        <f>'Gene Table'!B97</f>
        <v>PPC2</v>
      </c>
      <c r="B97" s="102">
        <v>95</v>
      </c>
      <c r="C97" s="23">
        <v>18.190000000000001</v>
      </c>
      <c r="D97" s="23">
        <v>18.12</v>
      </c>
      <c r="E97" s="23">
        <v>18.09</v>
      </c>
      <c r="F97" s="26"/>
      <c r="G97" s="26"/>
      <c r="H97" s="26"/>
      <c r="I97" s="26"/>
      <c r="J97" s="26"/>
      <c r="K97" s="26"/>
      <c r="L97" s="26"/>
      <c r="M97" s="26"/>
      <c r="N97" s="26"/>
      <c r="O97" s="41">
        <f>IF(ISERROR(AVERAGE(Calculations!C98:N98)),"",AVERAGE(Calculations!C98:N98))</f>
        <v>18.133333333333336</v>
      </c>
      <c r="P97" s="41">
        <f>IF(ISERROR(STDEV(Calculations!C98:N98)),"",IF(COUNT(Calculations!C98:N98)&lt;3,"N/A",STDEV(Calculations!C98:N98)))</f>
        <v>5.1316014394469478E-2</v>
      </c>
    </row>
    <row r="98" spans="1:16" ht="15" customHeight="1" x14ac:dyDescent="0.3">
      <c r="A98" s="25" t="str">
        <f>'Gene Table'!B98</f>
        <v>PPC3</v>
      </c>
      <c r="B98" s="102">
        <v>96</v>
      </c>
      <c r="C98" s="23">
        <v>18.649999999999999</v>
      </c>
      <c r="D98" s="23">
        <v>18.149999999999999</v>
      </c>
      <c r="E98" s="23">
        <v>18.239999999999998</v>
      </c>
      <c r="F98" s="26"/>
      <c r="G98" s="26"/>
      <c r="H98" s="26"/>
      <c r="I98" s="26"/>
      <c r="J98" s="26"/>
      <c r="K98" s="26"/>
      <c r="L98" s="26"/>
      <c r="M98" s="26"/>
      <c r="N98" s="26"/>
      <c r="O98" s="41">
        <f>IF(ISERROR(AVERAGE(Calculations!C99:N99)),"",AVERAGE(Calculations!C99:N99))</f>
        <v>18.346666666666664</v>
      </c>
      <c r="P98" s="41">
        <f>IF(ISERROR(STDEV(Calculations!C99:N99)),"",IF(COUNT(Calculations!C99:N99)&lt;3,"N/A",STDEV(Calculations!C99:N99)))</f>
        <v>0.26652079343520901</v>
      </c>
    </row>
    <row r="100" spans="1:16" ht="15" customHeight="1" x14ac:dyDescent="0.3">
      <c r="A100" s="186" t="s">
        <v>123</v>
      </c>
      <c r="B100" s="187"/>
      <c r="C100" s="187"/>
      <c r="D100" s="187"/>
      <c r="E100" s="187"/>
      <c r="F100" s="187"/>
      <c r="G100" s="187"/>
      <c r="H100" s="187"/>
      <c r="I100" s="187"/>
      <c r="J100" s="187"/>
      <c r="K100" s="187"/>
      <c r="L100" s="187"/>
      <c r="M100" s="187"/>
      <c r="N100" s="187"/>
      <c r="O100" s="187"/>
      <c r="P100" s="188"/>
    </row>
  </sheetData>
  <mergeCells count="4">
    <mergeCell ref="A100:P100"/>
    <mergeCell ref="A1:A2"/>
    <mergeCell ref="B1:B2"/>
    <mergeCell ref="C1:P1"/>
  </mergeCells>
  <conditionalFormatting sqref="C3:O98">
    <cfRule type="cellIs" dxfId="9" priority="2" stopIfTrue="1" operator="equal">
      <formula>0</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1" stopIfTrue="1" operator="greaterThanOrEqual" id="{D100F2FB-9EA5-4D6C-8526-3DA11911C1AF}">
            <xm:f>Calculations!$C$109</xm:f>
            <x14:dxf>
              <font>
                <b/>
                <i val="0"/>
                <condense val="0"/>
                <extend val="0"/>
                <color indexed="10"/>
              </font>
            </x14:dxf>
          </x14:cfRule>
          <xm:sqref>C3:O98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09"/>
  <sheetViews>
    <sheetView zoomScale="120" zoomScaleNormal="120" workbookViewId="0">
      <selection sqref="A1:A2"/>
    </sheetView>
  </sheetViews>
  <sheetFormatPr defaultColWidth="6.58203125" defaultRowHeight="15" customHeight="1" x14ac:dyDescent="0.3"/>
  <cols>
    <col min="1" max="1" width="12.58203125" style="16" customWidth="1"/>
    <col min="2" max="2" width="6.58203125" style="30" customWidth="1"/>
    <col min="3" max="14" width="9.58203125" style="16" customWidth="1"/>
    <col min="15" max="16" width="6.58203125" style="16" customWidth="1"/>
    <col min="17" max="16384" width="6.58203125" style="16"/>
  </cols>
  <sheetData>
    <row r="1" spans="1:16" s="14" customFormat="1" ht="15" customHeight="1" x14ac:dyDescent="0.3">
      <c r="A1" s="176" t="s">
        <v>7</v>
      </c>
      <c r="B1" s="176" t="s">
        <v>268</v>
      </c>
      <c r="C1" s="181" t="str">
        <f>Results!D2</f>
        <v>Control Group</v>
      </c>
      <c r="D1" s="183"/>
      <c r="E1" s="183"/>
      <c r="F1" s="183"/>
      <c r="G1" s="183"/>
      <c r="H1" s="183"/>
      <c r="I1" s="183"/>
      <c r="J1" s="183"/>
      <c r="K1" s="183"/>
      <c r="L1" s="183"/>
      <c r="M1" s="183"/>
      <c r="N1" s="183"/>
      <c r="O1" s="183"/>
      <c r="P1" s="184"/>
    </row>
    <row r="2" spans="1:16" ht="15" customHeight="1" x14ac:dyDescent="0.3">
      <c r="A2" s="176"/>
      <c r="B2" s="176"/>
      <c r="C2" s="45" t="s">
        <v>221</v>
      </c>
      <c r="D2" s="45" t="s">
        <v>222</v>
      </c>
      <c r="E2" s="45" t="s">
        <v>223</v>
      </c>
      <c r="F2" s="45" t="s">
        <v>224</v>
      </c>
      <c r="G2" s="45" t="s">
        <v>225</v>
      </c>
      <c r="H2" s="45" t="s">
        <v>226</v>
      </c>
      <c r="I2" s="45" t="s">
        <v>227</v>
      </c>
      <c r="J2" s="45" t="s">
        <v>228</v>
      </c>
      <c r="K2" s="45" t="s">
        <v>229</v>
      </c>
      <c r="L2" s="45" t="s">
        <v>230</v>
      </c>
      <c r="M2" s="115" t="s">
        <v>273</v>
      </c>
      <c r="N2" s="115" t="s">
        <v>274</v>
      </c>
      <c r="O2" s="46" t="s">
        <v>120</v>
      </c>
      <c r="P2" s="45" t="s">
        <v>121</v>
      </c>
    </row>
    <row r="3" spans="1:16" ht="15" customHeight="1" x14ac:dyDescent="0.3">
      <c r="A3" s="25" t="str">
        <f>'Gene Table'!B3</f>
        <v>ADIPOQ</v>
      </c>
      <c r="B3" s="102">
        <v>1</v>
      </c>
      <c r="C3" s="23">
        <v>29.08</v>
      </c>
      <c r="D3" s="23">
        <v>29.02</v>
      </c>
      <c r="E3" s="23">
        <v>29.27</v>
      </c>
      <c r="F3" s="39"/>
      <c r="G3" s="39"/>
      <c r="H3" s="39"/>
      <c r="I3" s="39"/>
      <c r="J3" s="39"/>
      <c r="K3" s="39"/>
      <c r="L3" s="39"/>
      <c r="M3" s="116"/>
      <c r="N3" s="116"/>
      <c r="O3" s="40">
        <f>IF(ISERROR(AVERAGE(Calculations!Q4:AB4)),"",AVERAGE(Calculations!Q4:AB4))</f>
        <v>29.123333333333331</v>
      </c>
      <c r="P3" s="41">
        <f>IF(ISERROR(STDEV(Calculations!Q4:AB4)),"",IF(COUNT(Calculations!Q4:AB4)&lt;3,"N/A",STDEV(Calculations!Q4:AB4)))</f>
        <v>0.13051181300301284</v>
      </c>
    </row>
    <row r="4" spans="1:16" ht="15" customHeight="1" x14ac:dyDescent="0.3">
      <c r="A4" s="25" t="str">
        <f>'Gene Table'!B4</f>
        <v>BMP1</v>
      </c>
      <c r="B4" s="102">
        <v>2</v>
      </c>
      <c r="C4" s="23">
        <v>32.020000000000003</v>
      </c>
      <c r="D4" s="23">
        <v>32.130000000000003</v>
      </c>
      <c r="E4" s="23">
        <v>31.96</v>
      </c>
      <c r="F4" s="39"/>
      <c r="G4" s="39"/>
      <c r="H4" s="39"/>
      <c r="I4" s="39"/>
      <c r="J4" s="39"/>
      <c r="K4" s="39"/>
      <c r="L4" s="39"/>
      <c r="M4" s="116"/>
      <c r="N4" s="116"/>
      <c r="O4" s="40">
        <f>IF(ISERROR(AVERAGE(Calculations!Q5:AB5)),"",AVERAGE(Calculations!Q5:AB5))</f>
        <v>32.036666666666669</v>
      </c>
      <c r="P4" s="41">
        <f>IF(ISERROR(STDEV(Calculations!Q5:AB5)),"",IF(COUNT(Calculations!Q5:AB5)&lt;3,"N/A",STDEV(Calculations!Q5:AB5)))</f>
        <v>8.6216781042517787E-2</v>
      </c>
    </row>
    <row r="5" spans="1:16" ht="15" customHeight="1" x14ac:dyDescent="0.3">
      <c r="A5" s="25" t="str">
        <f>'Gene Table'!B5</f>
        <v>BMP2</v>
      </c>
      <c r="B5" s="102">
        <v>3</v>
      </c>
      <c r="C5" s="23">
        <v>33.83</v>
      </c>
      <c r="D5" s="23">
        <v>34.22</v>
      </c>
      <c r="E5" s="23">
        <v>33.090000000000003</v>
      </c>
      <c r="F5" s="39"/>
      <c r="G5" s="39"/>
      <c r="H5" s="39"/>
      <c r="I5" s="39"/>
      <c r="J5" s="39"/>
      <c r="K5" s="39"/>
      <c r="L5" s="39"/>
      <c r="M5" s="116"/>
      <c r="N5" s="116"/>
      <c r="O5" s="40">
        <f>IF(ISERROR(AVERAGE(Calculations!Q6:AB6)),"",AVERAGE(Calculations!Q6:AB6))</f>
        <v>33.713333333333331</v>
      </c>
      <c r="P5" s="41">
        <f>IF(ISERROR(STDEV(Calculations!Q6:AB6)),"",IF(COUNT(Calculations!Q6:AB6)&lt;3,"N/A",STDEV(Calculations!Q6:AB6)))</f>
        <v>0.57396283271073434</v>
      </c>
    </row>
    <row r="6" spans="1:16" ht="15" customHeight="1" x14ac:dyDescent="0.3">
      <c r="A6" s="25" t="str">
        <f>'Gene Table'!B6</f>
        <v>BMP3</v>
      </c>
      <c r="B6" s="102">
        <v>4</v>
      </c>
      <c r="C6" s="23">
        <v>33.950000000000003</v>
      </c>
      <c r="D6" s="23">
        <v>33.26</v>
      </c>
      <c r="E6" s="23">
        <v>32.65</v>
      </c>
      <c r="F6" s="39"/>
      <c r="G6" s="39"/>
      <c r="H6" s="39"/>
      <c r="I6" s="39"/>
      <c r="J6" s="39"/>
      <c r="K6" s="39"/>
      <c r="L6" s="39"/>
      <c r="M6" s="116"/>
      <c r="N6" s="116"/>
      <c r="O6" s="40">
        <f>IF(ISERROR(AVERAGE(Calculations!Q7:AB7)),"",AVERAGE(Calculations!Q7:AB7))</f>
        <v>33.286666666666669</v>
      </c>
      <c r="P6" s="41">
        <f>IF(ISERROR(STDEV(Calculations!Q7:AB7)),"",IF(COUNT(Calculations!Q7:AB7)&lt;3,"N/A",STDEV(Calculations!Q7:AB7)))</f>
        <v>0.65041012702243206</v>
      </c>
    </row>
    <row r="7" spans="1:16" ht="15" customHeight="1" x14ac:dyDescent="0.3">
      <c r="A7" s="25" t="str">
        <f>'Gene Table'!B7</f>
        <v>BMP4</v>
      </c>
      <c r="B7" s="102">
        <v>5</v>
      </c>
      <c r="C7" s="23" t="s">
        <v>122</v>
      </c>
      <c r="D7" s="23" t="s">
        <v>122</v>
      </c>
      <c r="E7" s="23" t="s">
        <v>122</v>
      </c>
      <c r="F7" s="39"/>
      <c r="G7" s="39"/>
      <c r="H7" s="39"/>
      <c r="I7" s="39"/>
      <c r="J7" s="39"/>
      <c r="K7" s="39"/>
      <c r="L7" s="39"/>
      <c r="M7" s="116"/>
      <c r="N7" s="116"/>
      <c r="O7" s="40">
        <f>IF(ISERROR(AVERAGE(Calculations!Q8:AB8)),"",AVERAGE(Calculations!Q8:AB8))</f>
        <v>35</v>
      </c>
      <c r="P7" s="41">
        <f>IF(ISERROR(STDEV(Calculations!Q8:AB8)),"",IF(COUNT(Calculations!Q8:AB8)&lt;3,"N/A",STDEV(Calculations!Q8:AB8)))</f>
        <v>0</v>
      </c>
    </row>
    <row r="8" spans="1:16" ht="15" customHeight="1" x14ac:dyDescent="0.3">
      <c r="A8" s="25" t="str">
        <f>'Gene Table'!B8</f>
        <v>BMP5</v>
      </c>
      <c r="B8" s="102">
        <v>6</v>
      </c>
      <c r="C8" s="23">
        <v>29</v>
      </c>
      <c r="D8" s="23">
        <v>28.84</v>
      </c>
      <c r="E8" s="23">
        <v>28.53</v>
      </c>
      <c r="F8" s="39"/>
      <c r="G8" s="39"/>
      <c r="H8" s="39"/>
      <c r="I8" s="39"/>
      <c r="J8" s="39"/>
      <c r="K8" s="39"/>
      <c r="L8" s="39"/>
      <c r="M8" s="116"/>
      <c r="N8" s="116"/>
      <c r="O8" s="40">
        <f>IF(ISERROR(AVERAGE(Calculations!Q9:AB9)),"",AVERAGE(Calculations!Q9:AB9))</f>
        <v>28.790000000000003</v>
      </c>
      <c r="P8" s="41">
        <f>IF(ISERROR(STDEV(Calculations!Q9:AB9)),"",IF(COUNT(Calculations!Q9:AB9)&lt;3,"N/A",STDEV(Calculations!Q9:AB9)))</f>
        <v>0.23895606290696977</v>
      </c>
    </row>
    <row r="9" spans="1:16" ht="15" customHeight="1" x14ac:dyDescent="0.3">
      <c r="A9" s="25" t="str">
        <f>'Gene Table'!B9</f>
        <v>BMP6</v>
      </c>
      <c r="B9" s="102">
        <v>7</v>
      </c>
      <c r="C9" s="23" t="s">
        <v>122</v>
      </c>
      <c r="D9" s="23">
        <v>37.049999999999997</v>
      </c>
      <c r="E9" s="23" t="s">
        <v>122</v>
      </c>
      <c r="F9" s="39"/>
      <c r="G9" s="39"/>
      <c r="H9" s="39"/>
      <c r="I9" s="39"/>
      <c r="J9" s="39"/>
      <c r="K9" s="39"/>
      <c r="L9" s="39"/>
      <c r="M9" s="116"/>
      <c r="N9" s="116"/>
      <c r="O9" s="40">
        <f>IF(ISERROR(AVERAGE(Calculations!Q10:AB10)),"",AVERAGE(Calculations!Q10:AB10))</f>
        <v>35</v>
      </c>
      <c r="P9" s="41">
        <f>IF(ISERROR(STDEV(Calculations!Q10:AB10)),"",IF(COUNT(Calculations!Q10:AB10)&lt;3,"N/A",STDEV(Calculations!Q10:AB10)))</f>
        <v>0</v>
      </c>
    </row>
    <row r="10" spans="1:16" ht="15" customHeight="1" x14ac:dyDescent="0.3">
      <c r="A10" s="25" t="str">
        <f>'Gene Table'!B10</f>
        <v>BMP7</v>
      </c>
      <c r="B10" s="102">
        <v>8</v>
      </c>
      <c r="C10" s="23">
        <v>27.33</v>
      </c>
      <c r="D10" s="23">
        <v>27.11</v>
      </c>
      <c r="E10" s="23">
        <v>27.31</v>
      </c>
      <c r="F10" s="39"/>
      <c r="G10" s="39"/>
      <c r="H10" s="39"/>
      <c r="I10" s="39"/>
      <c r="J10" s="39"/>
      <c r="K10" s="39"/>
      <c r="L10" s="39"/>
      <c r="M10" s="116"/>
      <c r="N10" s="116"/>
      <c r="O10" s="40">
        <f>IF(ISERROR(AVERAGE(Calculations!Q11:AB11)),"",AVERAGE(Calculations!Q11:AB11))</f>
        <v>27.25</v>
      </c>
      <c r="P10" s="41">
        <f>IF(ISERROR(STDEV(Calculations!Q11:AB11)),"",IF(COUNT(Calculations!Q11:AB11)&lt;3,"N/A",STDEV(Calculations!Q11:AB11)))</f>
        <v>0.12165525060596384</v>
      </c>
    </row>
    <row r="11" spans="1:16" ht="15" customHeight="1" x14ac:dyDescent="0.3">
      <c r="A11" s="25" t="str">
        <f>'Gene Table'!B11</f>
        <v>CD40LG</v>
      </c>
      <c r="B11" s="102">
        <v>9</v>
      </c>
      <c r="C11" s="23">
        <v>25.52</v>
      </c>
      <c r="D11" s="23">
        <v>25.6</v>
      </c>
      <c r="E11" s="23">
        <v>25.81</v>
      </c>
      <c r="F11" s="39"/>
      <c r="G11" s="39"/>
      <c r="H11" s="39"/>
      <c r="I11" s="39"/>
      <c r="J11" s="39"/>
      <c r="K11" s="39"/>
      <c r="L11" s="39"/>
      <c r="M11" s="116"/>
      <c r="N11" s="116"/>
      <c r="O11" s="40">
        <f>IF(ISERROR(AVERAGE(Calculations!Q12:AB12)),"",AVERAGE(Calculations!Q12:AB12))</f>
        <v>25.643333333333334</v>
      </c>
      <c r="P11" s="41">
        <f>IF(ISERROR(STDEV(Calculations!Q12:AB12)),"",IF(COUNT(Calculations!Q12:AB12)&lt;3,"N/A",STDEV(Calculations!Q12:AB12)))</f>
        <v>0.14977761292440572</v>
      </c>
    </row>
    <row r="12" spans="1:16" ht="15" customHeight="1" x14ac:dyDescent="0.3">
      <c r="A12" s="25" t="str">
        <f>'Gene Table'!B12</f>
        <v>CD70</v>
      </c>
      <c r="B12" s="102">
        <v>10</v>
      </c>
      <c r="C12" s="23">
        <v>27.12</v>
      </c>
      <c r="D12" s="23">
        <v>27.21</v>
      </c>
      <c r="E12" s="23">
        <v>27.12</v>
      </c>
      <c r="F12" s="39"/>
      <c r="G12" s="39"/>
      <c r="H12" s="39"/>
      <c r="I12" s="39"/>
      <c r="J12" s="39"/>
      <c r="K12" s="39"/>
      <c r="L12" s="39"/>
      <c r="M12" s="116"/>
      <c r="N12" s="116"/>
      <c r="O12" s="40">
        <f>IF(ISERROR(AVERAGE(Calculations!Q13:AB13)),"",AVERAGE(Calculations!Q13:AB13))</f>
        <v>27.150000000000002</v>
      </c>
      <c r="P12" s="41">
        <f>IF(ISERROR(STDEV(Calculations!Q13:AB13)),"",IF(COUNT(Calculations!Q13:AB13)&lt;3,"N/A",STDEV(Calculations!Q13:AB13)))</f>
        <v>5.1961524227066236E-2</v>
      </c>
    </row>
    <row r="13" spans="1:16" ht="15" customHeight="1" x14ac:dyDescent="0.3">
      <c r="A13" s="25" t="str">
        <f>'Gene Table'!B13</f>
        <v>CNTF</v>
      </c>
      <c r="B13" s="102">
        <v>11</v>
      </c>
      <c r="C13" s="23">
        <v>35.53</v>
      </c>
      <c r="D13" s="23">
        <v>36.21</v>
      </c>
      <c r="E13" s="23">
        <v>37.659999999999997</v>
      </c>
      <c r="F13" s="39"/>
      <c r="G13" s="39"/>
      <c r="H13" s="39"/>
      <c r="I13" s="39"/>
      <c r="J13" s="39"/>
      <c r="K13" s="39"/>
      <c r="L13" s="39"/>
      <c r="M13" s="116"/>
      <c r="N13" s="116"/>
      <c r="O13" s="40">
        <f>IF(ISERROR(AVERAGE(Calculations!Q14:AB14)),"",AVERAGE(Calculations!Q14:AB14))</f>
        <v>35</v>
      </c>
      <c r="P13" s="41">
        <f>IF(ISERROR(STDEV(Calculations!Q14:AB14)),"",IF(COUNT(Calculations!Q14:AB14)&lt;3,"N/A",STDEV(Calculations!Q14:AB14)))</f>
        <v>0</v>
      </c>
    </row>
    <row r="14" spans="1:16" ht="15" customHeight="1" x14ac:dyDescent="0.3">
      <c r="A14" s="25" t="str">
        <f>'Gene Table'!B14</f>
        <v>CSF1</v>
      </c>
      <c r="B14" s="102">
        <v>12</v>
      </c>
      <c r="C14" s="23">
        <v>23.03</v>
      </c>
      <c r="D14" s="23">
        <v>23.28</v>
      </c>
      <c r="E14" s="23">
        <v>23.16</v>
      </c>
      <c r="F14" s="39"/>
      <c r="G14" s="39"/>
      <c r="H14" s="39"/>
      <c r="I14" s="39"/>
      <c r="J14" s="39"/>
      <c r="K14" s="39"/>
      <c r="L14" s="39"/>
      <c r="M14" s="116"/>
      <c r="N14" s="116"/>
      <c r="O14" s="40">
        <f>IF(ISERROR(AVERAGE(Calculations!Q15:AB15)),"",AVERAGE(Calculations!Q15:AB15))</f>
        <v>23.156666666666666</v>
      </c>
      <c r="P14" s="41">
        <f>IF(ISERROR(STDEV(Calculations!Q15:AB15)),"",IF(COUNT(Calculations!Q15:AB15)&lt;3,"N/A",STDEV(Calculations!Q15:AB15)))</f>
        <v>0.12503332889007365</v>
      </c>
    </row>
    <row r="15" spans="1:16" ht="15" customHeight="1" x14ac:dyDescent="0.3">
      <c r="A15" s="25" t="str">
        <f>'Gene Table'!B15</f>
        <v>CSF2</v>
      </c>
      <c r="B15" s="102">
        <v>13</v>
      </c>
      <c r="C15" s="23">
        <v>34.1</v>
      </c>
      <c r="D15" s="23">
        <v>34.36</v>
      </c>
      <c r="E15" s="23">
        <v>32.92</v>
      </c>
      <c r="F15" s="39"/>
      <c r="G15" s="39"/>
      <c r="H15" s="39"/>
      <c r="I15" s="39"/>
      <c r="J15" s="39"/>
      <c r="K15" s="39"/>
      <c r="L15" s="39"/>
      <c r="M15" s="116"/>
      <c r="N15" s="116"/>
      <c r="O15" s="40">
        <f>IF(ISERROR(AVERAGE(Calculations!Q16:AB16)),"",AVERAGE(Calculations!Q16:AB16))</f>
        <v>33.793333333333337</v>
      </c>
      <c r="P15" s="41">
        <f>IF(ISERROR(STDEV(Calculations!Q16:AB16)),"",IF(COUNT(Calculations!Q16:AB16)&lt;3,"N/A",STDEV(Calculations!Q16:AB16)))</f>
        <v>0.76741991981791302</v>
      </c>
    </row>
    <row r="16" spans="1:16" ht="15" customHeight="1" x14ac:dyDescent="0.3">
      <c r="A16" s="25" t="str">
        <f>'Gene Table'!B16</f>
        <v>CSF3</v>
      </c>
      <c r="B16" s="102">
        <v>14</v>
      </c>
      <c r="C16" s="23">
        <v>33.130000000000003</v>
      </c>
      <c r="D16" s="23">
        <v>36.08</v>
      </c>
      <c r="E16" s="23">
        <v>34.1</v>
      </c>
      <c r="F16" s="39"/>
      <c r="G16" s="39"/>
      <c r="H16" s="39"/>
      <c r="I16" s="39"/>
      <c r="J16" s="39"/>
      <c r="K16" s="39"/>
      <c r="L16" s="39"/>
      <c r="M16" s="116"/>
      <c r="N16" s="116"/>
      <c r="O16" s="40">
        <f>IF(ISERROR(AVERAGE(Calculations!Q17:AB17)),"",AVERAGE(Calculations!Q17:AB17))</f>
        <v>34.076666666666661</v>
      </c>
      <c r="P16" s="41">
        <f>IF(ISERROR(STDEV(Calculations!Q17:AB17)),"",IF(COUNT(Calculations!Q17:AB17)&lt;3,"N/A",STDEV(Calculations!Q17:AB17)))</f>
        <v>0.93521833457932746</v>
      </c>
    </row>
    <row r="17" spans="1:16" ht="15" customHeight="1" x14ac:dyDescent="0.3">
      <c r="A17" s="25" t="str">
        <f>'Gene Table'!B17</f>
        <v>FAM3B</v>
      </c>
      <c r="B17" s="102">
        <v>15</v>
      </c>
      <c r="C17" s="23">
        <v>25.3</v>
      </c>
      <c r="D17" s="23">
        <v>25.36</v>
      </c>
      <c r="E17" s="23">
        <v>25.3</v>
      </c>
      <c r="F17" s="39"/>
      <c r="G17" s="39"/>
      <c r="H17" s="39"/>
      <c r="I17" s="39"/>
      <c r="J17" s="39"/>
      <c r="K17" s="39"/>
      <c r="L17" s="39"/>
      <c r="M17" s="116"/>
      <c r="N17" s="116"/>
      <c r="O17" s="40">
        <f>IF(ISERROR(AVERAGE(Calculations!Q18:AB18)),"",AVERAGE(Calculations!Q18:AB18))</f>
        <v>25.319999999999997</v>
      </c>
      <c r="P17" s="41">
        <f>IF(ISERROR(STDEV(Calculations!Q18:AB18)),"",IF(COUNT(Calculations!Q18:AB18)&lt;3,"N/A",STDEV(Calculations!Q18:AB18)))</f>
        <v>3.4641016151376811E-2</v>
      </c>
    </row>
    <row r="18" spans="1:16" ht="15" customHeight="1" x14ac:dyDescent="0.3">
      <c r="A18" s="25" t="str">
        <f>'Gene Table'!B18</f>
        <v>FASLG</v>
      </c>
      <c r="B18" s="102">
        <v>16</v>
      </c>
      <c r="C18" s="23" t="s">
        <v>122</v>
      </c>
      <c r="D18" s="23" t="s">
        <v>122</v>
      </c>
      <c r="E18" s="23" t="s">
        <v>122</v>
      </c>
      <c r="F18" s="39"/>
      <c r="G18" s="39"/>
      <c r="H18" s="39"/>
      <c r="I18" s="39"/>
      <c r="J18" s="39"/>
      <c r="K18" s="39"/>
      <c r="L18" s="39"/>
      <c r="M18" s="116"/>
      <c r="N18" s="116"/>
      <c r="O18" s="40">
        <f>IF(ISERROR(AVERAGE(Calculations!Q19:AB19)),"",AVERAGE(Calculations!Q19:AB19))</f>
        <v>35</v>
      </c>
      <c r="P18" s="41">
        <f>IF(ISERROR(STDEV(Calculations!Q19:AB19)),"",IF(COUNT(Calculations!Q19:AB19)&lt;3,"N/A",STDEV(Calculations!Q19:AB19)))</f>
        <v>0</v>
      </c>
    </row>
    <row r="19" spans="1:16" ht="15" customHeight="1" x14ac:dyDescent="0.3">
      <c r="A19" s="25" t="str">
        <f>'Gene Table'!B19</f>
        <v>FIGF</v>
      </c>
      <c r="B19" s="102">
        <v>17</v>
      </c>
      <c r="C19" s="23" t="s">
        <v>122</v>
      </c>
      <c r="D19" s="23">
        <v>36.130000000000003</v>
      </c>
      <c r="E19" s="23" t="s">
        <v>122</v>
      </c>
      <c r="F19" s="39"/>
      <c r="G19" s="39"/>
      <c r="H19" s="39"/>
      <c r="I19" s="39"/>
      <c r="J19" s="39"/>
      <c r="K19" s="39"/>
      <c r="L19" s="39"/>
      <c r="M19" s="116"/>
      <c r="N19" s="116"/>
      <c r="O19" s="40">
        <f>IF(ISERROR(AVERAGE(Calculations!Q20:AB20)),"",AVERAGE(Calculations!Q20:AB20))</f>
        <v>35</v>
      </c>
      <c r="P19" s="41">
        <f>IF(ISERROR(STDEV(Calculations!Q20:AB20)),"",IF(COUNT(Calculations!Q20:AB20)&lt;3,"N/A",STDEV(Calculations!Q20:AB20)))</f>
        <v>0</v>
      </c>
    </row>
    <row r="20" spans="1:16" ht="15" customHeight="1" x14ac:dyDescent="0.3">
      <c r="A20" s="25" t="str">
        <f>'Gene Table'!B20</f>
        <v>GDF2</v>
      </c>
      <c r="B20" s="102">
        <v>18</v>
      </c>
      <c r="C20" s="23" t="s">
        <v>122</v>
      </c>
      <c r="D20" s="23">
        <v>38.61</v>
      </c>
      <c r="E20" s="23">
        <v>37.43</v>
      </c>
      <c r="F20" s="39"/>
      <c r="G20" s="39"/>
      <c r="H20" s="39"/>
      <c r="I20" s="39"/>
      <c r="J20" s="39"/>
      <c r="K20" s="39"/>
      <c r="L20" s="39"/>
      <c r="M20" s="116"/>
      <c r="N20" s="116"/>
      <c r="O20" s="40">
        <f>IF(ISERROR(AVERAGE(Calculations!Q21:AB21)),"",AVERAGE(Calculations!Q21:AB21))</f>
        <v>35</v>
      </c>
      <c r="P20" s="41">
        <f>IF(ISERROR(STDEV(Calculations!Q21:AB21)),"",IF(COUNT(Calculations!Q21:AB21)&lt;3,"N/A",STDEV(Calculations!Q21:AB21)))</f>
        <v>0</v>
      </c>
    </row>
    <row r="21" spans="1:16" ht="15" customHeight="1" x14ac:dyDescent="0.3">
      <c r="A21" s="25" t="str">
        <f>'Gene Table'!B21</f>
        <v>GDF5</v>
      </c>
      <c r="B21" s="102">
        <v>19</v>
      </c>
      <c r="C21" s="23">
        <v>33.119999999999997</v>
      </c>
      <c r="D21" s="23">
        <v>36.53</v>
      </c>
      <c r="E21" s="23" t="s">
        <v>122</v>
      </c>
      <c r="F21" s="39"/>
      <c r="G21" s="39"/>
      <c r="H21" s="39"/>
      <c r="I21" s="39"/>
      <c r="J21" s="39"/>
      <c r="K21" s="39"/>
      <c r="L21" s="39"/>
      <c r="M21" s="116"/>
      <c r="N21" s="116"/>
      <c r="O21" s="40">
        <f>IF(ISERROR(AVERAGE(Calculations!Q22:AB22)),"",AVERAGE(Calculations!Q22:AB22))</f>
        <v>34.373333333333335</v>
      </c>
      <c r="P21" s="41">
        <f>IF(ISERROR(STDEV(Calculations!Q22:AB22)),"",IF(COUNT(Calculations!Q22:AB22)&lt;3,"N/A",STDEV(Calculations!Q22:AB22)))</f>
        <v>1.085418506076498</v>
      </c>
    </row>
    <row r="22" spans="1:16" ht="15" customHeight="1" x14ac:dyDescent="0.3">
      <c r="A22" s="25" t="str">
        <f>'Gene Table'!B22</f>
        <v>GDF9</v>
      </c>
      <c r="B22" s="102">
        <v>20</v>
      </c>
      <c r="C22" s="23">
        <v>33.369999999999997</v>
      </c>
      <c r="D22" s="23">
        <v>33.47</v>
      </c>
      <c r="E22" s="23">
        <v>31.59</v>
      </c>
      <c r="F22" s="39"/>
      <c r="G22" s="39"/>
      <c r="H22" s="39"/>
      <c r="I22" s="39"/>
      <c r="J22" s="39"/>
      <c r="K22" s="39"/>
      <c r="L22" s="39"/>
      <c r="M22" s="116"/>
      <c r="N22" s="116"/>
      <c r="O22" s="40">
        <f>IF(ISERROR(AVERAGE(Calculations!Q23:AB23)),"",AVERAGE(Calculations!Q23:AB23))</f>
        <v>32.81</v>
      </c>
      <c r="P22" s="41">
        <f>IF(ISERROR(STDEV(Calculations!Q23:AB23)),"",IF(COUNT(Calculations!Q23:AB23)&lt;3,"N/A",STDEV(Calculations!Q23:AB23)))</f>
        <v>1.0577334257741873</v>
      </c>
    </row>
    <row r="23" spans="1:16" ht="15" customHeight="1" x14ac:dyDescent="0.3">
      <c r="A23" s="25" t="str">
        <f>'Gene Table'!B23</f>
        <v>IFNA1</v>
      </c>
      <c r="B23" s="102">
        <v>21</v>
      </c>
      <c r="C23" s="23" t="s">
        <v>122</v>
      </c>
      <c r="D23" s="23">
        <v>38.270000000000003</v>
      </c>
      <c r="E23" s="23" t="s">
        <v>122</v>
      </c>
      <c r="F23" s="39"/>
      <c r="G23" s="39"/>
      <c r="H23" s="39"/>
      <c r="I23" s="39"/>
      <c r="J23" s="39"/>
      <c r="K23" s="39"/>
      <c r="L23" s="39"/>
      <c r="M23" s="116"/>
      <c r="N23" s="116"/>
      <c r="O23" s="40">
        <f>IF(ISERROR(AVERAGE(Calculations!Q24:AB24)),"",AVERAGE(Calculations!Q24:AB24))</f>
        <v>35</v>
      </c>
      <c r="P23" s="41">
        <f>IF(ISERROR(STDEV(Calculations!Q24:AB24)),"",IF(COUNT(Calculations!Q24:AB24)&lt;3,"N/A",STDEV(Calculations!Q24:AB24)))</f>
        <v>0</v>
      </c>
    </row>
    <row r="24" spans="1:16" ht="15" customHeight="1" x14ac:dyDescent="0.3">
      <c r="A24" s="25" t="str">
        <f>'Gene Table'!B24</f>
        <v>IFNA2</v>
      </c>
      <c r="B24" s="102">
        <v>22</v>
      </c>
      <c r="C24" s="23">
        <v>38.33</v>
      </c>
      <c r="D24" s="23" t="s">
        <v>122</v>
      </c>
      <c r="E24" s="23" t="s">
        <v>122</v>
      </c>
      <c r="F24" s="39"/>
      <c r="G24" s="39"/>
      <c r="H24" s="39"/>
      <c r="I24" s="39"/>
      <c r="J24" s="39"/>
      <c r="K24" s="39"/>
      <c r="L24" s="39"/>
      <c r="M24" s="116"/>
      <c r="N24" s="116"/>
      <c r="O24" s="40">
        <f>IF(ISERROR(AVERAGE(Calculations!Q25:AB25)),"",AVERAGE(Calculations!Q25:AB25))</f>
        <v>35</v>
      </c>
      <c r="P24" s="41">
        <f>IF(ISERROR(STDEV(Calculations!Q25:AB25)),"",IF(COUNT(Calculations!Q25:AB25)&lt;3,"N/A",STDEV(Calculations!Q25:AB25)))</f>
        <v>0</v>
      </c>
    </row>
    <row r="25" spans="1:16" ht="15" customHeight="1" x14ac:dyDescent="0.3">
      <c r="A25" s="25" t="str">
        <f>'Gene Table'!B25</f>
        <v>IFNA4</v>
      </c>
      <c r="B25" s="102">
        <v>23</v>
      </c>
      <c r="C25" s="23">
        <v>35.14</v>
      </c>
      <c r="D25" s="23">
        <v>36.71</v>
      </c>
      <c r="E25" s="23">
        <v>34.83</v>
      </c>
      <c r="F25" s="39"/>
      <c r="G25" s="39"/>
      <c r="H25" s="39"/>
      <c r="I25" s="39"/>
      <c r="J25" s="39"/>
      <c r="K25" s="39"/>
      <c r="L25" s="39"/>
      <c r="M25" s="116"/>
      <c r="N25" s="116"/>
      <c r="O25" s="40">
        <f>IF(ISERROR(AVERAGE(Calculations!Q26:AB26)),"",AVERAGE(Calculations!Q26:AB26))</f>
        <v>34.943333333333335</v>
      </c>
      <c r="P25" s="41">
        <f>IF(ISERROR(STDEV(Calculations!Q26:AB26)),"",IF(COUNT(Calculations!Q26:AB26)&lt;3,"N/A",STDEV(Calculations!Q26:AB26)))</f>
        <v>9.8149545762237361E-2</v>
      </c>
    </row>
    <row r="26" spans="1:16" ht="15" customHeight="1" x14ac:dyDescent="0.3">
      <c r="A26" s="25" t="str">
        <f>'Gene Table'!B26</f>
        <v>IFNA5</v>
      </c>
      <c r="B26" s="102">
        <v>24</v>
      </c>
      <c r="C26" s="23">
        <v>29.4</v>
      </c>
      <c r="D26" s="23">
        <v>29.83</v>
      </c>
      <c r="E26" s="23">
        <v>29.71</v>
      </c>
      <c r="F26" s="39"/>
      <c r="G26" s="39"/>
      <c r="H26" s="39"/>
      <c r="I26" s="39"/>
      <c r="J26" s="39"/>
      <c r="K26" s="39"/>
      <c r="L26" s="39"/>
      <c r="M26" s="116"/>
      <c r="N26" s="116"/>
      <c r="O26" s="40">
        <f>IF(ISERROR(AVERAGE(Calculations!Q27:AB27)),"",AVERAGE(Calculations!Q27:AB27))</f>
        <v>29.646666666666665</v>
      </c>
      <c r="P26" s="41">
        <f>IF(ISERROR(STDEV(Calculations!Q27:AB27)),"",IF(COUNT(Calculations!Q27:AB27)&lt;3,"N/A",STDEV(Calculations!Q27:AB27)))</f>
        <v>0.22188585654190179</v>
      </c>
    </row>
    <row r="27" spans="1:16" ht="15" customHeight="1" x14ac:dyDescent="0.3">
      <c r="A27" s="25" t="str">
        <f>'Gene Table'!B27</f>
        <v>IFNB1</v>
      </c>
      <c r="B27" s="102">
        <v>25</v>
      </c>
      <c r="C27" s="23" t="s">
        <v>122</v>
      </c>
      <c r="D27" s="23">
        <v>39.229999999999997</v>
      </c>
      <c r="E27" s="23" t="s">
        <v>122</v>
      </c>
      <c r="F27" s="39"/>
      <c r="G27" s="39"/>
      <c r="H27" s="39"/>
      <c r="I27" s="39"/>
      <c r="J27" s="39"/>
      <c r="K27" s="39"/>
      <c r="L27" s="39"/>
      <c r="M27" s="116"/>
      <c r="N27" s="116"/>
      <c r="O27" s="40">
        <f>IF(ISERROR(AVERAGE(Calculations!Q28:AB28)),"",AVERAGE(Calculations!Q28:AB28))</f>
        <v>35</v>
      </c>
      <c r="P27" s="41">
        <f>IF(ISERROR(STDEV(Calculations!Q28:AB28)),"",IF(COUNT(Calculations!Q28:AB28)&lt;3,"N/A",STDEV(Calculations!Q28:AB28)))</f>
        <v>0</v>
      </c>
    </row>
    <row r="28" spans="1:16" ht="15" customHeight="1" x14ac:dyDescent="0.3">
      <c r="A28" s="25" t="str">
        <f>'Gene Table'!B28</f>
        <v>IFNG</v>
      </c>
      <c r="B28" s="102">
        <v>26</v>
      </c>
      <c r="C28" s="23">
        <v>29.25</v>
      </c>
      <c r="D28" s="23">
        <v>29.17</v>
      </c>
      <c r="E28" s="23">
        <v>28.79</v>
      </c>
      <c r="F28" s="39"/>
      <c r="G28" s="39"/>
      <c r="H28" s="39"/>
      <c r="I28" s="39"/>
      <c r="J28" s="39"/>
      <c r="K28" s="39"/>
      <c r="L28" s="39"/>
      <c r="M28" s="116"/>
      <c r="N28" s="116"/>
      <c r="O28" s="40">
        <f>IF(ISERROR(AVERAGE(Calculations!Q29:AB29)),"",AVERAGE(Calculations!Q29:AB29))</f>
        <v>29.070000000000004</v>
      </c>
      <c r="P28" s="41">
        <f>IF(ISERROR(STDEV(Calculations!Q29:AB29)),"",IF(COUNT(Calculations!Q29:AB29)&lt;3,"N/A",STDEV(Calculations!Q29:AB29)))</f>
        <v>0.24576411454889097</v>
      </c>
    </row>
    <row r="29" spans="1:16" ht="15" customHeight="1" x14ac:dyDescent="0.3">
      <c r="A29" s="25" t="str">
        <f>'Gene Table'!B29</f>
        <v>IL10</v>
      </c>
      <c r="B29" s="102">
        <v>27</v>
      </c>
      <c r="C29" s="23">
        <v>22.38</v>
      </c>
      <c r="D29" s="23">
        <v>22.43</v>
      </c>
      <c r="E29" s="23">
        <v>22.43</v>
      </c>
      <c r="F29" s="39"/>
      <c r="G29" s="39"/>
      <c r="H29" s="39"/>
      <c r="I29" s="39"/>
      <c r="J29" s="39"/>
      <c r="K29" s="39"/>
      <c r="L29" s="39"/>
      <c r="M29" s="116"/>
      <c r="N29" s="116"/>
      <c r="O29" s="40">
        <f>IF(ISERROR(AVERAGE(Calculations!Q30:AB30)),"",AVERAGE(Calculations!Q30:AB30))</f>
        <v>22.413333333333338</v>
      </c>
      <c r="P29" s="41">
        <f>IF(ISERROR(STDEV(Calculations!Q30:AB30)),"",IF(COUNT(Calculations!Q30:AB30)&lt;3,"N/A",STDEV(Calculations!Q30:AB30)))</f>
        <v>2.88675134594817E-2</v>
      </c>
    </row>
    <row r="30" spans="1:16" ht="15" customHeight="1" x14ac:dyDescent="0.3">
      <c r="A30" s="25" t="str">
        <f>'Gene Table'!B30</f>
        <v>IL11</v>
      </c>
      <c r="B30" s="102">
        <v>28</v>
      </c>
      <c r="C30" s="23">
        <v>28.7</v>
      </c>
      <c r="D30" s="23">
        <v>28.21</v>
      </c>
      <c r="E30" s="23">
        <v>28.29</v>
      </c>
      <c r="F30" s="39"/>
      <c r="G30" s="39"/>
      <c r="H30" s="39"/>
      <c r="I30" s="39"/>
      <c r="J30" s="39"/>
      <c r="K30" s="39"/>
      <c r="L30" s="39"/>
      <c r="M30" s="116"/>
      <c r="N30" s="116"/>
      <c r="O30" s="40">
        <f>IF(ISERROR(AVERAGE(Calculations!Q31:AB31)),"",AVERAGE(Calculations!Q31:AB31))</f>
        <v>28.399999999999995</v>
      </c>
      <c r="P30" s="41">
        <f>IF(ISERROR(STDEV(Calculations!Q31:AB31)),"",IF(COUNT(Calculations!Q31:AB31)&lt;3,"N/A",STDEV(Calculations!Q31:AB31)))</f>
        <v>0.26286878856189777</v>
      </c>
    </row>
    <row r="31" spans="1:16" ht="15" customHeight="1" x14ac:dyDescent="0.3">
      <c r="A31" s="25" t="str">
        <f>'Gene Table'!B31</f>
        <v>IL12A</v>
      </c>
      <c r="B31" s="102">
        <v>29</v>
      </c>
      <c r="C31" s="23">
        <v>27.23</v>
      </c>
      <c r="D31" s="23">
        <v>27.15</v>
      </c>
      <c r="E31" s="23">
        <v>27.24</v>
      </c>
      <c r="F31" s="39"/>
      <c r="G31" s="39"/>
      <c r="H31" s="39"/>
      <c r="I31" s="39"/>
      <c r="J31" s="39"/>
      <c r="K31" s="39"/>
      <c r="L31" s="39"/>
      <c r="M31" s="116"/>
      <c r="N31" s="116"/>
      <c r="O31" s="40">
        <f>IF(ISERROR(AVERAGE(Calculations!Q32:AB32)),"",AVERAGE(Calculations!Q32:AB32))</f>
        <v>27.206666666666663</v>
      </c>
      <c r="P31" s="41">
        <f>IF(ISERROR(STDEV(Calculations!Q32:AB32)),"",IF(COUNT(Calculations!Q32:AB32)&lt;3,"N/A",STDEV(Calculations!Q32:AB32)))</f>
        <v>4.932882862316286E-2</v>
      </c>
    </row>
    <row r="32" spans="1:16" ht="15" customHeight="1" x14ac:dyDescent="0.3">
      <c r="A32" s="25" t="str">
        <f>'Gene Table'!B32</f>
        <v>IL12B</v>
      </c>
      <c r="B32" s="102">
        <v>30</v>
      </c>
      <c r="C32" s="23">
        <v>31.06</v>
      </c>
      <c r="D32" s="23">
        <v>31.12</v>
      </c>
      <c r="E32" s="23">
        <v>31.19</v>
      </c>
      <c r="F32" s="39"/>
      <c r="G32" s="39"/>
      <c r="H32" s="39"/>
      <c r="I32" s="39"/>
      <c r="J32" s="39"/>
      <c r="K32" s="39"/>
      <c r="L32" s="39"/>
      <c r="M32" s="116"/>
      <c r="N32" s="116"/>
      <c r="O32" s="40">
        <f>IF(ISERROR(AVERAGE(Calculations!Q33:AB33)),"",AVERAGE(Calculations!Q33:AB33))</f>
        <v>31.123333333333335</v>
      </c>
      <c r="P32" s="41">
        <f>IF(ISERROR(STDEV(Calculations!Q33:AB33)),"",IF(COUNT(Calculations!Q33:AB33)&lt;3,"N/A",STDEV(Calculations!Q33:AB33)))</f>
        <v>6.5064070986478373E-2</v>
      </c>
    </row>
    <row r="33" spans="1:16" ht="15" customHeight="1" x14ac:dyDescent="0.3">
      <c r="A33" s="25" t="str">
        <f>'Gene Table'!B33</f>
        <v>IL13</v>
      </c>
      <c r="B33" s="102">
        <v>31</v>
      </c>
      <c r="C33" s="23">
        <v>27.09</v>
      </c>
      <c r="D33" s="23">
        <v>27.24</v>
      </c>
      <c r="E33" s="23">
        <v>27.24</v>
      </c>
      <c r="F33" s="39"/>
      <c r="G33" s="39"/>
      <c r="H33" s="39"/>
      <c r="I33" s="39"/>
      <c r="J33" s="39"/>
      <c r="K33" s="39"/>
      <c r="L33" s="39"/>
      <c r="M33" s="116"/>
      <c r="N33" s="116"/>
      <c r="O33" s="40">
        <f>IF(ISERROR(AVERAGE(Calculations!Q34:AB34)),"",AVERAGE(Calculations!Q34:AB34))</f>
        <v>27.189999999999998</v>
      </c>
      <c r="P33" s="41">
        <f>IF(ISERROR(STDEV(Calculations!Q34:AB34)),"",IF(COUNT(Calculations!Q34:AB34)&lt;3,"N/A",STDEV(Calculations!Q34:AB34)))</f>
        <v>8.6602540378443046E-2</v>
      </c>
    </row>
    <row r="34" spans="1:16" ht="15" customHeight="1" x14ac:dyDescent="0.3">
      <c r="A34" s="25" t="str">
        <f>'Gene Table'!B34</f>
        <v>IL15</v>
      </c>
      <c r="B34" s="102">
        <v>32</v>
      </c>
      <c r="C34" s="23">
        <v>32.53</v>
      </c>
      <c r="D34" s="23">
        <v>31.86</v>
      </c>
      <c r="E34" s="23">
        <v>33.76</v>
      </c>
      <c r="F34" s="39"/>
      <c r="G34" s="39"/>
      <c r="H34" s="39"/>
      <c r="I34" s="39"/>
      <c r="J34" s="39"/>
      <c r="K34" s="39"/>
      <c r="L34" s="39"/>
      <c r="M34" s="116"/>
      <c r="N34" s="116"/>
      <c r="O34" s="40">
        <f>IF(ISERROR(AVERAGE(Calculations!Q35:AB35)),"",AVERAGE(Calculations!Q35:AB35))</f>
        <v>32.716666666666669</v>
      </c>
      <c r="P34" s="41">
        <f>IF(ISERROR(STDEV(Calculations!Q35:AB35)),"",IF(COUNT(Calculations!Q35:AB35)&lt;3,"N/A",STDEV(Calculations!Q35:AB35)))</f>
        <v>0.96365623192782368</v>
      </c>
    </row>
    <row r="35" spans="1:16" ht="15" customHeight="1" x14ac:dyDescent="0.3">
      <c r="A35" s="25" t="str">
        <f>'Gene Table'!B35</f>
        <v>IL16</v>
      </c>
      <c r="B35" s="102">
        <v>33</v>
      </c>
      <c r="C35" s="23">
        <v>32.409999999999997</v>
      </c>
      <c r="D35" s="23">
        <v>32.950000000000003</v>
      </c>
      <c r="E35" s="23">
        <v>33.049999999999997</v>
      </c>
      <c r="F35" s="39"/>
      <c r="G35" s="39"/>
      <c r="H35" s="39"/>
      <c r="I35" s="39"/>
      <c r="J35" s="39"/>
      <c r="K35" s="39"/>
      <c r="L35" s="39"/>
      <c r="M35" s="116"/>
      <c r="N35" s="116"/>
      <c r="O35" s="40">
        <f>IF(ISERROR(AVERAGE(Calculations!Q36:AB36)),"",AVERAGE(Calculations!Q36:AB36))</f>
        <v>32.803333333333335</v>
      </c>
      <c r="P35" s="41">
        <f>IF(ISERROR(STDEV(Calculations!Q36:AB36)),"",IF(COUNT(Calculations!Q36:AB36)&lt;3,"N/A",STDEV(Calculations!Q36:AB36)))</f>
        <v>0.34428670223134439</v>
      </c>
    </row>
    <row r="36" spans="1:16" ht="15" customHeight="1" x14ac:dyDescent="0.3">
      <c r="A36" s="25" t="str">
        <f>'Gene Table'!B36</f>
        <v>IL17A</v>
      </c>
      <c r="B36" s="102">
        <v>34</v>
      </c>
      <c r="C36" s="23">
        <v>23.41</v>
      </c>
      <c r="D36" s="23">
        <v>23.44</v>
      </c>
      <c r="E36" s="23">
        <v>23.4</v>
      </c>
      <c r="F36" s="39"/>
      <c r="G36" s="39"/>
      <c r="H36" s="39"/>
      <c r="I36" s="39"/>
      <c r="J36" s="39"/>
      <c r="K36" s="39"/>
      <c r="L36" s="39"/>
      <c r="M36" s="116"/>
      <c r="N36" s="116"/>
      <c r="O36" s="40">
        <f>IF(ISERROR(AVERAGE(Calculations!Q37:AB37)),"",AVERAGE(Calculations!Q37:AB37))</f>
        <v>23.416666666666668</v>
      </c>
      <c r="P36" s="41">
        <f>IF(ISERROR(STDEV(Calculations!Q37:AB37)),"",IF(COUNT(Calculations!Q37:AB37)&lt;3,"N/A",STDEV(Calculations!Q37:AB37)))</f>
        <v>2.081665999466259E-2</v>
      </c>
    </row>
    <row r="37" spans="1:16" ht="15" customHeight="1" x14ac:dyDescent="0.3">
      <c r="A37" s="25" t="str">
        <f>'Gene Table'!B37</f>
        <v>IL17B</v>
      </c>
      <c r="B37" s="102">
        <v>35</v>
      </c>
      <c r="C37" s="23">
        <v>27.49</v>
      </c>
      <c r="D37" s="23">
        <v>27.72</v>
      </c>
      <c r="E37" s="23">
        <v>27.44</v>
      </c>
      <c r="F37" s="39"/>
      <c r="G37" s="39"/>
      <c r="H37" s="39"/>
      <c r="I37" s="39"/>
      <c r="J37" s="39"/>
      <c r="K37" s="39"/>
      <c r="L37" s="39"/>
      <c r="M37" s="116"/>
      <c r="N37" s="116"/>
      <c r="O37" s="40">
        <f>IF(ISERROR(AVERAGE(Calculations!Q38:AB38)),"",AVERAGE(Calculations!Q38:AB38))</f>
        <v>27.549999999999997</v>
      </c>
      <c r="P37" s="41">
        <f>IF(ISERROR(STDEV(Calculations!Q38:AB38)),"",IF(COUNT(Calculations!Q38:AB38)&lt;3,"N/A",STDEV(Calculations!Q38:AB38)))</f>
        <v>0.14933184523067999</v>
      </c>
    </row>
    <row r="38" spans="1:16" ht="15" customHeight="1" x14ac:dyDescent="0.3">
      <c r="A38" s="25" t="str">
        <f>'Gene Table'!B38</f>
        <v>IL17C</v>
      </c>
      <c r="B38" s="102">
        <v>36</v>
      </c>
      <c r="C38" s="23">
        <v>22.3</v>
      </c>
      <c r="D38" s="23">
        <v>22.16</v>
      </c>
      <c r="E38" s="23">
        <v>22.29</v>
      </c>
      <c r="F38" s="39"/>
      <c r="G38" s="39"/>
      <c r="H38" s="39"/>
      <c r="I38" s="39"/>
      <c r="J38" s="39"/>
      <c r="K38" s="39"/>
      <c r="L38" s="39"/>
      <c r="M38" s="116"/>
      <c r="N38" s="116"/>
      <c r="O38" s="40">
        <f>IF(ISERROR(AVERAGE(Calculations!Q39:AB39)),"",AVERAGE(Calculations!Q39:AB39))</f>
        <v>22.25</v>
      </c>
      <c r="P38" s="41">
        <f>IF(ISERROR(STDEV(Calculations!Q39:AB39)),"",IF(COUNT(Calculations!Q39:AB39)&lt;3,"N/A",STDEV(Calculations!Q39:AB39)))</f>
        <v>7.810249675906647E-2</v>
      </c>
    </row>
    <row r="39" spans="1:16" ht="15" customHeight="1" x14ac:dyDescent="0.3">
      <c r="A39" s="25" t="str">
        <f>'Gene Table'!B39</f>
        <v>IL18</v>
      </c>
      <c r="B39" s="102">
        <v>37</v>
      </c>
      <c r="C39" s="23">
        <v>35.31</v>
      </c>
      <c r="D39" s="23">
        <v>33.270000000000003</v>
      </c>
      <c r="E39" s="23">
        <v>34.35</v>
      </c>
      <c r="F39" s="39"/>
      <c r="G39" s="39"/>
      <c r="H39" s="39"/>
      <c r="I39" s="39"/>
      <c r="J39" s="39"/>
      <c r="K39" s="39"/>
      <c r="L39" s="39"/>
      <c r="M39" s="116"/>
      <c r="N39" s="116"/>
      <c r="O39" s="40">
        <f>IF(ISERROR(AVERAGE(Calculations!Q40:AB40)),"",AVERAGE(Calculations!Q40:AB40))</f>
        <v>34.206666666666671</v>
      </c>
      <c r="P39" s="41">
        <f>IF(ISERROR(STDEV(Calculations!Q40:AB40)),"",IF(COUNT(Calculations!Q40:AB40)&lt;3,"N/A",STDEV(Calculations!Q40:AB40)))</f>
        <v>0.87386116364862598</v>
      </c>
    </row>
    <row r="40" spans="1:16" ht="15" customHeight="1" x14ac:dyDescent="0.3">
      <c r="A40" s="25" t="str">
        <f>'Gene Table'!B40</f>
        <v>IL19</v>
      </c>
      <c r="B40" s="102">
        <v>38</v>
      </c>
      <c r="C40" s="23">
        <v>35.57</v>
      </c>
      <c r="D40" s="23">
        <v>35.43</v>
      </c>
      <c r="E40" s="23">
        <v>36.090000000000003</v>
      </c>
      <c r="F40" s="39"/>
      <c r="G40" s="39"/>
      <c r="H40" s="39"/>
      <c r="I40" s="39"/>
      <c r="J40" s="39"/>
      <c r="K40" s="39"/>
      <c r="L40" s="39"/>
      <c r="M40" s="116"/>
      <c r="N40" s="116"/>
      <c r="O40" s="40">
        <f>IF(ISERROR(AVERAGE(Calculations!Q41:AB41)),"",AVERAGE(Calculations!Q41:AB41))</f>
        <v>35</v>
      </c>
      <c r="P40" s="41">
        <f>IF(ISERROR(STDEV(Calculations!Q41:AB41)),"",IF(COUNT(Calculations!Q41:AB41)&lt;3,"N/A",STDEV(Calculations!Q41:AB41)))</f>
        <v>0</v>
      </c>
    </row>
    <row r="41" spans="1:16" ht="15" customHeight="1" x14ac:dyDescent="0.3">
      <c r="A41" s="25" t="str">
        <f>'Gene Table'!B41</f>
        <v>IL1A</v>
      </c>
      <c r="B41" s="102">
        <v>39</v>
      </c>
      <c r="C41" s="23">
        <v>27.91</v>
      </c>
      <c r="D41" s="23">
        <v>27.97</v>
      </c>
      <c r="E41" s="23">
        <v>27.98</v>
      </c>
      <c r="F41" s="39"/>
      <c r="G41" s="39"/>
      <c r="H41" s="39"/>
      <c r="I41" s="39"/>
      <c r="J41" s="39"/>
      <c r="K41" s="39"/>
      <c r="L41" s="39"/>
      <c r="M41" s="116"/>
      <c r="N41" s="116"/>
      <c r="O41" s="40">
        <f>IF(ISERROR(AVERAGE(Calculations!Q42:AB42)),"",AVERAGE(Calculations!Q42:AB42))</f>
        <v>27.953333333333333</v>
      </c>
      <c r="P41" s="41">
        <f>IF(ISERROR(STDEV(Calculations!Q42:AB42)),"",IF(COUNT(Calculations!Q42:AB42)&lt;3,"N/A",STDEV(Calculations!Q42:AB42)))</f>
        <v>3.7859388972001647E-2</v>
      </c>
    </row>
    <row r="42" spans="1:16" ht="15" customHeight="1" x14ac:dyDescent="0.3">
      <c r="A42" s="25" t="str">
        <f>'Gene Table'!B42</f>
        <v>IL1B</v>
      </c>
      <c r="B42" s="102">
        <v>40</v>
      </c>
      <c r="C42" s="23">
        <v>37.86</v>
      </c>
      <c r="D42" s="23">
        <v>38.83</v>
      </c>
      <c r="E42" s="23">
        <v>38.61</v>
      </c>
      <c r="F42" s="39"/>
      <c r="G42" s="39"/>
      <c r="H42" s="39"/>
      <c r="I42" s="39"/>
      <c r="J42" s="39"/>
      <c r="K42" s="39"/>
      <c r="L42" s="39"/>
      <c r="M42" s="116"/>
      <c r="N42" s="116"/>
      <c r="O42" s="40">
        <f>IF(ISERROR(AVERAGE(Calculations!Q43:AB43)),"",AVERAGE(Calculations!Q43:AB43))</f>
        <v>35</v>
      </c>
      <c r="P42" s="41">
        <f>IF(ISERROR(STDEV(Calculations!Q43:AB43)),"",IF(COUNT(Calculations!Q43:AB43)&lt;3,"N/A",STDEV(Calculations!Q43:AB43)))</f>
        <v>0</v>
      </c>
    </row>
    <row r="43" spans="1:16" ht="15" customHeight="1" x14ac:dyDescent="0.3">
      <c r="A43" s="25" t="str">
        <f>'Gene Table'!B43</f>
        <v>IL1RN</v>
      </c>
      <c r="B43" s="102">
        <v>41</v>
      </c>
      <c r="C43" s="23">
        <v>28.65</v>
      </c>
      <c r="D43" s="23">
        <v>28.56</v>
      </c>
      <c r="E43" s="23">
        <v>28.38</v>
      </c>
      <c r="F43" s="39"/>
      <c r="G43" s="39"/>
      <c r="H43" s="39"/>
      <c r="I43" s="39"/>
      <c r="J43" s="39"/>
      <c r="K43" s="39"/>
      <c r="L43" s="39"/>
      <c r="M43" s="116"/>
      <c r="N43" s="116"/>
      <c r="O43" s="40">
        <f>IF(ISERROR(AVERAGE(Calculations!Q44:AB44)),"",AVERAGE(Calculations!Q44:AB44))</f>
        <v>28.529999999999998</v>
      </c>
      <c r="P43" s="41">
        <f>IF(ISERROR(STDEV(Calculations!Q44:AB44)),"",IF(COUNT(Calculations!Q44:AB44)&lt;3,"N/A",STDEV(Calculations!Q44:AB44)))</f>
        <v>0.13747727084867498</v>
      </c>
    </row>
    <row r="44" spans="1:16" ht="15" customHeight="1" x14ac:dyDescent="0.3">
      <c r="A44" s="25" t="str">
        <f>'Gene Table'!B44</f>
        <v>IL2</v>
      </c>
      <c r="B44" s="102">
        <v>42</v>
      </c>
      <c r="C44" s="23">
        <v>31.72</v>
      </c>
      <c r="D44" s="23">
        <v>32.28</v>
      </c>
      <c r="E44" s="23">
        <v>32.53</v>
      </c>
      <c r="F44" s="39"/>
      <c r="G44" s="39"/>
      <c r="H44" s="39"/>
      <c r="I44" s="39"/>
      <c r="J44" s="39"/>
      <c r="K44" s="39"/>
      <c r="L44" s="39"/>
      <c r="M44" s="116"/>
      <c r="N44" s="116"/>
      <c r="O44" s="40">
        <f>IF(ISERROR(AVERAGE(Calculations!Q45:AB45)),"",AVERAGE(Calculations!Q45:AB45))</f>
        <v>32.176666666666669</v>
      </c>
      <c r="P44" s="41">
        <f>IF(ISERROR(STDEV(Calculations!Q45:AB45)),"",IF(COUNT(Calculations!Q45:AB45)&lt;3,"N/A",STDEV(Calculations!Q45:AB45)))</f>
        <v>0.41476901202155203</v>
      </c>
    </row>
    <row r="45" spans="1:16" ht="15" customHeight="1" x14ac:dyDescent="0.3">
      <c r="A45" s="25" t="str">
        <f>'Gene Table'!B45</f>
        <v>IL20</v>
      </c>
      <c r="B45" s="102">
        <v>43</v>
      </c>
      <c r="C45" s="23">
        <v>20</v>
      </c>
      <c r="D45" s="23">
        <v>19.96</v>
      </c>
      <c r="E45" s="23">
        <v>20.09</v>
      </c>
      <c r="F45" s="39"/>
      <c r="G45" s="39"/>
      <c r="H45" s="39"/>
      <c r="I45" s="39"/>
      <c r="J45" s="39"/>
      <c r="K45" s="39"/>
      <c r="L45" s="39"/>
      <c r="M45" s="116"/>
      <c r="N45" s="116"/>
      <c r="O45" s="40">
        <f>IF(ISERROR(AVERAGE(Calculations!Q46:AB46)),"",AVERAGE(Calculations!Q46:AB46))</f>
        <v>20.016666666666666</v>
      </c>
      <c r="P45" s="41">
        <f>IF(ISERROR(STDEV(Calculations!Q46:AB46)),"",IF(COUNT(Calculations!Q46:AB46)&lt;3,"N/A",STDEV(Calculations!Q46:AB46)))</f>
        <v>6.6583281184793494E-2</v>
      </c>
    </row>
    <row r="46" spans="1:16" ht="15" customHeight="1" x14ac:dyDescent="0.3">
      <c r="A46" s="25" t="str">
        <f>'Gene Table'!B46</f>
        <v>IL21</v>
      </c>
      <c r="B46" s="102">
        <v>44</v>
      </c>
      <c r="C46" s="23">
        <v>15.58</v>
      </c>
      <c r="D46" s="23">
        <v>15.57</v>
      </c>
      <c r="E46" s="23">
        <v>15.76</v>
      </c>
      <c r="F46" s="39"/>
      <c r="G46" s="39"/>
      <c r="H46" s="39"/>
      <c r="I46" s="39"/>
      <c r="J46" s="39"/>
      <c r="K46" s="39"/>
      <c r="L46" s="39"/>
      <c r="M46" s="116"/>
      <c r="N46" s="116"/>
      <c r="O46" s="40">
        <f>IF(ISERROR(AVERAGE(Calculations!Q47:AB47)),"",AVERAGE(Calculations!Q47:AB47))</f>
        <v>15.636666666666665</v>
      </c>
      <c r="P46" s="41">
        <f>IF(ISERROR(STDEV(Calculations!Q47:AB47)),"",IF(COUNT(Calculations!Q47:AB47)&lt;3,"N/A",STDEV(Calculations!Q47:AB47)))</f>
        <v>0.10692676621563604</v>
      </c>
    </row>
    <row r="47" spans="1:16" ht="15" customHeight="1" x14ac:dyDescent="0.3">
      <c r="A47" s="25" t="str">
        <f>'Gene Table'!B47</f>
        <v>IL22</v>
      </c>
      <c r="B47" s="102">
        <v>45</v>
      </c>
      <c r="C47" s="23" t="s">
        <v>122</v>
      </c>
      <c r="D47" s="23" t="s">
        <v>122</v>
      </c>
      <c r="E47" s="23" t="s">
        <v>122</v>
      </c>
      <c r="F47" s="39"/>
      <c r="G47" s="39"/>
      <c r="H47" s="39"/>
      <c r="I47" s="39"/>
      <c r="J47" s="39"/>
      <c r="K47" s="39"/>
      <c r="L47" s="39"/>
      <c r="M47" s="116"/>
      <c r="N47" s="116"/>
      <c r="O47" s="40">
        <f>IF(ISERROR(AVERAGE(Calculations!Q48:AB48)),"",AVERAGE(Calculations!Q48:AB48))</f>
        <v>35</v>
      </c>
      <c r="P47" s="41">
        <f>IF(ISERROR(STDEV(Calculations!Q48:AB48)),"",IF(COUNT(Calculations!Q48:AB48)&lt;3,"N/A",STDEV(Calculations!Q48:AB48)))</f>
        <v>0</v>
      </c>
    </row>
    <row r="48" spans="1:16" ht="15" customHeight="1" x14ac:dyDescent="0.3">
      <c r="A48" s="25" t="str">
        <f>'Gene Table'!B48</f>
        <v>IL23A</v>
      </c>
      <c r="B48" s="102">
        <v>46</v>
      </c>
      <c r="C48" s="23">
        <v>28.59</v>
      </c>
      <c r="D48" s="23">
        <v>29.01</v>
      </c>
      <c r="E48" s="23">
        <v>29.01</v>
      </c>
      <c r="F48" s="39"/>
      <c r="G48" s="39"/>
      <c r="H48" s="39"/>
      <c r="I48" s="39"/>
      <c r="J48" s="39"/>
      <c r="K48" s="39"/>
      <c r="L48" s="39"/>
      <c r="M48" s="116"/>
      <c r="N48" s="116"/>
      <c r="O48" s="40">
        <f>IF(ISERROR(AVERAGE(Calculations!Q49:AB49)),"",AVERAGE(Calculations!Q49:AB49))</f>
        <v>28.87</v>
      </c>
      <c r="P48" s="41">
        <f>IF(ISERROR(STDEV(Calculations!Q49:AB49)),"",IF(COUNT(Calculations!Q49:AB49)&lt;3,"N/A",STDEV(Calculations!Q49:AB49)))</f>
        <v>0.24248711305964379</v>
      </c>
    </row>
    <row r="49" spans="1:16" ht="15" customHeight="1" x14ac:dyDescent="0.3">
      <c r="A49" s="25" t="str">
        <f>'Gene Table'!B49</f>
        <v>IL24</v>
      </c>
      <c r="B49" s="102">
        <v>47</v>
      </c>
      <c r="C49" s="23">
        <v>29.41</v>
      </c>
      <c r="D49" s="23">
        <v>29.55</v>
      </c>
      <c r="E49" s="23">
        <v>30.21</v>
      </c>
      <c r="F49" s="39"/>
      <c r="G49" s="39"/>
      <c r="H49" s="39"/>
      <c r="I49" s="39"/>
      <c r="J49" s="39"/>
      <c r="K49" s="39"/>
      <c r="L49" s="39"/>
      <c r="M49" s="116"/>
      <c r="N49" s="116"/>
      <c r="O49" s="40">
        <f>IF(ISERROR(AVERAGE(Calculations!Q50:AB50)),"",AVERAGE(Calculations!Q50:AB50))</f>
        <v>29.723333333333333</v>
      </c>
      <c r="P49" s="41">
        <f>IF(ISERROR(STDEV(Calculations!Q50:AB50)),"",IF(COUNT(Calculations!Q50:AB50)&lt;3,"N/A",STDEV(Calculations!Q50:AB50)))</f>
        <v>0.42723919920032338</v>
      </c>
    </row>
    <row r="50" spans="1:16" ht="15" customHeight="1" x14ac:dyDescent="0.3">
      <c r="A50" s="25" t="str">
        <f>'Gene Table'!B50</f>
        <v>IL25</v>
      </c>
      <c r="B50" s="102">
        <v>48</v>
      </c>
      <c r="C50" s="23">
        <v>31.5</v>
      </c>
      <c r="D50" s="23">
        <v>30.32</v>
      </c>
      <c r="E50" s="23">
        <v>30.7</v>
      </c>
      <c r="F50" s="39"/>
      <c r="G50" s="39"/>
      <c r="H50" s="39"/>
      <c r="I50" s="39"/>
      <c r="J50" s="39"/>
      <c r="K50" s="39"/>
      <c r="L50" s="39"/>
      <c r="M50" s="116"/>
      <c r="N50" s="116"/>
      <c r="O50" s="40">
        <f>IF(ISERROR(AVERAGE(Calculations!Q51:AB51)),"",AVERAGE(Calculations!Q51:AB51))</f>
        <v>30.84</v>
      </c>
      <c r="P50" s="41">
        <f>IF(ISERROR(STDEV(Calculations!Q51:AB51)),"",IF(COUNT(Calculations!Q51:AB51)&lt;3,"N/A",STDEV(Calculations!Q51:AB51)))</f>
        <v>0.60232881385502379</v>
      </c>
    </row>
    <row r="51" spans="1:16" ht="15" customHeight="1" x14ac:dyDescent="0.3">
      <c r="A51" s="25" t="str">
        <f>'Gene Table'!B51</f>
        <v>IL27</v>
      </c>
      <c r="B51" s="102">
        <v>49</v>
      </c>
      <c r="C51" s="23">
        <v>32.74</v>
      </c>
      <c r="D51" s="23">
        <v>37.06</v>
      </c>
      <c r="E51" s="23">
        <v>33.520000000000003</v>
      </c>
      <c r="F51" s="39"/>
      <c r="G51" s="39"/>
      <c r="H51" s="39"/>
      <c r="I51" s="39"/>
      <c r="J51" s="39"/>
      <c r="K51" s="39"/>
      <c r="L51" s="39"/>
      <c r="M51" s="116"/>
      <c r="N51" s="116"/>
      <c r="O51" s="40">
        <f>IF(ISERROR(AVERAGE(Calculations!Q52:AB52)),"",AVERAGE(Calculations!Q52:AB52))</f>
        <v>33.753333333333337</v>
      </c>
      <c r="P51" s="41">
        <f>IF(ISERROR(STDEV(Calculations!Q52:AB52)),"",IF(COUNT(Calculations!Q52:AB52)&lt;3,"N/A",STDEV(Calculations!Q52:AB52)))</f>
        <v>1.1479256654214727</v>
      </c>
    </row>
    <row r="52" spans="1:16" ht="15" customHeight="1" x14ac:dyDescent="0.3">
      <c r="A52" s="25" t="str">
        <f>'Gene Table'!B52</f>
        <v>IL3</v>
      </c>
      <c r="B52" s="102">
        <v>50</v>
      </c>
      <c r="C52" s="23">
        <v>24.63</v>
      </c>
      <c r="D52" s="23">
        <v>24.58</v>
      </c>
      <c r="E52" s="23" t="s">
        <v>122</v>
      </c>
      <c r="F52" s="39"/>
      <c r="G52" s="39"/>
      <c r="H52" s="39"/>
      <c r="I52" s="39"/>
      <c r="J52" s="39"/>
      <c r="K52" s="39"/>
      <c r="L52" s="39"/>
      <c r="M52" s="116"/>
      <c r="N52" s="116"/>
      <c r="O52" s="40">
        <f>IF(ISERROR(AVERAGE(Calculations!Q53:AB53)),"",AVERAGE(Calculations!Q53:AB53))</f>
        <v>28.069999999999997</v>
      </c>
      <c r="P52" s="41">
        <f>IF(ISERROR(STDEV(Calculations!Q53:AB53)),"",IF(COUNT(Calculations!Q53:AB53)&lt;3,"N/A",STDEV(Calculations!Q53:AB53)))</f>
        <v>6.0016081178297673</v>
      </c>
    </row>
    <row r="53" spans="1:16" ht="15" customHeight="1" x14ac:dyDescent="0.3">
      <c r="A53" s="25" t="str">
        <f>'Gene Table'!B53</f>
        <v>IL4</v>
      </c>
      <c r="B53" s="102">
        <v>51</v>
      </c>
      <c r="C53" s="23">
        <v>29.72</v>
      </c>
      <c r="D53" s="23">
        <v>30.18</v>
      </c>
      <c r="E53" s="23">
        <v>30.07</v>
      </c>
      <c r="F53" s="39"/>
      <c r="G53" s="39"/>
      <c r="H53" s="39"/>
      <c r="I53" s="39"/>
      <c r="J53" s="39"/>
      <c r="K53" s="39"/>
      <c r="L53" s="39"/>
      <c r="M53" s="116"/>
      <c r="N53" s="116"/>
      <c r="O53" s="40">
        <f>IF(ISERROR(AVERAGE(Calculations!Q54:AB54)),"",AVERAGE(Calculations!Q54:AB54))</f>
        <v>29.99</v>
      </c>
      <c r="P53" s="41">
        <f>IF(ISERROR(STDEV(Calculations!Q54:AB54)),"",IF(COUNT(Calculations!Q54:AB54)&lt;3,"N/A",STDEV(Calculations!Q54:AB54)))</f>
        <v>0.24020824298928686</v>
      </c>
    </row>
    <row r="54" spans="1:16" ht="15" customHeight="1" x14ac:dyDescent="0.3">
      <c r="A54" s="25" t="str">
        <f>'Gene Table'!B54</f>
        <v>IL5</v>
      </c>
      <c r="B54" s="102">
        <v>52</v>
      </c>
      <c r="C54" s="23">
        <v>32.549999999999997</v>
      </c>
      <c r="D54" s="23">
        <v>32.47</v>
      </c>
      <c r="E54" s="23">
        <v>32.65</v>
      </c>
      <c r="F54" s="39"/>
      <c r="G54" s="39"/>
      <c r="H54" s="39"/>
      <c r="I54" s="39"/>
      <c r="J54" s="39"/>
      <c r="K54" s="39"/>
      <c r="L54" s="39"/>
      <c r="M54" s="116"/>
      <c r="N54" s="116"/>
      <c r="O54" s="40">
        <f>IF(ISERROR(AVERAGE(Calculations!Q55:AB55)),"",AVERAGE(Calculations!Q55:AB55))</f>
        <v>32.556666666666665</v>
      </c>
      <c r="P54" s="41">
        <f>IF(ISERROR(STDEV(Calculations!Q55:AB55)),"",IF(COUNT(Calculations!Q55:AB55)&lt;3,"N/A",STDEV(Calculations!Q55:AB55)))</f>
        <v>9.0184995056457801E-2</v>
      </c>
    </row>
    <row r="55" spans="1:16" ht="15" customHeight="1" x14ac:dyDescent="0.3">
      <c r="A55" s="25" t="str">
        <f>'Gene Table'!B55</f>
        <v>IL6</v>
      </c>
      <c r="B55" s="102">
        <v>53</v>
      </c>
      <c r="C55" s="23">
        <v>30.32</v>
      </c>
      <c r="D55" s="23">
        <v>29.85</v>
      </c>
      <c r="E55" s="23">
        <v>30.23</v>
      </c>
      <c r="F55" s="39"/>
      <c r="G55" s="39"/>
      <c r="H55" s="39"/>
      <c r="I55" s="39"/>
      <c r="J55" s="39"/>
      <c r="K55" s="39"/>
      <c r="L55" s="39"/>
      <c r="M55" s="116"/>
      <c r="N55" s="116"/>
      <c r="O55" s="40">
        <f>IF(ISERROR(AVERAGE(Calculations!Q56:AB56)),"",AVERAGE(Calculations!Q56:AB56))</f>
        <v>30.133333333333336</v>
      </c>
      <c r="P55" s="41">
        <f>IF(ISERROR(STDEV(Calculations!Q56:AB56)),"",IF(COUNT(Calculations!Q56:AB56)&lt;3,"N/A",STDEV(Calculations!Q56:AB56)))</f>
        <v>0.24946609656090149</v>
      </c>
    </row>
    <row r="56" spans="1:16" ht="15" customHeight="1" x14ac:dyDescent="0.3">
      <c r="A56" s="25" t="str">
        <f>'Gene Table'!B56</f>
        <v>IL7</v>
      </c>
      <c r="B56" s="102">
        <v>54</v>
      </c>
      <c r="C56" s="23">
        <v>34.14</v>
      </c>
      <c r="D56" s="23">
        <v>34.4</v>
      </c>
      <c r="E56" s="23">
        <v>33.89</v>
      </c>
      <c r="F56" s="39"/>
      <c r="G56" s="39"/>
      <c r="H56" s="39"/>
      <c r="I56" s="39"/>
      <c r="J56" s="39"/>
      <c r="K56" s="39"/>
      <c r="L56" s="39"/>
      <c r="M56" s="116"/>
      <c r="N56" s="116"/>
      <c r="O56" s="40">
        <f>IF(ISERROR(AVERAGE(Calculations!Q57:AB57)),"",AVERAGE(Calculations!Q57:AB57))</f>
        <v>34.143333333333331</v>
      </c>
      <c r="P56" s="41">
        <f>IF(ISERROR(STDEV(Calculations!Q57:AB57)),"",IF(COUNT(Calculations!Q57:AB57)&lt;3,"N/A",STDEV(Calculations!Q57:AB57)))</f>
        <v>0.25501633934580115</v>
      </c>
    </row>
    <row r="57" spans="1:16" ht="15" customHeight="1" x14ac:dyDescent="0.3">
      <c r="A57" s="25" t="str">
        <f>'Gene Table'!B57</f>
        <v>CXCL8</v>
      </c>
      <c r="B57" s="102">
        <v>55</v>
      </c>
      <c r="C57" s="23">
        <v>25.09</v>
      </c>
      <c r="D57" s="23">
        <v>25.03</v>
      </c>
      <c r="E57" s="23">
        <v>25.04</v>
      </c>
      <c r="F57" s="39"/>
      <c r="G57" s="39"/>
      <c r="H57" s="39"/>
      <c r="I57" s="39"/>
      <c r="J57" s="39"/>
      <c r="K57" s="39"/>
      <c r="L57" s="39"/>
      <c r="M57" s="116"/>
      <c r="N57" s="116"/>
      <c r="O57" s="40">
        <f>IF(ISERROR(AVERAGE(Calculations!Q58:AB58)),"",AVERAGE(Calculations!Q58:AB58))</f>
        <v>25.053333333333331</v>
      </c>
      <c r="P57" s="41">
        <f>IF(ISERROR(STDEV(Calculations!Q58:AB58)),"",IF(COUNT(Calculations!Q58:AB58)&lt;3,"N/A",STDEV(Calculations!Q58:AB58)))</f>
        <v>3.2145502536642868E-2</v>
      </c>
    </row>
    <row r="58" spans="1:16" ht="15" customHeight="1" x14ac:dyDescent="0.3">
      <c r="A58" s="25" t="str">
        <f>'Gene Table'!B58</f>
        <v>IL9</v>
      </c>
      <c r="B58" s="102">
        <v>56</v>
      </c>
      <c r="C58" s="23">
        <v>35.03</v>
      </c>
      <c r="D58" s="23">
        <v>34.299999999999997</v>
      </c>
      <c r="E58" s="23">
        <v>34.369999999999997</v>
      </c>
      <c r="F58" s="39"/>
      <c r="G58" s="39"/>
      <c r="H58" s="39"/>
      <c r="I58" s="39"/>
      <c r="J58" s="39"/>
      <c r="K58" s="39"/>
      <c r="L58" s="39"/>
      <c r="M58" s="116"/>
      <c r="N58" s="116"/>
      <c r="O58" s="40">
        <f>IF(ISERROR(AVERAGE(Calculations!Q59:AB59)),"",AVERAGE(Calculations!Q59:AB59))</f>
        <v>34.556666666666665</v>
      </c>
      <c r="P58" s="41">
        <f>IF(ISERROR(STDEV(Calculations!Q59:AB59)),"",IF(COUNT(Calculations!Q59:AB59)&lt;3,"N/A",STDEV(Calculations!Q59:AB59)))</f>
        <v>0.38552993831002869</v>
      </c>
    </row>
    <row r="59" spans="1:16" ht="15" customHeight="1" x14ac:dyDescent="0.3">
      <c r="A59" s="25" t="str">
        <f>'Gene Table'!B59</f>
        <v>INHA</v>
      </c>
      <c r="B59" s="102">
        <v>57</v>
      </c>
      <c r="C59" s="23">
        <v>32.04</v>
      </c>
      <c r="D59" s="23">
        <v>31.94</v>
      </c>
      <c r="E59" s="23">
        <v>32.94</v>
      </c>
      <c r="F59" s="39"/>
      <c r="G59" s="39"/>
      <c r="H59" s="39"/>
      <c r="I59" s="39"/>
      <c r="J59" s="39"/>
      <c r="K59" s="39"/>
      <c r="L59" s="39"/>
      <c r="M59" s="116"/>
      <c r="N59" s="116"/>
      <c r="O59" s="40">
        <f>IF(ISERROR(AVERAGE(Calculations!Q60:AB60)),"",AVERAGE(Calculations!Q60:AB60))</f>
        <v>32.306666666666665</v>
      </c>
      <c r="P59" s="41">
        <f>IF(ISERROR(STDEV(Calculations!Q60:AB60)),"",IF(COUNT(Calculations!Q60:AB60)&lt;3,"N/A",STDEV(Calculations!Q60:AB60)))</f>
        <v>0.5507570547286087</v>
      </c>
    </row>
    <row r="60" spans="1:16" ht="15" customHeight="1" x14ac:dyDescent="0.3">
      <c r="A60" s="25" t="str">
        <f>'Gene Table'!B60</f>
        <v>INHBA</v>
      </c>
      <c r="B60" s="102">
        <v>58</v>
      </c>
      <c r="C60" s="23">
        <v>29.53</v>
      </c>
      <c r="D60" s="23">
        <v>29.42</v>
      </c>
      <c r="E60" s="23">
        <v>29.24</v>
      </c>
      <c r="F60" s="39"/>
      <c r="G60" s="39"/>
      <c r="H60" s="39"/>
      <c r="I60" s="39"/>
      <c r="J60" s="39"/>
      <c r="K60" s="39"/>
      <c r="L60" s="39"/>
      <c r="M60" s="116"/>
      <c r="N60" s="116"/>
      <c r="O60" s="40">
        <f>IF(ISERROR(AVERAGE(Calculations!Q61:AB61)),"",AVERAGE(Calculations!Q61:AB61))</f>
        <v>29.396666666666665</v>
      </c>
      <c r="P60" s="41">
        <f>IF(ISERROR(STDEV(Calculations!Q61:AB61)),"",IF(COUNT(Calculations!Q61:AB61)&lt;3,"N/A",STDEV(Calculations!Q61:AB61)))</f>
        <v>0.14640127503998648</v>
      </c>
    </row>
    <row r="61" spans="1:16" ht="15" customHeight="1" x14ac:dyDescent="0.3">
      <c r="A61" s="25" t="str">
        <f>'Gene Table'!B61</f>
        <v>LEFTY2</v>
      </c>
      <c r="B61" s="102">
        <v>59</v>
      </c>
      <c r="C61" s="23">
        <v>19.84</v>
      </c>
      <c r="D61" s="23">
        <v>19.79</v>
      </c>
      <c r="E61" s="23">
        <v>20</v>
      </c>
      <c r="F61" s="39"/>
      <c r="G61" s="39"/>
      <c r="H61" s="39"/>
      <c r="I61" s="39"/>
      <c r="J61" s="39"/>
      <c r="K61" s="39"/>
      <c r="L61" s="39"/>
      <c r="M61" s="116"/>
      <c r="N61" s="116"/>
      <c r="O61" s="40">
        <f>IF(ISERROR(AVERAGE(Calculations!Q62:AB62)),"",AVERAGE(Calculations!Q62:AB62))</f>
        <v>19.876666666666665</v>
      </c>
      <c r="P61" s="41">
        <f>IF(ISERROR(STDEV(Calculations!Q62:AB62)),"",IF(COUNT(Calculations!Q62:AB62)&lt;3,"N/A",STDEV(Calculations!Q62:AB62)))</f>
        <v>0.10969655114602926</v>
      </c>
    </row>
    <row r="62" spans="1:16" ht="15" customHeight="1" x14ac:dyDescent="0.3">
      <c r="A62" s="25" t="str">
        <f>'Gene Table'!B62</f>
        <v>LIF</v>
      </c>
      <c r="B62" s="102">
        <v>60</v>
      </c>
      <c r="C62" s="23">
        <v>24.25</v>
      </c>
      <c r="D62" s="23">
        <v>24.34</v>
      </c>
      <c r="E62" s="23">
        <v>24.52</v>
      </c>
      <c r="F62" s="39"/>
      <c r="G62" s="39"/>
      <c r="H62" s="39"/>
      <c r="I62" s="39"/>
      <c r="J62" s="39"/>
      <c r="K62" s="39"/>
      <c r="L62" s="39"/>
      <c r="M62" s="116"/>
      <c r="N62" s="116"/>
      <c r="O62" s="40">
        <f>IF(ISERROR(AVERAGE(Calculations!Q63:AB63)),"",AVERAGE(Calculations!Q63:AB63))</f>
        <v>24.37</v>
      </c>
      <c r="P62" s="41">
        <f>IF(ISERROR(STDEV(Calculations!Q63:AB63)),"",IF(COUNT(Calculations!Q63:AB63)&lt;3,"N/A",STDEV(Calculations!Q63:AB63)))</f>
        <v>0.13747727084867498</v>
      </c>
    </row>
    <row r="63" spans="1:16" ht="15" customHeight="1" x14ac:dyDescent="0.3">
      <c r="A63" s="25" t="str">
        <f>'Gene Table'!B63</f>
        <v>LTA</v>
      </c>
      <c r="B63" s="102">
        <v>61</v>
      </c>
      <c r="C63" s="23">
        <v>14.89</v>
      </c>
      <c r="D63" s="23">
        <v>14.87</v>
      </c>
      <c r="E63" s="23">
        <v>15.05</v>
      </c>
      <c r="F63" s="39"/>
      <c r="G63" s="39"/>
      <c r="H63" s="39"/>
      <c r="I63" s="39"/>
      <c r="J63" s="39"/>
      <c r="K63" s="39"/>
      <c r="L63" s="39"/>
      <c r="M63" s="116"/>
      <c r="N63" s="116"/>
      <c r="O63" s="40">
        <f>IF(ISERROR(AVERAGE(Calculations!Q64:AB64)),"",AVERAGE(Calculations!Q64:AB64))</f>
        <v>14.936666666666667</v>
      </c>
      <c r="P63" s="41">
        <f>IF(ISERROR(STDEV(Calculations!Q64:AB64)),"",IF(COUNT(Calculations!Q64:AB64)&lt;3,"N/A",STDEV(Calculations!Q64:AB64)))</f>
        <v>9.8657657246325497E-2</v>
      </c>
    </row>
    <row r="64" spans="1:16" ht="15" customHeight="1" x14ac:dyDescent="0.3">
      <c r="A64" s="25" t="str">
        <f>'Gene Table'!B64</f>
        <v>LTB</v>
      </c>
      <c r="B64" s="102">
        <v>62</v>
      </c>
      <c r="C64" s="23">
        <v>36.26</v>
      </c>
      <c r="D64" s="23">
        <v>37.35</v>
      </c>
      <c r="E64" s="23">
        <v>36.07</v>
      </c>
      <c r="F64" s="39"/>
      <c r="G64" s="39"/>
      <c r="H64" s="39"/>
      <c r="I64" s="39"/>
      <c r="J64" s="39"/>
      <c r="K64" s="39"/>
      <c r="L64" s="39"/>
      <c r="M64" s="116"/>
      <c r="N64" s="116"/>
      <c r="O64" s="40">
        <f>IF(ISERROR(AVERAGE(Calculations!Q65:AB65)),"",AVERAGE(Calculations!Q65:AB65))</f>
        <v>35</v>
      </c>
      <c r="P64" s="41">
        <f>IF(ISERROR(STDEV(Calculations!Q65:AB65)),"",IF(COUNT(Calculations!Q65:AB65)&lt;3,"N/A",STDEV(Calculations!Q65:AB65)))</f>
        <v>0</v>
      </c>
    </row>
    <row r="65" spans="1:16" ht="15" customHeight="1" x14ac:dyDescent="0.3">
      <c r="A65" s="25" t="str">
        <f>'Gene Table'!B65</f>
        <v>MSTN</v>
      </c>
      <c r="B65" s="102">
        <v>63</v>
      </c>
      <c r="C65" s="23" t="s">
        <v>122</v>
      </c>
      <c r="D65" s="23" t="s">
        <v>122</v>
      </c>
      <c r="E65" s="23" t="s">
        <v>122</v>
      </c>
      <c r="F65" s="39"/>
      <c r="G65" s="39"/>
      <c r="H65" s="39"/>
      <c r="I65" s="39"/>
      <c r="J65" s="39"/>
      <c r="K65" s="39"/>
      <c r="L65" s="39"/>
      <c r="M65" s="116"/>
      <c r="N65" s="116"/>
      <c r="O65" s="40">
        <f>IF(ISERROR(AVERAGE(Calculations!Q66:AB66)),"",AVERAGE(Calculations!Q66:AB66))</f>
        <v>35</v>
      </c>
      <c r="P65" s="41">
        <f>IF(ISERROR(STDEV(Calculations!Q66:AB66)),"",IF(COUNT(Calculations!Q66:AB66)&lt;3,"N/A",STDEV(Calculations!Q66:AB66)))</f>
        <v>0</v>
      </c>
    </row>
    <row r="66" spans="1:16" ht="15" customHeight="1" x14ac:dyDescent="0.3">
      <c r="A66" s="25" t="str">
        <f>'Gene Table'!B66</f>
        <v>NODAL</v>
      </c>
      <c r="B66" s="102">
        <v>64</v>
      </c>
      <c r="C66" s="23">
        <v>23.21</v>
      </c>
      <c r="D66" s="23">
        <v>23.16</v>
      </c>
      <c r="E66" s="23">
        <v>23.2</v>
      </c>
      <c r="F66" s="39"/>
      <c r="G66" s="39"/>
      <c r="H66" s="39"/>
      <c r="I66" s="39"/>
      <c r="J66" s="39"/>
      <c r="K66" s="39"/>
      <c r="L66" s="39"/>
      <c r="M66" s="116"/>
      <c r="N66" s="116"/>
      <c r="O66" s="40">
        <f>IF(ISERROR(AVERAGE(Calculations!Q67:AB67)),"",AVERAGE(Calculations!Q67:AB67))</f>
        <v>23.19</v>
      </c>
      <c r="P66" s="41">
        <f>IF(ISERROR(STDEV(Calculations!Q67:AB67)),"",IF(COUNT(Calculations!Q67:AB67)&lt;3,"N/A",STDEV(Calculations!Q67:AB67)))</f>
        <v>2.6457513110646012E-2</v>
      </c>
    </row>
    <row r="67" spans="1:16" ht="15" customHeight="1" x14ac:dyDescent="0.3">
      <c r="A67" s="25" t="str">
        <f>'Gene Table'!B67</f>
        <v>OSM</v>
      </c>
      <c r="B67" s="102">
        <v>65</v>
      </c>
      <c r="C67" s="23">
        <v>36.46</v>
      </c>
      <c r="D67" s="23">
        <v>35.61</v>
      </c>
      <c r="E67" s="23">
        <v>35.85</v>
      </c>
      <c r="F67" s="39"/>
      <c r="G67" s="39"/>
      <c r="H67" s="39"/>
      <c r="I67" s="39"/>
      <c r="J67" s="39"/>
      <c r="K67" s="39"/>
      <c r="L67" s="39"/>
      <c r="M67" s="116"/>
      <c r="N67" s="116"/>
      <c r="O67" s="40">
        <f>IF(ISERROR(AVERAGE(Calculations!Q68:AB68)),"",AVERAGE(Calculations!Q68:AB68))</f>
        <v>35</v>
      </c>
      <c r="P67" s="41">
        <f>IF(ISERROR(STDEV(Calculations!Q68:AB68)),"",IF(COUNT(Calculations!Q68:AB68)&lt;3,"N/A",STDEV(Calculations!Q68:AB68)))</f>
        <v>0</v>
      </c>
    </row>
    <row r="68" spans="1:16" ht="15" customHeight="1" x14ac:dyDescent="0.3">
      <c r="A68" s="25" t="str">
        <f>'Gene Table'!B68</f>
        <v>PDGFA</v>
      </c>
      <c r="B68" s="102">
        <v>66</v>
      </c>
      <c r="C68" s="23">
        <v>24.97</v>
      </c>
      <c r="D68" s="23">
        <v>25.02</v>
      </c>
      <c r="E68" s="23">
        <v>25.19</v>
      </c>
      <c r="F68" s="39"/>
      <c r="G68" s="39"/>
      <c r="H68" s="39"/>
      <c r="I68" s="39"/>
      <c r="J68" s="39"/>
      <c r="K68" s="39"/>
      <c r="L68" s="39"/>
      <c r="M68" s="116"/>
      <c r="N68" s="116"/>
      <c r="O68" s="40">
        <f>IF(ISERROR(AVERAGE(Calculations!Q69:AB69)),"",AVERAGE(Calculations!Q69:AB69))</f>
        <v>25.06</v>
      </c>
      <c r="P68" s="41">
        <f>IF(ISERROR(STDEV(Calculations!Q69:AB69)),"",IF(COUNT(Calculations!Q69:AB69)&lt;3,"N/A",STDEV(Calculations!Q69:AB69)))</f>
        <v>0.1153256259467092</v>
      </c>
    </row>
    <row r="69" spans="1:16" ht="15" customHeight="1" x14ac:dyDescent="0.3">
      <c r="A69" s="25" t="str">
        <f>'Gene Table'!B69</f>
        <v>SPP1</v>
      </c>
      <c r="B69" s="102">
        <v>67</v>
      </c>
      <c r="C69" s="23">
        <v>21.45</v>
      </c>
      <c r="D69" s="23">
        <v>21.55</v>
      </c>
      <c r="E69" s="23">
        <v>21.4</v>
      </c>
      <c r="F69" s="39"/>
      <c r="G69" s="39"/>
      <c r="H69" s="39"/>
      <c r="I69" s="39"/>
      <c r="J69" s="39"/>
      <c r="K69" s="39"/>
      <c r="L69" s="39"/>
      <c r="M69" s="116"/>
      <c r="N69" s="116"/>
      <c r="O69" s="40">
        <f>IF(ISERROR(AVERAGE(Calculations!Q70:AB70)),"",AVERAGE(Calculations!Q70:AB70))</f>
        <v>21.466666666666669</v>
      </c>
      <c r="P69" s="41">
        <f>IF(ISERROR(STDEV(Calculations!Q70:AB70)),"",IF(COUNT(Calculations!Q70:AB70)&lt;3,"N/A",STDEV(Calculations!Q70:AB70)))</f>
        <v>7.6376261582598415E-2</v>
      </c>
    </row>
    <row r="70" spans="1:16" ht="15" customHeight="1" x14ac:dyDescent="0.3">
      <c r="A70" s="25" t="str">
        <f>'Gene Table'!B70</f>
        <v>TGFA</v>
      </c>
      <c r="B70" s="102">
        <v>68</v>
      </c>
      <c r="C70" s="23" t="s">
        <v>122</v>
      </c>
      <c r="D70" s="23" t="s">
        <v>122</v>
      </c>
      <c r="E70" s="23" t="s">
        <v>122</v>
      </c>
      <c r="F70" s="39"/>
      <c r="G70" s="39"/>
      <c r="H70" s="39"/>
      <c r="I70" s="39"/>
      <c r="J70" s="39"/>
      <c r="K70" s="39"/>
      <c r="L70" s="39"/>
      <c r="M70" s="116"/>
      <c r="N70" s="116"/>
      <c r="O70" s="40">
        <f>IF(ISERROR(AVERAGE(Calculations!Q71:AB71)),"",AVERAGE(Calculations!Q71:AB71))</f>
        <v>35</v>
      </c>
      <c r="P70" s="41">
        <f>IF(ISERROR(STDEV(Calculations!Q71:AB71)),"",IF(COUNT(Calculations!Q71:AB71)&lt;3,"N/A",STDEV(Calculations!Q71:AB71)))</f>
        <v>0</v>
      </c>
    </row>
    <row r="71" spans="1:16" ht="15" customHeight="1" x14ac:dyDescent="0.3">
      <c r="A71" s="25" t="str">
        <f>'Gene Table'!B71</f>
        <v>TGFB1</v>
      </c>
      <c r="B71" s="102">
        <v>69</v>
      </c>
      <c r="C71" s="23">
        <v>29.15</v>
      </c>
      <c r="D71" s="23">
        <v>28.79</v>
      </c>
      <c r="E71" s="23">
        <v>28.59</v>
      </c>
      <c r="F71" s="39"/>
      <c r="G71" s="39"/>
      <c r="H71" s="39"/>
      <c r="I71" s="39"/>
      <c r="J71" s="39"/>
      <c r="K71" s="39"/>
      <c r="L71" s="39"/>
      <c r="M71" s="116"/>
      <c r="N71" s="116"/>
      <c r="O71" s="40">
        <f>IF(ISERROR(AVERAGE(Calculations!Q72:AB72)),"",AVERAGE(Calculations!Q72:AB72))</f>
        <v>28.843333333333334</v>
      </c>
      <c r="P71" s="41">
        <f>IF(ISERROR(STDEV(Calculations!Q72:AB72)),"",IF(COUNT(Calculations!Q72:AB72)&lt;3,"N/A",STDEV(Calculations!Q72:AB72)))</f>
        <v>0.28378395538390289</v>
      </c>
    </row>
    <row r="72" spans="1:16" ht="15" customHeight="1" x14ac:dyDescent="0.3">
      <c r="A72" s="25" t="str">
        <f>'Gene Table'!B72</f>
        <v>TGFB2</v>
      </c>
      <c r="B72" s="102">
        <v>70</v>
      </c>
      <c r="C72" s="23">
        <v>26.9</v>
      </c>
      <c r="D72" s="23">
        <v>26.75</v>
      </c>
      <c r="E72" s="23">
        <v>27.12</v>
      </c>
      <c r="F72" s="39"/>
      <c r="G72" s="39"/>
      <c r="H72" s="39"/>
      <c r="I72" s="39"/>
      <c r="J72" s="39"/>
      <c r="K72" s="39"/>
      <c r="L72" s="39"/>
      <c r="M72" s="116"/>
      <c r="N72" s="116"/>
      <c r="O72" s="40">
        <f>IF(ISERROR(AVERAGE(Calculations!Q73:AB73)),"",AVERAGE(Calculations!Q73:AB73))</f>
        <v>26.923333333333332</v>
      </c>
      <c r="P72" s="41">
        <f>IF(ISERROR(STDEV(Calculations!Q73:AB73)),"",IF(COUNT(Calculations!Q73:AB73)&lt;3,"N/A",STDEV(Calculations!Q73:AB73)))</f>
        <v>0.18610033136277207</v>
      </c>
    </row>
    <row r="73" spans="1:16" ht="15" customHeight="1" x14ac:dyDescent="0.3">
      <c r="A73" s="25" t="str">
        <f>'Gene Table'!B73</f>
        <v>TGFB3</v>
      </c>
      <c r="B73" s="102">
        <v>71</v>
      </c>
      <c r="C73" s="23">
        <v>18.66</v>
      </c>
      <c r="D73" s="23">
        <v>18.59</v>
      </c>
      <c r="E73" s="23">
        <v>18.46</v>
      </c>
      <c r="F73" s="39"/>
      <c r="G73" s="39"/>
      <c r="H73" s="39"/>
      <c r="I73" s="39"/>
      <c r="J73" s="39"/>
      <c r="K73" s="39"/>
      <c r="L73" s="39"/>
      <c r="M73" s="116"/>
      <c r="N73" s="116"/>
      <c r="O73" s="40">
        <f>IF(ISERROR(AVERAGE(Calculations!Q74:AB74)),"",AVERAGE(Calculations!Q74:AB74))</f>
        <v>18.57</v>
      </c>
      <c r="P73" s="41">
        <f>IF(ISERROR(STDEV(Calculations!Q74:AB74)),"",IF(COUNT(Calculations!Q74:AB74)&lt;3,"N/A",STDEV(Calculations!Q74:AB74)))</f>
        <v>0.10148891565092179</v>
      </c>
    </row>
    <row r="74" spans="1:16" ht="15" customHeight="1" x14ac:dyDescent="0.3">
      <c r="A74" s="25" t="str">
        <f>'Gene Table'!B74</f>
        <v>THPO</v>
      </c>
      <c r="B74" s="102">
        <v>72</v>
      </c>
      <c r="C74" s="23">
        <v>31.03</v>
      </c>
      <c r="D74" s="23">
        <v>31.22</v>
      </c>
      <c r="E74" s="23">
        <v>31.44</v>
      </c>
      <c r="F74" s="39"/>
      <c r="G74" s="39"/>
      <c r="H74" s="39"/>
      <c r="I74" s="39"/>
      <c r="J74" s="39"/>
      <c r="K74" s="39"/>
      <c r="L74" s="39"/>
      <c r="M74" s="116"/>
      <c r="N74" s="116"/>
      <c r="O74" s="40">
        <f>IF(ISERROR(AVERAGE(Calculations!Q75:AB75)),"",AVERAGE(Calculations!Q75:AB75))</f>
        <v>31.23</v>
      </c>
      <c r="P74" s="41">
        <f>IF(ISERROR(STDEV(Calculations!Q75:AB75)),"",IF(COUNT(Calculations!Q75:AB75)&lt;3,"N/A",STDEV(Calculations!Q75:AB75)))</f>
        <v>0.20518284528683203</v>
      </c>
    </row>
    <row r="75" spans="1:16" ht="15" customHeight="1" x14ac:dyDescent="0.3">
      <c r="A75" s="25" t="str">
        <f>'Gene Table'!B75</f>
        <v>TNF</v>
      </c>
      <c r="B75" s="102">
        <v>73</v>
      </c>
      <c r="C75" s="23">
        <v>28.25</v>
      </c>
      <c r="D75" s="23">
        <v>27.77</v>
      </c>
      <c r="E75" s="23">
        <v>28.31</v>
      </c>
      <c r="F75" s="39"/>
      <c r="G75" s="39"/>
      <c r="H75" s="39"/>
      <c r="I75" s="39"/>
      <c r="J75" s="39"/>
      <c r="K75" s="39"/>
      <c r="L75" s="39"/>
      <c r="M75" s="116"/>
      <c r="N75" s="116"/>
      <c r="O75" s="40">
        <f>IF(ISERROR(AVERAGE(Calculations!Q76:AB76)),"",AVERAGE(Calculations!Q76:AB76))</f>
        <v>28.11</v>
      </c>
      <c r="P75" s="41">
        <f>IF(ISERROR(STDEV(Calculations!Q76:AB76)),"",IF(COUNT(Calculations!Q76:AB76)&lt;3,"N/A",STDEV(Calculations!Q76:AB76)))</f>
        <v>0.29597297173897463</v>
      </c>
    </row>
    <row r="76" spans="1:16" ht="15" customHeight="1" x14ac:dyDescent="0.3">
      <c r="A76" s="25" t="str">
        <f>'Gene Table'!B76</f>
        <v>TNFRSF11B</v>
      </c>
      <c r="B76" s="102">
        <v>74</v>
      </c>
      <c r="C76" s="23">
        <v>22.99</v>
      </c>
      <c r="D76" s="23">
        <v>22.89</v>
      </c>
      <c r="E76" s="23">
        <v>23.23</v>
      </c>
      <c r="F76" s="39"/>
      <c r="G76" s="39"/>
      <c r="H76" s="39"/>
      <c r="I76" s="39"/>
      <c r="J76" s="39"/>
      <c r="K76" s="39"/>
      <c r="L76" s="39"/>
      <c r="M76" s="116"/>
      <c r="N76" s="116"/>
      <c r="O76" s="40">
        <f>IF(ISERROR(AVERAGE(Calculations!Q77:AB77)),"",AVERAGE(Calculations!Q77:AB77))</f>
        <v>23.036666666666665</v>
      </c>
      <c r="P76" s="41">
        <f>IF(ISERROR(STDEV(Calculations!Q77:AB77)),"",IF(COUNT(Calculations!Q77:AB77)&lt;3,"N/A",STDEV(Calculations!Q77:AB77)))</f>
        <v>0.1747378989610823</v>
      </c>
    </row>
    <row r="77" spans="1:16" ht="15" customHeight="1" x14ac:dyDescent="0.3">
      <c r="A77" s="25" t="str">
        <f>'Gene Table'!B77</f>
        <v>TNFSF10</v>
      </c>
      <c r="B77" s="102">
        <v>75</v>
      </c>
      <c r="C77" s="23">
        <v>34.1</v>
      </c>
      <c r="D77" s="23">
        <v>34.729999999999997</v>
      </c>
      <c r="E77" s="23">
        <v>33.92</v>
      </c>
      <c r="F77" s="39"/>
      <c r="G77" s="39"/>
      <c r="H77" s="39"/>
      <c r="I77" s="39"/>
      <c r="J77" s="39"/>
      <c r="K77" s="39"/>
      <c r="L77" s="39"/>
      <c r="M77" s="116"/>
      <c r="N77" s="116"/>
      <c r="O77" s="40">
        <f>IF(ISERROR(AVERAGE(Calculations!Q78:AB78)),"",AVERAGE(Calculations!Q78:AB78))</f>
        <v>34.25</v>
      </c>
      <c r="P77" s="41">
        <f>IF(ISERROR(STDEV(Calculations!Q78:AB78)),"",IF(COUNT(Calculations!Q78:AB78)&lt;3,"N/A",STDEV(Calculations!Q78:AB78)))</f>
        <v>0.42532340636273208</v>
      </c>
    </row>
    <row r="78" spans="1:16" ht="15" customHeight="1" x14ac:dyDescent="0.3">
      <c r="A78" s="25" t="str">
        <f>'Gene Table'!B78</f>
        <v>TNFSF11</v>
      </c>
      <c r="B78" s="102">
        <v>76</v>
      </c>
      <c r="C78" s="23">
        <v>21.65</v>
      </c>
      <c r="D78" s="23">
        <v>21.51</v>
      </c>
      <c r="E78" s="23">
        <v>21.93</v>
      </c>
      <c r="F78" s="39"/>
      <c r="G78" s="39"/>
      <c r="H78" s="39"/>
      <c r="I78" s="39"/>
      <c r="J78" s="39"/>
      <c r="K78" s="39"/>
      <c r="L78" s="39"/>
      <c r="M78" s="116"/>
      <c r="N78" s="116"/>
      <c r="O78" s="40">
        <f>IF(ISERROR(AVERAGE(Calculations!Q79:AB79)),"",AVERAGE(Calculations!Q79:AB79))</f>
        <v>21.696666666666669</v>
      </c>
      <c r="P78" s="41">
        <f>IF(ISERROR(STDEV(Calculations!Q79:AB79)),"",IF(COUNT(Calculations!Q79:AB79)&lt;3,"N/A",STDEV(Calculations!Q79:AB79)))</f>
        <v>0.21385353243127186</v>
      </c>
    </row>
    <row r="79" spans="1:16" ht="15" customHeight="1" x14ac:dyDescent="0.3">
      <c r="A79" s="25" t="str">
        <f>'Gene Table'!B79</f>
        <v>TNFSF12</v>
      </c>
      <c r="B79" s="102">
        <v>77</v>
      </c>
      <c r="C79" s="23">
        <v>29.08</v>
      </c>
      <c r="D79" s="23">
        <v>28.85</v>
      </c>
      <c r="E79" s="23">
        <v>29.36</v>
      </c>
      <c r="F79" s="39"/>
      <c r="G79" s="39"/>
      <c r="H79" s="39"/>
      <c r="I79" s="39"/>
      <c r="J79" s="39"/>
      <c r="K79" s="39"/>
      <c r="L79" s="39"/>
      <c r="M79" s="116"/>
      <c r="N79" s="116"/>
      <c r="O79" s="40">
        <f>IF(ISERROR(AVERAGE(Calculations!Q80:AB80)),"",AVERAGE(Calculations!Q80:AB80))</f>
        <v>29.096666666666664</v>
      </c>
      <c r="P79" s="41">
        <f>IF(ISERROR(STDEV(Calculations!Q80:AB80)),"",IF(COUNT(Calculations!Q80:AB80)&lt;3,"N/A",STDEV(Calculations!Q80:AB80)))</f>
        <v>0.25540817005987271</v>
      </c>
    </row>
    <row r="80" spans="1:16" ht="15" customHeight="1" x14ac:dyDescent="0.3">
      <c r="A80" s="25" t="str">
        <f>'Gene Table'!B80</f>
        <v>TNFSF13</v>
      </c>
      <c r="B80" s="102">
        <v>78</v>
      </c>
      <c r="C80" s="23">
        <v>26.16</v>
      </c>
      <c r="D80" s="23">
        <v>26.25</v>
      </c>
      <c r="E80" s="23">
        <v>26.33</v>
      </c>
      <c r="F80" s="39"/>
      <c r="G80" s="39"/>
      <c r="H80" s="39"/>
      <c r="I80" s="39"/>
      <c r="J80" s="39"/>
      <c r="K80" s="39"/>
      <c r="L80" s="39"/>
      <c r="M80" s="116"/>
      <c r="N80" s="116"/>
      <c r="O80" s="40">
        <f>IF(ISERROR(AVERAGE(Calculations!Q81:AB81)),"",AVERAGE(Calculations!Q81:AB81))</f>
        <v>26.246666666666666</v>
      </c>
      <c r="P80" s="41">
        <f>IF(ISERROR(STDEV(Calculations!Q81:AB81)),"",IF(COUNT(Calculations!Q81:AB81)&lt;3,"N/A",STDEV(Calculations!Q81:AB81)))</f>
        <v>8.504900548115292E-2</v>
      </c>
    </row>
    <row r="81" spans="1:16" ht="15" customHeight="1" x14ac:dyDescent="0.3">
      <c r="A81" s="25" t="str">
        <f>'Gene Table'!B81</f>
        <v>TNFSF13B</v>
      </c>
      <c r="B81" s="102">
        <v>79</v>
      </c>
      <c r="C81" s="23">
        <v>30.43</v>
      </c>
      <c r="D81" s="23">
        <v>30.3</v>
      </c>
      <c r="E81" s="23">
        <v>30.42</v>
      </c>
      <c r="F81" s="39"/>
      <c r="G81" s="39"/>
      <c r="H81" s="39"/>
      <c r="I81" s="39"/>
      <c r="J81" s="39"/>
      <c r="K81" s="39"/>
      <c r="L81" s="39"/>
      <c r="M81" s="116"/>
      <c r="N81" s="116"/>
      <c r="O81" s="40">
        <f>IF(ISERROR(AVERAGE(Calculations!Q82:AB82)),"",AVERAGE(Calculations!Q82:AB82))</f>
        <v>30.383333333333336</v>
      </c>
      <c r="P81" s="41">
        <f>IF(ISERROR(STDEV(Calculations!Q82:AB82)),"",IF(COUNT(Calculations!Q82:AB82)&lt;3,"N/A",STDEV(Calculations!Q82:AB82)))</f>
        <v>7.2341781380702283E-2</v>
      </c>
    </row>
    <row r="82" spans="1:16" ht="15" customHeight="1" x14ac:dyDescent="0.3">
      <c r="A82" s="25" t="str">
        <f>'Gene Table'!B82</f>
        <v>TNFSF14</v>
      </c>
      <c r="B82" s="102">
        <v>80</v>
      </c>
      <c r="C82" s="23">
        <v>24.92</v>
      </c>
      <c r="D82" s="23">
        <v>24.76</v>
      </c>
      <c r="E82" s="23">
        <v>24.56</v>
      </c>
      <c r="F82" s="39"/>
      <c r="G82" s="39"/>
      <c r="H82" s="39"/>
      <c r="I82" s="39"/>
      <c r="J82" s="39"/>
      <c r="K82" s="39"/>
      <c r="L82" s="39"/>
      <c r="M82" s="116"/>
      <c r="N82" s="116"/>
      <c r="O82" s="40">
        <f>IF(ISERROR(AVERAGE(Calculations!Q83:AB83)),"",AVERAGE(Calculations!Q83:AB83))</f>
        <v>24.74666666666667</v>
      </c>
      <c r="P82" s="41">
        <f>IF(ISERROR(STDEV(Calculations!Q83:AB83)),"",IF(COUNT(Calculations!Q83:AB83)&lt;3,"N/A",STDEV(Calculations!Q83:AB83)))</f>
        <v>0.18036999011291729</v>
      </c>
    </row>
    <row r="83" spans="1:16" ht="15" customHeight="1" x14ac:dyDescent="0.3">
      <c r="A83" s="25" t="str">
        <f>'Gene Table'!B83</f>
        <v>TNFSF4</v>
      </c>
      <c r="B83" s="102">
        <v>81</v>
      </c>
      <c r="C83" s="23">
        <v>35.82</v>
      </c>
      <c r="D83" s="23">
        <v>35.380000000000003</v>
      </c>
      <c r="E83" s="23">
        <v>35.15</v>
      </c>
      <c r="F83" s="39"/>
      <c r="G83" s="39"/>
      <c r="H83" s="39"/>
      <c r="I83" s="39"/>
      <c r="J83" s="39"/>
      <c r="K83" s="39"/>
      <c r="L83" s="39"/>
      <c r="M83" s="116"/>
      <c r="N83" s="116"/>
      <c r="O83" s="40">
        <f>IF(ISERROR(AVERAGE(Calculations!Q84:AB84)),"",AVERAGE(Calculations!Q84:AB84))</f>
        <v>35</v>
      </c>
      <c r="P83" s="41">
        <f>IF(ISERROR(STDEV(Calculations!Q84:AB84)),"",IF(COUNT(Calculations!Q84:AB84)&lt;3,"N/A",STDEV(Calculations!Q84:AB84)))</f>
        <v>0</v>
      </c>
    </row>
    <row r="84" spans="1:16" ht="15" customHeight="1" x14ac:dyDescent="0.3">
      <c r="A84" s="25" t="str">
        <f>'Gene Table'!B84</f>
        <v>TNFSF8</v>
      </c>
      <c r="B84" s="102">
        <v>82</v>
      </c>
      <c r="C84" s="23">
        <v>26.77</v>
      </c>
      <c r="D84" s="23">
        <v>26.85</v>
      </c>
      <c r="E84" s="23">
        <v>27.04</v>
      </c>
      <c r="F84" s="39"/>
      <c r="G84" s="39"/>
      <c r="H84" s="39"/>
      <c r="I84" s="39"/>
      <c r="J84" s="39"/>
      <c r="K84" s="39"/>
      <c r="L84" s="39"/>
      <c r="M84" s="116"/>
      <c r="N84" s="116"/>
      <c r="O84" s="40">
        <f>IF(ISERROR(AVERAGE(Calculations!Q85:AB85)),"",AVERAGE(Calculations!Q85:AB85))</f>
        <v>26.886666666666667</v>
      </c>
      <c r="P84" s="41">
        <f>IF(ISERROR(STDEV(Calculations!Q85:AB85)),"",IF(COUNT(Calculations!Q85:AB85)&lt;3,"N/A",STDEV(Calculations!Q85:AB85)))</f>
        <v>0.13868429375143099</v>
      </c>
    </row>
    <row r="85" spans="1:16" ht="15" customHeight="1" x14ac:dyDescent="0.3">
      <c r="A85" s="25" t="str">
        <f>'Gene Table'!B85</f>
        <v>TXLNA</v>
      </c>
      <c r="B85" s="102">
        <v>83</v>
      </c>
      <c r="C85" s="23">
        <v>26.25</v>
      </c>
      <c r="D85" s="23">
        <v>26.23</v>
      </c>
      <c r="E85" s="23">
        <v>26.38</v>
      </c>
      <c r="F85" s="39"/>
      <c r="G85" s="39"/>
      <c r="H85" s="39"/>
      <c r="I85" s="39"/>
      <c r="J85" s="39"/>
      <c r="K85" s="39"/>
      <c r="L85" s="39"/>
      <c r="M85" s="116"/>
      <c r="N85" s="116"/>
      <c r="O85" s="40">
        <f>IF(ISERROR(AVERAGE(Calculations!Q86:AB86)),"",AVERAGE(Calculations!Q86:AB86))</f>
        <v>26.286666666666665</v>
      </c>
      <c r="P85" s="41">
        <f>IF(ISERROR(STDEV(Calculations!Q86:AB86)),"",IF(COUNT(Calculations!Q86:AB86)&lt;3,"N/A",STDEV(Calculations!Q86:AB86)))</f>
        <v>8.144527815247006E-2</v>
      </c>
    </row>
    <row r="86" spans="1:16" ht="15" customHeight="1" x14ac:dyDescent="0.3">
      <c r="A86" s="25" t="str">
        <f>'Gene Table'!B86</f>
        <v>VEGFA</v>
      </c>
      <c r="B86" s="102">
        <v>84</v>
      </c>
      <c r="C86" s="23">
        <v>22.3</v>
      </c>
      <c r="D86" s="23">
        <v>22.22</v>
      </c>
      <c r="E86" s="23">
        <v>22.28</v>
      </c>
      <c r="F86" s="39"/>
      <c r="G86" s="39"/>
      <c r="H86" s="39"/>
      <c r="I86" s="39"/>
      <c r="J86" s="39"/>
      <c r="K86" s="39"/>
      <c r="L86" s="39"/>
      <c r="M86" s="116"/>
      <c r="N86" s="116"/>
      <c r="O86" s="40">
        <f>IF(ISERROR(AVERAGE(Calculations!Q87:AB87)),"",AVERAGE(Calculations!Q87:AB87))</f>
        <v>22.266666666666666</v>
      </c>
      <c r="P86" s="41">
        <f>IF(ISERROR(STDEV(Calculations!Q87:AB87)),"",IF(COUNT(Calculations!Q87:AB87)&lt;3,"N/A",STDEV(Calculations!Q87:AB87)))</f>
        <v>4.1633319989323764E-2</v>
      </c>
    </row>
    <row r="87" spans="1:16" ht="15" customHeight="1" x14ac:dyDescent="0.3">
      <c r="A87" s="25" t="str">
        <f>'Gene Table'!B87</f>
        <v>ACTB</v>
      </c>
      <c r="B87" s="102">
        <v>85</v>
      </c>
      <c r="C87" s="23">
        <v>14.08</v>
      </c>
      <c r="D87" s="23">
        <v>14.02</v>
      </c>
      <c r="E87" s="23">
        <v>14.13</v>
      </c>
      <c r="F87" s="39"/>
      <c r="G87" s="39"/>
      <c r="H87" s="39"/>
      <c r="I87" s="39"/>
      <c r="J87" s="39"/>
      <c r="K87" s="39"/>
      <c r="L87" s="39"/>
      <c r="M87" s="116"/>
      <c r="N87" s="116"/>
      <c r="O87" s="40">
        <f>IF(ISERROR(AVERAGE(Calculations!Q88:AB88)),"",AVERAGE(Calculations!Q88:AB88))</f>
        <v>14.076666666666668</v>
      </c>
      <c r="P87" s="41">
        <f>IF(ISERROR(STDEV(Calculations!Q88:AB88)),"",IF(COUNT(Calculations!Q88:AB88)&lt;3,"N/A",STDEV(Calculations!Q88:AB88)))</f>
        <v>5.507570547286162E-2</v>
      </c>
    </row>
    <row r="88" spans="1:16" ht="15" customHeight="1" x14ac:dyDescent="0.3">
      <c r="A88" s="25" t="str">
        <f>'Gene Table'!B88</f>
        <v>B2M</v>
      </c>
      <c r="B88" s="102">
        <v>86</v>
      </c>
      <c r="C88" s="23">
        <v>24.52</v>
      </c>
      <c r="D88" s="23">
        <v>24.44</v>
      </c>
      <c r="E88" s="23">
        <v>24.52</v>
      </c>
      <c r="F88" s="39"/>
      <c r="G88" s="39"/>
      <c r="H88" s="39"/>
      <c r="I88" s="39"/>
      <c r="J88" s="39"/>
      <c r="K88" s="39"/>
      <c r="L88" s="39"/>
      <c r="M88" s="116"/>
      <c r="N88" s="116"/>
      <c r="O88" s="40">
        <f>IF(ISERROR(AVERAGE(Calculations!Q89:AB89)),"",AVERAGE(Calculations!Q89:AB89))</f>
        <v>24.493333333333336</v>
      </c>
      <c r="P88" s="41">
        <f>IF(ISERROR(STDEV(Calculations!Q89:AB89)),"",IF(COUNT(Calculations!Q89:AB89)&lt;3,"N/A",STDEV(Calculations!Q89:AB89)))</f>
        <v>4.6188021535169078E-2</v>
      </c>
    </row>
    <row r="89" spans="1:16" ht="15" customHeight="1" x14ac:dyDescent="0.3">
      <c r="A89" s="25" t="str">
        <f>'Gene Table'!B89</f>
        <v>GAPDH</v>
      </c>
      <c r="B89" s="102">
        <v>87</v>
      </c>
      <c r="C89" s="23">
        <v>18.559999999999999</v>
      </c>
      <c r="D89" s="23">
        <v>18.350000000000001</v>
      </c>
      <c r="E89" s="23">
        <v>18.739999999999998</v>
      </c>
      <c r="F89" s="39"/>
      <c r="G89" s="39"/>
      <c r="H89" s="39"/>
      <c r="I89" s="39"/>
      <c r="J89" s="39"/>
      <c r="K89" s="39"/>
      <c r="L89" s="39"/>
      <c r="M89" s="116"/>
      <c r="N89" s="116"/>
      <c r="O89" s="40">
        <f>IF(ISERROR(AVERAGE(Calculations!Q90:AB90)),"",AVERAGE(Calculations!Q90:AB90))</f>
        <v>18.549999999999997</v>
      </c>
      <c r="P89" s="41">
        <f>IF(ISERROR(STDEV(Calculations!Q90:AB90)),"",IF(COUNT(Calculations!Q90:AB90)&lt;3,"N/A",STDEV(Calculations!Q90:AB90)))</f>
        <v>0.19519221295942982</v>
      </c>
    </row>
    <row r="90" spans="1:16" ht="15" customHeight="1" x14ac:dyDescent="0.3">
      <c r="A90" s="25" t="str">
        <f>'Gene Table'!B90</f>
        <v>HPRT1</v>
      </c>
      <c r="B90" s="102">
        <v>88</v>
      </c>
      <c r="C90" s="23">
        <v>17.89</v>
      </c>
      <c r="D90" s="23">
        <v>17.77</v>
      </c>
      <c r="E90" s="23">
        <v>18.010000000000002</v>
      </c>
      <c r="F90" s="39"/>
      <c r="G90" s="39"/>
      <c r="H90" s="39"/>
      <c r="I90" s="39"/>
      <c r="J90" s="39"/>
      <c r="K90" s="39"/>
      <c r="L90" s="39"/>
      <c r="M90" s="116"/>
      <c r="N90" s="116"/>
      <c r="O90" s="40">
        <f>IF(ISERROR(AVERAGE(Calculations!Q91:AB91)),"",AVERAGE(Calculations!Q91:AB91))</f>
        <v>17.89</v>
      </c>
      <c r="P90" s="41">
        <f>IF(ISERROR(STDEV(Calculations!Q91:AB91)),"",IF(COUNT(Calculations!Q91:AB91)&lt;3,"N/A",STDEV(Calculations!Q91:AB91)))</f>
        <v>0.12000000000000099</v>
      </c>
    </row>
    <row r="91" spans="1:16" ht="15" customHeight="1" x14ac:dyDescent="0.3">
      <c r="A91" s="25" t="str">
        <f>'Gene Table'!B91</f>
        <v>RPLP0</v>
      </c>
      <c r="B91" s="102">
        <v>89</v>
      </c>
      <c r="C91" s="23">
        <v>17.3</v>
      </c>
      <c r="D91" s="23">
        <v>17.13</v>
      </c>
      <c r="E91" s="23">
        <v>17.48</v>
      </c>
      <c r="F91" s="39"/>
      <c r="G91" s="39"/>
      <c r="H91" s="39"/>
      <c r="I91" s="39"/>
      <c r="J91" s="39"/>
      <c r="K91" s="39"/>
      <c r="L91" s="39"/>
      <c r="M91" s="116"/>
      <c r="N91" s="116"/>
      <c r="O91" s="40">
        <f>IF(ISERROR(AVERAGE(Calculations!Q92:AB92)),"",AVERAGE(Calculations!Q92:AB92))</f>
        <v>17.303333333333331</v>
      </c>
      <c r="P91" s="41">
        <f>IF(ISERROR(STDEV(Calculations!Q92:AB92)),"",IF(COUNT(Calculations!Q92:AB92)&lt;3,"N/A",STDEV(Calculations!Q92:AB92)))</f>
        <v>0.17502380790433505</v>
      </c>
    </row>
    <row r="92" spans="1:16" ht="15" customHeight="1" x14ac:dyDescent="0.3">
      <c r="A92" s="25" t="str">
        <f>'Gene Table'!B92</f>
        <v>HGDC</v>
      </c>
      <c r="B92" s="102">
        <v>90</v>
      </c>
      <c r="C92" s="23">
        <v>40.090000000000003</v>
      </c>
      <c r="D92" s="23">
        <v>38.54</v>
      </c>
      <c r="E92" s="23">
        <v>39.79</v>
      </c>
      <c r="F92" s="39"/>
      <c r="G92" s="39"/>
      <c r="H92" s="39"/>
      <c r="I92" s="39"/>
      <c r="J92" s="39"/>
      <c r="K92" s="39"/>
      <c r="L92" s="39"/>
      <c r="M92" s="116"/>
      <c r="N92" s="116"/>
      <c r="O92" s="40">
        <f>IF(ISERROR(AVERAGE(Calculations!Q93:AB93)),"",AVERAGE(Calculations!Q93:AB93))</f>
        <v>35</v>
      </c>
      <c r="P92" s="41">
        <f>IF(ISERROR(STDEV(Calculations!Q93:AB93)),"",IF(COUNT(Calculations!Q93:AB93)&lt;3,"N/A",STDEV(Calculations!Q93:AB93)))</f>
        <v>0</v>
      </c>
    </row>
    <row r="93" spans="1:16" ht="15" customHeight="1" x14ac:dyDescent="0.3">
      <c r="A93" s="25" t="str">
        <f>'Gene Table'!B93</f>
        <v>RTC1</v>
      </c>
      <c r="B93" s="102">
        <v>91</v>
      </c>
      <c r="C93" s="23">
        <v>21.25</v>
      </c>
      <c r="D93" s="23">
        <v>21.2</v>
      </c>
      <c r="E93" s="23">
        <v>21.44</v>
      </c>
      <c r="F93" s="39"/>
      <c r="G93" s="39"/>
      <c r="H93" s="39"/>
      <c r="I93" s="39"/>
      <c r="J93" s="39"/>
      <c r="K93" s="39"/>
      <c r="L93" s="39"/>
      <c r="M93" s="116"/>
      <c r="N93" s="116"/>
      <c r="O93" s="40">
        <f>IF(ISERROR(AVERAGE(Calculations!Q94:AB94)),"",AVERAGE(Calculations!Q94:AB94))</f>
        <v>21.296666666666667</v>
      </c>
      <c r="P93" s="41">
        <f>IF(ISERROR(STDEV(Calculations!Q94:AB94)),"",IF(COUNT(Calculations!Q94:AB94)&lt;3,"N/A",STDEV(Calculations!Q94:AB94)))</f>
        <v>0.12662279942148486</v>
      </c>
    </row>
    <row r="94" spans="1:16" ht="15" customHeight="1" x14ac:dyDescent="0.3">
      <c r="A94" s="25" t="str">
        <f>'Gene Table'!B94</f>
        <v>RTC2</v>
      </c>
      <c r="B94" s="102">
        <v>92</v>
      </c>
      <c r="C94" s="23">
        <v>21.19</v>
      </c>
      <c r="D94" s="23">
        <v>21.15</v>
      </c>
      <c r="E94" s="23">
        <v>21.43</v>
      </c>
      <c r="F94" s="39"/>
      <c r="G94" s="39"/>
      <c r="H94" s="39"/>
      <c r="I94" s="39"/>
      <c r="J94" s="39"/>
      <c r="K94" s="39"/>
      <c r="L94" s="39"/>
      <c r="M94" s="116"/>
      <c r="N94" s="116"/>
      <c r="O94" s="40">
        <f>IF(ISERROR(AVERAGE(Calculations!Q95:AB95)),"",AVERAGE(Calculations!Q95:AB95))</f>
        <v>21.256666666666668</v>
      </c>
      <c r="P94" s="41">
        <f>IF(ISERROR(STDEV(Calculations!Q95:AB95)),"",IF(COUNT(Calculations!Q95:AB95)&lt;3,"N/A",STDEV(Calculations!Q95:AB95)))</f>
        <v>0.15143755588800736</v>
      </c>
    </row>
    <row r="95" spans="1:16" ht="15" customHeight="1" x14ac:dyDescent="0.3">
      <c r="A95" s="25" t="str">
        <f>'Gene Table'!B95</f>
        <v>RTC3</v>
      </c>
      <c r="B95" s="102">
        <v>93</v>
      </c>
      <c r="C95" s="23">
        <v>21.36</v>
      </c>
      <c r="D95" s="23">
        <v>21.23</v>
      </c>
      <c r="E95" s="23">
        <v>21.56</v>
      </c>
      <c r="F95" s="39"/>
      <c r="G95" s="39"/>
      <c r="H95" s="39"/>
      <c r="I95" s="39"/>
      <c r="J95" s="39"/>
      <c r="K95" s="39"/>
      <c r="L95" s="39"/>
      <c r="M95" s="116"/>
      <c r="N95" s="116"/>
      <c r="O95" s="40">
        <f>IF(ISERROR(AVERAGE(Calculations!Q96:AB96)),"",AVERAGE(Calculations!Q96:AB96))</f>
        <v>21.383333333333336</v>
      </c>
      <c r="P95" s="41">
        <f>IF(ISERROR(STDEV(Calculations!Q96:AB96)),"",IF(COUNT(Calculations!Q96:AB96)&lt;3,"N/A",STDEV(Calculations!Q96:AB96)))</f>
        <v>0.16623276853055494</v>
      </c>
    </row>
    <row r="96" spans="1:16" ht="15" customHeight="1" x14ac:dyDescent="0.3">
      <c r="A96" s="25" t="str">
        <f>'Gene Table'!B96</f>
        <v>PPC1</v>
      </c>
      <c r="B96" s="102">
        <v>94</v>
      </c>
      <c r="C96" s="23">
        <v>17.510000000000002</v>
      </c>
      <c r="D96" s="23">
        <v>17.53</v>
      </c>
      <c r="E96" s="23">
        <v>17.61</v>
      </c>
      <c r="F96" s="39"/>
      <c r="G96" s="39"/>
      <c r="H96" s="39"/>
      <c r="I96" s="39"/>
      <c r="J96" s="39"/>
      <c r="K96" s="39"/>
      <c r="L96" s="39"/>
      <c r="M96" s="116"/>
      <c r="N96" s="116"/>
      <c r="O96" s="40">
        <f>IF(ISERROR(AVERAGE(Calculations!Q97:AB97)),"",AVERAGE(Calculations!Q97:AB97))</f>
        <v>17.55</v>
      </c>
      <c r="P96" s="41">
        <f>IF(ISERROR(STDEV(Calculations!Q97:AB97)),"",IF(COUNT(Calculations!Q97:AB97)&lt;3,"N/A",STDEV(Calculations!Q97:AB97)))</f>
        <v>5.2915026221290684E-2</v>
      </c>
    </row>
    <row r="97" spans="1:16" ht="15" customHeight="1" x14ac:dyDescent="0.3">
      <c r="A97" s="25" t="str">
        <f>'Gene Table'!B97</f>
        <v>PPC2</v>
      </c>
      <c r="B97" s="102">
        <v>95</v>
      </c>
      <c r="C97" s="23">
        <v>17.64</v>
      </c>
      <c r="D97" s="23">
        <v>17.41</v>
      </c>
      <c r="E97" s="23">
        <v>17.54</v>
      </c>
      <c r="F97" s="26"/>
      <c r="G97" s="26"/>
      <c r="H97" s="26"/>
      <c r="I97" s="26"/>
      <c r="J97" s="26"/>
      <c r="K97" s="26"/>
      <c r="L97" s="26"/>
      <c r="M97" s="117"/>
      <c r="N97" s="117"/>
      <c r="O97" s="40">
        <f>IF(ISERROR(AVERAGE(Calculations!Q98:AB98)),"",AVERAGE(Calculations!Q98:AB98))</f>
        <v>17.529999999999998</v>
      </c>
      <c r="P97" s="41">
        <f>IF(ISERROR(STDEV(Calculations!Q98:AB98)),"",IF(COUNT(Calculations!Q98:AB98)&lt;3,"N/A",STDEV(Calculations!Q98:AB98)))</f>
        <v>0.11532562594670812</v>
      </c>
    </row>
    <row r="98" spans="1:16" ht="15" customHeight="1" x14ac:dyDescent="0.3">
      <c r="A98" s="25" t="str">
        <f>'Gene Table'!B98</f>
        <v>PPC3</v>
      </c>
      <c r="B98" s="102">
        <v>96</v>
      </c>
      <c r="C98" s="23">
        <v>17.899999999999999</v>
      </c>
      <c r="D98" s="23">
        <v>17.93</v>
      </c>
      <c r="E98" s="23">
        <v>17.66</v>
      </c>
      <c r="F98" s="26"/>
      <c r="G98" s="26"/>
      <c r="H98" s="26"/>
      <c r="I98" s="26"/>
      <c r="J98" s="26"/>
      <c r="K98" s="26"/>
      <c r="L98" s="26"/>
      <c r="M98" s="117"/>
      <c r="N98" s="117"/>
      <c r="O98" s="40">
        <f>IF(ISERROR(AVERAGE(Calculations!Q99:AB99)),"",AVERAGE(Calculations!Q99:AB99))</f>
        <v>17.829999999999998</v>
      </c>
      <c r="P98" s="41">
        <f>IF(ISERROR(STDEV(Calculations!Q99:AB99)),"",IF(COUNT(Calculations!Q99:AB99)&lt;3,"N/A",STDEV(Calculations!Q99:AB99)))</f>
        <v>0.1479864858694869</v>
      </c>
    </row>
    <row r="100" spans="1:16" ht="15" customHeight="1" x14ac:dyDescent="0.3">
      <c r="A100" s="186" t="s">
        <v>123</v>
      </c>
      <c r="B100" s="187"/>
      <c r="C100" s="187"/>
      <c r="D100" s="187"/>
      <c r="E100" s="187"/>
      <c r="F100" s="187"/>
      <c r="G100" s="187"/>
      <c r="H100" s="187"/>
      <c r="I100" s="187"/>
      <c r="J100" s="187"/>
      <c r="K100" s="187"/>
      <c r="L100" s="187"/>
      <c r="M100" s="187"/>
      <c r="N100" s="187"/>
      <c r="O100" s="187"/>
      <c r="P100" s="188"/>
    </row>
    <row r="101" spans="1:16" ht="15" customHeight="1" x14ac:dyDescent="0.3">
      <c r="A101" s="43"/>
      <c r="B101" s="43"/>
      <c r="C101" s="43"/>
      <c r="D101" s="43"/>
      <c r="E101" s="43"/>
      <c r="F101" s="43"/>
      <c r="G101" s="43"/>
      <c r="H101" s="43"/>
      <c r="I101" s="43"/>
      <c r="J101" s="43"/>
      <c r="K101" s="43"/>
      <c r="L101" s="43"/>
      <c r="M101" s="43"/>
      <c r="N101" s="43"/>
      <c r="O101" s="43"/>
      <c r="P101" s="43"/>
    </row>
    <row r="102" spans="1:16" ht="15" customHeight="1" x14ac:dyDescent="0.3">
      <c r="B102" s="16"/>
    </row>
    <row r="103" spans="1:16" ht="15" customHeight="1" x14ac:dyDescent="0.3">
      <c r="B103" s="16"/>
    </row>
    <row r="105" spans="1:16" ht="15" customHeight="1" x14ac:dyDescent="0.3">
      <c r="C105" s="44"/>
    </row>
    <row r="106" spans="1:16" ht="15" customHeight="1" x14ac:dyDescent="0.3">
      <c r="C106" s="44"/>
    </row>
    <row r="107" spans="1:16" ht="15" customHeight="1" x14ac:dyDescent="0.3">
      <c r="C107" s="44"/>
    </row>
    <row r="108" spans="1:16" ht="15" customHeight="1" x14ac:dyDescent="0.3">
      <c r="C108" s="44"/>
    </row>
    <row r="109" spans="1:16" ht="15" customHeight="1" x14ac:dyDescent="0.3">
      <c r="C109" s="44"/>
    </row>
  </sheetData>
  <mergeCells count="4">
    <mergeCell ref="A100:P100"/>
    <mergeCell ref="A1:A2"/>
    <mergeCell ref="B1:B2"/>
    <mergeCell ref="C1:P1"/>
  </mergeCells>
  <conditionalFormatting sqref="C3:O98">
    <cfRule type="cellIs" dxfId="7" priority="2" stopIfTrue="1" operator="equal">
      <formula>0</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1" stopIfTrue="1" operator="greaterThanOrEqual" id="{9EEF6CB6-20ED-4ECE-B875-C7E55452A678}">
            <xm:f>Calculations!$C$109</xm:f>
            <x14:dxf>
              <font>
                <b/>
                <i val="0"/>
                <condense val="0"/>
                <extend val="0"/>
                <color indexed="10"/>
              </font>
            </x14:dxf>
          </x14:cfRule>
          <xm:sqref>C3:O98</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24"/>
  <sheetViews>
    <sheetView workbookViewId="0">
      <selection sqref="A1:A2"/>
    </sheetView>
  </sheetViews>
  <sheetFormatPr defaultColWidth="6.58203125" defaultRowHeight="15" customHeight="1" x14ac:dyDescent="0.3"/>
  <cols>
    <col min="1" max="1" width="25.58203125" style="48" customWidth="1"/>
    <col min="2" max="2" width="6.58203125" style="48"/>
    <col min="3" max="12" width="8.58203125" style="48" customWidth="1"/>
    <col min="13" max="14" width="8.58203125" style="114" customWidth="1"/>
    <col min="15" max="15" width="6.58203125" style="48"/>
    <col min="16" max="16" width="25.58203125" style="48" customWidth="1"/>
    <col min="17" max="17" width="6.58203125" style="48"/>
    <col min="18" max="27" width="8.58203125" style="48" customWidth="1"/>
    <col min="28" max="29" width="8.58203125" style="114" customWidth="1"/>
    <col min="30" max="16384" width="6.58203125" style="48"/>
  </cols>
  <sheetData>
    <row r="1" spans="1:29" s="32" customFormat="1" ht="15" customHeight="1" x14ac:dyDescent="0.3">
      <c r="A1" s="189" t="s">
        <v>270</v>
      </c>
      <c r="B1" s="176" t="s">
        <v>268</v>
      </c>
      <c r="C1" s="181" t="str">
        <f>Results!C2</f>
        <v>Test Group</v>
      </c>
      <c r="D1" s="183"/>
      <c r="E1" s="183"/>
      <c r="F1" s="183"/>
      <c r="G1" s="183"/>
      <c r="H1" s="183"/>
      <c r="I1" s="183"/>
      <c r="J1" s="183"/>
      <c r="K1" s="183"/>
      <c r="L1" s="183"/>
      <c r="M1" s="183"/>
      <c r="N1" s="184"/>
      <c r="O1" s="48"/>
      <c r="P1" s="189" t="s">
        <v>270</v>
      </c>
      <c r="Q1" s="176" t="s">
        <v>268</v>
      </c>
      <c r="R1" s="181" t="str">
        <f>Results!D2</f>
        <v>Control Group</v>
      </c>
      <c r="S1" s="183"/>
      <c r="T1" s="183"/>
      <c r="U1" s="183"/>
      <c r="V1" s="183"/>
      <c r="W1" s="183"/>
      <c r="X1" s="183"/>
      <c r="Y1" s="183"/>
      <c r="Z1" s="183"/>
      <c r="AA1" s="183"/>
      <c r="AB1" s="183"/>
      <c r="AC1" s="184"/>
    </row>
    <row r="2" spans="1:29" ht="15" customHeight="1" x14ac:dyDescent="0.3">
      <c r="A2" s="190"/>
      <c r="B2" s="176"/>
      <c r="C2" s="45" t="s">
        <v>221</v>
      </c>
      <c r="D2" s="45" t="s">
        <v>222</v>
      </c>
      <c r="E2" s="45" t="s">
        <v>223</v>
      </c>
      <c r="F2" s="45" t="s">
        <v>224</v>
      </c>
      <c r="G2" s="45" t="s">
        <v>225</v>
      </c>
      <c r="H2" s="45" t="s">
        <v>226</v>
      </c>
      <c r="I2" s="45" t="s">
        <v>227</v>
      </c>
      <c r="J2" s="45" t="s">
        <v>228</v>
      </c>
      <c r="K2" s="45" t="s">
        <v>229</v>
      </c>
      <c r="L2" s="45" t="s">
        <v>230</v>
      </c>
      <c r="M2" s="115" t="s">
        <v>273</v>
      </c>
      <c r="N2" s="115" t="s">
        <v>274</v>
      </c>
      <c r="P2" s="190"/>
      <c r="Q2" s="176"/>
      <c r="R2" s="45" t="s">
        <v>221</v>
      </c>
      <c r="S2" s="45" t="s">
        <v>222</v>
      </c>
      <c r="T2" s="45" t="s">
        <v>223</v>
      </c>
      <c r="U2" s="45" t="s">
        <v>224</v>
      </c>
      <c r="V2" s="45" t="s">
        <v>225</v>
      </c>
      <c r="W2" s="45" t="s">
        <v>226</v>
      </c>
      <c r="X2" s="45" t="s">
        <v>227</v>
      </c>
      <c r="Y2" s="45" t="s">
        <v>228</v>
      </c>
      <c r="Z2" s="45" t="s">
        <v>229</v>
      </c>
      <c r="AA2" s="45" t="s">
        <v>230</v>
      </c>
      <c r="AB2" s="115" t="s">
        <v>273</v>
      </c>
      <c r="AC2" s="115" t="s">
        <v>274</v>
      </c>
    </row>
    <row r="3" spans="1:29" ht="15" customHeight="1" x14ac:dyDescent="0.3">
      <c r="A3" s="35" t="str">
        <f>IF(ISNUMBER(MATCH(VLOOKUP(LEFT('Gene Table'!$B$1,4),'Array Content'!$A$2:$G$14,2,FALSE),'Gene Table'!$B$3:$B$98,0)),VLOOKUP(LEFT('Gene Table'!$B$1,4),'Array Content'!$A$2:$G$14,2,FALSE),"")</f>
        <v>ACTB</v>
      </c>
      <c r="B3" s="28">
        <f>IF(A3="","",IF(VLOOKUP($A3,'Test Sample Data'!$A$3:$N498,2,FALSE)=0,"",VLOOKUP($A3,'Test Sample Data'!$A$3:$N498,2,FALSE)))</f>
        <v>85</v>
      </c>
      <c r="C3" s="8">
        <f>IF(A3="","",IF(VLOOKUP($A3,Calculations!$A$4:$N$99,3,FALSE)=0,"",VLOOKUP($A3,Calculations!$A$4:$N$99,3,FALSE)))</f>
        <v>14.21</v>
      </c>
      <c r="D3" s="8">
        <f>IF(A3="","",IF(VLOOKUP($A3,Calculations!$A$4:$N$99,4,FALSE)=0,"",VLOOKUP($A3,Calculations!$A$4:$N$99,4,FALSE)))</f>
        <v>14.67</v>
      </c>
      <c r="E3" s="8">
        <f>IF(A3="","",IF(VLOOKUP($A3,Calculations!$A$4:$N$99,5,FALSE)=0,"",VLOOKUP($A3,Calculations!$A$4:$N$99,5,FALSE)))</f>
        <v>14.65</v>
      </c>
      <c r="F3" s="8" t="str">
        <f>IF(A3="","",IF(VLOOKUP($A3,Calculations!$A$4:$N$99,6,FALSE)=0,"",VLOOKUP($A3,Calculations!$A$4:$N$99,6,FALSE)))</f>
        <v/>
      </c>
      <c r="G3" s="8" t="str">
        <f>IF(A3="","",IF(VLOOKUP($A3,Calculations!$A$4:$N$99,7,FALSE)=0,"",VLOOKUP($A3,Calculations!$A$4:$N$99,7,FALSE)))</f>
        <v/>
      </c>
      <c r="H3" s="8" t="str">
        <f>IF(A3="","",IF(VLOOKUP($A3,Calculations!$A$4:$N$99,8,FALSE)=0,"",VLOOKUP($A3,Calculations!$A$4:$N$99,8,FALSE)))</f>
        <v/>
      </c>
      <c r="I3" s="8" t="str">
        <f>IF(A3="","",IF(VLOOKUP($A3,Calculations!$A$4:$N$99,9,FALSE)=0,"",VLOOKUP($A3,Calculations!$A$4:$N$99,9,FALSE)))</f>
        <v/>
      </c>
      <c r="J3" s="8" t="str">
        <f>IF(A3="","",IF(VLOOKUP($A3,Calculations!$A$4:$N$99,10,FALSE)=0,"",VLOOKUP($A3,Calculations!$A$4:$N$99,10,FALSE)))</f>
        <v/>
      </c>
      <c r="K3" s="8" t="str">
        <f>IF(A3="","",IF(VLOOKUP($A3,Calculations!$A$4:$N$99,11,FALSE)=0,"",VLOOKUP($A3,Calculations!$A$4:$N$99,11,FALSE)))</f>
        <v/>
      </c>
      <c r="L3" s="8" t="str">
        <f>IF(A3="","",IF(VLOOKUP($A3,Calculations!$A$4:$N$99,12,FALSE)=0,"",VLOOKUP($A3,Calculations!$A$4:$N$99,12,FALSE)))</f>
        <v/>
      </c>
      <c r="M3" s="8" t="str">
        <f>IF(B3="","",IF(VLOOKUP($A3,Calculations!$A$4:$N$99,13,FALSE)=0,"",VLOOKUP($A3,Calculations!$A$4:$N$99,13,FALSE)))</f>
        <v/>
      </c>
      <c r="N3" s="8" t="str">
        <f>IF(C3="","",IF(VLOOKUP($A3,Calculations!$A$4:$N$99,14,FALSE)=0,"",VLOOKUP($A3,Calculations!$A$4:$N$99,14,FALSE)))</f>
        <v/>
      </c>
      <c r="P3" s="52" t="str">
        <f t="shared" ref="P3:P22" si="0">IF(A3=0,"",A3)</f>
        <v>ACTB</v>
      </c>
      <c r="Q3" s="52">
        <f t="shared" ref="Q3:Q22" si="1">IF(B3=0,"",B3)</f>
        <v>85</v>
      </c>
      <c r="R3" s="8">
        <f>IF(A3="","",IF(VLOOKUP($A3,Calculations!$O$4:$AB$99,3,FALSE)=0,"",VLOOKUP($A3,Calculations!$O$4:$AB$99,3,FALSE)))</f>
        <v>14.08</v>
      </c>
      <c r="S3" s="8">
        <f>IF(B3="","",IF(VLOOKUP($A3,Calculations!$O$4:$AB$99,4,FALSE)=0,"",VLOOKUP($A3,Calculations!$O$4:$AB$99,4,FALSE)))</f>
        <v>14.02</v>
      </c>
      <c r="T3" s="8">
        <f>IF(C3="","",IF(VLOOKUP($A3,Calculations!$O$4:$AB$99,5,FALSE)=0,"",VLOOKUP($A3,Calculations!$O$4:$AB$99,5,FALSE)))</f>
        <v>14.13</v>
      </c>
      <c r="U3" s="8" t="str">
        <f>IF(D3="","",IF(VLOOKUP($A3,Calculations!$O$4:$AB$99,6,FALSE)=0,"",VLOOKUP($A3,Calculations!$O$4:$AB$99,6,FALSE)))</f>
        <v/>
      </c>
      <c r="V3" s="8" t="str">
        <f>IF(E3="","",IF(VLOOKUP($A3,Calculations!$O$4:$AB$99,7,FALSE)=0,"",VLOOKUP($A3,Calculations!$O$4:$AB$99,7,FALSE)))</f>
        <v/>
      </c>
      <c r="W3" s="8" t="str">
        <f>IF(F3="","",IF(VLOOKUP($A3,Calculations!$O$4:$AB$99,8,FALSE)=0,"",VLOOKUP($A3,Calculations!$O$4:$AB$99,8,FALSE)))</f>
        <v/>
      </c>
      <c r="X3" s="8" t="str">
        <f>IF(G3="","",IF(VLOOKUP($A3,Calculations!$O$4:$AB$99,9,FALSE)=0,"",VLOOKUP($A3,Calculations!$O$4:$AB$99,9,FALSE)))</f>
        <v/>
      </c>
      <c r="Y3" s="8" t="str">
        <f>IF(H3="","",IF(VLOOKUP($A3,Calculations!$O$4:$AB$99,10,FALSE)=0,"",VLOOKUP($A3,Calculations!$O$4:$AB$99,10,FALSE)))</f>
        <v/>
      </c>
      <c r="Z3" s="8" t="str">
        <f>IF(I3="","",IF(VLOOKUP($A3,Calculations!$O$4:$AB$99,11,FALSE)=0,"",VLOOKUP($A3,Calculations!$O$4:$AB$99,11,FALSE)))</f>
        <v/>
      </c>
      <c r="AA3" s="8" t="str">
        <f>IF(J3="","",IF(VLOOKUP($A3,Calculations!$O$4:$AB$99,12,FALSE)=0,"",VLOOKUP($A3,Calculations!$O$4:$AB$99,12,FALSE)))</f>
        <v/>
      </c>
      <c r="AB3" s="8" t="str">
        <f>IF(K3="","",IF(VLOOKUP($A3,Calculations!$O$4:$AB$99,13,FALSE)=0,"",VLOOKUP($A3,Calculations!$O$4:$AB$99,13,FALSE)))</f>
        <v/>
      </c>
      <c r="AC3" s="8" t="str">
        <f>IF(L3="","",IF(VLOOKUP($A3,Calculations!$O$4:$AB$99,14,FALSE)=0,"",VLOOKUP($A3,Calculations!$O$4:$AB$99,14,FALSE)))</f>
        <v/>
      </c>
    </row>
    <row r="4" spans="1:29" ht="15" customHeight="1" x14ac:dyDescent="0.3">
      <c r="A4" s="35" t="str">
        <f>IF(ISNUMBER(MATCH(VLOOKUP(LEFT('Gene Table'!$B$1,4),'Array Content'!$A$2:$G$14,3,FALSE),'Gene Table'!$B$3:$B$98,0)),VLOOKUP(LEFT('Gene Table'!$B$1,4),'Array Content'!$A$2:$G$14,3,FALSE),"")</f>
        <v>B2M</v>
      </c>
      <c r="B4" s="28">
        <f>IF(A4="","",IF(VLOOKUP($A4,'Test Sample Data'!$A$3:$N498,2,FALSE)=0,"",VLOOKUP($A4,'Test Sample Data'!$A$3:$N498,2,FALSE)))</f>
        <v>86</v>
      </c>
      <c r="C4" s="8">
        <f>IF(A4="","",IF(VLOOKUP($A4,Calculations!$A$4:$N$99,3,FALSE)=0,"",VLOOKUP($A4,Calculations!$A$4:$N$99,3,FALSE)))</f>
        <v>25.01</v>
      </c>
      <c r="D4" s="8">
        <f>IF(A4="","",IF(VLOOKUP($A4,Calculations!$A$4:$N$99,4,FALSE)=0,"",VLOOKUP($A4,Calculations!$A$4:$N$99,4,FALSE)))</f>
        <v>24.19</v>
      </c>
      <c r="E4" s="8">
        <f>IF(A4="","",IF(VLOOKUP($A4,Calculations!$A$4:$N$99,5,FALSE)=0,"",VLOOKUP($A4,Calculations!$A$4:$N$99,5,FALSE)))</f>
        <v>24.09</v>
      </c>
      <c r="F4" s="8" t="str">
        <f>IF(A4="","",IF(VLOOKUP($A4,Calculations!$A$4:$N$99,6,FALSE)=0,"",VLOOKUP($A4,Calculations!$A$4:$N$99,6,FALSE)))</f>
        <v/>
      </c>
      <c r="G4" s="8" t="str">
        <f>IF(A4="","",IF(VLOOKUP($A4,Calculations!$A$4:$N$99,7,FALSE)=0,"",VLOOKUP($A4,Calculations!$A$4:$N$99,7,FALSE)))</f>
        <v/>
      </c>
      <c r="H4" s="8" t="str">
        <f>IF(A4="","",IF(VLOOKUP($A4,Calculations!$A$4:$N$99,8,FALSE)=0,"",VLOOKUP($A4,Calculations!$A$4:$N$99,8,FALSE)))</f>
        <v/>
      </c>
      <c r="I4" s="8" t="str">
        <f>IF(A4="","",IF(VLOOKUP($A4,Calculations!$A$4:$N$99,9,FALSE)=0,"",VLOOKUP($A4,Calculations!$A$4:$N$99,9,FALSE)))</f>
        <v/>
      </c>
      <c r="J4" s="8" t="str">
        <f>IF(A4="","",IF(VLOOKUP($A4,Calculations!$A$4:$N$99,10,FALSE)=0,"",VLOOKUP($A4,Calculations!$A$4:$N$99,10,FALSE)))</f>
        <v/>
      </c>
      <c r="K4" s="8" t="str">
        <f>IF(A4="","",IF(VLOOKUP($A4,Calculations!$A$4:$N$99,11,FALSE)=0,"",VLOOKUP($A4,Calculations!$A$4:$N$99,11,FALSE)))</f>
        <v/>
      </c>
      <c r="L4" s="8" t="str">
        <f>IF(A4="","",IF(VLOOKUP($A4,Calculations!$A$4:$N$99,12,FALSE)=0,"",VLOOKUP($A4,Calculations!$A$4:$N$99,12,FALSE)))</f>
        <v/>
      </c>
      <c r="M4" s="8" t="str">
        <f>IF(B4="","",IF(VLOOKUP($A4,Calculations!$A$3:$N499,13,FALSE)=0,"",VLOOKUP($A4,Calculations!$A$3:$N499,13,FALSE)))</f>
        <v/>
      </c>
      <c r="N4" s="8" t="str">
        <f>IF(C4="","",IF(VLOOKUP($A4,Calculations!$A$3:$N499,14,FALSE)=0,"",VLOOKUP($A4,Calculations!$A$3:$N499,14,FALSE)))</f>
        <v/>
      </c>
      <c r="P4" s="52" t="str">
        <f t="shared" si="0"/>
        <v>B2M</v>
      </c>
      <c r="Q4" s="52">
        <f t="shared" si="1"/>
        <v>86</v>
      </c>
      <c r="R4" s="8">
        <f>IF(A4="","",IF(VLOOKUP($A4,Calculations!$O$4:$AB$99,3,FALSE)=0,"",VLOOKUP($A4,Calculations!$O$4:$AB$99,3,FALSE)))</f>
        <v>24.52</v>
      </c>
      <c r="S4" s="8">
        <f>IF(B4="","",IF(VLOOKUP($A4,Calculations!$O$4:$AB$99,4,FALSE)=0,"",VLOOKUP($A4,Calculations!$O$4:$AB$99,4,FALSE)))</f>
        <v>24.44</v>
      </c>
      <c r="T4" s="8">
        <f>IF(C4="","",IF(VLOOKUP($A4,Calculations!$O$4:$AB$99,5,FALSE)=0,"",VLOOKUP($A4,Calculations!$O$4:$AB$99,5,FALSE)))</f>
        <v>24.52</v>
      </c>
      <c r="U4" s="8" t="str">
        <f>IF(D4="","",IF(VLOOKUP($A4,Calculations!$O$4:$AB$99,6,FALSE)=0,"",VLOOKUP($A4,Calculations!$O$4:$AB$99,6,FALSE)))</f>
        <v/>
      </c>
      <c r="V4" s="8" t="str">
        <f>IF(E4="","",IF(VLOOKUP($A4,Calculations!$O$4:$AB$99,7,FALSE)=0,"",VLOOKUP($A4,Calculations!$O$4:$AB$99,7,FALSE)))</f>
        <v/>
      </c>
      <c r="W4" s="8" t="str">
        <f>IF(F4="","",IF(VLOOKUP($A4,Calculations!$O$4:$AB$99,8,FALSE)=0,"",VLOOKUP($A4,Calculations!$O$4:$AB$99,8,FALSE)))</f>
        <v/>
      </c>
      <c r="X4" s="8" t="str">
        <f>IF(G4="","",IF(VLOOKUP($A4,Calculations!$O$4:$AB$99,9,FALSE)=0,"",VLOOKUP($A4,Calculations!$O$4:$AB$99,9,FALSE)))</f>
        <v/>
      </c>
      <c r="Y4" s="8" t="str">
        <f>IF(H4="","",IF(VLOOKUP($A4,Calculations!$O$4:$AB$99,10,FALSE)=0,"",VLOOKUP($A4,Calculations!$O$4:$AB$99,10,FALSE)))</f>
        <v/>
      </c>
      <c r="Z4" s="8" t="str">
        <f>IF(I4="","",IF(VLOOKUP($A4,Calculations!$O$4:$AB$99,11,FALSE)=0,"",VLOOKUP($A4,Calculations!$O$4:$AB$99,11,FALSE)))</f>
        <v/>
      </c>
      <c r="AA4" s="8" t="str">
        <f>IF(J4="","",IF(VLOOKUP($A4,Calculations!$O$4:$AB$99,12,FALSE)=0,"",VLOOKUP($A4,Calculations!$O$4:$AB$99,12,FALSE)))</f>
        <v/>
      </c>
      <c r="AB4" s="8" t="str">
        <f>IF(K4="","",IF(VLOOKUP($A4,Calculations!$A$3:$N499,13,FALSE)=0,"",VLOOKUP($A4,Calculations!$A$3:$N499,13,FALSE)))</f>
        <v/>
      </c>
      <c r="AC4" s="8" t="str">
        <f>IF(L4="","",IF(VLOOKUP($A4,Calculations!$A$3:$N499,14,FALSE)=0,"",VLOOKUP($A4,Calculations!$A$3:$N499,14,FALSE)))</f>
        <v/>
      </c>
    </row>
    <row r="5" spans="1:29" ht="15" customHeight="1" x14ac:dyDescent="0.3">
      <c r="A5" s="35" t="str">
        <f>IF(ISNUMBER(MATCH(VLOOKUP(LEFT('Gene Table'!$B$1,4),'Array Content'!$A$2:$G$14,4,FALSE),'Gene Table'!$B$3:$B$98,0)),VLOOKUP(LEFT('Gene Table'!$B$1,4),'Array Content'!$A$2:$G$14,4,FALSE),"")</f>
        <v>GAPDH</v>
      </c>
      <c r="B5" s="28">
        <f>IF(A5="","",IF(VLOOKUP($A5,'Test Sample Data'!$A$3:$N498,2,FALSE)=0,"",VLOOKUP($A5,'Test Sample Data'!$A$3:$N498,2,FALSE)))</f>
        <v>87</v>
      </c>
      <c r="C5" s="8">
        <f>IF(A5="","",IF(VLOOKUP($A5,Calculations!$A$4:$N$99,3,FALSE)=0,"",VLOOKUP($A5,Calculations!$A$4:$N$99,3,FALSE)))</f>
        <v>18.920000000000002</v>
      </c>
      <c r="D5" s="8">
        <f>IF(A5="","",IF(VLOOKUP($A5,Calculations!$A$4:$N$99,4,FALSE)=0,"",VLOOKUP($A5,Calculations!$A$4:$N$99,4,FALSE)))</f>
        <v>18.96</v>
      </c>
      <c r="E5" s="8">
        <f>IF(A5="","",IF(VLOOKUP($A5,Calculations!$A$4:$N$99,5,FALSE)=0,"",VLOOKUP($A5,Calculations!$A$4:$N$99,5,FALSE)))</f>
        <v>18.850000000000001</v>
      </c>
      <c r="F5" s="8" t="str">
        <f>IF(A5="","",IF(VLOOKUP($A5,Calculations!$A$4:$N$99,6,FALSE)=0,"",VLOOKUP($A5,Calculations!$A$4:$N$99,6,FALSE)))</f>
        <v/>
      </c>
      <c r="G5" s="8" t="str">
        <f>IF(A5="","",IF(VLOOKUP($A5,Calculations!$A$4:$N$99,7,FALSE)=0,"",VLOOKUP($A5,Calculations!$A$4:$N$99,7,FALSE)))</f>
        <v/>
      </c>
      <c r="H5" s="8" t="str">
        <f>IF(A5="","",IF(VLOOKUP($A5,Calculations!$A$4:$N$99,8,FALSE)=0,"",VLOOKUP($A5,Calculations!$A$4:$N$99,8,FALSE)))</f>
        <v/>
      </c>
      <c r="I5" s="8" t="str">
        <f>IF(A5="","",IF(VLOOKUP($A5,Calculations!$A$4:$N$99,9,FALSE)=0,"",VLOOKUP($A5,Calculations!$A$4:$N$99,9,FALSE)))</f>
        <v/>
      </c>
      <c r="J5" s="8" t="str">
        <f>IF(A5="","",IF(VLOOKUP($A5,Calculations!$A$4:$N$99,10,FALSE)=0,"",VLOOKUP($A5,Calculations!$A$4:$N$99,10,FALSE)))</f>
        <v/>
      </c>
      <c r="K5" s="8" t="str">
        <f>IF(A5="","",IF(VLOOKUP($A5,Calculations!$A$4:$N$99,11,FALSE)=0,"",VLOOKUP($A5,Calculations!$A$4:$N$99,11,FALSE)))</f>
        <v/>
      </c>
      <c r="L5" s="8" t="str">
        <f>IF(A5="","",IF(VLOOKUP($A5,Calculations!$A$4:$N$99,12,FALSE)=0,"",VLOOKUP($A5,Calculations!$A$4:$N$99,12,FALSE)))</f>
        <v/>
      </c>
      <c r="M5" s="8" t="str">
        <f>IF(B5="","",IF(VLOOKUP($A5,Calculations!$A$3:$N500,13,FALSE)=0,"",VLOOKUP($A5,Calculations!$A$3:$N500,13,FALSE)))</f>
        <v/>
      </c>
      <c r="N5" s="8" t="str">
        <f>IF(C5="","",IF(VLOOKUP($A5,Calculations!$A$3:$N500,14,FALSE)=0,"",VLOOKUP($A5,Calculations!$A$3:$N500,14,FALSE)))</f>
        <v/>
      </c>
      <c r="P5" s="52" t="str">
        <f t="shared" si="0"/>
        <v>GAPDH</v>
      </c>
      <c r="Q5" s="52">
        <f t="shared" si="1"/>
        <v>87</v>
      </c>
      <c r="R5" s="8">
        <f>IF(A5="","",IF(VLOOKUP($A5,Calculations!$O$4:$AB$99,3,FALSE)=0,"",VLOOKUP($A5,Calculations!$O$4:$AB$99,3,FALSE)))</f>
        <v>18.559999999999999</v>
      </c>
      <c r="S5" s="8">
        <f>IF(B5="","",IF(VLOOKUP($A5,Calculations!$O$4:$AB$99,4,FALSE)=0,"",VLOOKUP($A5,Calculations!$O$4:$AB$99,4,FALSE)))</f>
        <v>18.350000000000001</v>
      </c>
      <c r="T5" s="8">
        <f>IF(C5="","",IF(VLOOKUP($A5,Calculations!$O$4:$AB$99,5,FALSE)=0,"",VLOOKUP($A5,Calculations!$O$4:$AB$99,5,FALSE)))</f>
        <v>18.739999999999998</v>
      </c>
      <c r="U5" s="8" t="str">
        <f>IF(D5="","",IF(VLOOKUP($A5,Calculations!$O$4:$AB$99,6,FALSE)=0,"",VLOOKUP($A5,Calculations!$O$4:$AB$99,6,FALSE)))</f>
        <v/>
      </c>
      <c r="V5" s="8" t="str">
        <f>IF(E5="","",IF(VLOOKUP($A5,Calculations!$O$4:$AB$99,7,FALSE)=0,"",VLOOKUP($A5,Calculations!$O$4:$AB$99,7,FALSE)))</f>
        <v/>
      </c>
      <c r="W5" s="8" t="str">
        <f>IF(F5="","",IF(VLOOKUP($A5,Calculations!$O$4:$AB$99,8,FALSE)=0,"",VLOOKUP($A5,Calculations!$O$4:$AB$99,8,FALSE)))</f>
        <v/>
      </c>
      <c r="X5" s="8" t="str">
        <f>IF(G5="","",IF(VLOOKUP($A5,Calculations!$O$4:$AB$99,9,FALSE)=0,"",VLOOKUP($A5,Calculations!$O$4:$AB$99,9,FALSE)))</f>
        <v/>
      </c>
      <c r="Y5" s="8" t="str">
        <f>IF(H5="","",IF(VLOOKUP($A5,Calculations!$O$4:$AB$99,10,FALSE)=0,"",VLOOKUP($A5,Calculations!$O$4:$AB$99,10,FALSE)))</f>
        <v/>
      </c>
      <c r="Z5" s="8" t="str">
        <f>IF(I5="","",IF(VLOOKUP($A5,Calculations!$O$4:$AB$99,11,FALSE)=0,"",VLOOKUP($A5,Calculations!$O$4:$AB$99,11,FALSE)))</f>
        <v/>
      </c>
      <c r="AA5" s="8" t="str">
        <f>IF(J5="","",IF(VLOOKUP($A5,Calculations!$O$4:$AB$99,12,FALSE)=0,"",VLOOKUP($A5,Calculations!$O$4:$AB$99,12,FALSE)))</f>
        <v/>
      </c>
      <c r="AB5" s="8" t="str">
        <f>IF(K5="","",IF(VLOOKUP($A5,Calculations!$A$3:$N500,13,FALSE)=0,"",VLOOKUP($A5,Calculations!$A$3:$N500,13,FALSE)))</f>
        <v/>
      </c>
      <c r="AC5" s="8" t="str">
        <f>IF(L5="","",IF(VLOOKUP($A5,Calculations!$A$3:$N500,14,FALSE)=0,"",VLOOKUP($A5,Calculations!$A$3:$N500,14,FALSE)))</f>
        <v/>
      </c>
    </row>
    <row r="6" spans="1:29" ht="15" customHeight="1" x14ac:dyDescent="0.3">
      <c r="A6" s="35" t="str">
        <f>IF(ISNUMBER(MATCH(VLOOKUP(LEFT('Gene Table'!$B$1,4),'Array Content'!$A$2:$G$14,5,FALSE),'Gene Table'!$B$3:$B$98,0)),VLOOKUP(LEFT('Gene Table'!$B$1,4),'Array Content'!$A$2:$G$14,5,FALSE),"")</f>
        <v>HPRT1</v>
      </c>
      <c r="B6" s="28">
        <f>IF(A6="","",IF(VLOOKUP($A6,'Test Sample Data'!$A$3:$N498,2,FALSE)=0,"",VLOOKUP($A6,'Test Sample Data'!$A$3:$N498,2,FALSE)))</f>
        <v>88</v>
      </c>
      <c r="C6" s="8">
        <f>IF(A6="","",IF(VLOOKUP($A6,Calculations!$A$4:$N$99,3,FALSE)=0,"",VLOOKUP($A6,Calculations!$A$4:$N$99,3,FALSE)))</f>
        <v>18.2</v>
      </c>
      <c r="D6" s="8">
        <f>IF(A6="","",IF(VLOOKUP($A6,Calculations!$A$4:$N$99,4,FALSE)=0,"",VLOOKUP($A6,Calculations!$A$4:$N$99,4,FALSE)))</f>
        <v>18.309999999999999</v>
      </c>
      <c r="E6" s="8">
        <f>IF(A6="","",IF(VLOOKUP($A6,Calculations!$A$4:$N$99,5,FALSE)=0,"",VLOOKUP($A6,Calculations!$A$4:$N$99,5,FALSE)))</f>
        <v>18.2</v>
      </c>
      <c r="F6" s="8" t="str">
        <f>IF(A6="","",IF(VLOOKUP($A6,Calculations!$A$4:$N$99,6,FALSE)=0,"",VLOOKUP($A6,Calculations!$A$4:$N$99,6,FALSE)))</f>
        <v/>
      </c>
      <c r="G6" s="8" t="str">
        <f>IF(A6="","",IF(VLOOKUP($A6,Calculations!$A$4:$N$99,7,FALSE)=0,"",VLOOKUP($A6,Calculations!$A$4:$N$99,7,FALSE)))</f>
        <v/>
      </c>
      <c r="H6" s="8" t="str">
        <f>IF(A6="","",IF(VLOOKUP($A6,Calculations!$A$4:$N$99,8,FALSE)=0,"",VLOOKUP($A6,Calculations!$A$4:$N$99,8,FALSE)))</f>
        <v/>
      </c>
      <c r="I6" s="8" t="str">
        <f>IF(A6="","",IF(VLOOKUP($A6,Calculations!$A$4:$N$99,9,FALSE)=0,"",VLOOKUP($A6,Calculations!$A$4:$N$99,9,FALSE)))</f>
        <v/>
      </c>
      <c r="J6" s="8" t="str">
        <f>IF(A6="","",IF(VLOOKUP($A6,Calculations!$A$4:$N$99,10,FALSE)=0,"",VLOOKUP($A6,Calculations!$A$4:$N$99,10,FALSE)))</f>
        <v/>
      </c>
      <c r="K6" s="8" t="str">
        <f>IF(A6="","",IF(VLOOKUP($A6,Calculations!$A$4:$N$99,11,FALSE)=0,"",VLOOKUP($A6,Calculations!$A$4:$N$99,11,FALSE)))</f>
        <v/>
      </c>
      <c r="L6" s="8" t="str">
        <f>IF(A6="","",IF(VLOOKUP($A6,Calculations!$A$4:$N$99,12,FALSE)=0,"",VLOOKUP($A6,Calculations!$A$4:$N$99,12,FALSE)))</f>
        <v/>
      </c>
      <c r="M6" s="8" t="str">
        <f>IF(B6="","",IF(VLOOKUP($A6,Calculations!$A$3:$N501,13,FALSE)=0,"",VLOOKUP($A6,Calculations!$A$3:$N501,13,FALSE)))</f>
        <v/>
      </c>
      <c r="N6" s="8" t="str">
        <f>IF(C6="","",IF(VLOOKUP($A6,Calculations!$A$3:$N501,14,FALSE)=0,"",VLOOKUP($A6,Calculations!$A$3:$N501,14,FALSE)))</f>
        <v/>
      </c>
      <c r="P6" s="52" t="str">
        <f t="shared" si="0"/>
        <v>HPRT1</v>
      </c>
      <c r="Q6" s="52">
        <f t="shared" si="1"/>
        <v>88</v>
      </c>
      <c r="R6" s="8">
        <f>IF(A6="","",IF(VLOOKUP($A6,Calculations!$O$4:$AB$99,3,FALSE)=0,"",VLOOKUP($A6,Calculations!$O$4:$AB$99,3,FALSE)))</f>
        <v>17.89</v>
      </c>
      <c r="S6" s="8">
        <f>IF(B6="","",IF(VLOOKUP($A6,Calculations!$O$4:$AB$99,4,FALSE)=0,"",VLOOKUP($A6,Calculations!$O$4:$AB$99,4,FALSE)))</f>
        <v>17.77</v>
      </c>
      <c r="T6" s="8">
        <f>IF(C6="","",IF(VLOOKUP($A6,Calculations!$O$4:$AB$99,5,FALSE)=0,"",VLOOKUP($A6,Calculations!$O$4:$AB$99,5,FALSE)))</f>
        <v>18.010000000000002</v>
      </c>
      <c r="U6" s="8" t="str">
        <f>IF(D6="","",IF(VLOOKUP($A6,Calculations!$O$4:$AB$99,6,FALSE)=0,"",VLOOKUP($A6,Calculations!$O$4:$AB$99,6,FALSE)))</f>
        <v/>
      </c>
      <c r="V6" s="8" t="str">
        <f>IF(E6="","",IF(VLOOKUP($A6,Calculations!$O$4:$AB$99,7,FALSE)=0,"",VLOOKUP($A6,Calculations!$O$4:$AB$99,7,FALSE)))</f>
        <v/>
      </c>
      <c r="W6" s="8" t="str">
        <f>IF(F6="","",IF(VLOOKUP($A6,Calculations!$O$4:$AB$99,8,FALSE)=0,"",VLOOKUP($A6,Calculations!$O$4:$AB$99,8,FALSE)))</f>
        <v/>
      </c>
      <c r="X6" s="8" t="str">
        <f>IF(G6="","",IF(VLOOKUP($A6,Calculations!$O$4:$AB$99,9,FALSE)=0,"",VLOOKUP($A6,Calculations!$O$4:$AB$99,9,FALSE)))</f>
        <v/>
      </c>
      <c r="Y6" s="8" t="str">
        <f>IF(H6="","",IF(VLOOKUP($A6,Calculations!$O$4:$AB$99,10,FALSE)=0,"",VLOOKUP($A6,Calculations!$O$4:$AB$99,10,FALSE)))</f>
        <v/>
      </c>
      <c r="Z6" s="8" t="str">
        <f>IF(I6="","",IF(VLOOKUP($A6,Calculations!$O$4:$AB$99,11,FALSE)=0,"",VLOOKUP($A6,Calculations!$O$4:$AB$99,11,FALSE)))</f>
        <v/>
      </c>
      <c r="AA6" s="8" t="str">
        <f>IF(J6="","",IF(VLOOKUP($A6,Calculations!$O$4:$AB$99,12,FALSE)=0,"",VLOOKUP($A6,Calculations!$O$4:$AB$99,12,FALSE)))</f>
        <v/>
      </c>
      <c r="AB6" s="8" t="str">
        <f>IF(K6="","",IF(VLOOKUP($A6,Calculations!$A$3:$N501,13,FALSE)=0,"",VLOOKUP($A6,Calculations!$A$3:$N501,13,FALSE)))</f>
        <v/>
      </c>
      <c r="AC6" s="8" t="str">
        <f>IF(L6="","",IF(VLOOKUP($A6,Calculations!$A$3:$N501,14,FALSE)=0,"",VLOOKUP($A6,Calculations!$A$3:$N501,14,FALSE)))</f>
        <v/>
      </c>
    </row>
    <row r="7" spans="1:29" ht="15" customHeight="1" x14ac:dyDescent="0.3">
      <c r="A7" s="35" t="str">
        <f>IF(ISNUMBER(MATCH(VLOOKUP(LEFT('Gene Table'!$B$1,4),'Array Content'!$A$2:$G$14,6,FALSE),'Gene Table'!$B$3:$B$98,0)),VLOOKUP(LEFT('Gene Table'!$B$1,4),'Array Content'!$A$2:$G$14,6,FALSE),"")</f>
        <v>RPLP0</v>
      </c>
      <c r="B7" s="28">
        <f>IF(A7="","",IF(VLOOKUP($A7,'Test Sample Data'!$A$3:$N498,2,FALSE)=0,"",VLOOKUP($A7,'Test Sample Data'!$A$3:$N498,2,FALSE)))</f>
        <v>89</v>
      </c>
      <c r="C7" s="8">
        <f>IF(A7="","",IF(VLOOKUP($A7,Calculations!$A$4:$N$99,3,FALSE)=0,"",VLOOKUP($A7,Calculations!$A$4:$N$99,3,FALSE)))</f>
        <v>17.2</v>
      </c>
      <c r="D7" s="8">
        <f>IF(A7="","",IF(VLOOKUP($A7,Calculations!$A$4:$N$99,4,FALSE)=0,"",VLOOKUP($A7,Calculations!$A$4:$N$99,4,FALSE)))</f>
        <v>17.29</v>
      </c>
      <c r="E7" s="8">
        <f>IF(A7="","",IF(VLOOKUP($A7,Calculations!$A$4:$N$99,5,FALSE)=0,"",VLOOKUP($A7,Calculations!$A$4:$N$99,5,FALSE)))</f>
        <v>17.12</v>
      </c>
      <c r="F7" s="8" t="str">
        <f>IF(A7="","",IF(VLOOKUP($A7,Calculations!$A$4:$N$99,6,FALSE)=0,"",VLOOKUP($A7,Calculations!$A$4:$N$99,6,FALSE)))</f>
        <v/>
      </c>
      <c r="G7" s="8" t="str">
        <f>IF(A7="","",IF(VLOOKUP($A7,Calculations!$A$4:$N$99,7,FALSE)=0,"",VLOOKUP($A7,Calculations!$A$4:$N$99,7,FALSE)))</f>
        <v/>
      </c>
      <c r="H7" s="8" t="str">
        <f>IF(A7="","",IF(VLOOKUP($A7,Calculations!$A$4:$N$99,8,FALSE)=0,"",VLOOKUP($A7,Calculations!$A$4:$N$99,8,FALSE)))</f>
        <v/>
      </c>
      <c r="I7" s="8" t="str">
        <f>IF(A7="","",IF(VLOOKUP($A7,Calculations!$A$4:$N$99,9,FALSE)=0,"",VLOOKUP($A7,Calculations!$A$4:$N$99,9,FALSE)))</f>
        <v/>
      </c>
      <c r="J7" s="8" t="str">
        <f>IF(A7="","",IF(VLOOKUP($A7,Calculations!$A$4:$N$99,10,FALSE)=0,"",VLOOKUP($A7,Calculations!$A$4:$N$99,10,FALSE)))</f>
        <v/>
      </c>
      <c r="K7" s="8" t="str">
        <f>IF(A7="","",IF(VLOOKUP($A7,Calculations!$A$4:$N$99,11,FALSE)=0,"",VLOOKUP($A7,Calculations!$A$4:$N$99,11,FALSE)))</f>
        <v/>
      </c>
      <c r="L7" s="8" t="str">
        <f>IF(A7="","",IF(VLOOKUP($A7,Calculations!$A$4:$N$99,12,FALSE)=0,"",VLOOKUP($A7,Calculations!$A$4:$N$99,12,FALSE)))</f>
        <v/>
      </c>
      <c r="M7" s="8" t="str">
        <f>IF(B7="","",IF(VLOOKUP($A7,Calculations!$A$3:$N502,13,FALSE)=0,"",VLOOKUP($A7,Calculations!$A$3:$N502,13,FALSE)))</f>
        <v/>
      </c>
      <c r="N7" s="8" t="str">
        <f>IF(C7="","",IF(VLOOKUP($A7,Calculations!$A$3:$N502,14,FALSE)=0,"",VLOOKUP($A7,Calculations!$A$3:$N502,14,FALSE)))</f>
        <v/>
      </c>
      <c r="P7" s="52" t="str">
        <f t="shared" si="0"/>
        <v>RPLP0</v>
      </c>
      <c r="Q7" s="52">
        <f t="shared" si="1"/>
        <v>89</v>
      </c>
      <c r="R7" s="8">
        <f>IF(A7="","",IF(VLOOKUP($A7,Calculations!$O$4:$AB$99,3,FALSE)=0,"",VLOOKUP($A7,Calculations!$O$4:$AB$99,3,FALSE)))</f>
        <v>17.3</v>
      </c>
      <c r="S7" s="8">
        <f>IF(B7="","",IF(VLOOKUP($A7,Calculations!$O$4:$AB$99,4,FALSE)=0,"",VLOOKUP($A7,Calculations!$O$4:$AB$99,4,FALSE)))</f>
        <v>17.13</v>
      </c>
      <c r="T7" s="8">
        <f>IF(C7="","",IF(VLOOKUP($A7,Calculations!$O$4:$AB$99,5,FALSE)=0,"",VLOOKUP($A7,Calculations!$O$4:$AB$99,5,FALSE)))</f>
        <v>17.48</v>
      </c>
      <c r="U7" s="8" t="str">
        <f>IF(D7="","",IF(VLOOKUP($A7,Calculations!$O$4:$AB$99,6,FALSE)=0,"",VLOOKUP($A7,Calculations!$O$4:$AB$99,6,FALSE)))</f>
        <v/>
      </c>
      <c r="V7" s="8" t="str">
        <f>IF(E7="","",IF(VLOOKUP($A7,Calculations!$O$4:$AB$99,7,FALSE)=0,"",VLOOKUP($A7,Calculations!$O$4:$AB$99,7,FALSE)))</f>
        <v/>
      </c>
      <c r="W7" s="8" t="str">
        <f>IF(F7="","",IF(VLOOKUP($A7,Calculations!$O$4:$AB$99,8,FALSE)=0,"",VLOOKUP($A7,Calculations!$O$4:$AB$99,8,FALSE)))</f>
        <v/>
      </c>
      <c r="X7" s="8" t="str">
        <f>IF(G7="","",IF(VLOOKUP($A7,Calculations!$O$4:$AB$99,9,FALSE)=0,"",VLOOKUP($A7,Calculations!$O$4:$AB$99,9,FALSE)))</f>
        <v/>
      </c>
      <c r="Y7" s="8" t="str">
        <f>IF(H7="","",IF(VLOOKUP($A7,Calculations!$O$4:$AB$99,10,FALSE)=0,"",VLOOKUP($A7,Calculations!$O$4:$AB$99,10,FALSE)))</f>
        <v/>
      </c>
      <c r="Z7" s="8" t="str">
        <f>IF(I7="","",IF(VLOOKUP($A7,Calculations!$O$4:$AB$99,11,FALSE)=0,"",VLOOKUP($A7,Calculations!$O$4:$AB$99,11,FALSE)))</f>
        <v/>
      </c>
      <c r="AA7" s="8" t="str">
        <f>IF(J7="","",IF(VLOOKUP($A7,Calculations!$O$4:$AB$99,12,FALSE)=0,"",VLOOKUP($A7,Calculations!$O$4:$AB$99,12,FALSE)))</f>
        <v/>
      </c>
      <c r="AB7" s="8" t="str">
        <f>IF(K7="","",IF(VLOOKUP($A7,Calculations!$A$3:$N502,13,FALSE)=0,"",VLOOKUP($A7,Calculations!$A$3:$N502,13,FALSE)))</f>
        <v/>
      </c>
      <c r="AC7" s="8" t="str">
        <f>IF(L7="","",IF(VLOOKUP($A7,Calculations!$A$3:$N502,14,FALSE)=0,"",VLOOKUP($A7,Calculations!$A$3:$N502,14,FALSE)))</f>
        <v/>
      </c>
    </row>
    <row r="8" spans="1:29" ht="15" customHeight="1" x14ac:dyDescent="0.3">
      <c r="A8" s="49"/>
      <c r="B8" s="28" t="str">
        <f>IF(A8="","",IF(VLOOKUP($A8,'Test Sample Data'!$A$3:$N498,2,FALSE)=0,"",VLOOKUP($A8,'Test Sample Data'!$A$3:$N498,2,FALSE)))</f>
        <v/>
      </c>
      <c r="C8" s="8" t="str">
        <f>IF(A8="","",IF(VLOOKUP($A8,Calculations!$A$4:$N$99,3,FALSE)=0,"",VLOOKUP($A8,Calculations!$A$4:$N$99,3,FALSE)))</f>
        <v/>
      </c>
      <c r="D8" s="8" t="str">
        <f>IF(A8="","",IF(VLOOKUP($A8,Calculations!$A$4:$N$99,4,FALSE)=0,"",VLOOKUP($A8,Calculations!$A$4:$N$99,4,FALSE)))</f>
        <v/>
      </c>
      <c r="E8" s="8" t="str">
        <f>IF(A8="","",IF(VLOOKUP($A8,Calculations!$A$4:$N$99,5,FALSE)=0,"",VLOOKUP($A8,Calculations!$A$4:$N$99,5,FALSE)))</f>
        <v/>
      </c>
      <c r="F8" s="8" t="str">
        <f>IF(A8="","",IF(VLOOKUP($A8,Calculations!$A$4:$N$99,6,FALSE)=0,"",VLOOKUP($A8,Calculations!$A$4:$N$99,6,FALSE)))</f>
        <v/>
      </c>
      <c r="G8" s="8" t="str">
        <f>IF(A8="","",IF(VLOOKUP($A8,Calculations!$A$4:$N$99,7,FALSE)=0,"",VLOOKUP($A8,Calculations!$A$4:$N$99,7,FALSE)))</f>
        <v/>
      </c>
      <c r="H8" s="8" t="str">
        <f>IF(A8="","",IF(VLOOKUP($A8,Calculations!$A$4:$N$99,8,FALSE)=0,"",VLOOKUP($A8,Calculations!$A$4:$N$99,8,FALSE)))</f>
        <v/>
      </c>
      <c r="I8" s="8" t="str">
        <f>IF(A8="","",IF(VLOOKUP($A8,Calculations!$A$4:$N$99,9,FALSE)=0,"",VLOOKUP($A8,Calculations!$A$4:$N$99,9,FALSE)))</f>
        <v/>
      </c>
      <c r="J8" s="8" t="str">
        <f>IF(A8="","",IF(VLOOKUP($A8,Calculations!$A$4:$N$99,10,FALSE)=0,"",VLOOKUP($A8,Calculations!$A$4:$N$99,10,FALSE)))</f>
        <v/>
      </c>
      <c r="K8" s="8" t="str">
        <f>IF(A8="","",IF(VLOOKUP($A8,Calculations!$A$4:$N$99,11,FALSE)=0,"",VLOOKUP($A8,Calculations!$A$4:$N$99,11,FALSE)))</f>
        <v/>
      </c>
      <c r="L8" s="8" t="str">
        <f>IF(A8="","",IF(VLOOKUP($A8,Calculations!$A$4:$N$99,12,FALSE)=0,"",VLOOKUP($A8,Calculations!$A$4:$N$99,12,FALSE)))</f>
        <v/>
      </c>
      <c r="M8" s="8" t="str">
        <f>IF(B8="","",IF(VLOOKUP($A8,Calculations!$A$3:$N503,13,FALSE)=0,"",VLOOKUP($A8,Calculations!$A$3:$N503,13,FALSE)))</f>
        <v/>
      </c>
      <c r="N8" s="8" t="str">
        <f>IF(C8="","",IF(VLOOKUP($A8,Calculations!$A$3:$N503,14,FALSE)=0,"",VLOOKUP($A8,Calculations!$A$3:$N503,14,FALSE)))</f>
        <v/>
      </c>
      <c r="P8" s="52" t="str">
        <f t="shared" si="0"/>
        <v/>
      </c>
      <c r="Q8" s="52" t="str">
        <f t="shared" si="1"/>
        <v/>
      </c>
      <c r="R8" s="8" t="str">
        <f>IF(A8="","",IF(VLOOKUP($A8,Calculations!$O$4:$AB$99,3,FALSE)=0,"",VLOOKUP($A8,Calculations!$O$4:$AB$99,3,FALSE)))</f>
        <v/>
      </c>
      <c r="S8" s="8" t="str">
        <f>IF(B8="","",IF(VLOOKUP($A8,Calculations!$O$4:$AB$99,4,FALSE)=0,"",VLOOKUP($A8,Calculations!$O$4:$AB$99,4,FALSE)))</f>
        <v/>
      </c>
      <c r="T8" s="8" t="str">
        <f>IF(C8="","",IF(VLOOKUP($A8,Calculations!$O$4:$AB$99,5,FALSE)=0,"",VLOOKUP($A8,Calculations!$O$4:$AB$99,5,FALSE)))</f>
        <v/>
      </c>
      <c r="U8" s="8" t="str">
        <f>IF(D8="","",IF(VLOOKUP($A8,Calculations!$O$4:$AB$99,6,FALSE)=0,"",VLOOKUP($A8,Calculations!$O$4:$AB$99,6,FALSE)))</f>
        <v/>
      </c>
      <c r="V8" s="8" t="str">
        <f>IF(E8="","",IF(VLOOKUP($A8,Calculations!$O$4:$AB$99,7,FALSE)=0,"",VLOOKUP($A8,Calculations!$O$4:$AB$99,7,FALSE)))</f>
        <v/>
      </c>
      <c r="W8" s="8" t="str">
        <f>IF(F8="","",IF(VLOOKUP($A8,Calculations!$O$4:$AB$99,8,FALSE)=0,"",VLOOKUP($A8,Calculations!$O$4:$AB$99,8,FALSE)))</f>
        <v/>
      </c>
      <c r="X8" s="8" t="str">
        <f>IF(G8="","",IF(VLOOKUP($A8,Calculations!$O$4:$AB$99,9,FALSE)=0,"",VLOOKUP($A8,Calculations!$O$4:$AB$99,9,FALSE)))</f>
        <v/>
      </c>
      <c r="Y8" s="8" t="str">
        <f>IF(H8="","",IF(VLOOKUP($A8,Calculations!$O$4:$AB$99,10,FALSE)=0,"",VLOOKUP($A8,Calculations!$O$4:$AB$99,10,FALSE)))</f>
        <v/>
      </c>
      <c r="Z8" s="8" t="str">
        <f>IF(I8="","",IF(VLOOKUP($A8,Calculations!$O$4:$AB$99,11,FALSE)=0,"",VLOOKUP($A8,Calculations!$O$4:$AB$99,11,FALSE)))</f>
        <v/>
      </c>
      <c r="AA8" s="8" t="str">
        <f>IF(J8="","",IF(VLOOKUP($A8,Calculations!$O$4:$AB$99,12,FALSE)=0,"",VLOOKUP($A8,Calculations!$O$4:$AB$99,12,FALSE)))</f>
        <v/>
      </c>
      <c r="AB8" s="8" t="str">
        <f>IF(K8="","",IF(VLOOKUP($A8,Calculations!$A$3:$N503,13,FALSE)=0,"",VLOOKUP($A8,Calculations!$A$3:$N503,13,FALSE)))</f>
        <v/>
      </c>
      <c r="AC8" s="8" t="str">
        <f>IF(L8="","",IF(VLOOKUP($A8,Calculations!$A$3:$N503,14,FALSE)=0,"",VLOOKUP($A8,Calculations!$A$3:$N503,14,FALSE)))</f>
        <v/>
      </c>
    </row>
    <row r="9" spans="1:29" ht="15" customHeight="1" x14ac:dyDescent="0.3">
      <c r="A9" s="49"/>
      <c r="B9" s="28" t="str">
        <f>IF(A9="","",IF(VLOOKUP($A9,'Test Sample Data'!$A$3:$N498,2,FALSE)=0,"",VLOOKUP($A9,'Test Sample Data'!$A$3:$N498,2,FALSE)))</f>
        <v/>
      </c>
      <c r="C9" s="8" t="str">
        <f>IF(A9="","",IF(VLOOKUP($A9,Calculations!$A$4:$N$99,3,FALSE)=0,"",VLOOKUP($A9,Calculations!$A$4:$N$99,3,FALSE)))</f>
        <v/>
      </c>
      <c r="D9" s="8" t="str">
        <f>IF(A9="","",IF(VLOOKUP($A9,Calculations!$A$4:$N$99,4,FALSE)=0,"",VLOOKUP($A9,Calculations!$A$4:$N$99,4,FALSE)))</f>
        <v/>
      </c>
      <c r="E9" s="8" t="str">
        <f>IF(A9="","",IF(VLOOKUP($A9,Calculations!$A$4:$N$99,5,FALSE)=0,"",VLOOKUP($A9,Calculations!$A$4:$N$99,5,FALSE)))</f>
        <v/>
      </c>
      <c r="F9" s="8" t="str">
        <f>IF(A9="","",IF(VLOOKUP($A9,Calculations!$A$4:$N$99,6,FALSE)=0,"",VLOOKUP($A9,Calculations!$A$4:$N$99,6,FALSE)))</f>
        <v/>
      </c>
      <c r="G9" s="8" t="str">
        <f>IF(A9="","",IF(VLOOKUP($A9,Calculations!$A$4:$N$99,7,FALSE)=0,"",VLOOKUP($A9,Calculations!$A$4:$N$99,7,FALSE)))</f>
        <v/>
      </c>
      <c r="H9" s="8" t="str">
        <f>IF(A9="","",IF(VLOOKUP($A9,Calculations!$A$4:$N$99,8,FALSE)=0,"",VLOOKUP($A9,Calculations!$A$4:$N$99,8,FALSE)))</f>
        <v/>
      </c>
      <c r="I9" s="8" t="str">
        <f>IF(A9="","",IF(VLOOKUP($A9,Calculations!$A$4:$N$99,9,FALSE)=0,"",VLOOKUP($A9,Calculations!$A$4:$N$99,9,FALSE)))</f>
        <v/>
      </c>
      <c r="J9" s="8" t="str">
        <f>IF(A9="","",IF(VLOOKUP($A9,Calculations!$A$4:$N$99,10,FALSE)=0,"",VLOOKUP($A9,Calculations!$A$4:$N$99,10,FALSE)))</f>
        <v/>
      </c>
      <c r="K9" s="8" t="str">
        <f>IF(A9="","",IF(VLOOKUP($A9,Calculations!$A$4:$N$99,11,FALSE)=0,"",VLOOKUP($A9,Calculations!$A$4:$N$99,11,FALSE)))</f>
        <v/>
      </c>
      <c r="L9" s="8" t="str">
        <f>IF(A9="","",IF(VLOOKUP($A9,Calculations!$A$4:$N$99,12,FALSE)=0,"",VLOOKUP($A9,Calculations!$A$4:$N$99,12,FALSE)))</f>
        <v/>
      </c>
      <c r="M9" s="8" t="str">
        <f>IF(B9="","",IF(VLOOKUP($A9,Calculations!$A$3:$N504,13,FALSE)=0,"",VLOOKUP($A9,Calculations!$A$3:$N504,13,FALSE)))</f>
        <v/>
      </c>
      <c r="N9" s="8" t="str">
        <f>IF(C9="","",IF(VLOOKUP($A9,Calculations!$A$3:$N504,14,FALSE)=0,"",VLOOKUP($A9,Calculations!$A$3:$N504,14,FALSE)))</f>
        <v/>
      </c>
      <c r="P9" s="52" t="str">
        <f t="shared" si="0"/>
        <v/>
      </c>
      <c r="Q9" s="52" t="str">
        <f t="shared" si="1"/>
        <v/>
      </c>
      <c r="R9" s="8" t="str">
        <f>IF(A9="","",IF(VLOOKUP($A9,Calculations!$O$4:$AB$99,3,FALSE)=0,"",VLOOKUP($A9,Calculations!$O$4:$AB$99,3,FALSE)))</f>
        <v/>
      </c>
      <c r="S9" s="8" t="str">
        <f>IF(B9="","",IF(VLOOKUP($A9,Calculations!$O$4:$AB$99,4,FALSE)=0,"",VLOOKUP($A9,Calculations!$O$4:$AB$99,4,FALSE)))</f>
        <v/>
      </c>
      <c r="T9" s="8" t="str">
        <f>IF(C9="","",IF(VLOOKUP($A9,Calculations!$O$4:$AB$99,5,FALSE)=0,"",VLOOKUP($A9,Calculations!$O$4:$AB$99,5,FALSE)))</f>
        <v/>
      </c>
      <c r="U9" s="8" t="str">
        <f>IF(D9="","",IF(VLOOKUP($A9,Calculations!$O$4:$AB$99,6,FALSE)=0,"",VLOOKUP($A9,Calculations!$O$4:$AB$99,6,FALSE)))</f>
        <v/>
      </c>
      <c r="V9" s="8" t="str">
        <f>IF(E9="","",IF(VLOOKUP($A9,Calculations!$O$4:$AB$99,7,FALSE)=0,"",VLOOKUP($A9,Calculations!$O$4:$AB$99,7,FALSE)))</f>
        <v/>
      </c>
      <c r="W9" s="8" t="str">
        <f>IF(F9="","",IF(VLOOKUP($A9,Calculations!$O$4:$AB$99,8,FALSE)=0,"",VLOOKUP($A9,Calculations!$O$4:$AB$99,8,FALSE)))</f>
        <v/>
      </c>
      <c r="X9" s="8" t="str">
        <f>IF(G9="","",IF(VLOOKUP($A9,Calculations!$O$4:$AB$99,9,FALSE)=0,"",VLOOKUP($A9,Calculations!$O$4:$AB$99,9,FALSE)))</f>
        <v/>
      </c>
      <c r="Y9" s="8" t="str">
        <f>IF(H9="","",IF(VLOOKUP($A9,Calculations!$O$4:$AB$99,10,FALSE)=0,"",VLOOKUP($A9,Calculations!$O$4:$AB$99,10,FALSE)))</f>
        <v/>
      </c>
      <c r="Z9" s="8" t="str">
        <f>IF(I9="","",IF(VLOOKUP($A9,Calculations!$O$4:$AB$99,11,FALSE)=0,"",VLOOKUP($A9,Calculations!$O$4:$AB$99,11,FALSE)))</f>
        <v/>
      </c>
      <c r="AA9" s="8" t="str">
        <f>IF(J9="","",IF(VLOOKUP($A9,Calculations!$O$4:$AB$99,12,FALSE)=0,"",VLOOKUP($A9,Calculations!$O$4:$AB$99,12,FALSE)))</f>
        <v/>
      </c>
      <c r="AB9" s="8" t="str">
        <f>IF(K9="","",IF(VLOOKUP($A9,Calculations!$A$3:$N504,13,FALSE)=0,"",VLOOKUP($A9,Calculations!$A$3:$N504,13,FALSE)))</f>
        <v/>
      </c>
      <c r="AC9" s="8" t="str">
        <f>IF(L9="","",IF(VLOOKUP($A9,Calculations!$A$3:$N504,14,FALSE)=0,"",VLOOKUP($A9,Calculations!$A$3:$N504,14,FALSE)))</f>
        <v/>
      </c>
    </row>
    <row r="10" spans="1:29" ht="15" customHeight="1" x14ac:dyDescent="0.3">
      <c r="A10" s="49"/>
      <c r="B10" s="28" t="str">
        <f>IF(A10="","",IF(VLOOKUP($A10,'Test Sample Data'!$A$3:$N498,2,FALSE)=0,"",VLOOKUP($A10,'Test Sample Data'!$A$3:$N498,2,FALSE)))</f>
        <v/>
      </c>
      <c r="C10" s="8" t="str">
        <f>IF(A10="","",IF(VLOOKUP($A10,Calculations!$A$4:$N$99,3,FALSE)=0,"",VLOOKUP($A10,Calculations!$A$4:$N$99,3,FALSE)))</f>
        <v/>
      </c>
      <c r="D10" s="8" t="str">
        <f>IF(A10="","",IF(VLOOKUP($A10,Calculations!$A$4:$N$99,4,FALSE)=0,"",VLOOKUP($A10,Calculations!$A$4:$N$99,4,FALSE)))</f>
        <v/>
      </c>
      <c r="E10" s="8" t="str">
        <f>IF(A10="","",IF(VLOOKUP($A10,Calculations!$A$4:$N$99,5,FALSE)=0,"",VLOOKUP($A10,Calculations!$A$4:$N$99,5,FALSE)))</f>
        <v/>
      </c>
      <c r="F10" s="8" t="str">
        <f>IF(A10="","",IF(VLOOKUP($A10,Calculations!$A$4:$N$99,6,FALSE)=0,"",VLOOKUP($A10,Calculations!$A$4:$N$99,6,FALSE)))</f>
        <v/>
      </c>
      <c r="G10" s="8" t="str">
        <f>IF(A10="","",IF(VLOOKUP($A10,Calculations!$A$4:$N$99,7,FALSE)=0,"",VLOOKUP($A10,Calculations!$A$4:$N$99,7,FALSE)))</f>
        <v/>
      </c>
      <c r="H10" s="8" t="str">
        <f>IF(A10="","",IF(VLOOKUP($A10,Calculations!$A$4:$N$99,8,FALSE)=0,"",VLOOKUP($A10,Calculations!$A$4:$N$99,8,FALSE)))</f>
        <v/>
      </c>
      <c r="I10" s="8" t="str">
        <f>IF(A10="","",IF(VLOOKUP($A10,Calculations!$A$4:$N$99,9,FALSE)=0,"",VLOOKUP($A10,Calculations!$A$4:$N$99,9,FALSE)))</f>
        <v/>
      </c>
      <c r="J10" s="8" t="str">
        <f>IF(A10="","",IF(VLOOKUP($A10,Calculations!$A$4:$N$99,10,FALSE)=0,"",VLOOKUP($A10,Calculations!$A$4:$N$99,10,FALSE)))</f>
        <v/>
      </c>
      <c r="K10" s="8" t="str">
        <f>IF(A10="","",IF(VLOOKUP($A10,Calculations!$A$4:$N$99,11,FALSE)=0,"",VLOOKUP($A10,Calculations!$A$4:$N$99,11,FALSE)))</f>
        <v/>
      </c>
      <c r="L10" s="8" t="str">
        <f>IF(A10="","",IF(VLOOKUP($A10,Calculations!$A$4:$N$99,12,FALSE)=0,"",VLOOKUP($A10,Calculations!$A$4:$N$99,12,FALSE)))</f>
        <v/>
      </c>
      <c r="M10" s="8" t="str">
        <f>IF(B10="","",IF(VLOOKUP($A10,Calculations!$A$3:$N505,13,FALSE)=0,"",VLOOKUP($A10,Calculations!$A$3:$N505,13,FALSE)))</f>
        <v/>
      </c>
      <c r="N10" s="8" t="str">
        <f>IF(C10="","",IF(VLOOKUP($A10,Calculations!$A$3:$N505,14,FALSE)=0,"",VLOOKUP($A10,Calculations!$A$3:$N505,14,FALSE)))</f>
        <v/>
      </c>
      <c r="P10" s="52" t="str">
        <f t="shared" si="0"/>
        <v/>
      </c>
      <c r="Q10" s="52" t="str">
        <f t="shared" si="1"/>
        <v/>
      </c>
      <c r="R10" s="8" t="str">
        <f>IF(A10="","",IF(VLOOKUP($A10,Calculations!$O$4:$AB$99,3,FALSE)=0,"",VLOOKUP($A10,Calculations!$O$4:$AB$99,3,FALSE)))</f>
        <v/>
      </c>
      <c r="S10" s="8" t="str">
        <f>IF(B10="","",IF(VLOOKUP($A10,Calculations!$O$4:$AB$99,4,FALSE)=0,"",VLOOKUP($A10,Calculations!$O$4:$AB$99,4,FALSE)))</f>
        <v/>
      </c>
      <c r="T10" s="8" t="str">
        <f>IF(C10="","",IF(VLOOKUP($A10,Calculations!$O$4:$AB$99,5,FALSE)=0,"",VLOOKUP($A10,Calculations!$O$4:$AB$99,5,FALSE)))</f>
        <v/>
      </c>
      <c r="U10" s="8" t="str">
        <f>IF(D10="","",IF(VLOOKUP($A10,Calculations!$O$4:$AB$99,6,FALSE)=0,"",VLOOKUP($A10,Calculations!$O$4:$AB$99,6,FALSE)))</f>
        <v/>
      </c>
      <c r="V10" s="8" t="str">
        <f>IF(E10="","",IF(VLOOKUP($A10,Calculations!$O$4:$AB$99,7,FALSE)=0,"",VLOOKUP($A10,Calculations!$O$4:$AB$99,7,FALSE)))</f>
        <v/>
      </c>
      <c r="W10" s="8" t="str">
        <f>IF(F10="","",IF(VLOOKUP($A10,Calculations!$O$4:$AB$99,8,FALSE)=0,"",VLOOKUP($A10,Calculations!$O$4:$AB$99,8,FALSE)))</f>
        <v/>
      </c>
      <c r="X10" s="8" t="str">
        <f>IF(G10="","",IF(VLOOKUP($A10,Calculations!$O$4:$AB$99,9,FALSE)=0,"",VLOOKUP($A10,Calculations!$O$4:$AB$99,9,FALSE)))</f>
        <v/>
      </c>
      <c r="Y10" s="8" t="str">
        <f>IF(H10="","",IF(VLOOKUP($A10,Calculations!$O$4:$AB$99,10,FALSE)=0,"",VLOOKUP($A10,Calculations!$O$4:$AB$99,10,FALSE)))</f>
        <v/>
      </c>
      <c r="Z10" s="8" t="str">
        <f>IF(I10="","",IF(VLOOKUP($A10,Calculations!$O$4:$AB$99,11,FALSE)=0,"",VLOOKUP($A10,Calculations!$O$4:$AB$99,11,FALSE)))</f>
        <v/>
      </c>
      <c r="AA10" s="8" t="str">
        <f>IF(J10="","",IF(VLOOKUP($A10,Calculations!$O$4:$AB$99,12,FALSE)=0,"",VLOOKUP($A10,Calculations!$O$4:$AB$99,12,FALSE)))</f>
        <v/>
      </c>
      <c r="AB10" s="8" t="str">
        <f>IF(K10="","",IF(VLOOKUP($A10,Calculations!$A$3:$N505,13,FALSE)=0,"",VLOOKUP($A10,Calculations!$A$3:$N505,13,FALSE)))</f>
        <v/>
      </c>
      <c r="AC10" s="8" t="str">
        <f>IF(L10="","",IF(VLOOKUP($A10,Calculations!$A$3:$N505,14,FALSE)=0,"",VLOOKUP($A10,Calculations!$A$3:$N505,14,FALSE)))</f>
        <v/>
      </c>
    </row>
    <row r="11" spans="1:29" ht="15" customHeight="1" x14ac:dyDescent="0.3">
      <c r="A11" s="49"/>
      <c r="B11" s="28" t="str">
        <f>IF(A11="","",IF(VLOOKUP($A11,'Test Sample Data'!$A$3:$N498,2,FALSE)=0,"",VLOOKUP($A11,'Test Sample Data'!$A$3:$N498,2,FALSE)))</f>
        <v/>
      </c>
      <c r="C11" s="8" t="str">
        <f>IF(A11="","",IF(VLOOKUP($A11,Calculations!$A$4:$N$99,3,FALSE)=0,"",VLOOKUP($A11,Calculations!$A$4:$N$99,3,FALSE)))</f>
        <v/>
      </c>
      <c r="D11" s="8" t="str">
        <f>IF(A11="","",IF(VLOOKUP($A11,Calculations!$A$4:$N$99,4,FALSE)=0,"",VLOOKUP($A11,Calculations!$A$4:$N$99,4,FALSE)))</f>
        <v/>
      </c>
      <c r="E11" s="8" t="str">
        <f>IF(A11="","",IF(VLOOKUP($A11,Calculations!$A$4:$N$99,5,FALSE)=0,"",VLOOKUP($A11,Calculations!$A$4:$N$99,5,FALSE)))</f>
        <v/>
      </c>
      <c r="F11" s="8" t="str">
        <f>IF(A11="","",IF(VLOOKUP($A11,Calculations!$A$4:$N$99,6,FALSE)=0,"",VLOOKUP($A11,Calculations!$A$4:$N$99,6,FALSE)))</f>
        <v/>
      </c>
      <c r="G11" s="8" t="str">
        <f>IF(A11="","",IF(VLOOKUP($A11,Calculations!$A$4:$N$99,7,FALSE)=0,"",VLOOKUP($A11,Calculations!$A$4:$N$99,7,FALSE)))</f>
        <v/>
      </c>
      <c r="H11" s="8" t="str">
        <f>IF(A11="","",IF(VLOOKUP($A11,Calculations!$A$4:$N$99,8,FALSE)=0,"",VLOOKUP($A11,Calculations!$A$4:$N$99,8,FALSE)))</f>
        <v/>
      </c>
      <c r="I11" s="8" t="str">
        <f>IF(A11="","",IF(VLOOKUP($A11,Calculations!$A$4:$N$99,9,FALSE)=0,"",VLOOKUP($A11,Calculations!$A$4:$N$99,9,FALSE)))</f>
        <v/>
      </c>
      <c r="J11" s="8" t="str">
        <f>IF(A11="","",IF(VLOOKUP($A11,Calculations!$A$4:$N$99,10,FALSE)=0,"",VLOOKUP($A11,Calculations!$A$4:$N$99,10,FALSE)))</f>
        <v/>
      </c>
      <c r="K11" s="8" t="str">
        <f>IF(A11="","",IF(VLOOKUP($A11,Calculations!$A$4:$N$99,11,FALSE)=0,"",VLOOKUP($A11,Calculations!$A$4:$N$99,11,FALSE)))</f>
        <v/>
      </c>
      <c r="L11" s="8" t="str">
        <f>IF(A11="","",IF(VLOOKUP($A11,Calculations!$A$4:$N$99,12,FALSE)=0,"",VLOOKUP($A11,Calculations!$A$4:$N$99,12,FALSE)))</f>
        <v/>
      </c>
      <c r="M11" s="8" t="str">
        <f>IF(B11="","",IF(VLOOKUP($A11,Calculations!$A$3:$N506,13,FALSE)=0,"",VLOOKUP($A11,Calculations!$A$3:$N506,13,FALSE)))</f>
        <v/>
      </c>
      <c r="N11" s="8" t="str">
        <f>IF(C11="","",IF(VLOOKUP($A11,Calculations!$A$3:$N506,14,FALSE)=0,"",VLOOKUP($A11,Calculations!$A$3:$N506,14,FALSE)))</f>
        <v/>
      </c>
      <c r="P11" s="52" t="str">
        <f t="shared" si="0"/>
        <v/>
      </c>
      <c r="Q11" s="52" t="str">
        <f t="shared" si="1"/>
        <v/>
      </c>
      <c r="R11" s="8" t="str">
        <f>IF(A11="","",IF(VLOOKUP($A11,Calculations!$O$4:$AB$99,3,FALSE)=0,"",VLOOKUP($A11,Calculations!$O$4:$AB$99,3,FALSE)))</f>
        <v/>
      </c>
      <c r="S11" s="8" t="str">
        <f>IF(B11="","",IF(VLOOKUP($A11,Calculations!$O$4:$AB$99,4,FALSE)=0,"",VLOOKUP($A11,Calculations!$O$4:$AB$99,4,FALSE)))</f>
        <v/>
      </c>
      <c r="T11" s="8" t="str">
        <f>IF(C11="","",IF(VLOOKUP($A11,Calculations!$O$4:$AB$99,5,FALSE)=0,"",VLOOKUP($A11,Calculations!$O$4:$AB$99,5,FALSE)))</f>
        <v/>
      </c>
      <c r="U11" s="8" t="str">
        <f>IF(D11="","",IF(VLOOKUP($A11,Calculations!$O$4:$AB$99,6,FALSE)=0,"",VLOOKUP($A11,Calculations!$O$4:$AB$99,6,FALSE)))</f>
        <v/>
      </c>
      <c r="V11" s="8" t="str">
        <f>IF(E11="","",IF(VLOOKUP($A11,Calculations!$O$4:$AB$99,7,FALSE)=0,"",VLOOKUP($A11,Calculations!$O$4:$AB$99,7,FALSE)))</f>
        <v/>
      </c>
      <c r="W11" s="8" t="str">
        <f>IF(F11="","",IF(VLOOKUP($A11,Calculations!$O$4:$AB$99,8,FALSE)=0,"",VLOOKUP($A11,Calculations!$O$4:$AB$99,8,FALSE)))</f>
        <v/>
      </c>
      <c r="X11" s="8" t="str">
        <f>IF(G11="","",IF(VLOOKUP($A11,Calculations!$O$4:$AB$99,9,FALSE)=0,"",VLOOKUP($A11,Calculations!$O$4:$AB$99,9,FALSE)))</f>
        <v/>
      </c>
      <c r="Y11" s="8" t="str">
        <f>IF(H11="","",IF(VLOOKUP($A11,Calculations!$O$4:$AB$99,10,FALSE)=0,"",VLOOKUP($A11,Calculations!$O$4:$AB$99,10,FALSE)))</f>
        <v/>
      </c>
      <c r="Z11" s="8" t="str">
        <f>IF(I11="","",IF(VLOOKUP($A11,Calculations!$O$4:$AB$99,11,FALSE)=0,"",VLOOKUP($A11,Calculations!$O$4:$AB$99,11,FALSE)))</f>
        <v/>
      </c>
      <c r="AA11" s="8" t="str">
        <f>IF(J11="","",IF(VLOOKUP($A11,Calculations!$O$4:$AB$99,12,FALSE)=0,"",VLOOKUP($A11,Calculations!$O$4:$AB$99,12,FALSE)))</f>
        <v/>
      </c>
      <c r="AB11" s="8" t="str">
        <f>IF(K11="","",IF(VLOOKUP($A11,Calculations!$A$3:$N506,13,FALSE)=0,"",VLOOKUP($A11,Calculations!$A$3:$N506,13,FALSE)))</f>
        <v/>
      </c>
      <c r="AC11" s="8" t="str">
        <f>IF(L11="","",IF(VLOOKUP($A11,Calculations!$A$3:$N506,14,FALSE)=0,"",VLOOKUP($A11,Calculations!$A$3:$N506,14,FALSE)))</f>
        <v/>
      </c>
    </row>
    <row r="12" spans="1:29" ht="15" customHeight="1" x14ac:dyDescent="0.3">
      <c r="A12" s="49"/>
      <c r="B12" s="28" t="str">
        <f>IF(A12="","",IF(VLOOKUP($A12,'Test Sample Data'!$A$3:$N498,2,FALSE)=0,"",VLOOKUP($A12,'Test Sample Data'!$A$3:$N498,2,FALSE)))</f>
        <v/>
      </c>
      <c r="C12" s="8" t="str">
        <f>IF(A12="","",IF(VLOOKUP($A12,Calculations!$A$4:$N$99,3,FALSE)=0,"",VLOOKUP($A12,Calculations!$A$4:$N$99,3,FALSE)))</f>
        <v/>
      </c>
      <c r="D12" s="8" t="str">
        <f>IF(A12="","",IF(VLOOKUP($A12,Calculations!$A$4:$N$99,4,FALSE)=0,"",VLOOKUP($A12,Calculations!$A$4:$N$99,4,FALSE)))</f>
        <v/>
      </c>
      <c r="E12" s="8" t="str">
        <f>IF(A12="","",IF(VLOOKUP($A12,Calculations!$A$4:$N$99,5,FALSE)=0,"",VLOOKUP($A12,Calculations!$A$4:$N$99,5,FALSE)))</f>
        <v/>
      </c>
      <c r="F12" s="8" t="str">
        <f>IF(A12="","",IF(VLOOKUP($A12,Calculations!$A$4:$N$99,6,FALSE)=0,"",VLOOKUP($A12,Calculations!$A$4:$N$99,6,FALSE)))</f>
        <v/>
      </c>
      <c r="G12" s="8" t="str">
        <f>IF(A12="","",IF(VLOOKUP($A12,Calculations!$A$4:$N$99,7,FALSE)=0,"",VLOOKUP($A12,Calculations!$A$4:$N$99,7,FALSE)))</f>
        <v/>
      </c>
      <c r="H12" s="8" t="str">
        <f>IF(A12="","",IF(VLOOKUP($A12,Calculations!$A$4:$N$99,8,FALSE)=0,"",VLOOKUP($A12,Calculations!$A$4:$N$99,8,FALSE)))</f>
        <v/>
      </c>
      <c r="I12" s="8" t="str">
        <f>IF(A12="","",IF(VLOOKUP($A12,Calculations!$A$4:$N$99,9,FALSE)=0,"",VLOOKUP($A12,Calculations!$A$4:$N$99,9,FALSE)))</f>
        <v/>
      </c>
      <c r="J12" s="8" t="str">
        <f>IF(A12="","",IF(VLOOKUP($A12,Calculations!$A$4:$N$99,10,FALSE)=0,"",VLOOKUP($A12,Calculations!$A$4:$N$99,10,FALSE)))</f>
        <v/>
      </c>
      <c r="K12" s="8" t="str">
        <f>IF(A12="","",IF(VLOOKUP($A12,Calculations!$A$4:$N$99,11,FALSE)=0,"",VLOOKUP($A12,Calculations!$A$4:$N$99,11,FALSE)))</f>
        <v/>
      </c>
      <c r="L12" s="8" t="str">
        <f>IF(A12="","",IF(VLOOKUP($A12,Calculations!$A$4:$N$99,12,FALSE)=0,"",VLOOKUP($A12,Calculations!$A$4:$N$99,12,FALSE)))</f>
        <v/>
      </c>
      <c r="M12" s="8" t="str">
        <f>IF(B12="","",IF(VLOOKUP($A12,Calculations!$A$3:$N507,13,FALSE)=0,"",VLOOKUP($A12,Calculations!$A$3:$N507,13,FALSE)))</f>
        <v/>
      </c>
      <c r="N12" s="8" t="str">
        <f>IF(C12="","",IF(VLOOKUP($A12,Calculations!$A$3:$N507,14,FALSE)=0,"",VLOOKUP($A12,Calculations!$A$3:$N507,14,FALSE)))</f>
        <v/>
      </c>
      <c r="P12" s="52" t="str">
        <f t="shared" si="0"/>
        <v/>
      </c>
      <c r="Q12" s="52" t="str">
        <f t="shared" si="1"/>
        <v/>
      </c>
      <c r="R12" s="8" t="str">
        <f>IF(A12="","",IF(VLOOKUP($A12,Calculations!$O$4:$AB$99,3,FALSE)=0,"",VLOOKUP($A12,Calculations!$O$4:$AB$99,3,FALSE)))</f>
        <v/>
      </c>
      <c r="S12" s="8" t="str">
        <f>IF(B12="","",IF(VLOOKUP($A12,Calculations!$O$4:$AB$99,4,FALSE)=0,"",VLOOKUP($A12,Calculations!$O$4:$AB$99,4,FALSE)))</f>
        <v/>
      </c>
      <c r="T12" s="8" t="str">
        <f>IF(C12="","",IF(VLOOKUP($A12,Calculations!$O$4:$AB$99,5,FALSE)=0,"",VLOOKUP($A12,Calculations!$O$4:$AB$99,5,FALSE)))</f>
        <v/>
      </c>
      <c r="U12" s="8" t="str">
        <f>IF(D12="","",IF(VLOOKUP($A12,Calculations!$O$4:$AB$99,6,FALSE)=0,"",VLOOKUP($A12,Calculations!$O$4:$AB$99,6,FALSE)))</f>
        <v/>
      </c>
      <c r="V12" s="8" t="str">
        <f>IF(E12="","",IF(VLOOKUP($A12,Calculations!$O$4:$AB$99,7,FALSE)=0,"",VLOOKUP($A12,Calculations!$O$4:$AB$99,7,FALSE)))</f>
        <v/>
      </c>
      <c r="W12" s="8" t="str">
        <f>IF(F12="","",IF(VLOOKUP($A12,Calculations!$O$4:$AB$99,8,FALSE)=0,"",VLOOKUP($A12,Calculations!$O$4:$AB$99,8,FALSE)))</f>
        <v/>
      </c>
      <c r="X12" s="8" t="str">
        <f>IF(G12="","",IF(VLOOKUP($A12,Calculations!$O$4:$AB$99,9,FALSE)=0,"",VLOOKUP($A12,Calculations!$O$4:$AB$99,9,FALSE)))</f>
        <v/>
      </c>
      <c r="Y12" s="8" t="str">
        <f>IF(H12="","",IF(VLOOKUP($A12,Calculations!$O$4:$AB$99,10,FALSE)=0,"",VLOOKUP($A12,Calculations!$O$4:$AB$99,10,FALSE)))</f>
        <v/>
      </c>
      <c r="Z12" s="8" t="str">
        <f>IF(I12="","",IF(VLOOKUP($A12,Calculations!$O$4:$AB$99,11,FALSE)=0,"",VLOOKUP($A12,Calculations!$O$4:$AB$99,11,FALSE)))</f>
        <v/>
      </c>
      <c r="AA12" s="8" t="str">
        <f>IF(J12="","",IF(VLOOKUP($A12,Calculations!$O$4:$AB$99,12,FALSE)=0,"",VLOOKUP($A12,Calculations!$O$4:$AB$99,12,FALSE)))</f>
        <v/>
      </c>
      <c r="AB12" s="8" t="str">
        <f>IF(K12="","",IF(VLOOKUP($A12,Calculations!$A$3:$N507,13,FALSE)=0,"",VLOOKUP($A12,Calculations!$A$3:$N507,13,FALSE)))</f>
        <v/>
      </c>
      <c r="AC12" s="8" t="str">
        <f>IF(L12="","",IF(VLOOKUP($A12,Calculations!$A$3:$N507,14,FALSE)=0,"",VLOOKUP($A12,Calculations!$A$3:$N507,14,FALSE)))</f>
        <v/>
      </c>
    </row>
    <row r="13" spans="1:29" ht="15" customHeight="1" x14ac:dyDescent="0.3">
      <c r="A13" s="49"/>
      <c r="B13" s="28" t="str">
        <f>IF(A13="","",IF(VLOOKUP($A13,'Test Sample Data'!$A$3:$N498,2,FALSE)=0,"",VLOOKUP($A13,'Test Sample Data'!$A$3:$N498,2,FALSE)))</f>
        <v/>
      </c>
      <c r="C13" s="8" t="str">
        <f>IF(A13="","",IF(VLOOKUP($A13,Calculations!$A$4:$N$99,3,FALSE)=0,"",VLOOKUP($A13,Calculations!$A$4:$N$99,3,FALSE)))</f>
        <v/>
      </c>
      <c r="D13" s="8" t="str">
        <f>IF(A13="","",IF(VLOOKUP($A13,Calculations!$A$4:$N$99,4,FALSE)=0,"",VLOOKUP($A13,Calculations!$A$4:$N$99,4,FALSE)))</f>
        <v/>
      </c>
      <c r="E13" s="8" t="str">
        <f>IF(A13="","",IF(VLOOKUP($A13,Calculations!$A$4:$N$99,5,FALSE)=0,"",VLOOKUP($A13,Calculations!$A$4:$N$99,5,FALSE)))</f>
        <v/>
      </c>
      <c r="F13" s="8" t="str">
        <f>IF(A13="","",IF(VLOOKUP($A13,Calculations!$A$4:$N$99,6,FALSE)=0,"",VLOOKUP($A13,Calculations!$A$4:$N$99,6,FALSE)))</f>
        <v/>
      </c>
      <c r="G13" s="8" t="str">
        <f>IF(A13="","",IF(VLOOKUP($A13,Calculations!$A$4:$N$99,7,FALSE)=0,"",VLOOKUP($A13,Calculations!$A$4:$N$99,7,FALSE)))</f>
        <v/>
      </c>
      <c r="H13" s="8" t="str">
        <f>IF(A13="","",IF(VLOOKUP($A13,Calculations!$A$4:$N$99,8,FALSE)=0,"",VLOOKUP($A13,Calculations!$A$4:$N$99,8,FALSE)))</f>
        <v/>
      </c>
      <c r="I13" s="8" t="str">
        <f>IF(A13="","",IF(VLOOKUP($A13,Calculations!$A$4:$N$99,9,FALSE)=0,"",VLOOKUP($A13,Calculations!$A$4:$N$99,9,FALSE)))</f>
        <v/>
      </c>
      <c r="J13" s="8" t="str">
        <f>IF(A13="","",IF(VLOOKUP($A13,Calculations!$A$4:$N$99,10,FALSE)=0,"",VLOOKUP($A13,Calculations!$A$4:$N$99,10,FALSE)))</f>
        <v/>
      </c>
      <c r="K13" s="8" t="str">
        <f>IF(A13="","",IF(VLOOKUP($A13,Calculations!$A$4:$N$99,11,FALSE)=0,"",VLOOKUP($A13,Calculations!$A$4:$N$99,11,FALSE)))</f>
        <v/>
      </c>
      <c r="L13" s="8" t="str">
        <f>IF(A13="","",IF(VLOOKUP($A13,Calculations!$A$4:$N$99,12,FALSE)=0,"",VLOOKUP($A13,Calculations!$A$4:$N$99,12,FALSE)))</f>
        <v/>
      </c>
      <c r="M13" s="8" t="str">
        <f>IF(B13="","",IF(VLOOKUP($A13,Calculations!$A$3:$N508,13,FALSE)=0,"",VLOOKUP($A13,Calculations!$A$3:$N508,13,FALSE)))</f>
        <v/>
      </c>
      <c r="N13" s="8" t="str">
        <f>IF(C13="","",IF(VLOOKUP($A13,Calculations!$A$3:$N508,14,FALSE)=0,"",VLOOKUP($A13,Calculations!$A$3:$N508,14,FALSE)))</f>
        <v/>
      </c>
      <c r="P13" s="52" t="str">
        <f t="shared" si="0"/>
        <v/>
      </c>
      <c r="Q13" s="52" t="str">
        <f t="shared" si="1"/>
        <v/>
      </c>
      <c r="R13" s="8" t="str">
        <f>IF(A13="","",IF(VLOOKUP($A13,Calculations!$O$4:$AB$99,3,FALSE)=0,"",VLOOKUP($A13,Calculations!$O$4:$AB$99,3,FALSE)))</f>
        <v/>
      </c>
      <c r="S13" s="8" t="str">
        <f>IF(B13="","",IF(VLOOKUP($A13,Calculations!$O$4:$AB$99,4,FALSE)=0,"",VLOOKUP($A13,Calculations!$O$4:$AB$99,4,FALSE)))</f>
        <v/>
      </c>
      <c r="T13" s="8" t="str">
        <f>IF(C13="","",IF(VLOOKUP($A13,Calculations!$O$4:$AB$99,5,FALSE)=0,"",VLOOKUP($A13,Calculations!$O$4:$AB$99,5,FALSE)))</f>
        <v/>
      </c>
      <c r="U13" s="8" t="str">
        <f>IF(D13="","",IF(VLOOKUP($A13,Calculations!$O$4:$AB$99,6,FALSE)=0,"",VLOOKUP($A13,Calculations!$O$4:$AB$99,6,FALSE)))</f>
        <v/>
      </c>
      <c r="V13" s="8" t="str">
        <f>IF(E13="","",IF(VLOOKUP($A13,Calculations!$O$4:$AB$99,7,FALSE)=0,"",VLOOKUP($A13,Calculations!$O$4:$AB$99,7,FALSE)))</f>
        <v/>
      </c>
      <c r="W13" s="8" t="str">
        <f>IF(F13="","",IF(VLOOKUP($A13,Calculations!$O$4:$AB$99,8,FALSE)=0,"",VLOOKUP($A13,Calculations!$O$4:$AB$99,8,FALSE)))</f>
        <v/>
      </c>
      <c r="X13" s="8" t="str">
        <f>IF(G13="","",IF(VLOOKUP($A13,Calculations!$O$4:$AB$99,9,FALSE)=0,"",VLOOKUP($A13,Calculations!$O$4:$AB$99,9,FALSE)))</f>
        <v/>
      </c>
      <c r="Y13" s="8" t="str">
        <f>IF(H13="","",IF(VLOOKUP($A13,Calculations!$O$4:$AB$99,10,FALSE)=0,"",VLOOKUP($A13,Calculations!$O$4:$AB$99,10,FALSE)))</f>
        <v/>
      </c>
      <c r="Z13" s="8" t="str">
        <f>IF(I13="","",IF(VLOOKUP($A13,Calculations!$O$4:$AB$99,11,FALSE)=0,"",VLOOKUP($A13,Calculations!$O$4:$AB$99,11,FALSE)))</f>
        <v/>
      </c>
      <c r="AA13" s="8" t="str">
        <f>IF(J13="","",IF(VLOOKUP($A13,Calculations!$O$4:$AB$99,12,FALSE)=0,"",VLOOKUP($A13,Calculations!$O$4:$AB$99,12,FALSE)))</f>
        <v/>
      </c>
      <c r="AB13" s="8" t="str">
        <f>IF(K13="","",IF(VLOOKUP($A13,Calculations!$A$3:$N508,13,FALSE)=0,"",VLOOKUP($A13,Calculations!$A$3:$N508,13,FALSE)))</f>
        <v/>
      </c>
      <c r="AC13" s="8" t="str">
        <f>IF(L13="","",IF(VLOOKUP($A13,Calculations!$A$3:$N508,14,FALSE)=0,"",VLOOKUP($A13,Calculations!$A$3:$N508,14,FALSE)))</f>
        <v/>
      </c>
    </row>
    <row r="14" spans="1:29" ht="15" customHeight="1" x14ac:dyDescent="0.3">
      <c r="A14" s="49"/>
      <c r="B14" s="28" t="str">
        <f>IF(A14="","",IF(VLOOKUP($A14,'Test Sample Data'!$A$3:$N498,2,FALSE)=0,"",VLOOKUP($A14,'Test Sample Data'!$A$3:$N498,2,FALSE)))</f>
        <v/>
      </c>
      <c r="C14" s="8" t="str">
        <f>IF(A14="","",IF(VLOOKUP($A14,Calculations!$A$4:$N$99,3,FALSE)=0,"",VLOOKUP($A14,Calculations!$A$4:$N$99,3,FALSE)))</f>
        <v/>
      </c>
      <c r="D14" s="8" t="str">
        <f>IF(A14="","",IF(VLOOKUP($A14,Calculations!$A$4:$N$99,4,FALSE)=0,"",VLOOKUP($A14,Calculations!$A$4:$N$99,4,FALSE)))</f>
        <v/>
      </c>
      <c r="E14" s="8" t="str">
        <f>IF(A14="","",IF(VLOOKUP($A14,Calculations!$A$4:$N$99,5,FALSE)=0,"",VLOOKUP($A14,Calculations!$A$4:$N$99,5,FALSE)))</f>
        <v/>
      </c>
      <c r="F14" s="8" t="str">
        <f>IF(A14="","",IF(VLOOKUP($A14,Calculations!$A$4:$N$99,6,FALSE)=0,"",VLOOKUP($A14,Calculations!$A$4:$N$99,6,FALSE)))</f>
        <v/>
      </c>
      <c r="G14" s="8" t="str">
        <f>IF(A14="","",IF(VLOOKUP($A14,Calculations!$A$4:$N$99,7,FALSE)=0,"",VLOOKUP($A14,Calculations!$A$4:$N$99,7,FALSE)))</f>
        <v/>
      </c>
      <c r="H14" s="8" t="str">
        <f>IF(A14="","",IF(VLOOKUP($A14,Calculations!$A$4:$N$99,8,FALSE)=0,"",VLOOKUP($A14,Calculations!$A$4:$N$99,8,FALSE)))</f>
        <v/>
      </c>
      <c r="I14" s="8" t="str">
        <f>IF(A14="","",IF(VLOOKUP($A14,Calculations!$A$4:$N$99,9,FALSE)=0,"",VLOOKUP($A14,Calculations!$A$4:$N$99,9,FALSE)))</f>
        <v/>
      </c>
      <c r="J14" s="8" t="str">
        <f>IF(A14="","",IF(VLOOKUP($A14,Calculations!$A$4:$N$99,10,FALSE)=0,"",VLOOKUP($A14,Calculations!$A$4:$N$99,10,FALSE)))</f>
        <v/>
      </c>
      <c r="K14" s="8" t="str">
        <f>IF(A14="","",IF(VLOOKUP($A14,Calculations!$A$4:$N$99,11,FALSE)=0,"",VLOOKUP($A14,Calculations!$A$4:$N$99,11,FALSE)))</f>
        <v/>
      </c>
      <c r="L14" s="8" t="str">
        <f>IF(A14="","",IF(VLOOKUP($A14,Calculations!$A$4:$N$99,12,FALSE)=0,"",VLOOKUP($A14,Calculations!$A$4:$N$99,12,FALSE)))</f>
        <v/>
      </c>
      <c r="M14" s="8" t="str">
        <f>IF(B14="","",IF(VLOOKUP($A14,Calculations!$A$3:$N509,13,FALSE)=0,"",VLOOKUP($A14,Calculations!$A$3:$N509,13,FALSE)))</f>
        <v/>
      </c>
      <c r="N14" s="8" t="str">
        <f>IF(C14="","",IF(VLOOKUP($A14,Calculations!$A$3:$N509,14,FALSE)=0,"",VLOOKUP($A14,Calculations!$A$3:$N509,14,FALSE)))</f>
        <v/>
      </c>
      <c r="P14" s="52" t="str">
        <f t="shared" si="0"/>
        <v/>
      </c>
      <c r="Q14" s="52" t="str">
        <f t="shared" si="1"/>
        <v/>
      </c>
      <c r="R14" s="8" t="str">
        <f>IF(A14="","",IF(VLOOKUP($A14,Calculations!$O$4:$AB$99,3,FALSE)=0,"",VLOOKUP($A14,Calculations!$O$4:$AB$99,3,FALSE)))</f>
        <v/>
      </c>
      <c r="S14" s="8" t="str">
        <f>IF(B14="","",IF(VLOOKUP($A14,Calculations!$O$4:$AB$99,4,FALSE)=0,"",VLOOKUP($A14,Calculations!$O$4:$AB$99,4,FALSE)))</f>
        <v/>
      </c>
      <c r="T14" s="8" t="str">
        <f>IF(C14="","",IF(VLOOKUP($A14,Calculations!$O$4:$AB$99,5,FALSE)=0,"",VLOOKUP($A14,Calculations!$O$4:$AB$99,5,FALSE)))</f>
        <v/>
      </c>
      <c r="U14" s="8" t="str">
        <f>IF(D14="","",IF(VLOOKUP($A14,Calculations!$O$4:$AB$99,6,FALSE)=0,"",VLOOKUP($A14,Calculations!$O$4:$AB$99,6,FALSE)))</f>
        <v/>
      </c>
      <c r="V14" s="8" t="str">
        <f>IF(E14="","",IF(VLOOKUP($A14,Calculations!$O$4:$AB$99,7,FALSE)=0,"",VLOOKUP($A14,Calculations!$O$4:$AB$99,7,FALSE)))</f>
        <v/>
      </c>
      <c r="W14" s="8" t="str">
        <f>IF(F14="","",IF(VLOOKUP($A14,Calculations!$O$4:$AB$99,8,FALSE)=0,"",VLOOKUP($A14,Calculations!$O$4:$AB$99,8,FALSE)))</f>
        <v/>
      </c>
      <c r="X14" s="8" t="str">
        <f>IF(G14="","",IF(VLOOKUP($A14,Calculations!$O$4:$AB$99,9,FALSE)=0,"",VLOOKUP($A14,Calculations!$O$4:$AB$99,9,FALSE)))</f>
        <v/>
      </c>
      <c r="Y14" s="8" t="str">
        <f>IF(H14="","",IF(VLOOKUP($A14,Calculations!$O$4:$AB$99,10,FALSE)=0,"",VLOOKUP($A14,Calculations!$O$4:$AB$99,10,FALSE)))</f>
        <v/>
      </c>
      <c r="Z14" s="8" t="str">
        <f>IF(I14="","",IF(VLOOKUP($A14,Calculations!$O$4:$AB$99,11,FALSE)=0,"",VLOOKUP($A14,Calculations!$O$4:$AB$99,11,FALSE)))</f>
        <v/>
      </c>
      <c r="AA14" s="8" t="str">
        <f>IF(J14="","",IF(VLOOKUP($A14,Calculations!$O$4:$AB$99,12,FALSE)=0,"",VLOOKUP($A14,Calculations!$O$4:$AB$99,12,FALSE)))</f>
        <v/>
      </c>
      <c r="AB14" s="8" t="str">
        <f>IF(K14="","",IF(VLOOKUP($A14,Calculations!$A$3:$N509,13,FALSE)=0,"",VLOOKUP($A14,Calculations!$A$3:$N509,13,FALSE)))</f>
        <v/>
      </c>
      <c r="AC14" s="8" t="str">
        <f>IF(L14="","",IF(VLOOKUP($A14,Calculations!$A$3:$N509,14,FALSE)=0,"",VLOOKUP($A14,Calculations!$A$3:$N509,14,FALSE)))</f>
        <v/>
      </c>
    </row>
    <row r="15" spans="1:29" ht="15" customHeight="1" x14ac:dyDescent="0.3">
      <c r="A15" s="49"/>
      <c r="B15" s="28" t="str">
        <f>IF(A15="","",IF(VLOOKUP($A15,'Test Sample Data'!$A$3:$N498,2,FALSE)=0,"",VLOOKUP($A15,'Test Sample Data'!$A$3:$N498,2,FALSE)))</f>
        <v/>
      </c>
      <c r="C15" s="8" t="str">
        <f>IF(A15="","",IF(VLOOKUP($A15,Calculations!$A$4:$N$99,3,FALSE)=0,"",VLOOKUP($A15,Calculations!$A$4:$N$99,3,FALSE)))</f>
        <v/>
      </c>
      <c r="D15" s="8" t="str">
        <f>IF(A15="","",IF(VLOOKUP($A15,Calculations!$A$4:$N$99,4,FALSE)=0,"",VLOOKUP($A15,Calculations!$A$4:$N$99,4,FALSE)))</f>
        <v/>
      </c>
      <c r="E15" s="8" t="str">
        <f>IF(A15="","",IF(VLOOKUP($A15,Calculations!$A$4:$N$99,5,FALSE)=0,"",VLOOKUP($A15,Calculations!$A$4:$N$99,5,FALSE)))</f>
        <v/>
      </c>
      <c r="F15" s="8" t="str">
        <f>IF(A15="","",IF(VLOOKUP($A15,Calculations!$A$4:$N$99,6,FALSE)=0,"",VLOOKUP($A15,Calculations!$A$4:$N$99,6,FALSE)))</f>
        <v/>
      </c>
      <c r="G15" s="8" t="str">
        <f>IF(A15="","",IF(VLOOKUP($A15,Calculations!$A$4:$N$99,7,FALSE)=0,"",VLOOKUP($A15,Calculations!$A$4:$N$99,7,FALSE)))</f>
        <v/>
      </c>
      <c r="H15" s="8" t="str">
        <f>IF(A15="","",IF(VLOOKUP($A15,Calculations!$A$4:$N$99,8,FALSE)=0,"",VLOOKUP($A15,Calculations!$A$4:$N$99,8,FALSE)))</f>
        <v/>
      </c>
      <c r="I15" s="8" t="str">
        <f>IF(A15="","",IF(VLOOKUP($A15,Calculations!$A$4:$N$99,9,FALSE)=0,"",VLOOKUP($A15,Calculations!$A$4:$N$99,9,FALSE)))</f>
        <v/>
      </c>
      <c r="J15" s="8" t="str">
        <f>IF(A15="","",IF(VLOOKUP($A15,Calculations!$A$4:$N$99,10,FALSE)=0,"",VLOOKUP($A15,Calculations!$A$4:$N$99,10,FALSE)))</f>
        <v/>
      </c>
      <c r="K15" s="8" t="str">
        <f>IF(A15="","",IF(VLOOKUP($A15,Calculations!$A$4:$N$99,11,FALSE)=0,"",VLOOKUP($A15,Calculations!$A$4:$N$99,11,FALSE)))</f>
        <v/>
      </c>
      <c r="L15" s="8" t="str">
        <f>IF(A15="","",IF(VLOOKUP($A15,Calculations!$A$4:$N$99,12,FALSE)=0,"",VLOOKUP($A15,Calculations!$A$4:$N$99,12,FALSE)))</f>
        <v/>
      </c>
      <c r="M15" s="8" t="str">
        <f>IF(B15="","",IF(VLOOKUP($A15,Calculations!$A$3:$N510,13,FALSE)=0,"",VLOOKUP($A15,Calculations!$A$3:$N510,13,FALSE)))</f>
        <v/>
      </c>
      <c r="N15" s="8" t="str">
        <f>IF(C15="","",IF(VLOOKUP($A15,Calculations!$A$3:$N510,14,FALSE)=0,"",VLOOKUP($A15,Calculations!$A$3:$N510,14,FALSE)))</f>
        <v/>
      </c>
      <c r="P15" s="52" t="str">
        <f t="shared" si="0"/>
        <v/>
      </c>
      <c r="Q15" s="52" t="str">
        <f t="shared" si="1"/>
        <v/>
      </c>
      <c r="R15" s="8" t="str">
        <f>IF(A15="","",IF(VLOOKUP($A15,Calculations!$O$4:$AB$99,3,FALSE)=0,"",VLOOKUP($A15,Calculations!$O$4:$AB$99,3,FALSE)))</f>
        <v/>
      </c>
      <c r="S15" s="8" t="str">
        <f>IF(B15="","",IF(VLOOKUP($A15,Calculations!$O$4:$AB$99,4,FALSE)=0,"",VLOOKUP($A15,Calculations!$O$4:$AB$99,4,FALSE)))</f>
        <v/>
      </c>
      <c r="T15" s="8" t="str">
        <f>IF(C15="","",IF(VLOOKUP($A15,Calculations!$O$4:$AB$99,5,FALSE)=0,"",VLOOKUP($A15,Calculations!$O$4:$AB$99,5,FALSE)))</f>
        <v/>
      </c>
      <c r="U15" s="8" t="str">
        <f>IF(D15="","",IF(VLOOKUP($A15,Calculations!$O$4:$AB$99,6,FALSE)=0,"",VLOOKUP($A15,Calculations!$O$4:$AB$99,6,FALSE)))</f>
        <v/>
      </c>
      <c r="V15" s="8" t="str">
        <f>IF(E15="","",IF(VLOOKUP($A15,Calculations!$O$4:$AB$99,7,FALSE)=0,"",VLOOKUP($A15,Calculations!$O$4:$AB$99,7,FALSE)))</f>
        <v/>
      </c>
      <c r="W15" s="8" t="str">
        <f>IF(F15="","",IF(VLOOKUP($A15,Calculations!$O$4:$AB$99,8,FALSE)=0,"",VLOOKUP($A15,Calculations!$O$4:$AB$99,8,FALSE)))</f>
        <v/>
      </c>
      <c r="X15" s="8" t="str">
        <f>IF(G15="","",IF(VLOOKUP($A15,Calculations!$O$4:$AB$99,9,FALSE)=0,"",VLOOKUP($A15,Calculations!$O$4:$AB$99,9,FALSE)))</f>
        <v/>
      </c>
      <c r="Y15" s="8" t="str">
        <f>IF(H15="","",IF(VLOOKUP($A15,Calculations!$O$4:$AB$99,10,FALSE)=0,"",VLOOKUP($A15,Calculations!$O$4:$AB$99,10,FALSE)))</f>
        <v/>
      </c>
      <c r="Z15" s="8" t="str">
        <f>IF(I15="","",IF(VLOOKUP($A15,Calculations!$O$4:$AB$99,11,FALSE)=0,"",VLOOKUP($A15,Calculations!$O$4:$AB$99,11,FALSE)))</f>
        <v/>
      </c>
      <c r="AA15" s="8" t="str">
        <f>IF(J15="","",IF(VLOOKUP($A15,Calculations!$O$4:$AB$99,12,FALSE)=0,"",VLOOKUP($A15,Calculations!$O$4:$AB$99,12,FALSE)))</f>
        <v/>
      </c>
      <c r="AB15" s="8" t="str">
        <f>IF(K15="","",IF(VLOOKUP($A15,Calculations!$A$3:$N510,13,FALSE)=0,"",VLOOKUP($A15,Calculations!$A$3:$N510,13,FALSE)))</f>
        <v/>
      </c>
      <c r="AC15" s="8" t="str">
        <f>IF(L15="","",IF(VLOOKUP($A15,Calculations!$A$3:$N510,14,FALSE)=0,"",VLOOKUP($A15,Calculations!$A$3:$N510,14,FALSE)))</f>
        <v/>
      </c>
    </row>
    <row r="16" spans="1:29" ht="15" customHeight="1" x14ac:dyDescent="0.3">
      <c r="A16" s="49"/>
      <c r="B16" s="28" t="str">
        <f>IF(A16="","",IF(VLOOKUP($A16,'Test Sample Data'!$A$3:$N498,2,FALSE)=0,"",VLOOKUP($A16,'Test Sample Data'!$A$3:$N498,2,FALSE)))</f>
        <v/>
      </c>
      <c r="C16" s="8" t="str">
        <f>IF(A16="","",IF(VLOOKUP($A16,Calculations!$A$4:$N$99,3,FALSE)=0,"",VLOOKUP($A16,Calculations!$A$4:$N$99,3,FALSE)))</f>
        <v/>
      </c>
      <c r="D16" s="8" t="str">
        <f>IF(A16="","",IF(VLOOKUP($A16,Calculations!$A$4:$N$99,4,FALSE)=0,"",VLOOKUP($A16,Calculations!$A$4:$N$99,4,FALSE)))</f>
        <v/>
      </c>
      <c r="E16" s="8" t="str">
        <f>IF(A16="","",IF(VLOOKUP($A16,Calculations!$A$4:$N$99,5,FALSE)=0,"",VLOOKUP($A16,Calculations!$A$4:$N$99,5,FALSE)))</f>
        <v/>
      </c>
      <c r="F16" s="8" t="str">
        <f>IF(A16="","",IF(VLOOKUP($A16,Calculations!$A$4:$N$99,6,FALSE)=0,"",VLOOKUP($A16,Calculations!$A$4:$N$99,6,FALSE)))</f>
        <v/>
      </c>
      <c r="G16" s="8" t="str">
        <f>IF(A16="","",IF(VLOOKUP($A16,Calculations!$A$4:$N$99,7,FALSE)=0,"",VLOOKUP($A16,Calculations!$A$4:$N$99,7,FALSE)))</f>
        <v/>
      </c>
      <c r="H16" s="8" t="str">
        <f>IF(A16="","",IF(VLOOKUP($A16,Calculations!$A$4:$N$99,8,FALSE)=0,"",VLOOKUP($A16,Calculations!$A$4:$N$99,8,FALSE)))</f>
        <v/>
      </c>
      <c r="I16" s="8" t="str">
        <f>IF(A16="","",IF(VLOOKUP($A16,Calculations!$A$4:$N$99,9,FALSE)=0,"",VLOOKUP($A16,Calculations!$A$4:$N$99,9,FALSE)))</f>
        <v/>
      </c>
      <c r="J16" s="8" t="str">
        <f>IF(A16="","",IF(VLOOKUP($A16,Calculations!$A$4:$N$99,10,FALSE)=0,"",VLOOKUP($A16,Calculations!$A$4:$N$99,10,FALSE)))</f>
        <v/>
      </c>
      <c r="K16" s="8" t="str">
        <f>IF(A16="","",IF(VLOOKUP($A16,Calculations!$A$4:$N$99,11,FALSE)=0,"",VLOOKUP($A16,Calculations!$A$4:$N$99,11,FALSE)))</f>
        <v/>
      </c>
      <c r="L16" s="8" t="str">
        <f>IF(A16="","",IF(VLOOKUP($A16,Calculations!$A$4:$N$99,12,FALSE)=0,"",VLOOKUP($A16,Calculations!$A$4:$N$99,12,FALSE)))</f>
        <v/>
      </c>
      <c r="M16" s="8" t="str">
        <f>IF(B16="","",IF(VLOOKUP($A16,Calculations!$A$3:$N511,13,FALSE)=0,"",VLOOKUP($A16,Calculations!$A$3:$N511,13,FALSE)))</f>
        <v/>
      </c>
      <c r="N16" s="8" t="str">
        <f>IF(C16="","",IF(VLOOKUP($A16,Calculations!$A$3:$N511,14,FALSE)=0,"",VLOOKUP($A16,Calculations!$A$3:$N511,14,FALSE)))</f>
        <v/>
      </c>
      <c r="P16" s="52" t="str">
        <f t="shared" si="0"/>
        <v/>
      </c>
      <c r="Q16" s="52" t="str">
        <f t="shared" si="1"/>
        <v/>
      </c>
      <c r="R16" s="8" t="str">
        <f>IF(A16="","",IF(VLOOKUP($A16,Calculations!$O$4:$AB$99,3,FALSE)=0,"",VLOOKUP($A16,Calculations!$O$4:$AB$99,3,FALSE)))</f>
        <v/>
      </c>
      <c r="S16" s="8" t="str">
        <f>IF(B16="","",IF(VLOOKUP($A16,Calculations!$O$4:$AB$99,4,FALSE)=0,"",VLOOKUP($A16,Calculations!$O$4:$AB$99,4,FALSE)))</f>
        <v/>
      </c>
      <c r="T16" s="8" t="str">
        <f>IF(C16="","",IF(VLOOKUP($A16,Calculations!$O$4:$AB$99,5,FALSE)=0,"",VLOOKUP($A16,Calculations!$O$4:$AB$99,5,FALSE)))</f>
        <v/>
      </c>
      <c r="U16" s="8" t="str">
        <f>IF(D16="","",IF(VLOOKUP($A16,Calculations!$O$4:$AB$99,6,FALSE)=0,"",VLOOKUP($A16,Calculations!$O$4:$AB$99,6,FALSE)))</f>
        <v/>
      </c>
      <c r="V16" s="8" t="str">
        <f>IF(E16="","",IF(VLOOKUP($A16,Calculations!$O$4:$AB$99,7,FALSE)=0,"",VLOOKUP($A16,Calculations!$O$4:$AB$99,7,FALSE)))</f>
        <v/>
      </c>
      <c r="W16" s="8" t="str">
        <f>IF(F16="","",IF(VLOOKUP($A16,Calculations!$O$4:$AB$99,8,FALSE)=0,"",VLOOKUP($A16,Calculations!$O$4:$AB$99,8,FALSE)))</f>
        <v/>
      </c>
      <c r="X16" s="8" t="str">
        <f>IF(G16="","",IF(VLOOKUP($A16,Calculations!$O$4:$AB$99,9,FALSE)=0,"",VLOOKUP($A16,Calculations!$O$4:$AB$99,9,FALSE)))</f>
        <v/>
      </c>
      <c r="Y16" s="8" t="str">
        <f>IF(H16="","",IF(VLOOKUP($A16,Calculations!$O$4:$AB$99,10,FALSE)=0,"",VLOOKUP($A16,Calculations!$O$4:$AB$99,10,FALSE)))</f>
        <v/>
      </c>
      <c r="Z16" s="8" t="str">
        <f>IF(I16="","",IF(VLOOKUP($A16,Calculations!$O$4:$AB$99,11,FALSE)=0,"",VLOOKUP($A16,Calculations!$O$4:$AB$99,11,FALSE)))</f>
        <v/>
      </c>
      <c r="AA16" s="8" t="str">
        <f>IF(J16="","",IF(VLOOKUP($A16,Calculations!$O$4:$AB$99,12,FALSE)=0,"",VLOOKUP($A16,Calculations!$O$4:$AB$99,12,FALSE)))</f>
        <v/>
      </c>
      <c r="AB16" s="8" t="str">
        <f>IF(K16="","",IF(VLOOKUP($A16,Calculations!$A$3:$N511,13,FALSE)=0,"",VLOOKUP($A16,Calculations!$A$3:$N511,13,FALSE)))</f>
        <v/>
      </c>
      <c r="AC16" s="8" t="str">
        <f>IF(L16="","",IF(VLOOKUP($A16,Calculations!$A$3:$N511,14,FALSE)=0,"",VLOOKUP($A16,Calculations!$A$3:$N511,14,FALSE)))</f>
        <v/>
      </c>
    </row>
    <row r="17" spans="1:29" ht="15" customHeight="1" x14ac:dyDescent="0.3">
      <c r="A17" s="49"/>
      <c r="B17" s="28" t="str">
        <f>IF(A17="","",IF(VLOOKUP($A17,'Test Sample Data'!$A$3:$N498,2,FALSE)=0,"",VLOOKUP($A17,'Test Sample Data'!$A$3:$N498,2,FALSE)))</f>
        <v/>
      </c>
      <c r="C17" s="8" t="str">
        <f>IF(A17="","",IF(VLOOKUP($A17,Calculations!$A$4:$N$99,3,FALSE)=0,"",VLOOKUP($A17,Calculations!$A$4:$N$99,3,FALSE)))</f>
        <v/>
      </c>
      <c r="D17" s="8" t="str">
        <f>IF(A17="","",IF(VLOOKUP($A17,Calculations!$A$4:$N$99,4,FALSE)=0,"",VLOOKUP($A17,Calculations!$A$4:$N$99,4,FALSE)))</f>
        <v/>
      </c>
      <c r="E17" s="8" t="str">
        <f>IF(A17="","",IF(VLOOKUP($A17,Calculations!$A$4:$N$99,5,FALSE)=0,"",VLOOKUP($A17,Calculations!$A$4:$N$99,5,FALSE)))</f>
        <v/>
      </c>
      <c r="F17" s="8" t="str">
        <f>IF(A17="","",IF(VLOOKUP($A17,Calculations!$A$4:$N$99,6,FALSE)=0,"",VLOOKUP($A17,Calculations!$A$4:$N$99,6,FALSE)))</f>
        <v/>
      </c>
      <c r="G17" s="8" t="str">
        <f>IF(A17="","",IF(VLOOKUP($A17,Calculations!$A$4:$N$99,7,FALSE)=0,"",VLOOKUP($A17,Calculations!$A$4:$N$99,7,FALSE)))</f>
        <v/>
      </c>
      <c r="H17" s="8" t="str">
        <f>IF(A17="","",IF(VLOOKUP($A17,Calculations!$A$4:$N$99,8,FALSE)=0,"",VLOOKUP($A17,Calculations!$A$4:$N$99,8,FALSE)))</f>
        <v/>
      </c>
      <c r="I17" s="8" t="str">
        <f>IF(A17="","",IF(VLOOKUP($A17,Calculations!$A$4:$N$99,9,FALSE)=0,"",VLOOKUP($A17,Calculations!$A$4:$N$99,9,FALSE)))</f>
        <v/>
      </c>
      <c r="J17" s="8" t="str">
        <f>IF(A17="","",IF(VLOOKUP($A17,Calculations!$A$4:$N$99,10,FALSE)=0,"",VLOOKUP($A17,Calculations!$A$4:$N$99,10,FALSE)))</f>
        <v/>
      </c>
      <c r="K17" s="8" t="str">
        <f>IF(A17="","",IF(VLOOKUP($A17,Calculations!$A$4:$N$99,11,FALSE)=0,"",VLOOKUP($A17,Calculations!$A$4:$N$99,11,FALSE)))</f>
        <v/>
      </c>
      <c r="L17" s="8" t="str">
        <f>IF(A17="","",IF(VLOOKUP($A17,Calculations!$A$4:$N$99,12,FALSE)=0,"",VLOOKUP($A17,Calculations!$A$4:$N$99,12,FALSE)))</f>
        <v/>
      </c>
      <c r="M17" s="8" t="str">
        <f>IF(B17="","",IF(VLOOKUP($A17,Calculations!$A$3:$N512,13,FALSE)=0,"",VLOOKUP($A17,Calculations!$A$3:$N512,13,FALSE)))</f>
        <v/>
      </c>
      <c r="N17" s="8" t="str">
        <f>IF(C17="","",IF(VLOOKUP($A17,Calculations!$A$3:$N512,14,FALSE)=0,"",VLOOKUP($A17,Calculations!$A$3:$N512,14,FALSE)))</f>
        <v/>
      </c>
      <c r="P17" s="52" t="str">
        <f t="shared" si="0"/>
        <v/>
      </c>
      <c r="Q17" s="52" t="str">
        <f t="shared" si="1"/>
        <v/>
      </c>
      <c r="R17" s="8" t="str">
        <f>IF(A17="","",IF(VLOOKUP($A17,Calculations!$O$4:$AB$99,3,FALSE)=0,"",VLOOKUP($A17,Calculations!$O$4:$AB$99,3,FALSE)))</f>
        <v/>
      </c>
      <c r="S17" s="8" t="str">
        <f>IF(B17="","",IF(VLOOKUP($A17,Calculations!$O$4:$AB$99,4,FALSE)=0,"",VLOOKUP($A17,Calculations!$O$4:$AB$99,4,FALSE)))</f>
        <v/>
      </c>
      <c r="T17" s="8" t="str">
        <f>IF(C17="","",IF(VLOOKUP($A17,Calculations!$O$4:$AB$99,5,FALSE)=0,"",VLOOKUP($A17,Calculations!$O$4:$AB$99,5,FALSE)))</f>
        <v/>
      </c>
      <c r="U17" s="8" t="str">
        <f>IF(D17="","",IF(VLOOKUP($A17,Calculations!$O$4:$AB$99,6,FALSE)=0,"",VLOOKUP($A17,Calculations!$O$4:$AB$99,6,FALSE)))</f>
        <v/>
      </c>
      <c r="V17" s="8" t="str">
        <f>IF(E17="","",IF(VLOOKUP($A17,Calculations!$O$4:$AB$99,7,FALSE)=0,"",VLOOKUP($A17,Calculations!$O$4:$AB$99,7,FALSE)))</f>
        <v/>
      </c>
      <c r="W17" s="8" t="str">
        <f>IF(F17="","",IF(VLOOKUP($A17,Calculations!$O$4:$AB$99,8,FALSE)=0,"",VLOOKUP($A17,Calculations!$O$4:$AB$99,8,FALSE)))</f>
        <v/>
      </c>
      <c r="X17" s="8" t="str">
        <f>IF(G17="","",IF(VLOOKUP($A17,Calculations!$O$4:$AB$99,9,FALSE)=0,"",VLOOKUP($A17,Calculations!$O$4:$AB$99,9,FALSE)))</f>
        <v/>
      </c>
      <c r="Y17" s="8" t="str">
        <f>IF(H17="","",IF(VLOOKUP($A17,Calculations!$O$4:$AB$99,10,FALSE)=0,"",VLOOKUP($A17,Calculations!$O$4:$AB$99,10,FALSE)))</f>
        <v/>
      </c>
      <c r="Z17" s="8" t="str">
        <f>IF(I17="","",IF(VLOOKUP($A17,Calculations!$O$4:$AB$99,11,FALSE)=0,"",VLOOKUP($A17,Calculations!$O$4:$AB$99,11,FALSE)))</f>
        <v/>
      </c>
      <c r="AA17" s="8" t="str">
        <f>IF(J17="","",IF(VLOOKUP($A17,Calculations!$O$4:$AB$99,12,FALSE)=0,"",VLOOKUP($A17,Calculations!$O$4:$AB$99,12,FALSE)))</f>
        <v/>
      </c>
      <c r="AB17" s="8" t="str">
        <f>IF(K17="","",IF(VLOOKUP($A17,Calculations!$A$3:$N512,13,FALSE)=0,"",VLOOKUP($A17,Calculations!$A$3:$N512,13,FALSE)))</f>
        <v/>
      </c>
      <c r="AC17" s="8" t="str">
        <f>IF(L17="","",IF(VLOOKUP($A17,Calculations!$A$3:$N512,14,FALSE)=0,"",VLOOKUP($A17,Calculations!$A$3:$N512,14,FALSE)))</f>
        <v/>
      </c>
    </row>
    <row r="18" spans="1:29" ht="15" customHeight="1" x14ac:dyDescent="0.3">
      <c r="A18" s="49"/>
      <c r="B18" s="28" t="str">
        <f>IF(A18="","",IF(VLOOKUP($A18,'Test Sample Data'!$A$3:$N498,2,FALSE)=0,"",VLOOKUP($A18,'Test Sample Data'!$A$3:$N498,2,FALSE)))</f>
        <v/>
      </c>
      <c r="C18" s="8" t="str">
        <f>IF(A18="","",IF(VLOOKUP($A18,Calculations!$A$4:$N$99,3,FALSE)=0,"",VLOOKUP($A18,Calculations!$A$4:$N$99,3,FALSE)))</f>
        <v/>
      </c>
      <c r="D18" s="8" t="str">
        <f>IF(A18="","",IF(VLOOKUP($A18,Calculations!$A$4:$N$99,4,FALSE)=0,"",VLOOKUP($A18,Calculations!$A$4:$N$99,4,FALSE)))</f>
        <v/>
      </c>
      <c r="E18" s="8" t="str">
        <f>IF(A18="","",IF(VLOOKUP($A18,Calculations!$A$4:$N$99,5,FALSE)=0,"",VLOOKUP($A18,Calculations!$A$4:$N$99,5,FALSE)))</f>
        <v/>
      </c>
      <c r="F18" s="8" t="str">
        <f>IF(A18="","",IF(VLOOKUP($A18,Calculations!$A$4:$N$99,6,FALSE)=0,"",VLOOKUP($A18,Calculations!$A$4:$N$99,6,FALSE)))</f>
        <v/>
      </c>
      <c r="G18" s="8" t="str">
        <f>IF(A18="","",IF(VLOOKUP($A18,Calculations!$A$4:$N$99,7,FALSE)=0,"",VLOOKUP($A18,Calculations!$A$4:$N$99,7,FALSE)))</f>
        <v/>
      </c>
      <c r="H18" s="8" t="str">
        <f>IF(A18="","",IF(VLOOKUP($A18,Calculations!$A$4:$N$99,8,FALSE)=0,"",VLOOKUP($A18,Calculations!$A$4:$N$99,8,FALSE)))</f>
        <v/>
      </c>
      <c r="I18" s="8" t="str">
        <f>IF(A18="","",IF(VLOOKUP($A18,Calculations!$A$4:$N$99,9,FALSE)=0,"",VLOOKUP($A18,Calculations!$A$4:$N$99,9,FALSE)))</f>
        <v/>
      </c>
      <c r="J18" s="8" t="str">
        <f>IF(A18="","",IF(VLOOKUP($A18,Calculations!$A$4:$N$99,10,FALSE)=0,"",VLOOKUP($A18,Calculations!$A$4:$N$99,10,FALSE)))</f>
        <v/>
      </c>
      <c r="K18" s="8" t="str">
        <f>IF(A18="","",IF(VLOOKUP($A18,Calculations!$A$4:$N$99,11,FALSE)=0,"",VLOOKUP($A18,Calculations!$A$4:$N$99,11,FALSE)))</f>
        <v/>
      </c>
      <c r="L18" s="8" t="str">
        <f>IF(A18="","",IF(VLOOKUP($A18,Calculations!$A$4:$N$99,12,FALSE)=0,"",VLOOKUP($A18,Calculations!$A$4:$N$99,12,FALSE)))</f>
        <v/>
      </c>
      <c r="M18" s="8" t="str">
        <f>IF(B18="","",IF(VLOOKUP($A18,Calculations!$A$3:$N513,13,FALSE)=0,"",VLOOKUP($A18,Calculations!$A$3:$N513,13,FALSE)))</f>
        <v/>
      </c>
      <c r="N18" s="8" t="str">
        <f>IF(C18="","",IF(VLOOKUP($A18,Calculations!$A$3:$N513,14,FALSE)=0,"",VLOOKUP($A18,Calculations!$A$3:$N513,14,FALSE)))</f>
        <v/>
      </c>
      <c r="P18" s="52" t="str">
        <f t="shared" si="0"/>
        <v/>
      </c>
      <c r="Q18" s="52" t="str">
        <f t="shared" si="1"/>
        <v/>
      </c>
      <c r="R18" s="8" t="str">
        <f>IF(A18="","",IF(VLOOKUP($A18,Calculations!$O$4:$AB$99,3,FALSE)=0,"",VLOOKUP($A18,Calculations!$O$4:$AB$99,3,FALSE)))</f>
        <v/>
      </c>
      <c r="S18" s="8" t="str">
        <f>IF(B18="","",IF(VLOOKUP($A18,Calculations!$O$4:$AB$99,4,FALSE)=0,"",VLOOKUP($A18,Calculations!$O$4:$AB$99,4,FALSE)))</f>
        <v/>
      </c>
      <c r="T18" s="8" t="str">
        <f>IF(C18="","",IF(VLOOKUP($A18,Calculations!$O$4:$AB$99,5,FALSE)=0,"",VLOOKUP($A18,Calculations!$O$4:$AB$99,5,FALSE)))</f>
        <v/>
      </c>
      <c r="U18" s="8" t="str">
        <f>IF(D18="","",IF(VLOOKUP($A18,Calculations!$O$4:$AB$99,6,FALSE)=0,"",VLOOKUP($A18,Calculations!$O$4:$AB$99,6,FALSE)))</f>
        <v/>
      </c>
      <c r="V18" s="8" t="str">
        <f>IF(E18="","",IF(VLOOKUP($A18,Calculations!$O$4:$AB$99,7,FALSE)=0,"",VLOOKUP($A18,Calculations!$O$4:$AB$99,7,FALSE)))</f>
        <v/>
      </c>
      <c r="W18" s="8" t="str">
        <f>IF(F18="","",IF(VLOOKUP($A18,Calculations!$O$4:$AB$99,8,FALSE)=0,"",VLOOKUP($A18,Calculations!$O$4:$AB$99,8,FALSE)))</f>
        <v/>
      </c>
      <c r="X18" s="8" t="str">
        <f>IF(G18="","",IF(VLOOKUP($A18,Calculations!$O$4:$AB$99,9,FALSE)=0,"",VLOOKUP($A18,Calculations!$O$4:$AB$99,9,FALSE)))</f>
        <v/>
      </c>
      <c r="Y18" s="8" t="str">
        <f>IF(H18="","",IF(VLOOKUP($A18,Calculations!$O$4:$AB$99,10,FALSE)=0,"",VLOOKUP($A18,Calculations!$O$4:$AB$99,10,FALSE)))</f>
        <v/>
      </c>
      <c r="Z18" s="8" t="str">
        <f>IF(I18="","",IF(VLOOKUP($A18,Calculations!$O$4:$AB$99,11,FALSE)=0,"",VLOOKUP($A18,Calculations!$O$4:$AB$99,11,FALSE)))</f>
        <v/>
      </c>
      <c r="AA18" s="8" t="str">
        <f>IF(J18="","",IF(VLOOKUP($A18,Calculations!$O$4:$AB$99,12,FALSE)=0,"",VLOOKUP($A18,Calculations!$O$4:$AB$99,12,FALSE)))</f>
        <v/>
      </c>
      <c r="AB18" s="8" t="str">
        <f>IF(K18="","",IF(VLOOKUP($A18,Calculations!$A$3:$N513,13,FALSE)=0,"",VLOOKUP($A18,Calculations!$A$3:$N513,13,FALSE)))</f>
        <v/>
      </c>
      <c r="AC18" s="8" t="str">
        <f>IF(L18="","",IF(VLOOKUP($A18,Calculations!$A$3:$N513,14,FALSE)=0,"",VLOOKUP($A18,Calculations!$A$3:$N513,14,FALSE)))</f>
        <v/>
      </c>
    </row>
    <row r="19" spans="1:29" ht="15" customHeight="1" x14ac:dyDescent="0.3">
      <c r="A19" s="49"/>
      <c r="B19" s="28" t="str">
        <f>IF(A19="","",IF(VLOOKUP($A19,'Test Sample Data'!$A$3:$N498,2,FALSE)=0,"",VLOOKUP($A19,'Test Sample Data'!$A$3:$N498,2,FALSE)))</f>
        <v/>
      </c>
      <c r="C19" s="8" t="str">
        <f>IF(A19="","",IF(VLOOKUP($A19,Calculations!$A$4:$N$99,3,FALSE)=0,"",VLOOKUP($A19,Calculations!$A$4:$N$99,3,FALSE)))</f>
        <v/>
      </c>
      <c r="D19" s="8" t="str">
        <f>IF(A19="","",IF(VLOOKUP($A19,Calculations!$A$4:$N$99,4,FALSE)=0,"",VLOOKUP($A19,Calculations!$A$4:$N$99,4,FALSE)))</f>
        <v/>
      </c>
      <c r="E19" s="8" t="str">
        <f>IF(A19="","",IF(VLOOKUP($A19,Calculations!$A$4:$N$99,5,FALSE)=0,"",VLOOKUP($A19,Calculations!$A$4:$N$99,5,FALSE)))</f>
        <v/>
      </c>
      <c r="F19" s="8" t="str">
        <f>IF(A19="","",IF(VLOOKUP($A19,Calculations!$A$4:$N$99,6,FALSE)=0,"",VLOOKUP($A19,Calculations!$A$4:$N$99,6,FALSE)))</f>
        <v/>
      </c>
      <c r="G19" s="8" t="str">
        <f>IF(A19="","",IF(VLOOKUP($A19,Calculations!$A$4:$N$99,7,FALSE)=0,"",VLOOKUP($A19,Calculations!$A$4:$N$99,7,FALSE)))</f>
        <v/>
      </c>
      <c r="H19" s="8" t="str">
        <f>IF(A19="","",IF(VLOOKUP($A19,Calculations!$A$4:$N$99,8,FALSE)=0,"",VLOOKUP($A19,Calculations!$A$4:$N$99,8,FALSE)))</f>
        <v/>
      </c>
      <c r="I19" s="8" t="str">
        <f>IF(A19="","",IF(VLOOKUP($A19,Calculations!$A$4:$N$99,9,FALSE)=0,"",VLOOKUP($A19,Calculations!$A$4:$N$99,9,FALSE)))</f>
        <v/>
      </c>
      <c r="J19" s="8" t="str">
        <f>IF(A19="","",IF(VLOOKUP($A19,Calculations!$A$4:$N$99,10,FALSE)=0,"",VLOOKUP($A19,Calculations!$A$4:$N$99,10,FALSE)))</f>
        <v/>
      </c>
      <c r="K19" s="8" t="str">
        <f>IF(A19="","",IF(VLOOKUP($A19,Calculations!$A$4:$N$99,11,FALSE)=0,"",VLOOKUP($A19,Calculations!$A$4:$N$99,11,FALSE)))</f>
        <v/>
      </c>
      <c r="L19" s="8" t="str">
        <f>IF(A19="","",IF(VLOOKUP($A19,Calculations!$A$4:$N$99,12,FALSE)=0,"",VLOOKUP($A19,Calculations!$A$4:$N$99,12,FALSE)))</f>
        <v/>
      </c>
      <c r="M19" s="8" t="str">
        <f>IF(B19="","",IF(VLOOKUP($A19,Calculations!$A$3:$N514,13,FALSE)=0,"",VLOOKUP($A19,Calculations!$A$3:$N514,13,FALSE)))</f>
        <v/>
      </c>
      <c r="N19" s="8" t="str">
        <f>IF(C19="","",IF(VLOOKUP($A19,Calculations!$A$3:$N514,14,FALSE)=0,"",VLOOKUP($A19,Calculations!$A$3:$N514,14,FALSE)))</f>
        <v/>
      </c>
      <c r="P19" s="52" t="str">
        <f t="shared" si="0"/>
        <v/>
      </c>
      <c r="Q19" s="52" t="str">
        <f t="shared" si="1"/>
        <v/>
      </c>
      <c r="R19" s="8" t="str">
        <f>IF(A19="","",IF(VLOOKUP($A19,Calculations!$O$4:$AB$99,3,FALSE)=0,"",VLOOKUP($A19,Calculations!$O$4:$AB$99,3,FALSE)))</f>
        <v/>
      </c>
      <c r="S19" s="8" t="str">
        <f>IF(B19="","",IF(VLOOKUP($A19,Calculations!$O$4:$AB$99,4,FALSE)=0,"",VLOOKUP($A19,Calculations!$O$4:$AB$99,4,FALSE)))</f>
        <v/>
      </c>
      <c r="T19" s="8" t="str">
        <f>IF(C19="","",IF(VLOOKUP($A19,Calculations!$O$4:$AB$99,5,FALSE)=0,"",VLOOKUP($A19,Calculations!$O$4:$AB$99,5,FALSE)))</f>
        <v/>
      </c>
      <c r="U19" s="8" t="str">
        <f>IF(D19="","",IF(VLOOKUP($A19,Calculations!$O$4:$AB$99,6,FALSE)=0,"",VLOOKUP($A19,Calculations!$O$4:$AB$99,6,FALSE)))</f>
        <v/>
      </c>
      <c r="V19" s="8" t="str">
        <f>IF(E19="","",IF(VLOOKUP($A19,Calculations!$O$4:$AB$99,7,FALSE)=0,"",VLOOKUP($A19,Calculations!$O$4:$AB$99,7,FALSE)))</f>
        <v/>
      </c>
      <c r="W19" s="8" t="str">
        <f>IF(F19="","",IF(VLOOKUP($A19,Calculations!$O$4:$AB$99,8,FALSE)=0,"",VLOOKUP($A19,Calculations!$O$4:$AB$99,8,FALSE)))</f>
        <v/>
      </c>
      <c r="X19" s="8" t="str">
        <f>IF(G19="","",IF(VLOOKUP($A19,Calculations!$O$4:$AB$99,9,FALSE)=0,"",VLOOKUP($A19,Calculations!$O$4:$AB$99,9,FALSE)))</f>
        <v/>
      </c>
      <c r="Y19" s="8" t="str">
        <f>IF(H19="","",IF(VLOOKUP($A19,Calculations!$O$4:$AB$99,10,FALSE)=0,"",VLOOKUP($A19,Calculations!$O$4:$AB$99,10,FALSE)))</f>
        <v/>
      </c>
      <c r="Z19" s="8" t="str">
        <f>IF(I19="","",IF(VLOOKUP($A19,Calculations!$O$4:$AB$99,11,FALSE)=0,"",VLOOKUP($A19,Calculations!$O$4:$AB$99,11,FALSE)))</f>
        <v/>
      </c>
      <c r="AA19" s="8" t="str">
        <f>IF(J19="","",IF(VLOOKUP($A19,Calculations!$O$4:$AB$99,12,FALSE)=0,"",VLOOKUP($A19,Calculations!$O$4:$AB$99,12,FALSE)))</f>
        <v/>
      </c>
      <c r="AB19" s="8" t="str">
        <f>IF(K19="","",IF(VLOOKUP($A19,Calculations!$A$3:$N514,13,FALSE)=0,"",VLOOKUP($A19,Calculations!$A$3:$N514,13,FALSE)))</f>
        <v/>
      </c>
      <c r="AC19" s="8" t="str">
        <f>IF(L19="","",IF(VLOOKUP($A19,Calculations!$A$3:$N514,14,FALSE)=0,"",VLOOKUP($A19,Calculations!$A$3:$N514,14,FALSE)))</f>
        <v/>
      </c>
    </row>
    <row r="20" spans="1:29" ht="15" customHeight="1" x14ac:dyDescent="0.3">
      <c r="A20" s="49"/>
      <c r="B20" s="28" t="str">
        <f>IF(A20="","",IF(VLOOKUP($A20,'Test Sample Data'!$A$3:$N498,2,FALSE)=0,"",VLOOKUP($A20,'Test Sample Data'!$A$3:$N498,2,FALSE)))</f>
        <v/>
      </c>
      <c r="C20" s="8" t="str">
        <f>IF(A20="","",IF(VLOOKUP($A20,Calculations!$A$4:$N$99,3,FALSE)=0,"",VLOOKUP($A20,Calculations!$A$4:$N$99,3,FALSE)))</f>
        <v/>
      </c>
      <c r="D20" s="8" t="str">
        <f>IF(A20="","",IF(VLOOKUP($A20,Calculations!$A$4:$N$99,4,FALSE)=0,"",VLOOKUP($A20,Calculations!$A$4:$N$99,4,FALSE)))</f>
        <v/>
      </c>
      <c r="E20" s="8" t="str">
        <f>IF(A20="","",IF(VLOOKUP($A20,Calculations!$A$4:$N$99,5,FALSE)=0,"",VLOOKUP($A20,Calculations!$A$4:$N$99,5,FALSE)))</f>
        <v/>
      </c>
      <c r="F20" s="8" t="str">
        <f>IF(A20="","",IF(VLOOKUP($A20,Calculations!$A$4:$N$99,6,FALSE)=0,"",VLOOKUP($A20,Calculations!$A$4:$N$99,6,FALSE)))</f>
        <v/>
      </c>
      <c r="G20" s="8" t="str">
        <f>IF(A20="","",IF(VLOOKUP($A20,Calculations!$A$4:$N$99,7,FALSE)=0,"",VLOOKUP($A20,Calculations!$A$4:$N$99,7,FALSE)))</f>
        <v/>
      </c>
      <c r="H20" s="8" t="str">
        <f>IF(A20="","",IF(VLOOKUP($A20,Calculations!$A$4:$N$99,8,FALSE)=0,"",VLOOKUP($A20,Calculations!$A$4:$N$99,8,FALSE)))</f>
        <v/>
      </c>
      <c r="I20" s="8" t="str">
        <f>IF(A20="","",IF(VLOOKUP($A20,Calculations!$A$4:$N$99,9,FALSE)=0,"",VLOOKUP($A20,Calculations!$A$4:$N$99,9,FALSE)))</f>
        <v/>
      </c>
      <c r="J20" s="8" t="str">
        <f>IF(A20="","",IF(VLOOKUP($A20,Calculations!$A$4:$N$99,10,FALSE)=0,"",VLOOKUP($A20,Calculations!$A$4:$N$99,10,FALSE)))</f>
        <v/>
      </c>
      <c r="K20" s="8" t="str">
        <f>IF(A20="","",IF(VLOOKUP($A20,Calculations!$A$4:$N$99,11,FALSE)=0,"",VLOOKUP($A20,Calculations!$A$4:$N$99,11,FALSE)))</f>
        <v/>
      </c>
      <c r="L20" s="8" t="str">
        <f>IF(A20="","",IF(VLOOKUP($A20,Calculations!$A$4:$N$99,12,FALSE)=0,"",VLOOKUP($A20,Calculations!$A$4:$N$99,12,FALSE)))</f>
        <v/>
      </c>
      <c r="M20" s="8" t="str">
        <f>IF(B20="","",IF(VLOOKUP($A20,Calculations!$A$3:$N515,13,FALSE)=0,"",VLOOKUP($A20,Calculations!$A$3:$N515,13,FALSE)))</f>
        <v/>
      </c>
      <c r="N20" s="8" t="str">
        <f>IF(C20="","",IF(VLOOKUP($A20,Calculations!$A$3:$N515,14,FALSE)=0,"",VLOOKUP($A20,Calculations!$A$3:$N515,14,FALSE)))</f>
        <v/>
      </c>
      <c r="P20" s="52" t="str">
        <f t="shared" si="0"/>
        <v/>
      </c>
      <c r="Q20" s="52" t="str">
        <f t="shared" si="1"/>
        <v/>
      </c>
      <c r="R20" s="8" t="str">
        <f>IF(A20="","",IF(VLOOKUP($A20,Calculations!$O$4:$AB$99,3,FALSE)=0,"",VLOOKUP($A20,Calculations!$O$4:$AB$99,3,FALSE)))</f>
        <v/>
      </c>
      <c r="S20" s="8" t="str">
        <f>IF(B20="","",IF(VLOOKUP($A20,Calculations!$O$4:$AB$99,4,FALSE)=0,"",VLOOKUP($A20,Calculations!$O$4:$AB$99,4,FALSE)))</f>
        <v/>
      </c>
      <c r="T20" s="8" t="str">
        <f>IF(C20="","",IF(VLOOKUP($A20,Calculations!$O$4:$AB$99,5,FALSE)=0,"",VLOOKUP($A20,Calculations!$O$4:$AB$99,5,FALSE)))</f>
        <v/>
      </c>
      <c r="U20" s="8" t="str">
        <f>IF(D20="","",IF(VLOOKUP($A20,Calculations!$O$4:$AB$99,6,FALSE)=0,"",VLOOKUP($A20,Calculations!$O$4:$AB$99,6,FALSE)))</f>
        <v/>
      </c>
      <c r="V20" s="8" t="str">
        <f>IF(E20="","",IF(VLOOKUP($A20,Calculations!$O$4:$AB$99,7,FALSE)=0,"",VLOOKUP($A20,Calculations!$O$4:$AB$99,7,FALSE)))</f>
        <v/>
      </c>
      <c r="W20" s="8" t="str">
        <f>IF(F20="","",IF(VLOOKUP($A20,Calculations!$O$4:$AB$99,8,FALSE)=0,"",VLOOKUP($A20,Calculations!$O$4:$AB$99,8,FALSE)))</f>
        <v/>
      </c>
      <c r="X20" s="8" t="str">
        <f>IF(G20="","",IF(VLOOKUP($A20,Calculations!$O$4:$AB$99,9,FALSE)=0,"",VLOOKUP($A20,Calculations!$O$4:$AB$99,9,FALSE)))</f>
        <v/>
      </c>
      <c r="Y20" s="8" t="str">
        <f>IF(H20="","",IF(VLOOKUP($A20,Calculations!$O$4:$AB$99,10,FALSE)=0,"",VLOOKUP($A20,Calculations!$O$4:$AB$99,10,FALSE)))</f>
        <v/>
      </c>
      <c r="Z20" s="8" t="str">
        <f>IF(I20="","",IF(VLOOKUP($A20,Calculations!$O$4:$AB$99,11,FALSE)=0,"",VLOOKUP($A20,Calculations!$O$4:$AB$99,11,FALSE)))</f>
        <v/>
      </c>
      <c r="AA20" s="8" t="str">
        <f>IF(J20="","",IF(VLOOKUP($A20,Calculations!$O$4:$AB$99,12,FALSE)=0,"",VLOOKUP($A20,Calculations!$O$4:$AB$99,12,FALSE)))</f>
        <v/>
      </c>
      <c r="AB20" s="8" t="str">
        <f>IF(K20="","",IF(VLOOKUP($A20,Calculations!$A$3:$N515,13,FALSE)=0,"",VLOOKUP($A20,Calculations!$A$3:$N515,13,FALSE)))</f>
        <v/>
      </c>
      <c r="AC20" s="8" t="str">
        <f>IF(L20="","",IF(VLOOKUP($A20,Calculations!$A$3:$N515,14,FALSE)=0,"",VLOOKUP($A20,Calculations!$A$3:$N515,14,FALSE)))</f>
        <v/>
      </c>
    </row>
    <row r="21" spans="1:29" ht="15" customHeight="1" x14ac:dyDescent="0.3">
      <c r="A21" s="49"/>
      <c r="B21" s="28" t="str">
        <f>IF(A21="","",IF(VLOOKUP($A21,'Test Sample Data'!$A$3:$N498,2,FALSE)=0,"",VLOOKUP($A21,'Test Sample Data'!$A$3:$N498,2,FALSE)))</f>
        <v/>
      </c>
      <c r="C21" s="8" t="str">
        <f>IF(A21="","",IF(VLOOKUP($A21,Calculations!$A$4:$N$99,3,FALSE)=0,"",VLOOKUP($A21,Calculations!$A$4:$N$99,3,FALSE)))</f>
        <v/>
      </c>
      <c r="D21" s="8" t="str">
        <f>IF(A21="","",IF(VLOOKUP($A21,Calculations!$A$4:$N$99,4,FALSE)=0,"",VLOOKUP($A21,Calculations!$A$4:$N$99,4,FALSE)))</f>
        <v/>
      </c>
      <c r="E21" s="8" t="str">
        <f>IF(A21="","",IF(VLOOKUP($A21,Calculations!$A$4:$N$99,5,FALSE)=0,"",VLOOKUP($A21,Calculations!$A$4:$N$99,5,FALSE)))</f>
        <v/>
      </c>
      <c r="F21" s="8" t="str">
        <f>IF(A21="","",IF(VLOOKUP($A21,Calculations!$A$4:$N$99,6,FALSE)=0,"",VLOOKUP($A21,Calculations!$A$4:$N$99,6,FALSE)))</f>
        <v/>
      </c>
      <c r="G21" s="8" t="str">
        <f>IF(A21="","",IF(VLOOKUP($A21,Calculations!$A$4:$N$99,7,FALSE)=0,"",VLOOKUP($A21,Calculations!$A$4:$N$99,7,FALSE)))</f>
        <v/>
      </c>
      <c r="H21" s="8" t="str">
        <f>IF(A21="","",IF(VLOOKUP($A21,Calculations!$A$4:$N$99,8,FALSE)=0,"",VLOOKUP($A21,Calculations!$A$4:$N$99,8,FALSE)))</f>
        <v/>
      </c>
      <c r="I21" s="8" t="str">
        <f>IF(A21="","",IF(VLOOKUP($A21,Calculations!$A$4:$N$99,9,FALSE)=0,"",VLOOKUP($A21,Calculations!$A$4:$N$99,9,FALSE)))</f>
        <v/>
      </c>
      <c r="J21" s="8" t="str">
        <f>IF(A21="","",IF(VLOOKUP($A21,Calculations!$A$4:$N$99,10,FALSE)=0,"",VLOOKUP($A21,Calculations!$A$4:$N$99,10,FALSE)))</f>
        <v/>
      </c>
      <c r="K21" s="8" t="str">
        <f>IF(A21="","",IF(VLOOKUP($A21,Calculations!$A$4:$N$99,11,FALSE)=0,"",VLOOKUP($A21,Calculations!$A$4:$N$99,11,FALSE)))</f>
        <v/>
      </c>
      <c r="L21" s="8" t="str">
        <f>IF(A21="","",IF(VLOOKUP($A21,Calculations!$A$4:$N$99,12,FALSE)=0,"",VLOOKUP($A21,Calculations!$A$4:$N$99,12,FALSE)))</f>
        <v/>
      </c>
      <c r="M21" s="8" t="str">
        <f>IF(B21="","",IF(VLOOKUP($A21,Calculations!$A$3:$N516,13,FALSE)=0,"",VLOOKUP($A21,Calculations!$A$3:$N516,13,FALSE)))</f>
        <v/>
      </c>
      <c r="N21" s="8" t="str">
        <f>IF(C21="","",IF(VLOOKUP($A21,Calculations!$A$3:$N516,14,FALSE)=0,"",VLOOKUP($A21,Calculations!$A$3:$N516,14,FALSE)))</f>
        <v/>
      </c>
      <c r="P21" s="52" t="str">
        <f t="shared" si="0"/>
        <v/>
      </c>
      <c r="Q21" s="52" t="str">
        <f t="shared" si="1"/>
        <v/>
      </c>
      <c r="R21" s="8" t="str">
        <f>IF(A21="","",IF(VLOOKUP($A21,Calculations!$O$4:$AB$99,3,FALSE)=0,"",VLOOKUP($A21,Calculations!$O$4:$AB$99,3,FALSE)))</f>
        <v/>
      </c>
      <c r="S21" s="8" t="str">
        <f>IF(B21="","",IF(VLOOKUP($A21,Calculations!$O$4:$AB$99,4,FALSE)=0,"",VLOOKUP($A21,Calculations!$O$4:$AB$99,4,FALSE)))</f>
        <v/>
      </c>
      <c r="T21" s="8" t="str">
        <f>IF(C21="","",IF(VLOOKUP($A21,Calculations!$O$4:$AB$99,5,FALSE)=0,"",VLOOKUP($A21,Calculations!$O$4:$AB$99,5,FALSE)))</f>
        <v/>
      </c>
      <c r="U21" s="8" t="str">
        <f>IF(D21="","",IF(VLOOKUP($A21,Calculations!$O$4:$AB$99,6,FALSE)=0,"",VLOOKUP($A21,Calculations!$O$4:$AB$99,6,FALSE)))</f>
        <v/>
      </c>
      <c r="V21" s="8" t="str">
        <f>IF(E21="","",IF(VLOOKUP($A21,Calculations!$O$4:$AB$99,7,FALSE)=0,"",VLOOKUP($A21,Calculations!$O$4:$AB$99,7,FALSE)))</f>
        <v/>
      </c>
      <c r="W21" s="8" t="str">
        <f>IF(F21="","",IF(VLOOKUP($A21,Calculations!$O$4:$AB$99,8,FALSE)=0,"",VLOOKUP($A21,Calculations!$O$4:$AB$99,8,FALSE)))</f>
        <v/>
      </c>
      <c r="X21" s="8" t="str">
        <f>IF(G21="","",IF(VLOOKUP($A21,Calculations!$O$4:$AB$99,9,FALSE)=0,"",VLOOKUP($A21,Calculations!$O$4:$AB$99,9,FALSE)))</f>
        <v/>
      </c>
      <c r="Y21" s="8" t="str">
        <f>IF(H21="","",IF(VLOOKUP($A21,Calculations!$O$4:$AB$99,10,FALSE)=0,"",VLOOKUP($A21,Calculations!$O$4:$AB$99,10,FALSE)))</f>
        <v/>
      </c>
      <c r="Z21" s="8" t="str">
        <f>IF(I21="","",IF(VLOOKUP($A21,Calculations!$O$4:$AB$99,11,FALSE)=0,"",VLOOKUP($A21,Calculations!$O$4:$AB$99,11,FALSE)))</f>
        <v/>
      </c>
      <c r="AA21" s="8" t="str">
        <f>IF(J21="","",IF(VLOOKUP($A21,Calculations!$O$4:$AB$99,12,FALSE)=0,"",VLOOKUP($A21,Calculations!$O$4:$AB$99,12,FALSE)))</f>
        <v/>
      </c>
      <c r="AB21" s="8" t="str">
        <f>IF(K21="","",IF(VLOOKUP($A21,Calculations!$A$3:$N516,13,FALSE)=0,"",VLOOKUP($A21,Calculations!$A$3:$N516,13,FALSE)))</f>
        <v/>
      </c>
      <c r="AC21" s="8" t="str">
        <f>IF(L21="","",IF(VLOOKUP($A21,Calculations!$A$3:$N516,14,FALSE)=0,"",VLOOKUP($A21,Calculations!$A$3:$N516,14,FALSE)))</f>
        <v/>
      </c>
    </row>
    <row r="22" spans="1:29" ht="15" customHeight="1" x14ac:dyDescent="0.3">
      <c r="A22" s="49"/>
      <c r="B22" s="28" t="str">
        <f>IF(A22="","",IF(VLOOKUP($A22,'Test Sample Data'!$A$3:$N498,2,FALSE)=0,"",VLOOKUP($A22,'Test Sample Data'!$A$3:$N498,2,FALSE)))</f>
        <v/>
      </c>
      <c r="C22" s="8" t="str">
        <f>IF(A22="","",IF(VLOOKUP($A22,Calculations!$A$4:$N$99,3,FALSE)=0,"",VLOOKUP($A22,Calculations!$A$4:$N$99,3,FALSE)))</f>
        <v/>
      </c>
      <c r="D22" s="8" t="str">
        <f>IF(A22="","",IF(VLOOKUP($A22,Calculations!$A$4:$N$99,4,FALSE)=0,"",VLOOKUP($A22,Calculations!$A$4:$N$99,4,FALSE)))</f>
        <v/>
      </c>
      <c r="E22" s="8" t="str">
        <f>IF(A22="","",IF(VLOOKUP($A22,Calculations!$A$4:$N$99,5,FALSE)=0,"",VLOOKUP($A22,Calculations!$A$4:$N$99,5,FALSE)))</f>
        <v/>
      </c>
      <c r="F22" s="8" t="str">
        <f>IF(A22="","",IF(VLOOKUP($A22,Calculations!$A$4:$N$99,6,FALSE)=0,"",VLOOKUP($A22,Calculations!$A$4:$N$99,6,FALSE)))</f>
        <v/>
      </c>
      <c r="G22" s="8" t="str">
        <f>IF(A22="","",IF(VLOOKUP($A22,Calculations!$A$4:$N$99,7,FALSE)=0,"",VLOOKUP($A22,Calculations!$A$4:$N$99,7,FALSE)))</f>
        <v/>
      </c>
      <c r="H22" s="8" t="str">
        <f>IF(A22="","",IF(VLOOKUP($A22,Calculations!$A$4:$N$99,8,FALSE)=0,"",VLOOKUP($A22,Calculations!$A$4:$N$99,8,FALSE)))</f>
        <v/>
      </c>
      <c r="I22" s="8" t="str">
        <f>IF(A22="","",IF(VLOOKUP($A22,Calculations!$A$4:$N$99,9,FALSE)=0,"",VLOOKUP($A22,Calculations!$A$4:$N$99,9,FALSE)))</f>
        <v/>
      </c>
      <c r="J22" s="8" t="str">
        <f>IF(A22="","",IF(VLOOKUP($A22,Calculations!$A$4:$N$99,10,FALSE)=0,"",VLOOKUP($A22,Calculations!$A$4:$N$99,10,FALSE)))</f>
        <v/>
      </c>
      <c r="K22" s="8" t="str">
        <f>IF(A22="","",IF(VLOOKUP($A22,Calculations!$A$4:$N$99,11,FALSE)=0,"",VLOOKUP($A22,Calculations!$A$4:$N$99,11,FALSE)))</f>
        <v/>
      </c>
      <c r="L22" s="8" t="str">
        <f>IF(A22="","",IF(VLOOKUP($A22,Calculations!$A$4:$N$99,12,FALSE)=0,"",VLOOKUP($A22,Calculations!$A$4:$N$99,12,FALSE)))</f>
        <v/>
      </c>
      <c r="M22" s="8" t="str">
        <f>IF(B22="","",IF(VLOOKUP($A22,Calculations!$A$3:$N517,13,FALSE)=0,"",VLOOKUP($A22,Calculations!$A$3:$N517,13,FALSE)))</f>
        <v/>
      </c>
      <c r="N22" s="8" t="str">
        <f>IF(C22="","",IF(VLOOKUP($A22,Calculations!$A$3:$N517,14,FALSE)=0,"",VLOOKUP($A22,Calculations!$A$3:$N517,14,FALSE)))</f>
        <v/>
      </c>
      <c r="P22" s="52" t="str">
        <f t="shared" si="0"/>
        <v/>
      </c>
      <c r="Q22" s="52" t="str">
        <f t="shared" si="1"/>
        <v/>
      </c>
      <c r="R22" s="8" t="str">
        <f>IF(A22="","",IF(VLOOKUP($A22,Calculations!$O$4:$AB$99,3,FALSE)=0,"",VLOOKUP($A22,Calculations!$O$4:$AB$99,3,FALSE)))</f>
        <v/>
      </c>
      <c r="S22" s="8" t="str">
        <f>IF(B22="","",IF(VLOOKUP($A22,Calculations!$O$4:$AB$99,4,FALSE)=0,"",VLOOKUP($A22,Calculations!$O$4:$AB$99,4,FALSE)))</f>
        <v/>
      </c>
      <c r="T22" s="8" t="str">
        <f>IF(C22="","",IF(VLOOKUP($A22,Calculations!$O$4:$AB$99,5,FALSE)=0,"",VLOOKUP($A22,Calculations!$O$4:$AB$99,5,FALSE)))</f>
        <v/>
      </c>
      <c r="U22" s="8" t="str">
        <f>IF(D22="","",IF(VLOOKUP($A22,Calculations!$O$4:$AB$99,6,FALSE)=0,"",VLOOKUP($A22,Calculations!$O$4:$AB$99,6,FALSE)))</f>
        <v/>
      </c>
      <c r="V22" s="8" t="str">
        <f>IF(E22="","",IF(VLOOKUP($A22,Calculations!$O$4:$AB$99,7,FALSE)=0,"",VLOOKUP($A22,Calculations!$O$4:$AB$99,7,FALSE)))</f>
        <v/>
      </c>
      <c r="W22" s="8" t="str">
        <f>IF(F22="","",IF(VLOOKUP($A22,Calculations!$O$4:$AB$99,8,FALSE)=0,"",VLOOKUP($A22,Calculations!$O$4:$AB$99,8,FALSE)))</f>
        <v/>
      </c>
      <c r="X22" s="8" t="str">
        <f>IF(G22="","",IF(VLOOKUP($A22,Calculations!$O$4:$AB$99,9,FALSE)=0,"",VLOOKUP($A22,Calculations!$O$4:$AB$99,9,FALSE)))</f>
        <v/>
      </c>
      <c r="Y22" s="8" t="str">
        <f>IF(H22="","",IF(VLOOKUP($A22,Calculations!$O$4:$AB$99,10,FALSE)=0,"",VLOOKUP($A22,Calculations!$O$4:$AB$99,10,FALSE)))</f>
        <v/>
      </c>
      <c r="Z22" s="8" t="str">
        <f>IF(I22="","",IF(VLOOKUP($A22,Calculations!$O$4:$AB$99,11,FALSE)=0,"",VLOOKUP($A22,Calculations!$O$4:$AB$99,11,FALSE)))</f>
        <v/>
      </c>
      <c r="AA22" s="8" t="str">
        <f>IF(J22="","",IF(VLOOKUP($A22,Calculations!$O$4:$AB$99,12,FALSE)=0,"",VLOOKUP($A22,Calculations!$O$4:$AB$99,12,FALSE)))</f>
        <v/>
      </c>
      <c r="AB22" s="8" t="str">
        <f>IF(K22="","",IF(VLOOKUP($A22,Calculations!$A$3:$N517,13,FALSE)=0,"",VLOOKUP($A22,Calculations!$A$3:$N517,13,FALSE)))</f>
        <v/>
      </c>
      <c r="AC22" s="8" t="str">
        <f>IF(L22="","",IF(VLOOKUP($A22,Calculations!$A$3:$N517,14,FALSE)=0,"",VLOOKUP($A22,Calculations!$A$3:$N517,14,FALSE)))</f>
        <v/>
      </c>
    </row>
    <row r="24" spans="1:29" ht="15" customHeight="1" x14ac:dyDescent="0.3">
      <c r="B24" s="42" t="s">
        <v>120</v>
      </c>
      <c r="C24" s="53">
        <f>IF(ISERROR(AVERAGE(C3:C22)),"",AVERAGE(C3:C22))</f>
        <v>18.708000000000002</v>
      </c>
      <c r="D24" s="53">
        <f t="shared" ref="D24:N24" si="2">IF(ISERROR(AVERAGE(D3:D22)),"",AVERAGE(D3:D22))</f>
        <v>18.683999999999997</v>
      </c>
      <c r="E24" s="53">
        <f t="shared" si="2"/>
        <v>18.582000000000001</v>
      </c>
      <c r="F24" s="53" t="str">
        <f t="shared" si="2"/>
        <v/>
      </c>
      <c r="G24" s="53" t="str">
        <f t="shared" si="2"/>
        <v/>
      </c>
      <c r="H24" s="53" t="str">
        <f t="shared" si="2"/>
        <v/>
      </c>
      <c r="I24" s="53" t="str">
        <f t="shared" si="2"/>
        <v/>
      </c>
      <c r="J24" s="53" t="str">
        <f t="shared" si="2"/>
        <v/>
      </c>
      <c r="K24" s="53" t="str">
        <f t="shared" si="2"/>
        <v/>
      </c>
      <c r="L24" s="53" t="str">
        <f t="shared" si="2"/>
        <v/>
      </c>
      <c r="M24" s="53" t="str">
        <f t="shared" si="2"/>
        <v/>
      </c>
      <c r="N24" s="53" t="str">
        <f t="shared" si="2"/>
        <v/>
      </c>
      <c r="Q24" s="42" t="s">
        <v>120</v>
      </c>
      <c r="R24" s="53">
        <f>IF(ISERROR(AVERAGE(R3:R22)),"",AVERAGE(R3:R22))</f>
        <v>18.47</v>
      </c>
      <c r="S24" s="53">
        <f t="shared" ref="S24:AC24" si="3">IF(ISERROR(AVERAGE(S3:S22)),"",AVERAGE(S3:S22))</f>
        <v>18.341999999999999</v>
      </c>
      <c r="T24" s="53">
        <f t="shared" si="3"/>
        <v>18.576000000000001</v>
      </c>
      <c r="U24" s="53" t="str">
        <f t="shared" si="3"/>
        <v/>
      </c>
      <c r="V24" s="53" t="str">
        <f t="shared" si="3"/>
        <v/>
      </c>
      <c r="W24" s="53" t="str">
        <f t="shared" si="3"/>
        <v/>
      </c>
      <c r="X24" s="53" t="str">
        <f t="shared" si="3"/>
        <v/>
      </c>
      <c r="Y24" s="53" t="str">
        <f t="shared" si="3"/>
        <v/>
      </c>
      <c r="Z24" s="53" t="str">
        <f t="shared" si="3"/>
        <v/>
      </c>
      <c r="AA24" s="53" t="str">
        <f t="shared" si="3"/>
        <v/>
      </c>
      <c r="AB24" s="53" t="str">
        <f t="shared" si="3"/>
        <v/>
      </c>
      <c r="AC24" s="53" t="str">
        <f t="shared" si="3"/>
        <v/>
      </c>
    </row>
  </sheetData>
  <mergeCells count="6">
    <mergeCell ref="R1:AC1"/>
    <mergeCell ref="A1:A2"/>
    <mergeCell ref="B1:B2"/>
    <mergeCell ref="P1:P2"/>
    <mergeCell ref="Q1:Q2"/>
    <mergeCell ref="C1:N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66"/>
  <sheetViews>
    <sheetView workbookViewId="0">
      <selection activeCell="C6" sqref="C6:G6"/>
    </sheetView>
  </sheetViews>
  <sheetFormatPr defaultColWidth="6.58203125" defaultRowHeight="15" customHeight="1" x14ac:dyDescent="0.3"/>
  <cols>
    <col min="1" max="1" width="25.58203125" style="48" customWidth="1"/>
    <col min="2" max="11" width="8.58203125" style="48" customWidth="1"/>
    <col min="12" max="13" width="8.58203125" style="114" customWidth="1"/>
    <col min="14" max="14" width="12.58203125" style="48" customWidth="1"/>
    <col min="15" max="15" width="14.5" style="48" bestFit="1" customWidth="1"/>
    <col min="16" max="16384" width="6.58203125" style="48"/>
  </cols>
  <sheetData>
    <row r="1" spans="1:15" s="32" customFormat="1" ht="15" customHeight="1" x14ac:dyDescent="0.3">
      <c r="A1" s="221" t="s">
        <v>131</v>
      </c>
      <c r="B1" s="170"/>
      <c r="C1" s="170"/>
      <c r="D1" s="170"/>
      <c r="E1" s="170"/>
      <c r="F1" s="170"/>
      <c r="G1" s="170"/>
      <c r="H1" s="222"/>
      <c r="I1" s="227" t="s">
        <v>275</v>
      </c>
      <c r="J1" s="227"/>
      <c r="K1" s="201" t="str">
        <f>Results!E2</f>
        <v>Test Group</v>
      </c>
      <c r="L1" s="201"/>
      <c r="M1" s="56"/>
      <c r="N1" s="56"/>
      <c r="O1" s="56"/>
    </row>
    <row r="2" spans="1:15" ht="15" customHeight="1" x14ac:dyDescent="0.3">
      <c r="A2" s="223" t="s">
        <v>132</v>
      </c>
      <c r="B2" s="223"/>
      <c r="C2" s="224" t="str">
        <f>'Gene Table'!B1</f>
        <v>CAPH12345</v>
      </c>
      <c r="D2" s="225"/>
      <c r="E2" s="226"/>
      <c r="F2" s="170"/>
      <c r="G2" s="170"/>
      <c r="H2" s="222"/>
      <c r="I2" s="227" t="s">
        <v>276</v>
      </c>
      <c r="J2" s="227"/>
      <c r="K2" s="201" t="str">
        <f>Results!F2</f>
        <v>Control Group</v>
      </c>
      <c r="L2" s="201"/>
      <c r="M2" s="56"/>
      <c r="N2" s="56"/>
      <c r="O2" s="56"/>
    </row>
    <row r="3" spans="1:15" ht="15" customHeight="1" x14ac:dyDescent="0.3">
      <c r="A3" s="195" t="s">
        <v>216</v>
      </c>
      <c r="B3" s="196"/>
      <c r="C3" s="201" t="s">
        <v>155</v>
      </c>
      <c r="D3" s="204"/>
      <c r="E3" s="204"/>
      <c r="F3" s="204"/>
      <c r="G3" s="204"/>
      <c r="I3" s="54"/>
      <c r="J3" s="55"/>
      <c r="K3" s="55"/>
      <c r="L3" s="55"/>
      <c r="M3" s="55"/>
      <c r="N3" s="56"/>
      <c r="O3" s="56"/>
    </row>
    <row r="4" spans="1:15" ht="15" customHeight="1" x14ac:dyDescent="0.3">
      <c r="A4" s="197"/>
      <c r="B4" s="198"/>
      <c r="C4" s="201" t="s">
        <v>156</v>
      </c>
      <c r="D4" s="204"/>
      <c r="E4" s="204"/>
      <c r="F4" s="204"/>
      <c r="G4" s="204"/>
      <c r="I4" s="54"/>
      <c r="J4" s="55"/>
      <c r="K4" s="55"/>
      <c r="L4" s="55"/>
      <c r="M4" s="55"/>
      <c r="N4" s="56"/>
      <c r="O4" s="56"/>
    </row>
    <row r="5" spans="1:15" ht="15" customHeight="1" x14ac:dyDescent="0.3">
      <c r="A5" s="202"/>
      <c r="B5" s="203"/>
      <c r="C5" s="201" t="s">
        <v>157</v>
      </c>
      <c r="D5" s="204"/>
      <c r="E5" s="204"/>
      <c r="F5" s="204"/>
      <c r="G5" s="204"/>
      <c r="I5" s="54"/>
      <c r="J5" s="55"/>
      <c r="K5" s="55"/>
      <c r="L5" s="55"/>
      <c r="M5" s="55"/>
      <c r="N5" s="56"/>
      <c r="O5" s="56"/>
    </row>
    <row r="6" spans="1:15" ht="15" customHeight="1" x14ac:dyDescent="0.3">
      <c r="A6" s="199" t="s">
        <v>133</v>
      </c>
      <c r="B6" s="200"/>
      <c r="C6" s="194" t="s">
        <v>155</v>
      </c>
      <c r="D6" s="194"/>
      <c r="E6" s="194"/>
      <c r="F6" s="194"/>
      <c r="G6" s="194"/>
      <c r="H6" s="17"/>
      <c r="I6" s="54"/>
      <c r="J6" s="55"/>
      <c r="K6" s="55"/>
      <c r="L6" s="55"/>
      <c r="M6" s="55"/>
      <c r="N6" s="56"/>
      <c r="O6" s="56"/>
    </row>
    <row r="7" spans="1:15" ht="15" customHeight="1" x14ac:dyDescent="0.3">
      <c r="A7" s="195" t="s">
        <v>217</v>
      </c>
      <c r="B7" s="196"/>
      <c r="C7" s="191" t="s">
        <v>218</v>
      </c>
      <c r="D7" s="192"/>
      <c r="E7" s="192"/>
      <c r="F7" s="192"/>
      <c r="G7" s="193"/>
      <c r="H7" s="55"/>
      <c r="I7" s="54"/>
      <c r="J7" s="55"/>
      <c r="K7" s="55"/>
      <c r="L7" s="55"/>
      <c r="M7" s="55"/>
      <c r="N7" s="56"/>
      <c r="O7" s="56"/>
    </row>
    <row r="8" spans="1:15" ht="15" customHeight="1" x14ac:dyDescent="0.3">
      <c r="A8" s="197"/>
      <c r="B8" s="198"/>
      <c r="C8" s="191" t="s">
        <v>219</v>
      </c>
      <c r="D8" s="192"/>
      <c r="E8" s="192"/>
      <c r="F8" s="192"/>
      <c r="G8" s="193"/>
      <c r="H8" s="55"/>
      <c r="I8" s="54"/>
      <c r="J8" s="55"/>
      <c r="K8" s="55"/>
      <c r="L8" s="55"/>
      <c r="M8" s="55"/>
      <c r="N8" s="56"/>
      <c r="O8" s="56"/>
    </row>
    <row r="9" spans="1:15" ht="15" customHeight="1" x14ac:dyDescent="0.3">
      <c r="A9" s="199" t="s">
        <v>215</v>
      </c>
      <c r="B9" s="200"/>
      <c r="C9" s="194" t="s">
        <v>218</v>
      </c>
      <c r="D9" s="194"/>
      <c r="E9" s="194"/>
      <c r="F9" s="194"/>
      <c r="G9" s="194"/>
      <c r="H9" s="55"/>
      <c r="I9" s="54"/>
      <c r="J9" s="55"/>
      <c r="K9" s="55"/>
      <c r="L9" s="55"/>
      <c r="M9" s="55"/>
      <c r="N9" s="56"/>
      <c r="O9" s="56"/>
    </row>
    <row r="10" spans="1:15" ht="15" customHeight="1" x14ac:dyDescent="0.3">
      <c r="A10" s="54"/>
      <c r="B10" s="54"/>
      <c r="C10" s="56"/>
      <c r="D10" s="57"/>
      <c r="E10" s="58"/>
      <c r="F10" s="34"/>
      <c r="G10" s="34"/>
      <c r="H10" s="55"/>
      <c r="I10" s="54"/>
      <c r="J10" s="55"/>
      <c r="K10" s="55"/>
      <c r="L10" s="55"/>
      <c r="M10" s="55"/>
      <c r="N10" s="56"/>
      <c r="O10" s="56"/>
    </row>
    <row r="11" spans="1:15" ht="15" customHeight="1" x14ac:dyDescent="0.3">
      <c r="A11" s="219" t="s">
        <v>134</v>
      </c>
      <c r="B11" s="220"/>
      <c r="C11" s="220"/>
      <c r="D11" s="220"/>
      <c r="E11" s="220"/>
      <c r="F11" s="220"/>
      <c r="G11" s="220"/>
      <c r="H11" s="220"/>
      <c r="I11" s="220"/>
      <c r="J11" s="220"/>
      <c r="K11" s="220"/>
      <c r="L11" s="220"/>
      <c r="M11" s="220"/>
      <c r="N11" s="220"/>
      <c r="O11" s="220"/>
    </row>
    <row r="12" spans="1:15" ht="15" customHeight="1" x14ac:dyDescent="0.3">
      <c r="A12" s="176" t="str">
        <f>K1</f>
        <v>Test Group</v>
      </c>
      <c r="B12" s="176"/>
      <c r="C12" s="176"/>
      <c r="D12" s="176"/>
      <c r="E12" s="176"/>
      <c r="F12" s="176"/>
      <c r="G12" s="176"/>
      <c r="H12" s="176"/>
      <c r="I12" s="176"/>
      <c r="J12" s="176"/>
      <c r="K12" s="176"/>
      <c r="L12" s="176"/>
      <c r="M12" s="176"/>
      <c r="N12" s="176"/>
      <c r="O12" s="176"/>
    </row>
    <row r="13" spans="1:15" ht="15" customHeight="1" x14ac:dyDescent="0.3">
      <c r="A13" s="45" t="s">
        <v>19</v>
      </c>
      <c r="B13" s="45" t="s">
        <v>221</v>
      </c>
      <c r="C13" s="115" t="s">
        <v>222</v>
      </c>
      <c r="D13" s="115" t="s">
        <v>223</v>
      </c>
      <c r="E13" s="115" t="s">
        <v>224</v>
      </c>
      <c r="F13" s="115" t="s">
        <v>225</v>
      </c>
      <c r="G13" s="115" t="s">
        <v>226</v>
      </c>
      <c r="H13" s="115" t="s">
        <v>227</v>
      </c>
      <c r="I13" s="115" t="s">
        <v>228</v>
      </c>
      <c r="J13" s="115" t="s">
        <v>229</v>
      </c>
      <c r="K13" s="115" t="s">
        <v>230</v>
      </c>
      <c r="L13" s="115" t="s">
        <v>273</v>
      </c>
      <c r="M13" s="115" t="s">
        <v>274</v>
      </c>
      <c r="N13" s="1" t="s">
        <v>135</v>
      </c>
      <c r="O13" s="1" t="s">
        <v>136</v>
      </c>
    </row>
    <row r="14" spans="1:15" ht="15" customHeight="1" x14ac:dyDescent="0.3">
      <c r="A14" s="45" t="s">
        <v>137</v>
      </c>
      <c r="B14" s="3">
        <f>IF(ISERROR(AVERAGE(Calculations!C105:C107)),"",AVERAGE(Calculations!C105:C107))</f>
        <v>18.396666666666668</v>
      </c>
      <c r="C14" s="3">
        <f>IF(ISERROR(AVERAGE(Calculations!D105:D107)),"",AVERAGE(Calculations!D105:D107))</f>
        <v>18.126666666666669</v>
      </c>
      <c r="D14" s="3">
        <f>IF(ISERROR(AVERAGE(Calculations!E105:E107)),"",AVERAGE(Calculations!E105:E107))</f>
        <v>18.143333333333331</v>
      </c>
      <c r="E14" s="3" t="str">
        <f>IF(ISERROR(AVERAGE(Calculations!F105:F107)),"",AVERAGE(Calculations!F105:F107))</f>
        <v/>
      </c>
      <c r="F14" s="3" t="str">
        <f>IF(ISERROR(AVERAGE(Calculations!G105:G107)),"",AVERAGE(Calculations!G105:G107))</f>
        <v/>
      </c>
      <c r="G14" s="3" t="str">
        <f>IF(ISERROR(AVERAGE(Calculations!H105:H107)),"",AVERAGE(Calculations!H105:H107))</f>
        <v/>
      </c>
      <c r="H14" s="3" t="str">
        <f>IF(ISERROR(AVERAGE(Calculations!I105:I107)),"",AVERAGE(Calculations!I105:I107))</f>
        <v/>
      </c>
      <c r="I14" s="3" t="str">
        <f>IF(ISERROR(AVERAGE(Calculations!J105:J107)),"",AVERAGE(Calculations!J105:J107))</f>
        <v/>
      </c>
      <c r="J14" s="3" t="str">
        <f>IF(ISERROR(AVERAGE(Calculations!K105:K107)),"",AVERAGE(Calculations!K105:K107))</f>
        <v/>
      </c>
      <c r="K14" s="3" t="str">
        <f>IF(ISERROR(AVERAGE(Calculations!L105:L107)),"",AVERAGE(Calculations!L105:L107))</f>
        <v/>
      </c>
      <c r="L14" s="3" t="str">
        <f>IF(ISERROR(AVERAGE(Calculations!M105:M107)),"",AVERAGE(Calculations!M105:M107))</f>
        <v/>
      </c>
      <c r="M14" s="3" t="str">
        <f>IF(ISERROR(AVERAGE(Calculations!N105:N107)),"",AVERAGE(Calculations!N105:N107))</f>
        <v/>
      </c>
      <c r="N14" s="21">
        <f>AVERAGE(B14:M14)</f>
        <v>18.222222222222225</v>
      </c>
      <c r="O14" s="21">
        <f>STDEV(B14:M14)</f>
        <v>0.15130298276171847</v>
      </c>
    </row>
    <row r="15" spans="1:15" ht="15" customHeight="1" x14ac:dyDescent="0.3">
      <c r="A15" s="1" t="s">
        <v>138</v>
      </c>
      <c r="B15" s="3">
        <f>IF(ISERROR(STDEV(Calculations!C105:C107)),"",STDEV(Calculations!C105:C107))</f>
        <v>0.23352373184182512</v>
      </c>
      <c r="C15" s="3">
        <f>IF(ISERROR(STDEV(Calculations!D105:D107)),"",STDEV(Calculations!D105:D107))</f>
        <v>2.0816659994660598E-2</v>
      </c>
      <c r="D15" s="3">
        <f>IF(ISERROR(STDEV(Calculations!E105:E107)),"",STDEV(Calculations!E105:E107))</f>
        <v>8.3864970836059607E-2</v>
      </c>
      <c r="E15" s="3" t="str">
        <f>IF(ISERROR(STDEV(Calculations!F105:F107)),"",STDEV(Calculations!F105:F107))</f>
        <v/>
      </c>
      <c r="F15" s="3" t="str">
        <f>IF(ISERROR(STDEV(Calculations!G105:G107)),"",STDEV(Calculations!G105:G107))</f>
        <v/>
      </c>
      <c r="G15" s="3" t="str">
        <f>IF(ISERROR(STDEV(Calculations!H105:H107)),"",STDEV(Calculations!H105:H107))</f>
        <v/>
      </c>
      <c r="H15" s="3" t="str">
        <f>IF(ISERROR(STDEV(Calculations!I105:I107)),"",STDEV(Calculations!I105:I107))</f>
        <v/>
      </c>
      <c r="I15" s="3" t="str">
        <f>IF(ISERROR(STDEV(Calculations!J105:J107)),"",STDEV(Calculations!J105:J107))</f>
        <v/>
      </c>
      <c r="J15" s="3" t="str">
        <f>IF(ISERROR(STDEV(Calculations!K105:K107)),"",STDEV(Calculations!K105:K107))</f>
        <v/>
      </c>
      <c r="K15" s="3" t="str">
        <f>IF(ISERROR(STDEV(Calculations!L105:L107)),"",STDEV(Calculations!L105:L107))</f>
        <v/>
      </c>
      <c r="L15" s="3" t="str">
        <f>IF(ISERROR(AVERAGE(Calculations!M106:M108)),"",AVERAGE(Calculations!M106:M108))</f>
        <v/>
      </c>
      <c r="M15" s="3" t="str">
        <f>IF(ISERROR(AVERAGE(Calculations!N106:N108)),"",AVERAGE(Calculations!N106:N108))</f>
        <v/>
      </c>
      <c r="N15" s="21">
        <f>AVERAGE(B15:M15)</f>
        <v>0.11273512089084843</v>
      </c>
      <c r="O15" s="21" t="s">
        <v>139</v>
      </c>
    </row>
    <row r="16" spans="1:15" ht="15" customHeight="1" x14ac:dyDescent="0.3">
      <c r="A16" s="45" t="s">
        <v>140</v>
      </c>
      <c r="B16" s="3">
        <f>IF(ISERROR(AVERAGE(Calculations!C102:C104)),"",AVERAGE(Calculations!C102:C104))</f>
        <v>20.026666666666667</v>
      </c>
      <c r="C16" s="3">
        <f>IF(ISERROR(AVERAGE(Calculations!D102:D104)),"",AVERAGE(Calculations!D102:D104))</f>
        <v>20.240000000000002</v>
      </c>
      <c r="D16" s="3">
        <f>IF(ISERROR(AVERAGE(Calculations!E102:E104)),"",AVERAGE(Calculations!E102:E104))</f>
        <v>20.226666666666663</v>
      </c>
      <c r="E16" s="3" t="str">
        <f>IF(ISERROR(AVERAGE(Calculations!F102:F104)),"",AVERAGE(Calculations!F102:F104))</f>
        <v/>
      </c>
      <c r="F16" s="3" t="str">
        <f>IF(ISERROR(AVERAGE(Calculations!G102:G104)),"",AVERAGE(Calculations!G102:G104))</f>
        <v/>
      </c>
      <c r="G16" s="3" t="str">
        <f>IF(ISERROR(AVERAGE(Calculations!H102:H104)),"",AVERAGE(Calculations!H102:H104))</f>
        <v/>
      </c>
      <c r="H16" s="3" t="str">
        <f>IF(ISERROR(AVERAGE(Calculations!I102:I104)),"",AVERAGE(Calculations!I102:I104))</f>
        <v/>
      </c>
      <c r="I16" s="3" t="str">
        <f>IF(ISERROR(AVERAGE(Calculations!J102:J104)),"",AVERAGE(Calculations!J102:J104))</f>
        <v/>
      </c>
      <c r="J16" s="3" t="str">
        <f>IF(ISERROR(AVERAGE(Calculations!K102:K104)),"",AVERAGE(Calculations!K102:K104))</f>
        <v/>
      </c>
      <c r="K16" s="3" t="str">
        <f>IF(ISERROR(AVERAGE(Calculations!L102:L104)),"",AVERAGE(Calculations!L102:L104))</f>
        <v/>
      </c>
      <c r="L16" s="3" t="str">
        <f>IF(ISERROR(AVERAGE(Calculations!M107:M109)),"",AVERAGE(Calculations!M107:M109))</f>
        <v/>
      </c>
      <c r="M16" s="3" t="str">
        <f>IF(ISERROR(AVERAGE(Calculations!N107:N109)),"",AVERAGE(Calculations!N107:N109))</f>
        <v/>
      </c>
      <c r="N16" s="21">
        <f>AVERAGE(B16:M16)</f>
        <v>20.164444444444442</v>
      </c>
      <c r="O16" s="21">
        <f>STDEV(B16:M16)</f>
        <v>0.11950515253109933</v>
      </c>
    </row>
    <row r="17" spans="1:15" ht="15" customHeight="1" x14ac:dyDescent="0.3">
      <c r="A17" s="1" t="s">
        <v>141</v>
      </c>
      <c r="B17" s="3">
        <f>IF(ISERROR(STDEV(Calculations!C102:C104)),"",STDEV(Calculations!C102:C104))</f>
        <v>4.50924975282289E-2</v>
      </c>
      <c r="C17" s="3">
        <f>IF(ISERROR(STDEV(Calculations!D102:D104)),"",STDEV(Calculations!D102:D104))</f>
        <v>3.6055512754640105E-2</v>
      </c>
      <c r="D17" s="3">
        <f>IF(ISERROR(STDEV(Calculations!E102:E104)),"",STDEV(Calculations!E102:E104))</f>
        <v>0.17953644012660294</v>
      </c>
      <c r="E17" s="3" t="str">
        <f>IF(ISERROR(STDEV(Calculations!F102:F104)),"",STDEV(Calculations!F102:F104))</f>
        <v/>
      </c>
      <c r="F17" s="3" t="str">
        <f>IF(ISERROR(STDEV(Calculations!G102:G104)),"",STDEV(Calculations!G102:G104))</f>
        <v/>
      </c>
      <c r="G17" s="3" t="str">
        <f>IF(ISERROR(STDEV(Calculations!H102:H104)),"",STDEV(Calculations!H102:H104))</f>
        <v/>
      </c>
      <c r="H17" s="3" t="str">
        <f>IF(ISERROR(STDEV(Calculations!I102:I104)),"",STDEV(Calculations!I102:I104))</f>
        <v/>
      </c>
      <c r="I17" s="3" t="str">
        <f>IF(ISERROR(STDEV(Calculations!J102:J104)),"",STDEV(Calculations!J102:J104))</f>
        <v/>
      </c>
      <c r="J17" s="3" t="str">
        <f>IF(ISERROR(STDEV(Calculations!K102:K104)),"",STDEV(Calculations!K102:K104))</f>
        <v/>
      </c>
      <c r="K17" s="3" t="str">
        <f>IF(ISERROR(STDEV(Calculations!L102:L104)),"",STDEV(Calculations!L102:L104))</f>
        <v/>
      </c>
      <c r="L17" s="3" t="str">
        <f>IF(ISERROR(AVERAGE(Calculations!M108:M110)),"",AVERAGE(Calculations!M108:M110))</f>
        <v/>
      </c>
      <c r="M17" s="3" t="str">
        <f>IF(ISERROR(AVERAGE(Calculations!N108:N110)),"",AVERAGE(Calculations!N108:N110))</f>
        <v/>
      </c>
      <c r="N17" s="21">
        <f>AVERAGE(B17:M17)</f>
        <v>8.6894816803157318E-2</v>
      </c>
      <c r="O17" s="21" t="s">
        <v>139</v>
      </c>
    </row>
    <row r="18" spans="1:15" ht="15" customHeight="1" x14ac:dyDescent="0.3">
      <c r="A18" s="181" t="str">
        <f>K2</f>
        <v>Control Group</v>
      </c>
      <c r="B18" s="183"/>
      <c r="C18" s="183"/>
      <c r="D18" s="183"/>
      <c r="E18" s="183"/>
      <c r="F18" s="183"/>
      <c r="G18" s="183"/>
      <c r="H18" s="183"/>
      <c r="I18" s="183"/>
      <c r="J18" s="183"/>
      <c r="K18" s="183"/>
      <c r="L18" s="183"/>
      <c r="M18" s="183"/>
      <c r="N18" s="183"/>
      <c r="O18" s="184"/>
    </row>
    <row r="19" spans="1:15" ht="15" customHeight="1" x14ac:dyDescent="0.3">
      <c r="A19" s="45" t="s">
        <v>19</v>
      </c>
      <c r="B19" s="115" t="s">
        <v>221</v>
      </c>
      <c r="C19" s="115" t="s">
        <v>222</v>
      </c>
      <c r="D19" s="115" t="s">
        <v>223</v>
      </c>
      <c r="E19" s="115" t="s">
        <v>224</v>
      </c>
      <c r="F19" s="115" t="s">
        <v>225</v>
      </c>
      <c r="G19" s="115" t="s">
        <v>226</v>
      </c>
      <c r="H19" s="115" t="s">
        <v>227</v>
      </c>
      <c r="I19" s="115" t="s">
        <v>228</v>
      </c>
      <c r="J19" s="115" t="s">
        <v>229</v>
      </c>
      <c r="K19" s="115" t="s">
        <v>230</v>
      </c>
      <c r="L19" s="115" t="s">
        <v>273</v>
      </c>
      <c r="M19" s="115" t="s">
        <v>274</v>
      </c>
      <c r="N19" s="1" t="s">
        <v>135</v>
      </c>
      <c r="O19" s="1" t="s">
        <v>136</v>
      </c>
    </row>
    <row r="20" spans="1:15" ht="15" customHeight="1" x14ac:dyDescent="0.3">
      <c r="A20" s="45" t="s">
        <v>137</v>
      </c>
      <c r="B20" s="3">
        <f>IF(ISERROR(AVERAGE(Calculations!Q105:Q107)),"",AVERAGE(Calculations!Q105:Q107))</f>
        <v>17.683333333333334</v>
      </c>
      <c r="C20" s="3">
        <f>IF(ISERROR(AVERAGE(Calculations!R105:R107)),"",AVERAGE(Calculations!R105:R107))</f>
        <v>17.623333333333331</v>
      </c>
      <c r="D20" s="3">
        <f>IF(ISERROR(AVERAGE(Calculations!S105:S107)),"",AVERAGE(Calculations!S105:S107))</f>
        <v>17.603333333333335</v>
      </c>
      <c r="E20" s="3" t="str">
        <f>IF(ISERROR(AVERAGE(Calculations!T105:T107)),"",AVERAGE(Calculations!T105:T107))</f>
        <v/>
      </c>
      <c r="F20" s="3" t="str">
        <f>IF(ISERROR(AVERAGE(Calculations!U105:U107)),"",AVERAGE(Calculations!U105:U107))</f>
        <v/>
      </c>
      <c r="G20" s="3" t="str">
        <f>IF(ISERROR(AVERAGE(Calculations!V105:V107)),"",AVERAGE(Calculations!V105:V107))</f>
        <v/>
      </c>
      <c r="H20" s="3" t="str">
        <f>IF(ISERROR(AVERAGE(Calculations!W105:W107)),"",AVERAGE(Calculations!W105:W107))</f>
        <v/>
      </c>
      <c r="I20" s="3" t="str">
        <f>IF(ISERROR(AVERAGE(Calculations!X105:X107)),"",AVERAGE(Calculations!X105:X107))</f>
        <v/>
      </c>
      <c r="J20" s="3" t="str">
        <f>IF(ISERROR(AVERAGE(Calculations!Y105:Y107)),"",AVERAGE(Calculations!Y105:Y107))</f>
        <v/>
      </c>
      <c r="K20" s="3" t="str">
        <f>IF(ISERROR(AVERAGE(Calculations!Z105:Z107)),"",AVERAGE(Calculations!Z105:Z107))</f>
        <v/>
      </c>
      <c r="L20" s="3" t="str">
        <f>IF(ISERROR(AVERAGE(Calculations!AA105:AA107)),"",AVERAGE(Calculations!AA105:AA107))</f>
        <v/>
      </c>
      <c r="M20" s="3" t="str">
        <f>IF(ISERROR(AVERAGE(Calculations!AB105:AB107)),"",AVERAGE(Calculations!AB105:AB107))</f>
        <v/>
      </c>
      <c r="N20" s="21">
        <f>AVERAGE(B20:M20)</f>
        <v>17.636666666666667</v>
      </c>
      <c r="O20" s="21">
        <f>STDEV(B20:M20)</f>
        <v>4.1633319989322334E-2</v>
      </c>
    </row>
    <row r="21" spans="1:15" ht="15" customHeight="1" x14ac:dyDescent="0.3">
      <c r="A21" s="1" t="s">
        <v>138</v>
      </c>
      <c r="B21" s="3">
        <f>IF(ISERROR(STDEV(Calculations!Q105:Q107)),"",STDEV(Calculations!Q105:Q107))</f>
        <v>0.19857828011475154</v>
      </c>
      <c r="C21" s="3">
        <f>IF(ISERROR(STDEV(Calculations!R105:R107)),"",STDEV(Calculations!R105:R107))</f>
        <v>0.27227437142216143</v>
      </c>
      <c r="D21" s="3">
        <f>IF(ISERROR(STDEV(Calculations!S105:S107)),"",STDEV(Calculations!S105:S107))</f>
        <v>6.0277137733417564E-2</v>
      </c>
      <c r="E21" s="3" t="str">
        <f>IF(ISERROR(STDEV(Calculations!T105:T107)),"",STDEV(Calculations!T105:T107))</f>
        <v/>
      </c>
      <c r="F21" s="3" t="str">
        <f>IF(ISERROR(STDEV(Calculations!U105:U107)),"",STDEV(Calculations!U105:U107))</f>
        <v/>
      </c>
      <c r="G21" s="3" t="str">
        <f>IF(ISERROR(STDEV(Calculations!V105:V107)),"",STDEV(Calculations!V105:V107))</f>
        <v/>
      </c>
      <c r="H21" s="3" t="str">
        <f>IF(ISERROR(STDEV(Calculations!W105:W107)),"",STDEV(Calculations!W105:W107))</f>
        <v/>
      </c>
      <c r="I21" s="3" t="str">
        <f>IF(ISERROR(STDEV(Calculations!X105:X107)),"",STDEV(Calculations!X105:X107))</f>
        <v/>
      </c>
      <c r="J21" s="3" t="str">
        <f>IF(ISERROR(STDEV(Calculations!Y105:Y107)),"",STDEV(Calculations!Y105:Y107))</f>
        <v/>
      </c>
      <c r="K21" s="3" t="str">
        <f>IF(ISERROR(STDEV(Calculations!Z105:Z107)),"",STDEV(Calculations!Z105:Z107))</f>
        <v/>
      </c>
      <c r="L21" s="3" t="str">
        <f>IF(ISERROR(STDEV(Calculations!AA105:AA107)),"",STDEV(Calculations!AA105:AA107))</f>
        <v/>
      </c>
      <c r="M21" s="3" t="str">
        <f>IF(ISERROR(STDEV(Calculations!AB105:AB107)),"",STDEV(Calculations!AB105:AB107))</f>
        <v/>
      </c>
      <c r="N21" s="21">
        <f>AVERAGE(B21:M21)</f>
        <v>0.17704326309011018</v>
      </c>
      <c r="O21" s="21" t="s">
        <v>139</v>
      </c>
    </row>
    <row r="22" spans="1:15" ht="15" customHeight="1" x14ac:dyDescent="0.3">
      <c r="A22" s="45" t="s">
        <v>140</v>
      </c>
      <c r="B22" s="3">
        <f>IF(ISERROR(AVERAGE(Calculations!Q102:Q104)),"",AVERAGE(Calculations!Q102:Q104))</f>
        <v>21.266666666666666</v>
      </c>
      <c r="C22" s="3">
        <f>IF(ISERROR(AVERAGE(Calculations!R102:R104)),"",AVERAGE(Calculations!R102:R104))</f>
        <v>21.193333333333332</v>
      </c>
      <c r="D22" s="3">
        <f>IF(ISERROR(AVERAGE(Calculations!S102:S104)),"",AVERAGE(Calculations!S102:S104))</f>
        <v>21.47666666666667</v>
      </c>
      <c r="E22" s="3" t="str">
        <f>IF(ISERROR(AVERAGE(Calculations!T102:T104)),"",AVERAGE(Calculations!T102:T104))</f>
        <v/>
      </c>
      <c r="F22" s="3" t="str">
        <f>IF(ISERROR(AVERAGE(Calculations!U102:U104)),"",AVERAGE(Calculations!U102:U104))</f>
        <v/>
      </c>
      <c r="G22" s="3" t="str">
        <f>IF(ISERROR(AVERAGE(Calculations!V102:V104)),"",AVERAGE(Calculations!V102:V104))</f>
        <v/>
      </c>
      <c r="H22" s="3" t="str">
        <f>IF(ISERROR(AVERAGE(Calculations!W102:W104)),"",AVERAGE(Calculations!W102:W104))</f>
        <v/>
      </c>
      <c r="I22" s="3" t="str">
        <f>IF(ISERROR(AVERAGE(Calculations!X102:X104)),"",AVERAGE(Calculations!X102:X104))</f>
        <v/>
      </c>
      <c r="J22" s="3" t="str">
        <f>IF(ISERROR(AVERAGE(Calculations!Y102:Y104)),"",AVERAGE(Calculations!Y102:Y104))</f>
        <v/>
      </c>
      <c r="K22" s="3" t="str">
        <f>IF(ISERROR(AVERAGE(Calculations!Z102:Z104)),"",AVERAGE(Calculations!Z102:Z104))</f>
        <v/>
      </c>
      <c r="L22" s="3" t="str">
        <f>IF(ISERROR(AVERAGE(Calculations!AA102:AA104)),"",AVERAGE(Calculations!AA102:AA104))</f>
        <v/>
      </c>
      <c r="M22" s="3" t="str">
        <f>IF(ISERROR(AVERAGE(Calculations!AB102:AB104)),"",AVERAGE(Calculations!AB102:AB104))</f>
        <v/>
      </c>
      <c r="N22" s="21">
        <f>AVERAGE(B22:M22)</f>
        <v>21.312222222222221</v>
      </c>
      <c r="O22" s="21">
        <f>STDEV(B22:M22)</f>
        <v>0.14705755990742789</v>
      </c>
    </row>
    <row r="23" spans="1:15" ht="15" customHeight="1" x14ac:dyDescent="0.3">
      <c r="A23" s="1" t="s">
        <v>141</v>
      </c>
      <c r="B23" s="3">
        <f>IF(ISERROR(STDEV(Calculations!Q102:Q104)),"",STDEV(Calculations!Q102:Q104))</f>
        <v>8.6216781042516205E-2</v>
      </c>
      <c r="C23" s="3">
        <f>IF(ISERROR(STDEV(Calculations!R102:R104)),"",STDEV(Calculations!R102:R104))</f>
        <v>4.0414518843274704E-2</v>
      </c>
      <c r="D23" s="3">
        <f>IF(ISERROR(STDEV(Calculations!S102:S104)),"",STDEV(Calculations!S102:S104))</f>
        <v>7.2341781380701381E-2</v>
      </c>
      <c r="E23" s="3" t="str">
        <f>IF(ISERROR(STDEV(Calculations!T102:T104)),"",STDEV(Calculations!T102:T104))</f>
        <v/>
      </c>
      <c r="F23" s="3" t="str">
        <f>IF(ISERROR(STDEV(Calculations!U102:U104)),"",STDEV(Calculations!U102:U104))</f>
        <v/>
      </c>
      <c r="G23" s="3" t="str">
        <f>IF(ISERROR(STDEV(Calculations!V102:V104)),"",STDEV(Calculations!V102:V104))</f>
        <v/>
      </c>
      <c r="H23" s="3" t="str">
        <f>IF(ISERROR(STDEV(Calculations!W102:W104)),"",STDEV(Calculations!W102:W104))</f>
        <v/>
      </c>
      <c r="I23" s="3" t="str">
        <f>IF(ISERROR(STDEV(Calculations!X102:X104)),"",STDEV(Calculations!X102:X104))</f>
        <v/>
      </c>
      <c r="J23" s="3" t="str">
        <f>IF(ISERROR(STDEV(Calculations!Y102:Y104)),"",STDEV(Calculations!Y102:Y104))</f>
        <v/>
      </c>
      <c r="K23" s="3" t="str">
        <f>IF(ISERROR(STDEV(Calculations!Z102:Z104)),"",STDEV(Calculations!Z102:Z104))</f>
        <v/>
      </c>
      <c r="L23" s="3" t="str">
        <f>IF(ISERROR(STDEV(Calculations!AA102:AA104)),"",STDEV(Calculations!AA102:AA104))</f>
        <v/>
      </c>
      <c r="M23" s="3" t="str">
        <f>IF(ISERROR(STDEV(Calculations!AB102:AB104)),"",STDEV(Calculations!AB102:AB104))</f>
        <v/>
      </c>
      <c r="N23" s="21">
        <f>AVERAGE(B23:M23)</f>
        <v>6.6324360422164094E-2</v>
      </c>
      <c r="O23" s="21" t="s">
        <v>139</v>
      </c>
    </row>
    <row r="24" spans="1:15" ht="15" customHeight="1" x14ac:dyDescent="0.3">
      <c r="A24" s="215" t="s">
        <v>142</v>
      </c>
      <c r="B24" s="149"/>
      <c r="C24" s="149"/>
      <c r="D24" s="149"/>
      <c r="E24" s="149"/>
      <c r="F24" s="149"/>
      <c r="G24" s="149"/>
      <c r="H24" s="149"/>
      <c r="I24" s="149"/>
      <c r="J24" s="149"/>
      <c r="K24" s="149"/>
      <c r="L24" s="17"/>
      <c r="M24" s="17"/>
    </row>
    <row r="25" spans="1:15" ht="15" customHeight="1" x14ac:dyDescent="0.3">
      <c r="A25" s="181" t="str">
        <f>K1</f>
        <v>Test Group</v>
      </c>
      <c r="B25" s="183"/>
      <c r="C25" s="183"/>
      <c r="D25" s="183"/>
      <c r="E25" s="183"/>
      <c r="F25" s="183"/>
      <c r="G25" s="183"/>
      <c r="H25" s="183"/>
      <c r="I25" s="183"/>
      <c r="J25" s="183"/>
      <c r="K25" s="183"/>
      <c r="L25" s="183"/>
      <c r="M25" s="184"/>
      <c r="N25" s="4"/>
      <c r="O25" s="4"/>
    </row>
    <row r="26" spans="1:15" ht="15" customHeight="1" x14ac:dyDescent="0.3">
      <c r="A26" s="45" t="s">
        <v>19</v>
      </c>
      <c r="B26" s="115" t="s">
        <v>221</v>
      </c>
      <c r="C26" s="115" t="s">
        <v>222</v>
      </c>
      <c r="D26" s="115" t="s">
        <v>223</v>
      </c>
      <c r="E26" s="115" t="s">
        <v>224</v>
      </c>
      <c r="F26" s="115" t="s">
        <v>225</v>
      </c>
      <c r="G26" s="115" t="s">
        <v>226</v>
      </c>
      <c r="H26" s="115" t="s">
        <v>227</v>
      </c>
      <c r="I26" s="115" t="s">
        <v>228</v>
      </c>
      <c r="J26" s="115" t="s">
        <v>229</v>
      </c>
      <c r="K26" s="115" t="s">
        <v>230</v>
      </c>
      <c r="L26" s="115" t="s">
        <v>273</v>
      </c>
      <c r="M26" s="115" t="s">
        <v>274</v>
      </c>
      <c r="N26" s="4"/>
      <c r="O26" s="4"/>
    </row>
    <row r="27" spans="1:15" ht="15" customHeight="1" x14ac:dyDescent="0.3">
      <c r="A27" s="45" t="s">
        <v>143</v>
      </c>
      <c r="B27" s="3">
        <f>IF(ISERR(B16-B14),"",B16-B14)</f>
        <v>1.629999999999999</v>
      </c>
      <c r="C27" s="3">
        <f>IF(ISERR(C16-C14),"",C16-C14)</f>
        <v>2.1133333333333333</v>
      </c>
      <c r="D27" s="3">
        <f t="shared" ref="D27:K27" si="0">IF(ISERR(D16-D14),"",D16-D14)</f>
        <v>2.0833333333333321</v>
      </c>
      <c r="E27" s="3" t="str">
        <f t="shared" si="0"/>
        <v/>
      </c>
      <c r="F27" s="3" t="str">
        <f t="shared" si="0"/>
        <v/>
      </c>
      <c r="G27" s="3" t="str">
        <f t="shared" si="0"/>
        <v/>
      </c>
      <c r="H27" s="3" t="str">
        <f t="shared" si="0"/>
        <v/>
      </c>
      <c r="I27" s="3" t="str">
        <f t="shared" si="0"/>
        <v/>
      </c>
      <c r="J27" s="3" t="str">
        <f t="shared" si="0"/>
        <v/>
      </c>
      <c r="K27" s="3" t="str">
        <f t="shared" si="0"/>
        <v/>
      </c>
      <c r="L27" s="3" t="str">
        <f t="shared" ref="L27:M27" si="1">IF(ISERR(L16-L14),"",L16-L14)</f>
        <v/>
      </c>
      <c r="M27" s="3" t="str">
        <f t="shared" si="1"/>
        <v/>
      </c>
      <c r="N27" s="18"/>
      <c r="O27" s="19"/>
    </row>
    <row r="28" spans="1:15" ht="15" customHeight="1" x14ac:dyDescent="0.3">
      <c r="A28" s="1" t="s">
        <v>144</v>
      </c>
      <c r="B28" s="5" t="str">
        <f>IF(B27="","",IF(OR($C$6=$C$3,$C$6=$C$4),IF(B27&lt;=5,"Pass","Inquiry"),IF($C$6=$C$5,IF(B27&lt;=7,"Pass","Inquiry"))))</f>
        <v>Pass</v>
      </c>
      <c r="C28" s="5" t="str">
        <f t="shared" ref="C28:J28" si="2">IF(C27="","",IF(OR($C$6=$C$3,$C$6=$C$4),IF(C27&lt;=5,"Pass","Inquiry"),IF($C$6=$C$5,IF(C27&lt;=7,"Pass","Inquiry"))))</f>
        <v>Pass</v>
      </c>
      <c r="D28" s="5" t="str">
        <f t="shared" si="2"/>
        <v>Pass</v>
      </c>
      <c r="E28" s="5" t="str">
        <f t="shared" si="2"/>
        <v/>
      </c>
      <c r="F28" s="5" t="str">
        <f t="shared" si="2"/>
        <v/>
      </c>
      <c r="G28" s="5" t="str">
        <f t="shared" si="2"/>
        <v/>
      </c>
      <c r="H28" s="5" t="str">
        <f t="shared" si="2"/>
        <v/>
      </c>
      <c r="I28" s="5" t="str">
        <f t="shared" si="2"/>
        <v/>
      </c>
      <c r="J28" s="5" t="str">
        <f t="shared" si="2"/>
        <v/>
      </c>
      <c r="K28" s="5" t="str">
        <f>IF(K27="","",IF(OR($C$6=$C$3,$C$6=$C$4),IF(K27&lt;=5,"Pass","Inquiry"),IF($C$6=$C$5,IF(K27&lt;=7,"Pass","Inquiry"))))</f>
        <v/>
      </c>
      <c r="L28" s="5" t="str">
        <f t="shared" ref="L28:M28" si="3">IF(L27="","",IF(OR($C$6=$C$3,$C$6=$C$4),IF(L27&lt;=5,"Pass","Inquiry"),IF($C$6=$C$5,IF(L27&lt;=7,"Pass","Inquiry"))))</f>
        <v/>
      </c>
      <c r="M28" s="5" t="str">
        <f t="shared" si="3"/>
        <v/>
      </c>
      <c r="N28" s="20"/>
      <c r="O28" s="20"/>
    </row>
    <row r="29" spans="1:15" ht="15" customHeight="1" x14ac:dyDescent="0.3">
      <c r="A29" s="181" t="str">
        <f>K2</f>
        <v>Control Group</v>
      </c>
      <c r="B29" s="183"/>
      <c r="C29" s="183"/>
      <c r="D29" s="183"/>
      <c r="E29" s="183"/>
      <c r="F29" s="183"/>
      <c r="G29" s="183"/>
      <c r="H29" s="183"/>
      <c r="I29" s="183"/>
      <c r="J29" s="183"/>
      <c r="K29" s="183"/>
      <c r="L29" s="183"/>
      <c r="M29" s="184"/>
    </row>
    <row r="30" spans="1:15" ht="15" customHeight="1" x14ac:dyDescent="0.3">
      <c r="A30" s="45" t="s">
        <v>19</v>
      </c>
      <c r="B30" s="115" t="s">
        <v>221</v>
      </c>
      <c r="C30" s="115" t="s">
        <v>222</v>
      </c>
      <c r="D30" s="115" t="s">
        <v>223</v>
      </c>
      <c r="E30" s="115" t="s">
        <v>224</v>
      </c>
      <c r="F30" s="115" t="s">
        <v>225</v>
      </c>
      <c r="G30" s="115" t="s">
        <v>226</v>
      </c>
      <c r="H30" s="115" t="s">
        <v>227</v>
      </c>
      <c r="I30" s="115" t="s">
        <v>228</v>
      </c>
      <c r="J30" s="115" t="s">
        <v>229</v>
      </c>
      <c r="K30" s="115" t="s">
        <v>230</v>
      </c>
      <c r="L30" s="115" t="s">
        <v>273</v>
      </c>
      <c r="M30" s="115" t="s">
        <v>274</v>
      </c>
    </row>
    <row r="31" spans="1:15" ht="15" customHeight="1" x14ac:dyDescent="0.3">
      <c r="A31" s="45" t="s">
        <v>143</v>
      </c>
      <c r="B31" s="3">
        <f>IF(ISERR(B22-B20),"",B22-B20)</f>
        <v>3.5833333333333321</v>
      </c>
      <c r="C31" s="3">
        <f t="shared" ref="C31:K31" si="4">IF(ISERR(C22-C20),"",C22-C20)</f>
        <v>3.5700000000000003</v>
      </c>
      <c r="D31" s="3">
        <f t="shared" si="4"/>
        <v>3.8733333333333348</v>
      </c>
      <c r="E31" s="3" t="str">
        <f t="shared" si="4"/>
        <v/>
      </c>
      <c r="F31" s="3" t="str">
        <f t="shared" si="4"/>
        <v/>
      </c>
      <c r="G31" s="3" t="str">
        <f t="shared" si="4"/>
        <v/>
      </c>
      <c r="H31" s="3" t="str">
        <f t="shared" si="4"/>
        <v/>
      </c>
      <c r="I31" s="3" t="str">
        <f t="shared" si="4"/>
        <v/>
      </c>
      <c r="J31" s="3" t="str">
        <f t="shared" si="4"/>
        <v/>
      </c>
      <c r="K31" s="3" t="str">
        <f t="shared" si="4"/>
        <v/>
      </c>
      <c r="L31" s="3" t="str">
        <f t="shared" ref="L31:M31" si="5">IF(ISERR(L22-L20),"",L22-L20)</f>
        <v/>
      </c>
      <c r="M31" s="3" t="str">
        <f t="shared" si="5"/>
        <v/>
      </c>
    </row>
    <row r="32" spans="1:15" ht="15" customHeight="1" x14ac:dyDescent="0.3">
      <c r="A32" s="1" t="s">
        <v>144</v>
      </c>
      <c r="B32" s="5" t="str">
        <f>IF(B31="","",IF(OR($C$6=$C$3,$C$6=$C$4),IF(B31&lt;=5,"Pass","Inquiry"),IF($C$6=$C$5,IF(B31&lt;=7,"Pass","Inquiry"))))</f>
        <v>Pass</v>
      </c>
      <c r="C32" s="5" t="str">
        <f t="shared" ref="C32:K32" si="6">IF(C31="","",IF(OR($C$6=$C$3,$C$6=$C$4),IF(C31&lt;=5,"Pass","Inquiry"),IF($C$6=$C$5,IF(C31&lt;=7,"Pass","Inquiry"))))</f>
        <v>Pass</v>
      </c>
      <c r="D32" s="5" t="str">
        <f t="shared" si="6"/>
        <v>Pass</v>
      </c>
      <c r="E32" s="5" t="str">
        <f t="shared" si="6"/>
        <v/>
      </c>
      <c r="F32" s="5" t="str">
        <f t="shared" si="6"/>
        <v/>
      </c>
      <c r="G32" s="5" t="str">
        <f t="shared" si="6"/>
        <v/>
      </c>
      <c r="H32" s="5" t="str">
        <f t="shared" si="6"/>
        <v/>
      </c>
      <c r="I32" s="5" t="str">
        <f t="shared" si="6"/>
        <v/>
      </c>
      <c r="J32" s="5" t="str">
        <f t="shared" si="6"/>
        <v/>
      </c>
      <c r="K32" s="5" t="str">
        <f t="shared" si="6"/>
        <v/>
      </c>
      <c r="L32" s="5" t="str">
        <f t="shared" ref="L32:M32" si="7">IF(L31="","",IF(OR($C$6=$C$3,$C$6=$C$4),IF(L31&lt;=5,"Pass","Inquiry"),IF($C$6=$C$5,IF(L31&lt;=7,"Pass","Inquiry"))))</f>
        <v/>
      </c>
      <c r="M32" s="5" t="str">
        <f t="shared" si="7"/>
        <v/>
      </c>
    </row>
    <row r="33" spans="1:15" ht="15" customHeight="1" x14ac:dyDescent="0.3">
      <c r="A33" s="215" t="s">
        <v>145</v>
      </c>
      <c r="B33" s="149"/>
      <c r="C33" s="149"/>
      <c r="D33" s="149"/>
      <c r="E33" s="149"/>
      <c r="F33" s="149"/>
      <c r="G33" s="149"/>
      <c r="H33" s="149"/>
      <c r="I33" s="149"/>
      <c r="J33" s="149"/>
      <c r="K33" s="149"/>
      <c r="L33" s="17"/>
      <c r="M33" s="17"/>
    </row>
    <row r="34" spans="1:15" ht="15" customHeight="1" x14ac:dyDescent="0.3">
      <c r="A34" s="181" t="str">
        <f>K1</f>
        <v>Test Group</v>
      </c>
      <c r="B34" s="183"/>
      <c r="C34" s="183"/>
      <c r="D34" s="183"/>
      <c r="E34" s="183"/>
      <c r="F34" s="183"/>
      <c r="G34" s="183"/>
      <c r="H34" s="183"/>
      <c r="I34" s="183"/>
      <c r="J34" s="183"/>
      <c r="K34" s="183"/>
      <c r="L34" s="183"/>
      <c r="M34" s="184"/>
    </row>
    <row r="35" spans="1:15" ht="15" customHeight="1" x14ac:dyDescent="0.3">
      <c r="A35" s="45" t="s">
        <v>19</v>
      </c>
      <c r="B35" s="115" t="s">
        <v>221</v>
      </c>
      <c r="C35" s="115" t="s">
        <v>222</v>
      </c>
      <c r="D35" s="115" t="s">
        <v>223</v>
      </c>
      <c r="E35" s="115" t="s">
        <v>224</v>
      </c>
      <c r="F35" s="115" t="s">
        <v>225</v>
      </c>
      <c r="G35" s="115" t="s">
        <v>226</v>
      </c>
      <c r="H35" s="115" t="s">
        <v>227</v>
      </c>
      <c r="I35" s="115" t="s">
        <v>228</v>
      </c>
      <c r="J35" s="115" t="s">
        <v>229</v>
      </c>
      <c r="K35" s="115" t="s">
        <v>230</v>
      </c>
      <c r="L35" s="115" t="s">
        <v>273</v>
      </c>
      <c r="M35" s="115" t="s">
        <v>274</v>
      </c>
    </row>
    <row r="36" spans="1:15" ht="15" customHeight="1" x14ac:dyDescent="0.3">
      <c r="A36" s="45" t="s">
        <v>146</v>
      </c>
      <c r="B36" s="21">
        <f>Calculations!C101</f>
        <v>35</v>
      </c>
      <c r="C36" s="21">
        <f>Calculations!D101</f>
        <v>35</v>
      </c>
      <c r="D36" s="21">
        <f>Calculations!E101</f>
        <v>35</v>
      </c>
      <c r="E36" s="21" t="str">
        <f>Calculations!F101</f>
        <v/>
      </c>
      <c r="F36" s="21" t="str">
        <f>Calculations!G101</f>
        <v/>
      </c>
      <c r="G36" s="21" t="str">
        <f>Calculations!H101</f>
        <v/>
      </c>
      <c r="H36" s="21" t="str">
        <f>Calculations!I101</f>
        <v/>
      </c>
      <c r="I36" s="21" t="str">
        <f>Calculations!J101</f>
        <v/>
      </c>
      <c r="J36" s="21" t="str">
        <f>Calculations!K101</f>
        <v/>
      </c>
      <c r="K36" s="21" t="str">
        <f>Calculations!L101</f>
        <v/>
      </c>
      <c r="L36" s="21" t="str">
        <f>Calculations!M101</f>
        <v/>
      </c>
      <c r="M36" s="21" t="str">
        <f>Calculations!N101</f>
        <v/>
      </c>
    </row>
    <row r="37" spans="1:15" ht="15" customHeight="1" x14ac:dyDescent="0.3">
      <c r="A37" s="1" t="s">
        <v>147</v>
      </c>
      <c r="B37" s="22" t="str">
        <f>IF(B36="","",IF($C$6=$C$5, IF(B36&gt;=30,"Pass", IF(B36&gt;=28, "Validate", "Inquiry")),IF($C$9=$C$7,IF(B36&gt;=35,"Pass", "Inquiry"),IF($C$9=$C$8,IF(B36&gt;=33,"Pass","Inquiry")))))</f>
        <v>Pass</v>
      </c>
      <c r="C37" s="22" t="str">
        <f t="shared" ref="C37:K37" si="8">IF(C36="","",IF($C$6=$C$5, IF(C36&gt;=30,"Pass", IF(C36&gt;=28, "Validate", "Inquiry")),IF($C$9=$C$7,IF(C36&gt;=35,"Pass", "Inquiry"),IF($C$9=$C$8,IF(C36&gt;=33,"Pass","Inquiry")))))</f>
        <v>Pass</v>
      </c>
      <c r="D37" s="22" t="str">
        <f t="shared" si="8"/>
        <v>Pass</v>
      </c>
      <c r="E37" s="22" t="str">
        <f t="shared" si="8"/>
        <v/>
      </c>
      <c r="F37" s="22" t="str">
        <f t="shared" si="8"/>
        <v/>
      </c>
      <c r="G37" s="22" t="str">
        <f t="shared" si="8"/>
        <v/>
      </c>
      <c r="H37" s="22" t="str">
        <f t="shared" si="8"/>
        <v/>
      </c>
      <c r="I37" s="22" t="str">
        <f t="shared" si="8"/>
        <v/>
      </c>
      <c r="J37" s="22" t="str">
        <f t="shared" si="8"/>
        <v/>
      </c>
      <c r="K37" s="22" t="str">
        <f t="shared" si="8"/>
        <v/>
      </c>
      <c r="L37" s="22" t="str">
        <f t="shared" ref="L37:M37" si="9">IF(L36="","",IF($C$6=$C$5, IF(L36&gt;=30,"Pass", IF(L36&gt;=28, "Validate", "Inquiry")),IF($C$9=$C$7,IF(L36&gt;=35,"Pass", "Inquiry"),IF($C$9=$C$8,IF(L36&gt;=33,"Pass","Inquiry")))))</f>
        <v/>
      </c>
      <c r="M37" s="22" t="str">
        <f t="shared" si="9"/>
        <v/>
      </c>
    </row>
    <row r="38" spans="1:15" ht="15" customHeight="1" x14ac:dyDescent="0.3">
      <c r="A38" s="181" t="str">
        <f>K2</f>
        <v>Control Group</v>
      </c>
      <c r="B38" s="183"/>
      <c r="C38" s="183"/>
      <c r="D38" s="183"/>
      <c r="E38" s="183"/>
      <c r="F38" s="183"/>
      <c r="G38" s="183"/>
      <c r="H38" s="183"/>
      <c r="I38" s="183"/>
      <c r="J38" s="183"/>
      <c r="K38" s="183"/>
      <c r="L38" s="183"/>
      <c r="M38" s="184"/>
    </row>
    <row r="39" spans="1:15" ht="15" customHeight="1" x14ac:dyDescent="0.3">
      <c r="A39" s="45" t="s">
        <v>19</v>
      </c>
      <c r="B39" s="115" t="s">
        <v>221</v>
      </c>
      <c r="C39" s="115" t="s">
        <v>222</v>
      </c>
      <c r="D39" s="115" t="s">
        <v>223</v>
      </c>
      <c r="E39" s="115" t="s">
        <v>224</v>
      </c>
      <c r="F39" s="115" t="s">
        <v>225</v>
      </c>
      <c r="G39" s="115" t="s">
        <v>226</v>
      </c>
      <c r="H39" s="115" t="s">
        <v>227</v>
      </c>
      <c r="I39" s="115" t="s">
        <v>228</v>
      </c>
      <c r="J39" s="115" t="s">
        <v>229</v>
      </c>
      <c r="K39" s="115" t="s">
        <v>230</v>
      </c>
      <c r="L39" s="115" t="s">
        <v>273</v>
      </c>
      <c r="M39" s="115" t="s">
        <v>274</v>
      </c>
    </row>
    <row r="40" spans="1:15" ht="15" customHeight="1" x14ac:dyDescent="0.3">
      <c r="A40" s="45" t="s">
        <v>146</v>
      </c>
      <c r="B40" s="21">
        <f>Calculations!Q101</f>
        <v>35</v>
      </c>
      <c r="C40" s="21">
        <f>Calculations!R101</f>
        <v>35</v>
      </c>
      <c r="D40" s="21">
        <f>Calculations!S101</f>
        <v>35</v>
      </c>
      <c r="E40" s="21" t="str">
        <f>Calculations!T101</f>
        <v/>
      </c>
      <c r="F40" s="21" t="str">
        <f>Calculations!U101</f>
        <v/>
      </c>
      <c r="G40" s="21" t="str">
        <f>Calculations!V101</f>
        <v/>
      </c>
      <c r="H40" s="21" t="str">
        <f>Calculations!W101</f>
        <v/>
      </c>
      <c r="I40" s="21" t="str">
        <f>Calculations!X101</f>
        <v/>
      </c>
      <c r="J40" s="21" t="str">
        <f>Calculations!Y101</f>
        <v/>
      </c>
      <c r="K40" s="21" t="str">
        <f>Calculations!Z101</f>
        <v/>
      </c>
      <c r="L40" s="21" t="str">
        <f>Calculations!AA101</f>
        <v/>
      </c>
      <c r="M40" s="21" t="str">
        <f>Calculations!AB101</f>
        <v/>
      </c>
      <c r="N40" s="30"/>
    </row>
    <row r="41" spans="1:15" ht="15" customHeight="1" x14ac:dyDescent="0.3">
      <c r="A41" s="1" t="s">
        <v>147</v>
      </c>
      <c r="B41" s="22" t="str">
        <f>IF(B40="","",IF($C$6=$C$5, IF(B40&gt;=30,"Pass", IF(B40&gt;=28, "Validate", "Inquiry")),IF($C$9=$C$7,IF(B40&gt;=35,"Pass", "Inquiry"),IF($C$9=$C$8,IF(B40&gt;=33,"Pass","Inquiry")))))</f>
        <v>Pass</v>
      </c>
      <c r="C41" s="22" t="str">
        <f t="shared" ref="C41:K41" si="10">IF(C40="","",IF($C$6=$C$5, IF(C40&gt;=30,"Pass", IF(C40&gt;=28, "Validate", "Inquiry")),IF($C$9=$C$7,IF(C40&gt;=35,"Pass", "Inquiry"),IF($C$9=$C$8,IF(C40&gt;=33,"Pass","Inquiry")))))</f>
        <v>Pass</v>
      </c>
      <c r="D41" s="22" t="str">
        <f t="shared" si="10"/>
        <v>Pass</v>
      </c>
      <c r="E41" s="22" t="str">
        <f t="shared" si="10"/>
        <v/>
      </c>
      <c r="F41" s="22" t="str">
        <f t="shared" si="10"/>
        <v/>
      </c>
      <c r="G41" s="22" t="str">
        <f t="shared" si="10"/>
        <v/>
      </c>
      <c r="H41" s="22" t="str">
        <f t="shared" si="10"/>
        <v/>
      </c>
      <c r="I41" s="22" t="str">
        <f t="shared" si="10"/>
        <v/>
      </c>
      <c r="J41" s="22" t="str">
        <f t="shared" si="10"/>
        <v/>
      </c>
      <c r="K41" s="22" t="str">
        <f t="shared" si="10"/>
        <v/>
      </c>
      <c r="L41" s="22" t="str">
        <f t="shared" ref="L41:M41" si="11">IF(L40="","",IF($C$6=$C$5, IF(L40&gt;=30,"Pass", IF(L40&gt;=28, "Validate", "Inquiry")),IF($C$9=$C$7,IF(L40&gt;=35,"Pass", "Inquiry"),IF($C$9=$C$8,IF(L40&gt;=33,"Pass","Inquiry")))))</f>
        <v/>
      </c>
      <c r="M41" s="22" t="str">
        <f t="shared" si="11"/>
        <v/>
      </c>
    </row>
    <row r="42" spans="1:15" ht="15" customHeight="1" thickBot="1" x14ac:dyDescent="0.35"/>
    <row r="43" spans="1:15" ht="15" customHeight="1" x14ac:dyDescent="0.3">
      <c r="A43" s="216" t="s">
        <v>210</v>
      </c>
      <c r="B43" s="217"/>
      <c r="C43" s="217"/>
      <c r="D43" s="217"/>
      <c r="E43" s="217"/>
      <c r="F43" s="217"/>
      <c r="G43" s="217"/>
      <c r="H43" s="217"/>
      <c r="I43" s="217"/>
      <c r="J43" s="217"/>
      <c r="K43" s="217"/>
      <c r="L43" s="217"/>
      <c r="M43" s="217"/>
      <c r="N43" s="217"/>
      <c r="O43" s="218"/>
    </row>
    <row r="44" spans="1:15" ht="45" customHeight="1" x14ac:dyDescent="0.3">
      <c r="A44" s="211" t="s">
        <v>213</v>
      </c>
      <c r="B44" s="214"/>
      <c r="C44" s="214"/>
      <c r="D44" s="214"/>
      <c r="E44" s="214"/>
      <c r="F44" s="214"/>
      <c r="G44" s="214"/>
      <c r="H44" s="214"/>
      <c r="I44" s="214"/>
      <c r="J44" s="214"/>
      <c r="K44" s="214"/>
      <c r="L44" s="214"/>
      <c r="M44" s="214"/>
      <c r="N44" s="214"/>
      <c r="O44" s="207"/>
    </row>
    <row r="45" spans="1:15" ht="60" customHeight="1" x14ac:dyDescent="0.3">
      <c r="A45" s="211" t="s">
        <v>220</v>
      </c>
      <c r="B45" s="214"/>
      <c r="C45" s="214"/>
      <c r="D45" s="214"/>
      <c r="E45" s="214"/>
      <c r="F45" s="214"/>
      <c r="G45" s="214"/>
      <c r="H45" s="214"/>
      <c r="I45" s="214"/>
      <c r="J45" s="214"/>
      <c r="K45" s="214"/>
      <c r="L45" s="214"/>
      <c r="M45" s="214"/>
      <c r="N45" s="214"/>
      <c r="O45" s="207"/>
    </row>
    <row r="46" spans="1:15" ht="15" customHeight="1" x14ac:dyDescent="0.3">
      <c r="A46" s="205" t="s">
        <v>148</v>
      </c>
      <c r="B46" s="206"/>
      <c r="C46" s="206"/>
      <c r="D46" s="206"/>
      <c r="E46" s="206"/>
      <c r="F46" s="206"/>
      <c r="G46" s="206"/>
      <c r="H46" s="206"/>
      <c r="I46" s="206"/>
      <c r="J46" s="206"/>
      <c r="K46" s="206"/>
      <c r="L46" s="206"/>
      <c r="M46" s="206"/>
      <c r="N46" s="206"/>
      <c r="O46" s="207"/>
    </row>
    <row r="47" spans="1:15" ht="15" customHeight="1" x14ac:dyDescent="0.3">
      <c r="A47" s="205" t="s">
        <v>149</v>
      </c>
      <c r="B47" s="206"/>
      <c r="C47" s="206"/>
      <c r="D47" s="206"/>
      <c r="E47" s="206"/>
      <c r="F47" s="206"/>
      <c r="G47" s="206"/>
      <c r="H47" s="206"/>
      <c r="I47" s="206"/>
      <c r="J47" s="206"/>
      <c r="K47" s="206"/>
      <c r="L47" s="206"/>
      <c r="M47" s="206"/>
      <c r="N47" s="206"/>
      <c r="O47" s="207"/>
    </row>
    <row r="48" spans="1:15" ht="15" customHeight="1" x14ac:dyDescent="0.3">
      <c r="A48" s="211" t="s">
        <v>211</v>
      </c>
      <c r="B48" s="212"/>
      <c r="C48" s="212"/>
      <c r="D48" s="212"/>
      <c r="E48" s="212"/>
      <c r="F48" s="212"/>
      <c r="G48" s="212"/>
      <c r="H48" s="212"/>
      <c r="I48" s="212"/>
      <c r="J48" s="212"/>
      <c r="K48" s="212"/>
      <c r="L48" s="212"/>
      <c r="M48" s="212"/>
      <c r="N48" s="212"/>
      <c r="O48" s="207"/>
    </row>
    <row r="49" spans="1:15" ht="15" customHeight="1" x14ac:dyDescent="0.3">
      <c r="A49" s="213" t="s">
        <v>214</v>
      </c>
      <c r="B49" s="214"/>
      <c r="C49" s="214"/>
      <c r="D49" s="214"/>
      <c r="E49" s="214"/>
      <c r="F49" s="214"/>
      <c r="G49" s="214"/>
      <c r="H49" s="214"/>
      <c r="I49" s="214"/>
      <c r="J49" s="214"/>
      <c r="K49" s="214"/>
      <c r="L49" s="214"/>
      <c r="M49" s="214"/>
      <c r="N49" s="214"/>
      <c r="O49" s="207"/>
    </row>
    <row r="50" spans="1:15" ht="15" customHeight="1" x14ac:dyDescent="0.3">
      <c r="A50" s="213" t="s">
        <v>212</v>
      </c>
      <c r="B50" s="214"/>
      <c r="C50" s="214"/>
      <c r="D50" s="214"/>
      <c r="E50" s="214"/>
      <c r="F50" s="214"/>
      <c r="G50" s="214"/>
      <c r="H50" s="214"/>
      <c r="I50" s="214"/>
      <c r="J50" s="214"/>
      <c r="K50" s="214"/>
      <c r="L50" s="214"/>
      <c r="M50" s="214"/>
      <c r="N50" s="214"/>
      <c r="O50" s="207"/>
    </row>
    <row r="51" spans="1:15" ht="15" customHeight="1" x14ac:dyDescent="0.3">
      <c r="A51" s="205" t="s">
        <v>150</v>
      </c>
      <c r="B51" s="206"/>
      <c r="C51" s="206"/>
      <c r="D51" s="206"/>
      <c r="E51" s="206"/>
      <c r="F51" s="206"/>
      <c r="G51" s="206"/>
      <c r="H51" s="206"/>
      <c r="I51" s="206"/>
      <c r="J51" s="206"/>
      <c r="K51" s="206"/>
      <c r="L51" s="206"/>
      <c r="M51" s="206"/>
      <c r="N51" s="206"/>
      <c r="O51" s="207"/>
    </row>
    <row r="52" spans="1:15" ht="15" customHeight="1" x14ac:dyDescent="0.3">
      <c r="A52" s="213" t="s">
        <v>151</v>
      </c>
      <c r="B52" s="214"/>
      <c r="C52" s="214"/>
      <c r="D52" s="214"/>
      <c r="E52" s="214"/>
      <c r="F52" s="214"/>
      <c r="G52" s="214"/>
      <c r="H52" s="214"/>
      <c r="I52" s="214"/>
      <c r="J52" s="214"/>
      <c r="K52" s="214"/>
      <c r="L52" s="214"/>
      <c r="M52" s="214"/>
      <c r="N52" s="214"/>
      <c r="O52" s="207"/>
    </row>
    <row r="53" spans="1:15" ht="15" customHeight="1" x14ac:dyDescent="0.3">
      <c r="A53" s="213" t="s">
        <v>152</v>
      </c>
      <c r="B53" s="214"/>
      <c r="C53" s="214"/>
      <c r="D53" s="214"/>
      <c r="E53" s="214"/>
      <c r="F53" s="214"/>
      <c r="G53" s="214"/>
      <c r="H53" s="214"/>
      <c r="I53" s="214"/>
      <c r="J53" s="214"/>
      <c r="K53" s="214"/>
      <c r="L53" s="214"/>
      <c r="M53" s="214"/>
      <c r="N53" s="214"/>
      <c r="O53" s="207"/>
    </row>
    <row r="54" spans="1:15" ht="15" customHeight="1" x14ac:dyDescent="0.3">
      <c r="A54" s="205" t="s">
        <v>153</v>
      </c>
      <c r="B54" s="206"/>
      <c r="C54" s="206"/>
      <c r="D54" s="206"/>
      <c r="E54" s="206"/>
      <c r="F54" s="206"/>
      <c r="G54" s="206"/>
      <c r="H54" s="206"/>
      <c r="I54" s="206"/>
      <c r="J54" s="206"/>
      <c r="K54" s="206"/>
      <c r="L54" s="206"/>
      <c r="M54" s="206"/>
      <c r="N54" s="206"/>
      <c r="O54" s="207"/>
    </row>
    <row r="55" spans="1:15" ht="15" customHeight="1" thickBot="1" x14ac:dyDescent="0.35">
      <c r="A55" s="208" t="s">
        <v>154</v>
      </c>
      <c r="B55" s="209"/>
      <c r="C55" s="209"/>
      <c r="D55" s="209"/>
      <c r="E55" s="209"/>
      <c r="F55" s="209"/>
      <c r="G55" s="209"/>
      <c r="H55" s="209"/>
      <c r="I55" s="209"/>
      <c r="J55" s="209"/>
      <c r="K55" s="209"/>
      <c r="L55" s="209"/>
      <c r="M55" s="209"/>
      <c r="N55" s="209"/>
      <c r="O55" s="210"/>
    </row>
    <row r="65" spans="1:7" ht="15" customHeight="1" x14ac:dyDescent="0.3">
      <c r="A65" s="34"/>
      <c r="B65" s="34"/>
      <c r="C65" s="34"/>
      <c r="D65" s="34"/>
      <c r="E65" s="34"/>
      <c r="F65" s="34"/>
      <c r="G65" s="34"/>
    </row>
    <row r="66" spans="1:7" ht="15" customHeight="1" x14ac:dyDescent="0.3">
      <c r="G66" s="34"/>
    </row>
  </sheetData>
  <mergeCells count="41">
    <mergeCell ref="A29:M29"/>
    <mergeCell ref="A25:M25"/>
    <mergeCell ref="A11:O11"/>
    <mergeCell ref="A12:O12"/>
    <mergeCell ref="A1:H1"/>
    <mergeCell ref="A2:B2"/>
    <mergeCell ref="C2:D2"/>
    <mergeCell ref="E2:H2"/>
    <mergeCell ref="C7:G7"/>
    <mergeCell ref="A6:B6"/>
    <mergeCell ref="C6:G6"/>
    <mergeCell ref="A18:O18"/>
    <mergeCell ref="A24:K24"/>
    <mergeCell ref="I2:J2"/>
    <mergeCell ref="I1:J1"/>
    <mergeCell ref="K2:L2"/>
    <mergeCell ref="A47:O47"/>
    <mergeCell ref="A33:K33"/>
    <mergeCell ref="A43:O43"/>
    <mergeCell ref="A44:O44"/>
    <mergeCell ref="A45:O45"/>
    <mergeCell ref="A46:O46"/>
    <mergeCell ref="A38:M38"/>
    <mergeCell ref="A34:M34"/>
    <mergeCell ref="A54:O54"/>
    <mergeCell ref="A55:O55"/>
    <mergeCell ref="A48:O48"/>
    <mergeCell ref="A49:O49"/>
    <mergeCell ref="A50:O50"/>
    <mergeCell ref="A51:O51"/>
    <mergeCell ref="A52:O52"/>
    <mergeCell ref="A53:O53"/>
    <mergeCell ref="C8:G8"/>
    <mergeCell ref="C9:G9"/>
    <mergeCell ref="A7:B8"/>
    <mergeCell ref="A9:B9"/>
    <mergeCell ref="K1:L1"/>
    <mergeCell ref="A3:B5"/>
    <mergeCell ref="C3:G3"/>
    <mergeCell ref="C4:G4"/>
    <mergeCell ref="C5:G5"/>
  </mergeCells>
  <conditionalFormatting sqref="N28:O28 B15:K15 B21:M21">
    <cfRule type="cellIs" dxfId="5" priority="1" stopIfTrue="1" operator="equal">
      <formula>"Please check"</formula>
    </cfRule>
  </conditionalFormatting>
  <dataValidations count="2">
    <dataValidation type="list" allowBlank="1" showInputMessage="1" showErrorMessage="1" sqref="C6 C65540 C131076 C196612 C262148 C327684 C393220 C458756 C524292 C589828 C655364 C720900 C786436 C851972 C917508 C983044" xr:uid="{00000000-0002-0000-0600-000000000000}">
      <formula1>$C$3:$C$5</formula1>
    </dataValidation>
    <dataValidation type="list" allowBlank="1" showInputMessage="1" showErrorMessage="1" sqref="C9:G9" xr:uid="{00000000-0002-0000-0600-000001000000}">
      <formula1>$C$7:$C$8</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13"/>
  <sheetViews>
    <sheetView zoomScale="120" zoomScaleNormal="120" workbookViewId="0">
      <pane ySplit="2" topLeftCell="A3" activePane="bottomLeft" state="frozen"/>
      <selection pane="bottomLeft"/>
    </sheetView>
  </sheetViews>
  <sheetFormatPr defaultColWidth="6.58203125" defaultRowHeight="15" customHeight="1" x14ac:dyDescent="0.3"/>
  <cols>
    <col min="1" max="1" width="15.58203125" style="16" customWidth="1"/>
    <col min="2" max="2" width="6.58203125" style="30" customWidth="1"/>
    <col min="3" max="4" width="10.58203125" style="12" customWidth="1"/>
    <col min="5" max="6" width="9.33203125" style="12" customWidth="1"/>
    <col min="7" max="9" width="15.58203125" style="12" customWidth="1"/>
    <col min="10" max="10" width="12.58203125" style="16" customWidth="1"/>
    <col min="11" max="16384" width="6.58203125" style="16"/>
  </cols>
  <sheetData>
    <row r="1" spans="1:10" s="14" customFormat="1" ht="30" customHeight="1" x14ac:dyDescent="0.3">
      <c r="C1" s="228" t="s">
        <v>192</v>
      </c>
      <c r="D1" s="229"/>
      <c r="E1" s="228" t="s">
        <v>158</v>
      </c>
      <c r="F1" s="229"/>
      <c r="G1" s="1" t="s">
        <v>159</v>
      </c>
      <c r="H1" s="1" t="s">
        <v>160</v>
      </c>
      <c r="I1" s="2" t="s">
        <v>161</v>
      </c>
      <c r="J1" s="189" t="s">
        <v>162</v>
      </c>
    </row>
    <row r="2" spans="1:10" ht="30" customHeight="1" x14ac:dyDescent="0.3">
      <c r="A2" s="15" t="s">
        <v>7</v>
      </c>
      <c r="B2" s="15" t="s">
        <v>268</v>
      </c>
      <c r="C2" s="1" t="str">
        <f>E2</f>
        <v>Test Group</v>
      </c>
      <c r="D2" s="1" t="str">
        <f>F2</f>
        <v>Control Group</v>
      </c>
      <c r="E2" s="6" t="s">
        <v>237</v>
      </c>
      <c r="F2" s="6" t="s">
        <v>238</v>
      </c>
      <c r="G2" s="1" t="str">
        <f>C2&amp;" /"&amp;D2</f>
        <v>Test Group /Control Group</v>
      </c>
      <c r="H2" s="1" t="s">
        <v>163</v>
      </c>
      <c r="I2" s="1" t="str">
        <f>C2&amp;" /"&amp;D2</f>
        <v>Test Group /Control Group</v>
      </c>
      <c r="J2" s="230"/>
    </row>
    <row r="3" spans="1:10" ht="15" customHeight="1" x14ac:dyDescent="0.3">
      <c r="A3" s="7" t="str">
        <f>'Gene Table'!B3</f>
        <v>ADIPOQ</v>
      </c>
      <c r="B3" s="102">
        <v>1</v>
      </c>
      <c r="C3" s="9">
        <f>Calculations!CA4</f>
        <v>11.025333333333334</v>
      </c>
      <c r="D3" s="9">
        <f>Calculations!CB4</f>
        <v>10.660666666666666</v>
      </c>
      <c r="E3" s="10">
        <f>IF(ISERROR(2^-C3),"N/A",2^-C3)</f>
        <v>4.7978200439496534E-4</v>
      </c>
      <c r="F3" s="10">
        <f>IF(ISERROR(2^-D3),"N/A",2^-D3)</f>
        <v>6.1775968034570464E-4</v>
      </c>
      <c r="G3" s="9">
        <f>IF(ISERROR(E3/F3),"N/A",E3/F3)</f>
        <v>0.77664829813184699</v>
      </c>
      <c r="H3" s="11">
        <f>IF(OR(COUNT(Calculations!CE4:CP4)&lt;3,COUNT(Calculations!CQ4:DB4)&lt;3),"N/A",IF(ISERROR(TTEST(Calculations!CQ4:DB4,Calculations!CE4:CP4,2,2)),"N/A",TTEST(Calculations!CQ4:DB4,Calculations!CE4:CP4,2,2)))</f>
        <v>1.2210822344846021E-2</v>
      </c>
      <c r="I3" s="9">
        <f t="shared" ref="I3:I66" si="0">IF(G3&gt;1,G3,-1/G3)</f>
        <v>-1.287584100042972</v>
      </c>
      <c r="J3" s="12" t="str">
        <f>IF(AND('Test Sample Data'!O3&gt;=35,'Control Sample Data'!O3&gt;=35),"C",IF(AND('Test Sample Data'!O3&gt;=30,'Control Sample Data'!O3&gt;=30, OR(H3&gt;=0.05, H3="N/A")),"B",IF(OR(AND('Test Sample Data'!O3&gt;=30,'Control Sample Data'!O3&lt;=30), AND('Test Sample Data'!O3&lt;=30,'Control Sample Data'!O3&gt;=30)),"A","OKAY")))</f>
        <v>OKAY</v>
      </c>
    </row>
    <row r="4" spans="1:10" ht="15" customHeight="1" x14ac:dyDescent="0.3">
      <c r="A4" s="7" t="str">
        <f>'Gene Table'!B4</f>
        <v>BMP1</v>
      </c>
      <c r="B4" s="102">
        <v>2</v>
      </c>
      <c r="C4" s="9">
        <f>Calculations!CA5</f>
        <v>12.398666666666665</v>
      </c>
      <c r="D4" s="9">
        <f>Calculations!CB5</f>
        <v>13.574000000000003</v>
      </c>
      <c r="E4" s="10">
        <f>IF(ISERROR(2^-C4),"N/A",2^-C4)</f>
        <v>1.8519507245834364E-4</v>
      </c>
      <c r="F4" s="10">
        <f t="shared" ref="F4:F67" si="1">IF(ISERROR(2^-D4),"N/A",2^-D4)</f>
        <v>8.2000941511309428E-5</v>
      </c>
      <c r="G4" s="9">
        <f t="shared" ref="G4:G32" si="2">IF(ISERROR(E4/F4),"N/A",E4/F4)</f>
        <v>2.2584505622146041</v>
      </c>
      <c r="H4" s="11">
        <f>IF(OR(COUNT(Calculations!CE5:CP5)&lt;3,COUNT(Calculations!CQ5:DB5)&lt;3),"N/A",IF(ISERROR(TTEST(Calculations!CQ5:DB5,Calculations!CE5:CP5,2,2)),"N/A",TTEST(Calculations!CQ5:DB5,Calculations!CE5:CP5,2,2)))</f>
        <v>3.9732527169350869E-3</v>
      </c>
      <c r="I4" s="9">
        <f t="shared" si="0"/>
        <v>2.2584505622146041</v>
      </c>
      <c r="J4" s="12" t="str">
        <f>IF(AND('Test Sample Data'!O4&gt;=35,'Control Sample Data'!O4&gt;=35),"C",IF(AND('Test Sample Data'!O4&gt;=30,'Control Sample Data'!O4&gt;=30, OR(H4&gt;=0.05, H4="N/A")),"B",IF(OR(AND('Test Sample Data'!O4&gt;=30,'Control Sample Data'!O4&lt;=30), AND('Test Sample Data'!O4&lt;=30,'Control Sample Data'!O4&gt;=30)),"A","OKAY")))</f>
        <v>OKAY</v>
      </c>
    </row>
    <row r="5" spans="1:10" ht="15" customHeight="1" x14ac:dyDescent="0.3">
      <c r="A5" s="7" t="str">
        <f>'Gene Table'!B5</f>
        <v>BMP2</v>
      </c>
      <c r="B5" s="102">
        <v>3</v>
      </c>
      <c r="C5" s="9">
        <f>Calculations!CA6</f>
        <v>12.792</v>
      </c>
      <c r="D5" s="9">
        <f>Calculations!CB6</f>
        <v>15.250666666666667</v>
      </c>
      <c r="E5" s="10">
        <f t="shared" ref="E5:F68" si="3">IF(ISERROR(2^-C5),"N/A",2^-C5)</f>
        <v>1.4100168268476386E-4</v>
      </c>
      <c r="F5" s="10">
        <f t="shared" si="1"/>
        <v>2.5650266368629167E-5</v>
      </c>
      <c r="G5" s="9">
        <f t="shared" si="2"/>
        <v>5.4970845393329713</v>
      </c>
      <c r="H5" s="11">
        <f>IF(OR(COUNT(Calculations!CE6:CP6)&lt;3,COUNT(Calculations!CQ6:DB6)&lt;3),"N/A",IF(ISERROR(TTEST(Calculations!CQ6:DB6,Calculations!CE6:CP6,2,2)),"N/A",TTEST(Calculations!CQ6:DB6,Calculations!CE6:CP6,2,2)))</f>
        <v>1.4156804160014155E-3</v>
      </c>
      <c r="I5" s="9">
        <f t="shared" si="0"/>
        <v>5.4970845393329713</v>
      </c>
      <c r="J5" s="12" t="str">
        <f>IF(AND('Test Sample Data'!O5&gt;=35,'Control Sample Data'!O5&gt;=35),"C",IF(AND('Test Sample Data'!O5&gt;=30,'Control Sample Data'!O5&gt;=30, OR(H5&gt;=0.05, H5="N/A")),"B",IF(OR(AND('Test Sample Data'!O5&gt;=30,'Control Sample Data'!O5&lt;=30), AND('Test Sample Data'!O5&lt;=30,'Control Sample Data'!O5&gt;=30)),"A","OKAY")))</f>
        <v>OKAY</v>
      </c>
    </row>
    <row r="6" spans="1:10" ht="15" customHeight="1" x14ac:dyDescent="0.3">
      <c r="A6" s="7" t="str">
        <f>'Gene Table'!B6</f>
        <v>BMP3</v>
      </c>
      <c r="B6" s="102">
        <v>4</v>
      </c>
      <c r="C6" s="9">
        <f>Calculations!CA7</f>
        <v>13.455333333333334</v>
      </c>
      <c r="D6" s="9">
        <f>Calculations!CB7</f>
        <v>14.824</v>
      </c>
      <c r="E6" s="10">
        <f t="shared" si="3"/>
        <v>8.9030961785997002E-5</v>
      </c>
      <c r="F6" s="10">
        <f t="shared" si="1"/>
        <v>3.4477148882144903E-5</v>
      </c>
      <c r="G6" s="9">
        <f t="shared" si="2"/>
        <v>2.5823179895279722</v>
      </c>
      <c r="H6" s="11">
        <f>IF(OR(COUNT(Calculations!CE7:CP7)&lt;3,COUNT(Calculations!CQ7:DB7)&lt;3),"N/A",IF(ISERROR(TTEST(Calculations!CQ7:DB7,Calculations!CE7:CP7,2,2)),"N/A",TTEST(Calculations!CQ7:DB7,Calculations!CE7:CP7,2,2)))</f>
        <v>0.14644170928602618</v>
      </c>
      <c r="I6" s="9">
        <f t="shared" si="0"/>
        <v>2.5823179895279722</v>
      </c>
      <c r="J6" s="12" t="str">
        <f>IF(AND('Test Sample Data'!O6&gt;=35,'Control Sample Data'!O6&gt;=35),"C",IF(AND('Test Sample Data'!O6&gt;=30,'Control Sample Data'!O6&gt;=30, OR(H6&gt;=0.05, H6="N/A")),"B",IF(OR(AND('Test Sample Data'!O6&gt;=30,'Control Sample Data'!O6&lt;=30), AND('Test Sample Data'!O6&lt;=30,'Control Sample Data'!O6&gt;=30)),"A","OKAY")))</f>
        <v>B</v>
      </c>
    </row>
    <row r="7" spans="1:10" ht="15" customHeight="1" x14ac:dyDescent="0.3">
      <c r="A7" s="7" t="str">
        <f>'Gene Table'!B7</f>
        <v>BMP4</v>
      </c>
      <c r="B7" s="102">
        <v>5</v>
      </c>
      <c r="C7" s="9">
        <f>Calculations!CA8</f>
        <v>16.342000000000002</v>
      </c>
      <c r="D7" s="9">
        <f>Calculations!CB8</f>
        <v>16.537333333333333</v>
      </c>
      <c r="E7" s="10">
        <f t="shared" si="3"/>
        <v>1.2038373426093518E-5</v>
      </c>
      <c r="F7" s="10">
        <f t="shared" si="1"/>
        <v>1.0513967213057007E-5</v>
      </c>
      <c r="G7" s="9">
        <f t="shared" si="2"/>
        <v>1.1449886785973036</v>
      </c>
      <c r="H7" s="11">
        <f>IF(OR(COUNT(Calculations!CE8:CP8)&lt;3,COUNT(Calculations!CQ8:DB8)&lt;3),"N/A",IF(ISERROR(TTEST(Calculations!CQ8:DB8,Calculations!CE8:CP8,2,2)),"N/A",TTEST(Calculations!CQ8:DB8,Calculations!CE8:CP8,2,2)))</f>
        <v>6.1565065283568671E-2</v>
      </c>
      <c r="I7" s="9">
        <f t="shared" si="0"/>
        <v>1.1449886785973036</v>
      </c>
      <c r="J7" s="12" t="str">
        <f>IF(AND('Test Sample Data'!O7&gt;=35,'Control Sample Data'!O7&gt;=35),"C",IF(AND('Test Sample Data'!O7&gt;=30,'Control Sample Data'!O7&gt;=30, OR(H7&gt;=0.05, H7="N/A")),"B",IF(OR(AND('Test Sample Data'!O7&gt;=30,'Control Sample Data'!O7&lt;=30), AND('Test Sample Data'!O7&lt;=30,'Control Sample Data'!O7&gt;=30)),"A","OKAY")))</f>
        <v>C</v>
      </c>
    </row>
    <row r="8" spans="1:10" ht="15" customHeight="1" x14ac:dyDescent="0.3">
      <c r="A8" s="7" t="str">
        <f>'Gene Table'!B8</f>
        <v>BMP5</v>
      </c>
      <c r="B8" s="102">
        <v>6</v>
      </c>
      <c r="C8" s="9">
        <f>Calculations!CA9</f>
        <v>7.7086666666666668</v>
      </c>
      <c r="D8" s="9">
        <f>Calculations!CB9</f>
        <v>10.327333333333334</v>
      </c>
      <c r="E8" s="10">
        <f t="shared" si="3"/>
        <v>4.7803545295061504E-3</v>
      </c>
      <c r="F8" s="10">
        <f t="shared" si="1"/>
        <v>7.7832842504388128E-4</v>
      </c>
      <c r="G8" s="9">
        <f t="shared" si="2"/>
        <v>6.1418218526923765</v>
      </c>
      <c r="H8" s="11">
        <f>IF(OR(COUNT(Calculations!CE9:CP9)&lt;3,COUNT(Calculations!CQ9:DB9)&lt;3),"N/A",IF(ISERROR(TTEST(Calculations!CQ9:DB9,Calculations!CE9:CP9,2,2)),"N/A",TTEST(Calculations!CQ9:DB9,Calculations!CE9:CP9,2,2)))</f>
        <v>6.4617379289458722E-4</v>
      </c>
      <c r="I8" s="9">
        <f t="shared" si="0"/>
        <v>6.1418218526923765</v>
      </c>
      <c r="J8" s="12" t="str">
        <f>IF(AND('Test Sample Data'!O8&gt;=35,'Control Sample Data'!O8&gt;=35),"C",IF(AND('Test Sample Data'!O8&gt;=30,'Control Sample Data'!O8&gt;=30, OR(H8&gt;=0.05, H8="N/A")),"B",IF(OR(AND('Test Sample Data'!O8&gt;=30,'Control Sample Data'!O8&lt;=30), AND('Test Sample Data'!O8&lt;=30,'Control Sample Data'!O8&gt;=30)),"A","OKAY")))</f>
        <v>OKAY</v>
      </c>
    </row>
    <row r="9" spans="1:10" ht="15" customHeight="1" x14ac:dyDescent="0.3">
      <c r="A9" s="7" t="str">
        <f>'Gene Table'!B9</f>
        <v>BMP6</v>
      </c>
      <c r="B9" s="102">
        <v>7</v>
      </c>
      <c r="C9" s="9">
        <f>Calculations!CA10</f>
        <v>16.342000000000002</v>
      </c>
      <c r="D9" s="9">
        <f>Calculations!CB10</f>
        <v>16.537333333333333</v>
      </c>
      <c r="E9" s="10">
        <f t="shared" si="3"/>
        <v>1.2038373426093518E-5</v>
      </c>
      <c r="F9" s="10">
        <f t="shared" si="1"/>
        <v>1.0513967213057007E-5</v>
      </c>
      <c r="G9" s="9">
        <f t="shared" si="2"/>
        <v>1.1449886785973036</v>
      </c>
      <c r="H9" s="11">
        <f>IF(OR(COUNT(Calculations!CE10:CP10)&lt;3,COUNT(Calculations!CQ10:DB10)&lt;3),"N/A",IF(ISERROR(TTEST(Calculations!CQ10:DB10,Calculations!CE10:CP10,2,2)),"N/A",TTEST(Calculations!CQ10:DB10,Calculations!CE10:CP10,2,2)))</f>
        <v>6.1565065283568671E-2</v>
      </c>
      <c r="I9" s="9">
        <f t="shared" si="0"/>
        <v>1.1449886785973036</v>
      </c>
      <c r="J9" s="12" t="str">
        <f>IF(AND('Test Sample Data'!O9&gt;=35,'Control Sample Data'!O9&gt;=35),"C",IF(AND('Test Sample Data'!O9&gt;=30,'Control Sample Data'!O9&gt;=30, OR(H9&gt;=0.05, H9="N/A")),"B",IF(OR(AND('Test Sample Data'!O9&gt;=30,'Control Sample Data'!O9&lt;=30), AND('Test Sample Data'!O9&lt;=30,'Control Sample Data'!O9&gt;=30)),"A","OKAY")))</f>
        <v>C</v>
      </c>
    </row>
    <row r="10" spans="1:10" ht="15" customHeight="1" x14ac:dyDescent="0.3">
      <c r="A10" s="7" t="str">
        <f>'Gene Table'!B10</f>
        <v>BMP7</v>
      </c>
      <c r="B10" s="102">
        <v>8</v>
      </c>
      <c r="C10" s="9">
        <f>Calculations!CA11</f>
        <v>10.698666666666666</v>
      </c>
      <c r="D10" s="9">
        <f>Calculations!CB11</f>
        <v>8.7873333333333328</v>
      </c>
      <c r="E10" s="10">
        <f t="shared" si="3"/>
        <v>6.0170056559062473E-4</v>
      </c>
      <c r="F10" s="10">
        <f t="shared" si="1"/>
        <v>2.2633362789260098E-3</v>
      </c>
      <c r="G10" s="9">
        <f t="shared" si="2"/>
        <v>0.26584673748796245</v>
      </c>
      <c r="H10" s="11">
        <f>IF(OR(COUNT(Calculations!CE11:CP11)&lt;3,COUNT(Calculations!CQ11:DB11)&lt;3),"N/A",IF(ISERROR(TTEST(Calculations!CQ11:DB11,Calculations!CE11:CP11,2,2)),"N/A",TTEST(Calculations!CQ11:DB11,Calculations!CE11:CP11,2,2)))</f>
        <v>2.24041521938379E-5</v>
      </c>
      <c r="I10" s="9">
        <f t="shared" si="0"/>
        <v>-3.7615658158877352</v>
      </c>
      <c r="J10" s="12" t="str">
        <f>IF(AND('Test Sample Data'!O10&gt;=35,'Control Sample Data'!O10&gt;=35),"C",IF(AND('Test Sample Data'!O10&gt;=30,'Control Sample Data'!O10&gt;=30, OR(H10&gt;=0.05, H10="N/A")),"B",IF(OR(AND('Test Sample Data'!O10&gt;=30,'Control Sample Data'!O10&lt;=30), AND('Test Sample Data'!O10&lt;=30,'Control Sample Data'!O10&gt;=30)),"A","OKAY")))</f>
        <v>OKAY</v>
      </c>
    </row>
    <row r="11" spans="1:10" ht="15" customHeight="1" x14ac:dyDescent="0.3">
      <c r="A11" s="7" t="str">
        <f>'Gene Table'!B11</f>
        <v>CD40LG</v>
      </c>
      <c r="B11" s="102">
        <v>9</v>
      </c>
      <c r="C11" s="9">
        <f>Calculations!CA12</f>
        <v>2.6120000000000005</v>
      </c>
      <c r="D11" s="9">
        <f>Calculations!CB12</f>
        <v>7.1806666666666672</v>
      </c>
      <c r="E11" s="10">
        <f t="shared" si="3"/>
        <v>0.16357225893187621</v>
      </c>
      <c r="F11" s="10">
        <f t="shared" si="1"/>
        <v>6.892931211910573E-3</v>
      </c>
      <c r="G11" s="9">
        <f t="shared" si="2"/>
        <v>23.730435413200283</v>
      </c>
      <c r="H11" s="11">
        <f>IF(OR(COUNT(Calculations!CE12:CP12)&lt;3,COUNT(Calculations!CQ12:DB12)&lt;3),"N/A",IF(ISERROR(TTEST(Calculations!CQ12:DB12,Calculations!CE12:CP12,2,2)),"N/A",TTEST(Calculations!CQ12:DB12,Calculations!CE12:CP12,2,2)))</f>
        <v>2.9026205530898349E-6</v>
      </c>
      <c r="I11" s="9">
        <f t="shared" si="0"/>
        <v>23.730435413200283</v>
      </c>
      <c r="J11" s="12" t="str">
        <f>IF(AND('Test Sample Data'!O11&gt;=35,'Control Sample Data'!O11&gt;=35),"C",IF(AND('Test Sample Data'!O11&gt;=30,'Control Sample Data'!O11&gt;=30, OR(H11&gt;=0.05, H11="N/A")),"B",IF(OR(AND('Test Sample Data'!O11&gt;=30,'Control Sample Data'!O11&lt;=30), AND('Test Sample Data'!O11&lt;=30,'Control Sample Data'!O11&gt;=30)),"A","OKAY")))</f>
        <v>OKAY</v>
      </c>
    </row>
    <row r="12" spans="1:10" ht="15" customHeight="1" x14ac:dyDescent="0.3">
      <c r="A12" s="7" t="str">
        <f>'Gene Table'!B12</f>
        <v>CD70</v>
      </c>
      <c r="B12" s="102">
        <v>10</v>
      </c>
      <c r="C12" s="9">
        <f>Calculations!CA13</f>
        <v>-1.8580000000000005</v>
      </c>
      <c r="D12" s="9">
        <f>Calculations!CB13</f>
        <v>8.6873333333333349</v>
      </c>
      <c r="E12" s="10">
        <f t="shared" si="3"/>
        <v>3.6250477530693388</v>
      </c>
      <c r="F12" s="10">
        <f t="shared" si="1"/>
        <v>2.4257837605485347E-3</v>
      </c>
      <c r="G12" s="9">
        <f t="shared" si="2"/>
        <v>1494.3820681896307</v>
      </c>
      <c r="H12" s="11">
        <f>IF(OR(COUNT(Calculations!CE13:CP13)&lt;3,COUNT(Calculations!CQ13:DB13)&lt;3),"N/A",IF(ISERROR(TTEST(Calculations!CQ13:DB13,Calculations!CE13:CP13,2,2)),"N/A",TTEST(Calculations!CQ13:DB13,Calculations!CE13:CP13,2,2)))</f>
        <v>3.7808164124755994E-6</v>
      </c>
      <c r="I12" s="9">
        <f t="shared" si="0"/>
        <v>1494.3820681896307</v>
      </c>
      <c r="J12" s="12" t="str">
        <f>IF(AND('Test Sample Data'!O12&gt;=35,'Control Sample Data'!O12&gt;=35),"C",IF(AND('Test Sample Data'!O12&gt;=30,'Control Sample Data'!O12&gt;=30, OR(H12&gt;=0.05, H12="N/A")),"B",IF(OR(AND('Test Sample Data'!O12&gt;=30,'Control Sample Data'!O12&lt;=30), AND('Test Sample Data'!O12&lt;=30,'Control Sample Data'!O12&gt;=30)),"A","OKAY")))</f>
        <v>OKAY</v>
      </c>
    </row>
    <row r="13" spans="1:10" ht="15" customHeight="1" x14ac:dyDescent="0.3">
      <c r="A13" s="7" t="str">
        <f>'Gene Table'!B13</f>
        <v>CNTF</v>
      </c>
      <c r="B13" s="102">
        <v>11</v>
      </c>
      <c r="C13" s="9">
        <f>Calculations!CA14</f>
        <v>15.345333333333334</v>
      </c>
      <c r="D13" s="9">
        <f>Calculations!CB14</f>
        <v>16.537333333333333</v>
      </c>
      <c r="E13" s="10">
        <f t="shared" si="3"/>
        <v>2.4021181970648652E-5</v>
      </c>
      <c r="F13" s="10">
        <f t="shared" si="1"/>
        <v>1.0513967213057007E-5</v>
      </c>
      <c r="G13" s="9">
        <f t="shared" si="2"/>
        <v>2.2846924936970896</v>
      </c>
      <c r="H13" s="11">
        <f>IF(OR(COUNT(Calculations!CE14:CP14)&lt;3,COUNT(Calculations!CQ14:DB14)&lt;3),"N/A",IF(ISERROR(TTEST(Calculations!CQ14:DB14,Calculations!CE14:CP14,2,2)),"N/A",TTEST(Calculations!CQ14:DB14,Calculations!CE14:CP14,2,2)))</f>
        <v>9.1427059952443934E-2</v>
      </c>
      <c r="I13" s="9">
        <f t="shared" si="0"/>
        <v>2.2846924936970896</v>
      </c>
      <c r="J13" s="12" t="str">
        <f>IF(AND('Test Sample Data'!O13&gt;=35,'Control Sample Data'!O13&gt;=35),"C",IF(AND('Test Sample Data'!O13&gt;=30,'Control Sample Data'!O13&gt;=30, OR(H13&gt;=0.05, H13="N/A")),"B",IF(OR(AND('Test Sample Data'!O13&gt;=30,'Control Sample Data'!O13&lt;=30), AND('Test Sample Data'!O13&lt;=30,'Control Sample Data'!O13&gt;=30)),"A","OKAY")))</f>
        <v>B</v>
      </c>
    </row>
    <row r="14" spans="1:10" ht="15" customHeight="1" x14ac:dyDescent="0.3">
      <c r="A14" s="7" t="str">
        <f>'Gene Table'!B14</f>
        <v>CSF1</v>
      </c>
      <c r="B14" s="102">
        <v>12</v>
      </c>
      <c r="C14" s="9">
        <f>Calculations!CA15</f>
        <v>2.2453333333333334</v>
      </c>
      <c r="D14" s="9">
        <f>Calculations!CB15</f>
        <v>4.6940000000000017</v>
      </c>
      <c r="E14" s="10">
        <f t="shared" si="3"/>
        <v>0.210905213951152</v>
      </c>
      <c r="F14" s="10">
        <f t="shared" si="1"/>
        <v>3.86336019037797E-2</v>
      </c>
      <c r="G14" s="9">
        <f t="shared" si="2"/>
        <v>5.4591134027945287</v>
      </c>
      <c r="H14" s="11">
        <f>IF(OR(COUNT(Calculations!CE15:CP15)&lt;3,COUNT(Calculations!CQ15:DB15)&lt;3),"N/A",IF(ISERROR(TTEST(Calculations!CQ15:DB15,Calculations!CE15:CP15,2,2)),"N/A",TTEST(Calculations!CQ15:DB15,Calculations!CE15:CP15,2,2)))</f>
        <v>6.1136829851024199E-6</v>
      </c>
      <c r="I14" s="9">
        <f t="shared" si="0"/>
        <v>5.4591134027945287</v>
      </c>
      <c r="J14" s="12" t="str">
        <f>IF(AND('Test Sample Data'!O14&gt;=35,'Control Sample Data'!O14&gt;=35),"C",IF(AND('Test Sample Data'!O14&gt;=30,'Control Sample Data'!O14&gt;=30, OR(H14&gt;=0.05, H14="N/A")),"B",IF(OR(AND('Test Sample Data'!O14&gt;=30,'Control Sample Data'!O14&lt;=30), AND('Test Sample Data'!O14&lt;=30,'Control Sample Data'!O14&gt;=30)),"A","OKAY")))</f>
        <v>OKAY</v>
      </c>
    </row>
    <row r="15" spans="1:10" ht="15" customHeight="1" x14ac:dyDescent="0.3">
      <c r="A15" s="7" t="str">
        <f>'Gene Table'!B15</f>
        <v>CSF2</v>
      </c>
      <c r="B15" s="102">
        <v>13</v>
      </c>
      <c r="C15" s="9">
        <f>Calculations!CA16</f>
        <v>16.155333333333335</v>
      </c>
      <c r="D15" s="9">
        <f>Calculations!CB16</f>
        <v>15.330666666666668</v>
      </c>
      <c r="E15" s="10">
        <f t="shared" si="3"/>
        <v>1.3701246402194351E-5</v>
      </c>
      <c r="F15" s="10">
        <f t="shared" si="1"/>
        <v>2.4266630638589995E-5</v>
      </c>
      <c r="G15" s="9">
        <f t="shared" si="2"/>
        <v>0.5646126405536479</v>
      </c>
      <c r="H15" s="11">
        <f>IF(OR(COUNT(Calculations!CE16:CP16)&lt;3,COUNT(Calculations!CQ16:DB16)&lt;3),"N/A",IF(ISERROR(TTEST(Calculations!CQ16:DB16,Calculations!CE16:CP16,2,2)),"N/A",TTEST(Calculations!CQ16:DB16,Calculations!CE16:CP16,2,2)))</f>
        <v>0.25699445330886322</v>
      </c>
      <c r="I15" s="9">
        <f t="shared" si="0"/>
        <v>-1.7711257739809365</v>
      </c>
      <c r="J15" s="12" t="str">
        <f>IF(AND('Test Sample Data'!O15&gt;=35,'Control Sample Data'!O15&gt;=35),"C",IF(AND('Test Sample Data'!O15&gt;=30,'Control Sample Data'!O15&gt;=30, OR(H15&gt;=0.05, H15="N/A")),"B",IF(OR(AND('Test Sample Data'!O15&gt;=30,'Control Sample Data'!O15&lt;=30), AND('Test Sample Data'!O15&lt;=30,'Control Sample Data'!O15&gt;=30)),"A","OKAY")))</f>
        <v>B</v>
      </c>
    </row>
    <row r="16" spans="1:10" ht="15" customHeight="1" x14ac:dyDescent="0.3">
      <c r="A16" s="7" t="str">
        <f>'Gene Table'!B16</f>
        <v>CSF3</v>
      </c>
      <c r="B16" s="102">
        <v>14</v>
      </c>
      <c r="C16" s="9">
        <f>Calculations!CA17</f>
        <v>14.455333333333334</v>
      </c>
      <c r="D16" s="9">
        <f>Calculations!CB17</f>
        <v>15.614000000000003</v>
      </c>
      <c r="E16" s="10">
        <f t="shared" si="3"/>
        <v>4.4515480892998501E-5</v>
      </c>
      <c r="F16" s="10">
        <f t="shared" si="1"/>
        <v>1.9939655363360151E-5</v>
      </c>
      <c r="G16" s="9">
        <f t="shared" si="2"/>
        <v>2.2325100450230115</v>
      </c>
      <c r="H16" s="11">
        <f>IF(OR(COUNT(Calculations!CE17:CP17)&lt;3,COUNT(Calculations!CQ17:DB17)&lt;3),"N/A",IF(ISERROR(TTEST(Calculations!CQ17:DB17,Calculations!CE17:CP17,2,2)),"N/A",TTEST(Calculations!CQ17:DB17,Calculations!CE17:CP17,2,2)))</f>
        <v>6.6414107669759817E-2</v>
      </c>
      <c r="I16" s="9">
        <f t="shared" si="0"/>
        <v>2.2325100450230115</v>
      </c>
      <c r="J16" s="12" t="str">
        <f>IF(AND('Test Sample Data'!O16&gt;=35,'Control Sample Data'!O16&gt;=35),"C",IF(AND('Test Sample Data'!O16&gt;=30,'Control Sample Data'!O16&gt;=30, OR(H16&gt;=0.05, H16="N/A")),"B",IF(OR(AND('Test Sample Data'!O16&gt;=30,'Control Sample Data'!O16&lt;=30), AND('Test Sample Data'!O16&lt;=30,'Control Sample Data'!O16&gt;=30)),"A","OKAY")))</f>
        <v>B</v>
      </c>
    </row>
    <row r="17" spans="1:10" ht="15" customHeight="1" x14ac:dyDescent="0.3">
      <c r="A17" s="7" t="str">
        <f>'Gene Table'!B17</f>
        <v>FAM3B</v>
      </c>
      <c r="B17" s="102">
        <v>15</v>
      </c>
      <c r="C17" s="9">
        <f>Calculations!CA18</f>
        <v>6.3120000000000003</v>
      </c>
      <c r="D17" s="9">
        <f>Calculations!CB18</f>
        <v>6.8573333333333339</v>
      </c>
      <c r="E17" s="10">
        <f t="shared" si="3"/>
        <v>1.2586317047636728E-2</v>
      </c>
      <c r="F17" s="10">
        <f t="shared" si="1"/>
        <v>8.6245605666251477E-3</v>
      </c>
      <c r="G17" s="9">
        <f t="shared" si="2"/>
        <v>1.4593574884664349</v>
      </c>
      <c r="H17" s="11">
        <f>IF(OR(COUNT(Calculations!CE18:CP18)&lt;3,COUNT(Calculations!CQ18:DB18)&lt;3),"N/A",IF(ISERROR(TTEST(Calculations!CQ18:DB18,Calculations!CE18:CP18,2,2)),"N/A",TTEST(Calculations!CQ18:DB18,Calculations!CE18:CP18,2,2)))</f>
        <v>1.5052497955883191E-3</v>
      </c>
      <c r="I17" s="9">
        <f t="shared" si="0"/>
        <v>1.4593574884664349</v>
      </c>
      <c r="J17" s="12" t="str">
        <f>IF(AND('Test Sample Data'!O17&gt;=35,'Control Sample Data'!O17&gt;=35),"C",IF(AND('Test Sample Data'!O17&gt;=30,'Control Sample Data'!O17&gt;=30, OR(H17&gt;=0.05, H17="N/A")),"B",IF(OR(AND('Test Sample Data'!O17&gt;=30,'Control Sample Data'!O17&lt;=30), AND('Test Sample Data'!O17&lt;=30,'Control Sample Data'!O17&gt;=30)),"A","OKAY")))</f>
        <v>OKAY</v>
      </c>
    </row>
    <row r="18" spans="1:10" ht="15" customHeight="1" x14ac:dyDescent="0.3">
      <c r="A18" s="7" t="str">
        <f>'Gene Table'!B18</f>
        <v>FASLG</v>
      </c>
      <c r="B18" s="102">
        <v>16</v>
      </c>
      <c r="C18" s="9">
        <f>Calculations!CA19</f>
        <v>16.342000000000002</v>
      </c>
      <c r="D18" s="9">
        <f>Calculations!CB19</f>
        <v>16.537333333333333</v>
      </c>
      <c r="E18" s="10">
        <f t="shared" si="3"/>
        <v>1.2038373426093518E-5</v>
      </c>
      <c r="F18" s="10">
        <f t="shared" si="1"/>
        <v>1.0513967213057007E-5</v>
      </c>
      <c r="G18" s="9">
        <f t="shared" si="2"/>
        <v>1.1449886785973036</v>
      </c>
      <c r="H18" s="11">
        <f>IF(OR(COUNT(Calculations!CE19:CP19)&lt;3,COUNT(Calculations!CQ19:DB19)&lt;3),"N/A",IF(ISERROR(TTEST(Calculations!CQ19:DB19,Calculations!CE19:CP19,2,2)),"N/A",TTEST(Calculations!CQ19:DB19,Calculations!CE19:CP19,2,2)))</f>
        <v>6.1565065283568671E-2</v>
      </c>
      <c r="I18" s="9">
        <f t="shared" si="0"/>
        <v>1.1449886785973036</v>
      </c>
      <c r="J18" s="12" t="str">
        <f>IF(AND('Test Sample Data'!O18&gt;=35,'Control Sample Data'!O18&gt;=35),"C",IF(AND('Test Sample Data'!O18&gt;=30,'Control Sample Data'!O18&gt;=30, OR(H18&gt;=0.05, H18="N/A")),"B",IF(OR(AND('Test Sample Data'!O18&gt;=30,'Control Sample Data'!O18&lt;=30), AND('Test Sample Data'!O18&lt;=30,'Control Sample Data'!O18&gt;=30)),"A","OKAY")))</f>
        <v>C</v>
      </c>
    </row>
    <row r="19" spans="1:10" ht="15" customHeight="1" x14ac:dyDescent="0.3">
      <c r="A19" s="7" t="str">
        <f>'Gene Table'!B19</f>
        <v>FIGF</v>
      </c>
      <c r="B19" s="102">
        <v>17</v>
      </c>
      <c r="C19" s="9">
        <f>Calculations!CA20</f>
        <v>16.342000000000002</v>
      </c>
      <c r="D19" s="9">
        <f>Calculations!CB20</f>
        <v>16.537333333333333</v>
      </c>
      <c r="E19" s="10">
        <f t="shared" si="3"/>
        <v>1.2038373426093518E-5</v>
      </c>
      <c r="F19" s="10">
        <f t="shared" si="1"/>
        <v>1.0513967213057007E-5</v>
      </c>
      <c r="G19" s="9">
        <f t="shared" si="2"/>
        <v>1.1449886785973036</v>
      </c>
      <c r="H19" s="11">
        <f>IF(OR(COUNT(Calculations!CE20:CP20)&lt;3,COUNT(Calculations!CQ20:DB20)&lt;3),"N/A",IF(ISERROR(TTEST(Calculations!CQ20:DB20,Calculations!CE20:CP20,2,2)),"N/A",TTEST(Calculations!CQ20:DB20,Calculations!CE20:CP20,2,2)))</f>
        <v>6.1565065283568671E-2</v>
      </c>
      <c r="I19" s="9">
        <f t="shared" si="0"/>
        <v>1.1449886785973036</v>
      </c>
      <c r="J19" s="12" t="str">
        <f>IF(AND('Test Sample Data'!O19&gt;=35,'Control Sample Data'!O19&gt;=35),"C",IF(AND('Test Sample Data'!O19&gt;=30,'Control Sample Data'!O19&gt;=30, OR(H19&gt;=0.05, H19="N/A")),"B",IF(OR(AND('Test Sample Data'!O19&gt;=30,'Control Sample Data'!O19&lt;=30), AND('Test Sample Data'!O19&lt;=30,'Control Sample Data'!O19&gt;=30)),"A","OKAY")))</f>
        <v>C</v>
      </c>
    </row>
    <row r="20" spans="1:10" ht="15" customHeight="1" x14ac:dyDescent="0.3">
      <c r="A20" s="7" t="str">
        <f>'Gene Table'!B20</f>
        <v>GDF2</v>
      </c>
      <c r="B20" s="102">
        <v>18</v>
      </c>
      <c r="C20" s="9">
        <f>Calculations!CA21</f>
        <v>16.342000000000002</v>
      </c>
      <c r="D20" s="9">
        <f>Calculations!CB21</f>
        <v>16.537333333333333</v>
      </c>
      <c r="E20" s="10">
        <f t="shared" si="3"/>
        <v>1.2038373426093518E-5</v>
      </c>
      <c r="F20" s="10">
        <f t="shared" si="1"/>
        <v>1.0513967213057007E-5</v>
      </c>
      <c r="G20" s="9">
        <f t="shared" si="2"/>
        <v>1.1449886785973036</v>
      </c>
      <c r="H20" s="11">
        <f>IF(OR(COUNT(Calculations!CE21:CP21)&lt;3,COUNT(Calculations!CQ21:DB21)&lt;3),"N/A",IF(ISERROR(TTEST(Calculations!CQ21:DB21,Calculations!CE21:CP21,2,2)),"N/A",TTEST(Calculations!CQ21:DB21,Calculations!CE21:CP21,2,2)))</f>
        <v>6.1565065283568671E-2</v>
      </c>
      <c r="I20" s="9">
        <f t="shared" si="0"/>
        <v>1.1449886785973036</v>
      </c>
      <c r="J20" s="12" t="str">
        <f>IF(AND('Test Sample Data'!O20&gt;=35,'Control Sample Data'!O20&gt;=35),"C",IF(AND('Test Sample Data'!O20&gt;=30,'Control Sample Data'!O20&gt;=30, OR(H20&gt;=0.05, H20="N/A")),"B",IF(OR(AND('Test Sample Data'!O20&gt;=30,'Control Sample Data'!O20&lt;=30), AND('Test Sample Data'!O20&lt;=30,'Control Sample Data'!O20&gt;=30)),"A","OKAY")))</f>
        <v>C</v>
      </c>
    </row>
    <row r="21" spans="1:10" ht="15" customHeight="1" x14ac:dyDescent="0.3">
      <c r="A21" s="7" t="str">
        <f>'Gene Table'!B21</f>
        <v>GDF5</v>
      </c>
      <c r="B21" s="102">
        <v>19</v>
      </c>
      <c r="C21" s="9">
        <f>Calculations!CA22</f>
        <v>16.342000000000002</v>
      </c>
      <c r="D21" s="9">
        <f>Calculations!CB22</f>
        <v>15.910666666666666</v>
      </c>
      <c r="E21" s="10">
        <f t="shared" si="3"/>
        <v>1.2038373426093518E-5</v>
      </c>
      <c r="F21" s="10">
        <f t="shared" si="1"/>
        <v>1.6233496896593237E-5</v>
      </c>
      <c r="G21" s="9">
        <f t="shared" si="2"/>
        <v>0.74157610666250795</v>
      </c>
      <c r="H21" s="11">
        <f>IF(OR(COUNT(Calculations!CE22:CP22)&lt;3,COUNT(Calculations!CQ22:DB22)&lt;3),"N/A",IF(ISERROR(TTEST(Calculations!CQ22:DB22,Calculations!CE22:CP22,2,2)),"N/A",TTEST(Calculations!CQ22:DB22,Calculations!CE22:CP22,2,2)))</f>
        <v>0.44961254551764546</v>
      </c>
      <c r="I21" s="9">
        <f t="shared" si="0"/>
        <v>-1.3484792606122908</v>
      </c>
      <c r="J21" s="12" t="str">
        <f>IF(AND('Test Sample Data'!O21&gt;=35,'Control Sample Data'!O21&gt;=35),"C",IF(AND('Test Sample Data'!O21&gt;=30,'Control Sample Data'!O21&gt;=30, OR(H21&gt;=0.05, H21="N/A")),"B",IF(OR(AND('Test Sample Data'!O21&gt;=30,'Control Sample Data'!O21&lt;=30), AND('Test Sample Data'!O21&lt;=30,'Control Sample Data'!O21&gt;=30)),"A","OKAY")))</f>
        <v>B</v>
      </c>
    </row>
    <row r="22" spans="1:10" ht="15" customHeight="1" x14ac:dyDescent="0.3">
      <c r="A22" s="7" t="str">
        <f>'Gene Table'!B22</f>
        <v>GDF9</v>
      </c>
      <c r="B22" s="102">
        <v>20</v>
      </c>
      <c r="C22" s="9">
        <f>Calculations!CA23</f>
        <v>13.235333333333331</v>
      </c>
      <c r="D22" s="9">
        <f>Calculations!CB23</f>
        <v>14.347333333333333</v>
      </c>
      <c r="E22" s="10">
        <f t="shared" si="3"/>
        <v>1.0369735142774057E-4</v>
      </c>
      <c r="F22" s="10">
        <f t="shared" si="1"/>
        <v>4.797580922594278E-5</v>
      </c>
      <c r="G22" s="9">
        <f t="shared" si="2"/>
        <v>2.1614508040787048</v>
      </c>
      <c r="H22" s="11">
        <f>IF(OR(COUNT(Calculations!CE23:CP23)&lt;3,COUNT(Calculations!CQ23:DB23)&lt;3),"N/A",IF(ISERROR(TTEST(Calculations!CQ23:DB23,Calculations!CE23:CP23,2,2)),"N/A",TTEST(Calculations!CQ23:DB23,Calculations!CE23:CP23,2,2)))</f>
        <v>0.24496671421507943</v>
      </c>
      <c r="I22" s="9">
        <f t="shared" si="0"/>
        <v>2.1614508040787048</v>
      </c>
      <c r="J22" s="12" t="str">
        <f>IF(AND('Test Sample Data'!O22&gt;=35,'Control Sample Data'!O22&gt;=35),"C",IF(AND('Test Sample Data'!O22&gt;=30,'Control Sample Data'!O22&gt;=30, OR(H22&gt;=0.05, H22="N/A")),"B",IF(OR(AND('Test Sample Data'!O22&gt;=30,'Control Sample Data'!O22&lt;=30), AND('Test Sample Data'!O22&lt;=30,'Control Sample Data'!O22&gt;=30)),"A","OKAY")))</f>
        <v>B</v>
      </c>
    </row>
    <row r="23" spans="1:10" ht="15" customHeight="1" x14ac:dyDescent="0.3">
      <c r="A23" s="7" t="str">
        <f>'Gene Table'!B23</f>
        <v>IFNA1</v>
      </c>
      <c r="B23" s="102">
        <v>21</v>
      </c>
      <c r="C23" s="9">
        <f>Calculations!CA24</f>
        <v>16.02866666666667</v>
      </c>
      <c r="D23" s="9">
        <f>Calculations!CB24</f>
        <v>16.537333333333333</v>
      </c>
      <c r="E23" s="10">
        <f t="shared" si="3"/>
        <v>1.4958586006978436E-5</v>
      </c>
      <c r="F23" s="10">
        <f t="shared" si="1"/>
        <v>1.0513967213057007E-5</v>
      </c>
      <c r="G23" s="9">
        <f t="shared" si="2"/>
        <v>1.4227347017405361</v>
      </c>
      <c r="H23" s="11">
        <f>IF(OR(COUNT(Calculations!CE24:CP24)&lt;3,COUNT(Calculations!CQ24:DB24)&lt;3),"N/A",IF(ISERROR(TTEST(Calculations!CQ24:DB24,Calculations!CE24:CP24,2,2)),"N/A",TTEST(Calculations!CQ24:DB24,Calculations!CE24:CP24,2,2)))</f>
        <v>0.195163044896321</v>
      </c>
      <c r="I23" s="9">
        <f t="shared" si="0"/>
        <v>1.4227347017405361</v>
      </c>
      <c r="J23" s="12" t="str">
        <f>IF(AND('Test Sample Data'!O23&gt;=35,'Control Sample Data'!O23&gt;=35),"C",IF(AND('Test Sample Data'!O23&gt;=30,'Control Sample Data'!O23&gt;=30, OR(H23&gt;=0.05, H23="N/A")),"B",IF(OR(AND('Test Sample Data'!O23&gt;=30,'Control Sample Data'!O23&lt;=30), AND('Test Sample Data'!O23&lt;=30,'Control Sample Data'!O23&gt;=30)),"A","OKAY")))</f>
        <v>B</v>
      </c>
    </row>
    <row r="24" spans="1:10" ht="15" customHeight="1" x14ac:dyDescent="0.3">
      <c r="A24" s="7" t="str">
        <f>'Gene Table'!B24</f>
        <v>IFNA2</v>
      </c>
      <c r="B24" s="102">
        <v>22</v>
      </c>
      <c r="C24" s="9">
        <f>Calculations!CA25</f>
        <v>15.858666666666666</v>
      </c>
      <c r="D24" s="9">
        <f>Calculations!CB25</f>
        <v>16.537333333333333</v>
      </c>
      <c r="E24" s="10">
        <f t="shared" si="3"/>
        <v>1.6829284106098447E-5</v>
      </c>
      <c r="F24" s="10">
        <f t="shared" si="1"/>
        <v>1.0513967213057007E-5</v>
      </c>
      <c r="G24" s="9">
        <f t="shared" si="2"/>
        <v>1.6006597476543984</v>
      </c>
      <c r="H24" s="11">
        <f>IF(OR(COUNT(Calculations!CE25:CP25)&lt;3,COUNT(Calculations!CQ25:DB25)&lt;3),"N/A",IF(ISERROR(TTEST(Calculations!CQ25:DB25,Calculations!CE25:CP25,2,2)),"N/A",TTEST(Calculations!CQ25:DB25,Calculations!CE25:CP25,2,2)))</f>
        <v>0.26775149350665023</v>
      </c>
      <c r="I24" s="9">
        <f t="shared" si="0"/>
        <v>1.6006597476543984</v>
      </c>
      <c r="J24" s="12" t="str">
        <f>IF(AND('Test Sample Data'!O24&gt;=35,'Control Sample Data'!O24&gt;=35),"C",IF(AND('Test Sample Data'!O24&gt;=30,'Control Sample Data'!O24&gt;=30, OR(H24&gt;=0.05, H24="N/A")),"B",IF(OR(AND('Test Sample Data'!O24&gt;=30,'Control Sample Data'!O24&lt;=30), AND('Test Sample Data'!O24&lt;=30,'Control Sample Data'!O24&gt;=30)),"A","OKAY")))</f>
        <v>B</v>
      </c>
    </row>
    <row r="25" spans="1:10" ht="15" customHeight="1" x14ac:dyDescent="0.3">
      <c r="A25" s="7" t="str">
        <f>'Gene Table'!B25</f>
        <v>IFNA4</v>
      </c>
      <c r="B25" s="102">
        <v>23</v>
      </c>
      <c r="C25" s="9">
        <f>Calculations!CA26</f>
        <v>16.141999999999999</v>
      </c>
      <c r="D25" s="9">
        <f>Calculations!CB26</f>
        <v>16.480666666666668</v>
      </c>
      <c r="E25" s="10">
        <f t="shared" si="3"/>
        <v>1.382845975139367E-5</v>
      </c>
      <c r="F25" s="10">
        <f t="shared" si="1"/>
        <v>1.0935156044517693E-5</v>
      </c>
      <c r="G25" s="9">
        <f t="shared" si="2"/>
        <v>1.2645873268837828</v>
      </c>
      <c r="H25" s="11">
        <f>IF(OR(COUNT(Calculations!CE26:CP26)&lt;3,COUNT(Calculations!CQ26:DB26)&lt;3),"N/A",IF(ISERROR(TTEST(Calculations!CQ26:DB26,Calculations!CE26:CP26,2,2)),"N/A",TTEST(Calculations!CQ26:DB26,Calculations!CE26:CP26,2,2)))</f>
        <v>0.18859792838255512</v>
      </c>
      <c r="I25" s="9">
        <f t="shared" si="0"/>
        <v>1.2645873268837828</v>
      </c>
      <c r="J25" s="12" t="str">
        <f>IF(AND('Test Sample Data'!O25&gt;=35,'Control Sample Data'!O25&gt;=35),"C",IF(AND('Test Sample Data'!O25&gt;=30,'Control Sample Data'!O25&gt;=30, OR(H25&gt;=0.05, H25="N/A")),"B",IF(OR(AND('Test Sample Data'!O25&gt;=30,'Control Sample Data'!O25&lt;=30), AND('Test Sample Data'!O25&lt;=30,'Control Sample Data'!O25&gt;=30)),"A","OKAY")))</f>
        <v>B</v>
      </c>
    </row>
    <row r="26" spans="1:10" ht="15" customHeight="1" x14ac:dyDescent="0.3">
      <c r="A26" s="7" t="str">
        <f>'Gene Table'!B26</f>
        <v>IFNA5</v>
      </c>
      <c r="B26" s="102">
        <v>24</v>
      </c>
      <c r="C26" s="9">
        <f>Calculations!CA27</f>
        <v>14.872</v>
      </c>
      <c r="D26" s="9">
        <f>Calculations!CB27</f>
        <v>11.183999999999999</v>
      </c>
      <c r="E26" s="10">
        <f t="shared" si="3"/>
        <v>3.3348930026274207E-5</v>
      </c>
      <c r="F26" s="10">
        <f t="shared" si="1"/>
        <v>4.2981397146638273E-4</v>
      </c>
      <c r="G26" s="9">
        <f t="shared" si="2"/>
        <v>7.7589218220381992E-2</v>
      </c>
      <c r="H26" s="11">
        <f>IF(OR(COUNT(Calculations!CE27:CP27)&lt;3,COUNT(Calculations!CQ27:DB27)&lt;3),"N/A",IF(ISERROR(TTEST(Calculations!CQ27:DB27,Calculations!CE27:CP27,2,2)),"N/A",TTEST(Calculations!CQ27:DB27,Calculations!CE27:CP27,2,2)))</f>
        <v>1.2385569392784643E-3</v>
      </c>
      <c r="I26" s="9">
        <f t="shared" si="0"/>
        <v>-12.888388656780009</v>
      </c>
      <c r="J26" s="12" t="str">
        <f>IF(AND('Test Sample Data'!O26&gt;=35,'Control Sample Data'!O26&gt;=35),"C",IF(AND('Test Sample Data'!O26&gt;=30,'Control Sample Data'!O26&gt;=30, OR(H26&gt;=0.05, H26="N/A")),"B",IF(OR(AND('Test Sample Data'!O26&gt;=30,'Control Sample Data'!O26&lt;=30), AND('Test Sample Data'!O26&lt;=30,'Control Sample Data'!O26&gt;=30)),"A","OKAY")))</f>
        <v>A</v>
      </c>
    </row>
    <row r="27" spans="1:10" ht="15" customHeight="1" x14ac:dyDescent="0.3">
      <c r="A27" s="7" t="str">
        <f>'Gene Table'!B27</f>
        <v>IFNB1</v>
      </c>
      <c r="B27" s="102">
        <v>25</v>
      </c>
      <c r="C27" s="9">
        <f>Calculations!CA28</f>
        <v>16.342000000000002</v>
      </c>
      <c r="D27" s="9">
        <f>Calculations!CB28</f>
        <v>16.537333333333333</v>
      </c>
      <c r="E27" s="10">
        <f t="shared" si="3"/>
        <v>1.2038373426093518E-5</v>
      </c>
      <c r="F27" s="10">
        <f t="shared" si="1"/>
        <v>1.0513967213057007E-5</v>
      </c>
      <c r="G27" s="9">
        <f t="shared" si="2"/>
        <v>1.1449886785973036</v>
      </c>
      <c r="H27" s="11">
        <f>IF(OR(COUNT(Calculations!CE28:CP28)&lt;3,COUNT(Calculations!CQ28:DB28)&lt;3),"N/A",IF(ISERROR(TTEST(Calculations!CQ28:DB28,Calculations!CE28:CP28,2,2)),"N/A",TTEST(Calculations!CQ28:DB28,Calculations!CE28:CP28,2,2)))</f>
        <v>6.1565065283568671E-2</v>
      </c>
      <c r="I27" s="9">
        <f t="shared" si="0"/>
        <v>1.1449886785973036</v>
      </c>
      <c r="J27" s="12" t="str">
        <f>IF(AND('Test Sample Data'!O27&gt;=35,'Control Sample Data'!O27&gt;=35),"C",IF(AND('Test Sample Data'!O27&gt;=30,'Control Sample Data'!O27&gt;=30, OR(H27&gt;=0.05, H27="N/A")),"B",IF(OR(AND('Test Sample Data'!O27&gt;=30,'Control Sample Data'!O27&lt;=30), AND('Test Sample Data'!O27&lt;=30,'Control Sample Data'!O27&gt;=30)),"A","OKAY")))</f>
        <v>C</v>
      </c>
    </row>
    <row r="28" spans="1:10" ht="15" customHeight="1" x14ac:dyDescent="0.3">
      <c r="A28" s="7" t="str">
        <f>'Gene Table'!B28</f>
        <v>IFNG</v>
      </c>
      <c r="B28" s="102">
        <v>26</v>
      </c>
      <c r="C28" s="9">
        <f>Calculations!CA29</f>
        <v>12.448666666666668</v>
      </c>
      <c r="D28" s="9">
        <f>Calculations!CB29</f>
        <v>10.607333333333335</v>
      </c>
      <c r="E28" s="10">
        <f t="shared" si="3"/>
        <v>1.7888664842538281E-4</v>
      </c>
      <c r="F28" s="10">
        <f t="shared" si="1"/>
        <v>6.4102429935015742E-4</v>
      </c>
      <c r="G28" s="9">
        <f t="shared" si="2"/>
        <v>0.27906375562787605</v>
      </c>
      <c r="H28" s="11">
        <f>IF(OR(COUNT(Calculations!CE29:CP29)&lt;3,COUNT(Calculations!CQ29:DB29)&lt;3),"N/A",IF(ISERROR(TTEST(Calculations!CQ29:DB29,Calculations!CE29:CP29,2,2)),"N/A",TTEST(Calculations!CQ29:DB29,Calculations!CE29:CP29,2,2)))</f>
        <v>8.2015108868881831E-3</v>
      </c>
      <c r="I28" s="9">
        <f t="shared" si="0"/>
        <v>-3.5834105283578026</v>
      </c>
      <c r="J28" s="12" t="str">
        <f>IF(AND('Test Sample Data'!O28&gt;=35,'Control Sample Data'!O28&gt;=35),"C",IF(AND('Test Sample Data'!O28&gt;=30,'Control Sample Data'!O28&gt;=30, OR(H28&gt;=0.05, H28="N/A")),"B",IF(OR(AND('Test Sample Data'!O28&gt;=30,'Control Sample Data'!O28&lt;=30), AND('Test Sample Data'!O28&lt;=30,'Control Sample Data'!O28&gt;=30)),"A","OKAY")))</f>
        <v>A</v>
      </c>
    </row>
    <row r="29" spans="1:10" ht="15" customHeight="1" x14ac:dyDescent="0.3">
      <c r="A29" s="7" t="str">
        <f>'Gene Table'!B29</f>
        <v>IL10</v>
      </c>
      <c r="B29" s="102">
        <v>27</v>
      </c>
      <c r="C29" s="9">
        <f>Calculations!CA30</f>
        <v>-5.0880000000000001</v>
      </c>
      <c r="D29" s="9">
        <f>Calculations!CB30</f>
        <v>3.9506666666666668</v>
      </c>
      <c r="E29" s="10">
        <f t="shared" si="3"/>
        <v>34.012661579473708</v>
      </c>
      <c r="F29" s="10">
        <f t="shared" si="1"/>
        <v>6.4674165023839797E-2</v>
      </c>
      <c r="G29" s="9">
        <f t="shared" si="2"/>
        <v>525.90801237149594</v>
      </c>
      <c r="H29" s="11">
        <f>IF(OR(COUNT(Calculations!CE30:CP30)&lt;3,COUNT(Calculations!CQ30:DB30)&lt;3),"N/A",IF(ISERROR(TTEST(Calculations!CQ30:DB30,Calculations!CE30:CP30,2,2)),"N/A",TTEST(Calculations!CQ30:DB30,Calculations!CE30:CP30,2,2)))</f>
        <v>1.1398714413491325E-5</v>
      </c>
      <c r="I29" s="9">
        <f t="shared" si="0"/>
        <v>525.90801237149594</v>
      </c>
      <c r="J29" s="12" t="str">
        <f>IF(AND('Test Sample Data'!O29&gt;=35,'Control Sample Data'!O29&gt;=35),"C",IF(AND('Test Sample Data'!O29&gt;=30,'Control Sample Data'!O29&gt;=30, OR(H29&gt;=0.05, H29="N/A")),"B",IF(OR(AND('Test Sample Data'!O29&gt;=30,'Control Sample Data'!O29&lt;=30), AND('Test Sample Data'!O29&lt;=30,'Control Sample Data'!O29&gt;=30)),"A","OKAY")))</f>
        <v>OKAY</v>
      </c>
    </row>
    <row r="30" spans="1:10" ht="15" customHeight="1" x14ac:dyDescent="0.3">
      <c r="A30" s="7" t="str">
        <f>'Gene Table'!B30</f>
        <v>IL11</v>
      </c>
      <c r="B30" s="102">
        <v>28</v>
      </c>
      <c r="C30" s="9">
        <f>Calculations!CA31</f>
        <v>10.615333333333334</v>
      </c>
      <c r="D30" s="9">
        <f>Calculations!CB31</f>
        <v>9.9373333333333331</v>
      </c>
      <c r="E30" s="10">
        <f t="shared" si="3"/>
        <v>6.3747954309838087E-4</v>
      </c>
      <c r="F30" s="10">
        <f t="shared" si="1"/>
        <v>1.0199164342129703E-3</v>
      </c>
      <c r="G30" s="9">
        <f t="shared" si="2"/>
        <v>0.62503115129260456</v>
      </c>
      <c r="H30" s="11">
        <f>IF(OR(COUNT(Calculations!CE31:CP31)&lt;3,COUNT(Calculations!CQ31:DB31)&lt;3),"N/A",IF(ISERROR(TTEST(Calculations!CQ31:DB31,Calculations!CE31:CP31,2,2)),"N/A",TTEST(Calculations!CQ31:DB31,Calculations!CE31:CP31,2,2)))</f>
        <v>2.6326066839978974E-2</v>
      </c>
      <c r="I30" s="9">
        <f t="shared" si="0"/>
        <v>-1.5999202566655051</v>
      </c>
      <c r="J30" s="12" t="str">
        <f>IF(AND('Test Sample Data'!O30&gt;=35,'Control Sample Data'!O30&gt;=35),"C",IF(AND('Test Sample Data'!O30&gt;=30,'Control Sample Data'!O30&gt;=30, OR(H30&gt;=0.05, H30="N/A")),"B",IF(OR(AND('Test Sample Data'!O30&gt;=30,'Control Sample Data'!O30&lt;=30), AND('Test Sample Data'!O30&lt;=30,'Control Sample Data'!O30&gt;=30)),"A","OKAY")))</f>
        <v>OKAY</v>
      </c>
    </row>
    <row r="31" spans="1:10" ht="15" customHeight="1" x14ac:dyDescent="0.3">
      <c r="A31" s="7" t="str">
        <f>'Gene Table'!B31</f>
        <v>IL12A</v>
      </c>
      <c r="B31" s="102">
        <v>29</v>
      </c>
      <c r="C31" s="9">
        <f>Calculations!CA32</f>
        <v>2.7720000000000007</v>
      </c>
      <c r="D31" s="9">
        <f>Calculations!CB32</f>
        <v>8.7439999999999998</v>
      </c>
      <c r="E31" s="10">
        <f t="shared" si="3"/>
        <v>0.14640127265235117</v>
      </c>
      <c r="F31" s="10">
        <f t="shared" si="1"/>
        <v>2.3323499747550588E-3</v>
      </c>
      <c r="G31" s="9">
        <f t="shared" si="2"/>
        <v>62.769856255267221</v>
      </c>
      <c r="H31" s="11">
        <f>IF(OR(COUNT(Calculations!CE32:CP32)&lt;3,COUNT(Calculations!CQ32:DB32)&lt;3),"N/A",IF(ISERROR(TTEST(Calculations!CQ32:DB32,Calculations!CE32:CP32,2,2)),"N/A",TTEST(Calculations!CQ32:DB32,Calculations!CE32:CP32,2,2)))</f>
        <v>1.7780649490593211E-7</v>
      </c>
      <c r="I31" s="9">
        <f t="shared" si="0"/>
        <v>62.769856255267221</v>
      </c>
      <c r="J31" s="12" t="str">
        <f>IF(AND('Test Sample Data'!O31&gt;=35,'Control Sample Data'!O31&gt;=35),"C",IF(AND('Test Sample Data'!O31&gt;=30,'Control Sample Data'!O31&gt;=30, OR(H31&gt;=0.05, H31="N/A")),"B",IF(OR(AND('Test Sample Data'!O31&gt;=30,'Control Sample Data'!O31&lt;=30), AND('Test Sample Data'!O31&lt;=30,'Control Sample Data'!O31&gt;=30)),"A","OKAY")))</f>
        <v>OKAY</v>
      </c>
    </row>
    <row r="32" spans="1:10" ht="15" customHeight="1" x14ac:dyDescent="0.3">
      <c r="A32" s="7" t="str">
        <f>'Gene Table'!B32</f>
        <v>IL12B</v>
      </c>
      <c r="B32" s="102">
        <v>30</v>
      </c>
      <c r="C32" s="9">
        <f>Calculations!CA33</f>
        <v>5.5653333333333324</v>
      </c>
      <c r="D32" s="9">
        <f>Calculations!CB33</f>
        <v>12.660666666666666</v>
      </c>
      <c r="E32" s="10">
        <f t="shared" si="3"/>
        <v>2.1118726740357814E-2</v>
      </c>
      <c r="F32" s="10">
        <f t="shared" si="1"/>
        <v>1.5443992008642627E-4</v>
      </c>
      <c r="G32" s="9">
        <f t="shared" si="2"/>
        <v>136.74396314462959</v>
      </c>
      <c r="H32" s="11">
        <f>IF(OR(COUNT(Calculations!CE33:CP33)&lt;3,COUNT(Calculations!CQ33:DB33)&lt;3),"N/A",IF(ISERROR(TTEST(Calculations!CQ33:DB33,Calculations!CE33:CP33,2,2)),"N/A",TTEST(Calculations!CQ33:DB33,Calculations!CE33:CP33,2,2)))</f>
        <v>2.3252667548004555E-5</v>
      </c>
      <c r="I32" s="9">
        <f t="shared" si="0"/>
        <v>136.74396314462959</v>
      </c>
      <c r="J32" s="12" t="str">
        <f>IF(AND('Test Sample Data'!O32&gt;=35,'Control Sample Data'!O32&gt;=35),"C",IF(AND('Test Sample Data'!O32&gt;=30,'Control Sample Data'!O32&gt;=30, OR(H32&gt;=0.05, H32="N/A")),"B",IF(OR(AND('Test Sample Data'!O32&gt;=30,'Control Sample Data'!O32&lt;=30), AND('Test Sample Data'!O32&lt;=30,'Control Sample Data'!O32&gt;=30)),"A","OKAY")))</f>
        <v>A</v>
      </c>
    </row>
    <row r="33" spans="1:10" ht="15" customHeight="1" x14ac:dyDescent="0.3">
      <c r="A33" s="7" t="str">
        <f>'Gene Table'!B33</f>
        <v>IL13</v>
      </c>
      <c r="B33" s="102">
        <v>31</v>
      </c>
      <c r="C33" s="9">
        <f>Calculations!CA34</f>
        <v>8.5353333333333321</v>
      </c>
      <c r="D33" s="9">
        <f>Calculations!CB34</f>
        <v>8.7273333333333323</v>
      </c>
      <c r="E33" s="10">
        <f t="shared" si="3"/>
        <v>2.6953095101752596E-3</v>
      </c>
      <c r="F33" s="10">
        <f t="shared" si="1"/>
        <v>2.3594505760499173E-3</v>
      </c>
      <c r="G33" s="9">
        <f>IF(ISERROR(E33/F33),"N/A",E33/F33)</f>
        <v>1.1423462468485446</v>
      </c>
      <c r="H33" s="11">
        <f>IF(OR(COUNT(Calculations!CE34:CP34)&lt;3,COUNT(Calculations!CQ34:DB34)&lt;3),"N/A",IF(ISERROR(TTEST(Calculations!CQ34:DB34,Calculations!CE34:CP34,2,2)),"N/A",TTEST(Calculations!CQ34:DB34,Calculations!CE34:CP34,2,2)))</f>
        <v>8.4091069827741657E-2</v>
      </c>
      <c r="I33" s="9">
        <f t="shared" si="0"/>
        <v>1.1423462468485446</v>
      </c>
      <c r="J33" s="12" t="str">
        <f>IF(AND('Test Sample Data'!O33&gt;=35,'Control Sample Data'!O33&gt;=35),"C",IF(AND('Test Sample Data'!O33&gt;=30,'Control Sample Data'!O33&gt;=30, OR(H33&gt;=0.05, H33="N/A")),"B",IF(OR(AND('Test Sample Data'!O33&gt;=30,'Control Sample Data'!O33&lt;=30), AND('Test Sample Data'!O33&lt;=30,'Control Sample Data'!O33&gt;=30)),"A","OKAY")))</f>
        <v>OKAY</v>
      </c>
    </row>
    <row r="34" spans="1:10" ht="15" customHeight="1" x14ac:dyDescent="0.3">
      <c r="A34" s="7" t="str">
        <f>'Gene Table'!B34</f>
        <v>IL15</v>
      </c>
      <c r="B34" s="102">
        <v>32</v>
      </c>
      <c r="C34" s="9">
        <f>Calculations!CA35</f>
        <v>16.342000000000002</v>
      </c>
      <c r="D34" s="9">
        <f>Calculations!CB35</f>
        <v>14.254</v>
      </c>
      <c r="E34" s="10">
        <f t="shared" si="3"/>
        <v>1.2038373426093518E-5</v>
      </c>
      <c r="F34" s="10">
        <f t="shared" si="1"/>
        <v>5.1182140163631094E-5</v>
      </c>
      <c r="G34" s="9">
        <f t="shared" ref="G34:G91" si="4">IF(ISERROR(E34/F34),"N/A",E34/F34)</f>
        <v>0.23520652687844659</v>
      </c>
      <c r="H34" s="11">
        <f>IF(OR(COUNT(Calculations!CE35:CP35)&lt;3,COUNT(Calculations!CQ35:DB35)&lt;3),"N/A",IF(ISERROR(TTEST(Calculations!CQ35:DB35,Calculations!CE35:CP35,2,2)),"N/A",TTEST(Calculations!CQ35:DB35,Calculations!CE35:CP35,2,2)))</f>
        <v>5.657952150699231E-2</v>
      </c>
      <c r="I34" s="9">
        <f t="shared" si="0"/>
        <v>-4.2515826974342188</v>
      </c>
      <c r="J34" s="12" t="str">
        <f>IF(AND('Test Sample Data'!O34&gt;=35,'Control Sample Data'!O34&gt;=35),"C",IF(AND('Test Sample Data'!O34&gt;=30,'Control Sample Data'!O34&gt;=30, OR(H34&gt;=0.05, H34="N/A")),"B",IF(OR(AND('Test Sample Data'!O34&gt;=30,'Control Sample Data'!O34&lt;=30), AND('Test Sample Data'!O34&lt;=30,'Control Sample Data'!O34&gt;=30)),"A","OKAY")))</f>
        <v>B</v>
      </c>
    </row>
    <row r="35" spans="1:10" ht="15" customHeight="1" x14ac:dyDescent="0.3">
      <c r="A35" s="7" t="str">
        <f>'Gene Table'!B35</f>
        <v>IL16</v>
      </c>
      <c r="B35" s="102">
        <v>33</v>
      </c>
      <c r="C35" s="9">
        <f>Calculations!CA36</f>
        <v>2.3886666666666669</v>
      </c>
      <c r="D35" s="9">
        <f>Calculations!CB36</f>
        <v>14.340666666666666</v>
      </c>
      <c r="E35" s="10">
        <f t="shared" si="3"/>
        <v>0.19095880300040699</v>
      </c>
      <c r="F35" s="10">
        <f t="shared" si="1"/>
        <v>4.8198017553452373E-5</v>
      </c>
      <c r="G35" s="9">
        <f t="shared" si="4"/>
        <v>3961.9638460986621</v>
      </c>
      <c r="H35" s="11">
        <f>IF(OR(COUNT(Calculations!CE36:CP36)&lt;3,COUNT(Calculations!CQ36:DB36)&lt;3),"N/A",IF(ISERROR(TTEST(Calculations!CQ36:DB36,Calculations!CE36:CP36,2,2)),"N/A",TTEST(Calculations!CQ36:DB36,Calculations!CE36:CP36,2,2)))</f>
        <v>3.4884105733055608E-6</v>
      </c>
      <c r="I35" s="9">
        <f t="shared" si="0"/>
        <v>3961.9638460986621</v>
      </c>
      <c r="J35" s="12" t="str">
        <f>IF(AND('Test Sample Data'!O35&gt;=35,'Control Sample Data'!O35&gt;=35),"C",IF(AND('Test Sample Data'!O35&gt;=30,'Control Sample Data'!O35&gt;=30, OR(H35&gt;=0.05, H35="N/A")),"B",IF(OR(AND('Test Sample Data'!O35&gt;=30,'Control Sample Data'!O35&lt;=30), AND('Test Sample Data'!O35&lt;=30,'Control Sample Data'!O35&gt;=30)),"A","OKAY")))</f>
        <v>A</v>
      </c>
    </row>
    <row r="36" spans="1:10" ht="15" customHeight="1" x14ac:dyDescent="0.3">
      <c r="A36" s="7" t="str">
        <f>'Gene Table'!B36</f>
        <v>IL17A</v>
      </c>
      <c r="B36" s="102">
        <v>34</v>
      </c>
      <c r="C36" s="9">
        <f>Calculations!CA37</f>
        <v>4.9220000000000006</v>
      </c>
      <c r="D36" s="9">
        <f>Calculations!CB37</f>
        <v>4.9540000000000006</v>
      </c>
      <c r="E36" s="10">
        <f t="shared" si="3"/>
        <v>3.2986053676186448E-2</v>
      </c>
      <c r="F36" s="10">
        <f t="shared" si="1"/>
        <v>3.2262454233851302E-2</v>
      </c>
      <c r="G36" s="9">
        <f t="shared" si="4"/>
        <v>1.0224285306099221</v>
      </c>
      <c r="H36" s="11">
        <f>IF(OR(COUNT(Calculations!CE37:CP37)&lt;3,COUNT(Calculations!CQ37:DB37)&lt;3),"N/A",IF(ISERROR(TTEST(Calculations!CQ37:DB37,Calculations!CE37:CP37,2,2)),"N/A",TTEST(Calculations!CQ37:DB37,Calculations!CE37:CP37,2,2)))</f>
        <v>0.7620972030080847</v>
      </c>
      <c r="I36" s="9">
        <f t="shared" si="0"/>
        <v>1.0224285306099221</v>
      </c>
      <c r="J36" s="12" t="str">
        <f>IF(AND('Test Sample Data'!O36&gt;=35,'Control Sample Data'!O36&gt;=35),"C",IF(AND('Test Sample Data'!O36&gt;=30,'Control Sample Data'!O36&gt;=30, OR(H36&gt;=0.05, H36="N/A")),"B",IF(OR(AND('Test Sample Data'!O36&gt;=30,'Control Sample Data'!O36&lt;=30), AND('Test Sample Data'!O36&lt;=30,'Control Sample Data'!O36&gt;=30)),"A","OKAY")))</f>
        <v>OKAY</v>
      </c>
    </row>
    <row r="37" spans="1:10" ht="15" customHeight="1" x14ac:dyDescent="0.3">
      <c r="A37" s="7" t="str">
        <f>'Gene Table'!B37</f>
        <v>IL17B</v>
      </c>
      <c r="B37" s="102">
        <v>35</v>
      </c>
      <c r="C37" s="9">
        <f>Calculations!CA38</f>
        <v>10.802</v>
      </c>
      <c r="D37" s="9">
        <f>Calculations!CB38</f>
        <v>9.0873333333333335</v>
      </c>
      <c r="E37" s="10">
        <f t="shared" si="3"/>
        <v>5.6011085167293243E-4</v>
      </c>
      <c r="F37" s="10">
        <f t="shared" si="1"/>
        <v>1.8384003163176565E-3</v>
      </c>
      <c r="G37" s="9">
        <f t="shared" si="4"/>
        <v>0.30467295218641111</v>
      </c>
      <c r="H37" s="11">
        <f>IF(OR(COUNT(Calculations!CE38:CP38)&lt;3,COUNT(Calculations!CQ38:DB38)&lt;3),"N/A",IF(ISERROR(TTEST(Calculations!CQ38:DB38,Calculations!CE38:CP38,2,2)),"N/A",TTEST(Calculations!CQ38:DB38,Calculations!CE38:CP38,2,2)))</f>
        <v>2.5339719479730216E-3</v>
      </c>
      <c r="I37" s="9">
        <f t="shared" si="0"/>
        <v>-3.282207996554154</v>
      </c>
      <c r="J37" s="12" t="str">
        <f>IF(AND('Test Sample Data'!O37&gt;=35,'Control Sample Data'!O37&gt;=35),"C",IF(AND('Test Sample Data'!O37&gt;=30,'Control Sample Data'!O37&gt;=30, OR(H37&gt;=0.05, H37="N/A")),"B",IF(OR(AND('Test Sample Data'!O37&gt;=30,'Control Sample Data'!O37&lt;=30), AND('Test Sample Data'!O37&lt;=30,'Control Sample Data'!O37&gt;=30)),"A","OKAY")))</f>
        <v>OKAY</v>
      </c>
    </row>
    <row r="38" spans="1:10" ht="15" customHeight="1" x14ac:dyDescent="0.3">
      <c r="A38" s="7" t="str">
        <f>'Gene Table'!B38</f>
        <v>IL17C</v>
      </c>
      <c r="B38" s="102">
        <v>36</v>
      </c>
      <c r="C38" s="9">
        <f>Calculations!CA39</f>
        <v>4.8653333333333331</v>
      </c>
      <c r="D38" s="9">
        <f>Calculations!CB39</f>
        <v>3.7873333333333341</v>
      </c>
      <c r="E38" s="10">
        <f t="shared" si="3"/>
        <v>3.4307472805696279E-2</v>
      </c>
      <c r="F38" s="10">
        <f t="shared" si="1"/>
        <v>7.2426760925632258E-2</v>
      </c>
      <c r="G38" s="9">
        <f t="shared" si="4"/>
        <v>0.47368503529963413</v>
      </c>
      <c r="H38" s="11">
        <f>IF(OR(COUNT(Calculations!CE39:CP39)&lt;3,COUNT(Calculations!CQ39:DB39)&lt;3),"N/A",IF(ISERROR(TTEST(Calculations!CQ39:DB39,Calculations!CE39:CP39,2,2)),"N/A",TTEST(Calculations!CQ39:DB39,Calculations!CE39:CP39,2,2)))</f>
        <v>3.9941028574005767E-5</v>
      </c>
      <c r="I38" s="9">
        <f t="shared" si="0"/>
        <v>-2.1111074352759323</v>
      </c>
      <c r="J38" s="12" t="str">
        <f>IF(AND('Test Sample Data'!O38&gt;=35,'Control Sample Data'!O38&gt;=35),"C",IF(AND('Test Sample Data'!O38&gt;=30,'Control Sample Data'!O38&gt;=30, OR(H38&gt;=0.05, H38="N/A")),"B",IF(OR(AND('Test Sample Data'!O38&gt;=30,'Control Sample Data'!O38&lt;=30), AND('Test Sample Data'!O38&lt;=30,'Control Sample Data'!O38&gt;=30)),"A","OKAY")))</f>
        <v>OKAY</v>
      </c>
    </row>
    <row r="39" spans="1:10" ht="15" customHeight="1" x14ac:dyDescent="0.3">
      <c r="A39" s="7" t="str">
        <f>'Gene Table'!B39</f>
        <v>IL18</v>
      </c>
      <c r="B39" s="102">
        <v>37</v>
      </c>
      <c r="C39" s="9">
        <f>Calculations!CA40</f>
        <v>2.8520000000000003</v>
      </c>
      <c r="D39" s="9">
        <f>Calculations!CB40</f>
        <v>15.744000000000002</v>
      </c>
      <c r="E39" s="10">
        <f t="shared" si="3"/>
        <v>0.13850404348311574</v>
      </c>
      <c r="F39" s="10">
        <f t="shared" si="1"/>
        <v>1.8221484177773867E-5</v>
      </c>
      <c r="G39" s="9">
        <f t="shared" si="4"/>
        <v>7601.1395192527552</v>
      </c>
      <c r="H39" s="11">
        <f>IF(OR(COUNT(Calculations!CE40:CP40)&lt;3,COUNT(Calculations!CQ40:DB40)&lt;3),"N/A",IF(ISERROR(TTEST(Calculations!CQ40:DB40,Calculations!CE40:CP40,2,2)),"N/A",TTEST(Calculations!CQ40:DB40,Calculations!CE40:CP40,2,2)))</f>
        <v>9.7022251234335104E-6</v>
      </c>
      <c r="I39" s="9">
        <f t="shared" si="0"/>
        <v>7601.1395192527552</v>
      </c>
      <c r="J39" s="12" t="str">
        <f>IF(AND('Test Sample Data'!O39&gt;=35,'Control Sample Data'!O39&gt;=35),"C",IF(AND('Test Sample Data'!O39&gt;=30,'Control Sample Data'!O39&gt;=30, OR(H39&gt;=0.05, H39="N/A")),"B",IF(OR(AND('Test Sample Data'!O39&gt;=30,'Control Sample Data'!O39&lt;=30), AND('Test Sample Data'!O39&lt;=30,'Control Sample Data'!O39&gt;=30)),"A","OKAY")))</f>
        <v>A</v>
      </c>
    </row>
    <row r="40" spans="1:10" ht="15" customHeight="1" x14ac:dyDescent="0.3">
      <c r="A40" s="7" t="str">
        <f>'Gene Table'!B40</f>
        <v>IL19</v>
      </c>
      <c r="B40" s="102">
        <v>38</v>
      </c>
      <c r="C40" s="9">
        <f>Calculations!CA41</f>
        <v>16.342000000000002</v>
      </c>
      <c r="D40" s="9">
        <f>Calculations!CB41</f>
        <v>16.537333333333333</v>
      </c>
      <c r="E40" s="10">
        <f t="shared" si="3"/>
        <v>1.2038373426093518E-5</v>
      </c>
      <c r="F40" s="10">
        <f t="shared" si="1"/>
        <v>1.0513967213057007E-5</v>
      </c>
      <c r="G40" s="9">
        <f t="shared" si="4"/>
        <v>1.1449886785973036</v>
      </c>
      <c r="H40" s="11">
        <f>IF(OR(COUNT(Calculations!CE41:CP41)&lt;3,COUNT(Calculations!CQ41:DB41)&lt;3),"N/A",IF(ISERROR(TTEST(Calculations!CQ41:DB41,Calculations!CE41:CP41,2,2)),"N/A",TTEST(Calculations!CQ41:DB41,Calculations!CE41:CP41,2,2)))</f>
        <v>6.1565065283568671E-2</v>
      </c>
      <c r="I40" s="9">
        <f t="shared" si="0"/>
        <v>1.1449886785973036</v>
      </c>
      <c r="J40" s="12" t="str">
        <f>IF(AND('Test Sample Data'!O40&gt;=35,'Control Sample Data'!O40&gt;=35),"C",IF(AND('Test Sample Data'!O40&gt;=30,'Control Sample Data'!O40&gt;=30, OR(H40&gt;=0.05, H40="N/A")),"B",IF(OR(AND('Test Sample Data'!O40&gt;=30,'Control Sample Data'!O40&lt;=30), AND('Test Sample Data'!O40&lt;=30,'Control Sample Data'!O40&gt;=30)),"A","OKAY")))</f>
        <v>C</v>
      </c>
    </row>
    <row r="41" spans="1:10" ht="15" customHeight="1" x14ac:dyDescent="0.3">
      <c r="A41" s="7" t="str">
        <f>'Gene Table'!B41</f>
        <v>IL1A</v>
      </c>
      <c r="B41" s="102">
        <v>39</v>
      </c>
      <c r="C41" s="9">
        <f>Calculations!CA42</f>
        <v>10.125333333333334</v>
      </c>
      <c r="D41" s="9">
        <f>Calculations!CB42</f>
        <v>9.4906666666666677</v>
      </c>
      <c r="E41" s="10">
        <f t="shared" si="3"/>
        <v>8.9530487769232049E-4</v>
      </c>
      <c r="F41" s="10">
        <f t="shared" si="1"/>
        <v>1.3900315397431624E-3</v>
      </c>
      <c r="G41" s="9">
        <f t="shared" si="4"/>
        <v>0.64408961386426311</v>
      </c>
      <c r="H41" s="11">
        <f>IF(OR(COUNT(Calculations!CE42:CP42)&lt;3,COUNT(Calculations!CQ42:DB42)&lt;3),"N/A",IF(ISERROR(TTEST(Calculations!CQ42:DB42,Calculations!CE42:CP42,2,2)),"N/A",TTEST(Calculations!CQ42:DB42,Calculations!CE42:CP42,2,2)))</f>
        <v>1.4302607300498323E-2</v>
      </c>
      <c r="I41" s="9">
        <f t="shared" si="0"/>
        <v>-1.5525789866419772</v>
      </c>
      <c r="J41" s="12" t="str">
        <f>IF(AND('Test Sample Data'!O41&gt;=35,'Control Sample Data'!O41&gt;=35),"C",IF(AND('Test Sample Data'!O41&gt;=30,'Control Sample Data'!O41&gt;=30, OR(H41&gt;=0.05, H41="N/A")),"B",IF(OR(AND('Test Sample Data'!O41&gt;=30,'Control Sample Data'!O41&lt;=30), AND('Test Sample Data'!O41&lt;=30,'Control Sample Data'!O41&gt;=30)),"A","OKAY")))</f>
        <v>OKAY</v>
      </c>
    </row>
    <row r="42" spans="1:10" ht="15" customHeight="1" x14ac:dyDescent="0.3">
      <c r="A42" s="7" t="str">
        <f>'Gene Table'!B42</f>
        <v>IL1B</v>
      </c>
      <c r="B42" s="102">
        <v>40</v>
      </c>
      <c r="C42" s="9">
        <f>Calculations!CA43</f>
        <v>16.342000000000002</v>
      </c>
      <c r="D42" s="9">
        <f>Calculations!CB43</f>
        <v>16.537333333333333</v>
      </c>
      <c r="E42" s="10">
        <f t="shared" si="3"/>
        <v>1.2038373426093518E-5</v>
      </c>
      <c r="F42" s="10">
        <f t="shared" si="1"/>
        <v>1.0513967213057007E-5</v>
      </c>
      <c r="G42" s="9">
        <f t="shared" si="4"/>
        <v>1.1449886785973036</v>
      </c>
      <c r="H42" s="11">
        <f>IF(OR(COUNT(Calculations!CE43:CP43)&lt;3,COUNT(Calculations!CQ43:DB43)&lt;3),"N/A",IF(ISERROR(TTEST(Calculations!CQ43:DB43,Calculations!CE43:CP43,2,2)),"N/A",TTEST(Calculations!CQ43:DB43,Calculations!CE43:CP43,2,2)))</f>
        <v>6.1565065283568671E-2</v>
      </c>
      <c r="I42" s="9">
        <f t="shared" si="0"/>
        <v>1.1449886785973036</v>
      </c>
      <c r="J42" s="12" t="str">
        <f>IF(AND('Test Sample Data'!O42&gt;=35,'Control Sample Data'!O42&gt;=35),"C",IF(AND('Test Sample Data'!O42&gt;=30,'Control Sample Data'!O42&gt;=30, OR(H42&gt;=0.05, H42="N/A")),"B",IF(OR(AND('Test Sample Data'!O42&gt;=30,'Control Sample Data'!O42&lt;=30), AND('Test Sample Data'!O42&lt;=30,'Control Sample Data'!O42&gt;=30)),"A","OKAY")))</f>
        <v>C</v>
      </c>
    </row>
    <row r="43" spans="1:10" ht="15" customHeight="1" x14ac:dyDescent="0.3">
      <c r="A43" s="7" t="str">
        <f>'Gene Table'!B43</f>
        <v>IL1RN</v>
      </c>
      <c r="B43" s="102">
        <v>41</v>
      </c>
      <c r="C43" s="9">
        <f>Calculations!CA44</f>
        <v>10.478666666666667</v>
      </c>
      <c r="D43" s="9">
        <f>Calculations!CB44</f>
        <v>10.067333333333332</v>
      </c>
      <c r="E43" s="10">
        <f t="shared" si="3"/>
        <v>7.0082085774046579E-4</v>
      </c>
      <c r="F43" s="10">
        <f t="shared" si="1"/>
        <v>9.3203171418963847E-4</v>
      </c>
      <c r="G43" s="9">
        <f t="shared" si="4"/>
        <v>0.7519281233362316</v>
      </c>
      <c r="H43" s="11">
        <f>IF(OR(COUNT(Calculations!CE44:CP44)&lt;3,COUNT(Calculations!CQ44:DB44)&lt;3),"N/A",IF(ISERROR(TTEST(Calculations!CQ44:DB44,Calculations!CE44:CP44,2,2)),"N/A",TTEST(Calculations!CQ44:DB44,Calculations!CE44:CP44,2,2)))</f>
        <v>6.3019787668638527E-2</v>
      </c>
      <c r="I43" s="9">
        <f t="shared" si="0"/>
        <v>-1.3299143481468652</v>
      </c>
      <c r="J43" s="12" t="str">
        <f>IF(AND('Test Sample Data'!O43&gt;=35,'Control Sample Data'!O43&gt;=35),"C",IF(AND('Test Sample Data'!O43&gt;=30,'Control Sample Data'!O43&gt;=30, OR(H43&gt;=0.05, H43="N/A")),"B",IF(OR(AND('Test Sample Data'!O43&gt;=30,'Control Sample Data'!O43&lt;=30), AND('Test Sample Data'!O43&lt;=30,'Control Sample Data'!O43&gt;=30)),"A","OKAY")))</f>
        <v>OKAY</v>
      </c>
    </row>
    <row r="44" spans="1:10" ht="15" customHeight="1" x14ac:dyDescent="0.3">
      <c r="A44" s="7" t="str">
        <f>'Gene Table'!B44</f>
        <v>IL2</v>
      </c>
      <c r="B44" s="102">
        <v>42</v>
      </c>
      <c r="C44" s="9">
        <f>Calculations!CA45</f>
        <v>15.872</v>
      </c>
      <c r="D44" s="9">
        <f>Calculations!CB45</f>
        <v>13.714</v>
      </c>
      <c r="E44" s="10">
        <f t="shared" si="3"/>
        <v>1.6674465013137104E-5</v>
      </c>
      <c r="F44" s="10">
        <f t="shared" si="1"/>
        <v>7.4417425175555681E-5</v>
      </c>
      <c r="G44" s="9">
        <f t="shared" si="4"/>
        <v>0.22406667489235116</v>
      </c>
      <c r="H44" s="11">
        <f>IF(OR(COUNT(Calculations!CE45:CP45)&lt;3,COUNT(Calculations!CQ45:DB45)&lt;3),"N/A",IF(ISERROR(TTEST(Calculations!CQ45:DB45,Calculations!CE45:CP45,2,2)),"N/A",TTEST(Calculations!CQ45:DB45,Calculations!CE45:CP45,2,2)))</f>
        <v>1.1562918913101313E-2</v>
      </c>
      <c r="I44" s="9">
        <f t="shared" si="0"/>
        <v>-4.4629572892998572</v>
      </c>
      <c r="J44" s="12" t="str">
        <f>IF(AND('Test Sample Data'!O44&gt;=35,'Control Sample Data'!O44&gt;=35),"C",IF(AND('Test Sample Data'!O44&gt;=30,'Control Sample Data'!O44&gt;=30, OR(H44&gt;=0.05, H44="N/A")),"B",IF(OR(AND('Test Sample Data'!O44&gt;=30,'Control Sample Data'!O44&lt;=30), AND('Test Sample Data'!O44&lt;=30,'Control Sample Data'!O44&gt;=30)),"A","OKAY")))</f>
        <v>OKAY</v>
      </c>
    </row>
    <row r="45" spans="1:10" ht="15" customHeight="1" x14ac:dyDescent="0.3">
      <c r="A45" s="7" t="str">
        <f>'Gene Table'!B45</f>
        <v>IL20</v>
      </c>
      <c r="B45" s="102">
        <v>43</v>
      </c>
      <c r="C45" s="9">
        <f>Calculations!CA46</f>
        <v>5.6086666666666671</v>
      </c>
      <c r="D45" s="9">
        <f>Calculations!CB46</f>
        <v>1.5540000000000009</v>
      </c>
      <c r="E45" s="10">
        <f t="shared" si="3"/>
        <v>2.0493828504959434E-2</v>
      </c>
      <c r="F45" s="10">
        <f t="shared" si="1"/>
        <v>0.34056450866012183</v>
      </c>
      <c r="G45" s="9">
        <f t="shared" si="4"/>
        <v>6.0176054708660089E-2</v>
      </c>
      <c r="H45" s="11">
        <f>IF(OR(COUNT(Calculations!CE46:CP46)&lt;3,COUNT(Calculations!CQ46:DB46)&lt;3),"N/A",IF(ISERROR(TTEST(Calculations!CQ46:DB46,Calculations!CE46:CP46,2,2)),"N/A",TTEST(Calculations!CQ46:DB46,Calculations!CE46:CP46,2,2)))</f>
        <v>1.8577744253881091E-6</v>
      </c>
      <c r="I45" s="9">
        <f t="shared" si="0"/>
        <v>-16.6179056576816</v>
      </c>
      <c r="J45" s="12" t="str">
        <f>IF(AND('Test Sample Data'!O45&gt;=35,'Control Sample Data'!O45&gt;=35),"C",IF(AND('Test Sample Data'!O45&gt;=30,'Control Sample Data'!O45&gt;=30, OR(H45&gt;=0.05, H45="N/A")),"B",IF(OR(AND('Test Sample Data'!O45&gt;=30,'Control Sample Data'!O45&lt;=30), AND('Test Sample Data'!O45&lt;=30,'Control Sample Data'!O45&gt;=30)),"A","OKAY")))</f>
        <v>OKAY</v>
      </c>
    </row>
    <row r="46" spans="1:10" ht="15" customHeight="1" x14ac:dyDescent="0.3">
      <c r="A46" s="7" t="str">
        <f>'Gene Table'!B46</f>
        <v>IL21</v>
      </c>
      <c r="B46" s="102">
        <v>44</v>
      </c>
      <c r="C46" s="9">
        <f>Calculations!CA47</f>
        <v>5.333333333332746E-3</v>
      </c>
      <c r="D46" s="9">
        <f>Calculations!CB47</f>
        <v>-2.8259999999999992</v>
      </c>
      <c r="E46" s="10">
        <f t="shared" si="3"/>
        <v>0.99631003973414267</v>
      </c>
      <c r="F46" s="10">
        <f t="shared" si="1"/>
        <v>7.0910535935589349</v>
      </c>
      <c r="G46" s="9">
        <f t="shared" si="4"/>
        <v>0.14050239877458093</v>
      </c>
      <c r="H46" s="11">
        <f>IF(OR(COUNT(Calculations!CE47:CP47)&lt;3,COUNT(Calculations!CQ47:DB47)&lt;3),"N/A",IF(ISERROR(TTEST(Calculations!CQ47:DB47,Calculations!CE47:CP47,2,2)),"N/A",TTEST(Calculations!CQ47:DB47,Calculations!CE47:CP47,2,2)))</f>
        <v>3.7665844520600296E-6</v>
      </c>
      <c r="I46" s="9">
        <f t="shared" si="0"/>
        <v>-7.1173162075643903</v>
      </c>
      <c r="J46" s="12" t="str">
        <f>IF(AND('Test Sample Data'!O46&gt;=35,'Control Sample Data'!O46&gt;=35),"C",IF(AND('Test Sample Data'!O46&gt;=30,'Control Sample Data'!O46&gt;=30, OR(H46&gt;=0.05, H46="N/A")),"B",IF(OR(AND('Test Sample Data'!O46&gt;=30,'Control Sample Data'!O46&lt;=30), AND('Test Sample Data'!O46&lt;=30,'Control Sample Data'!O46&gt;=30)),"A","OKAY")))</f>
        <v>OKAY</v>
      </c>
    </row>
    <row r="47" spans="1:10" ht="15" customHeight="1" x14ac:dyDescent="0.3">
      <c r="A47" s="7" t="str">
        <f>'Gene Table'!B47</f>
        <v>IL22</v>
      </c>
      <c r="B47" s="102">
        <v>45</v>
      </c>
      <c r="C47" s="9">
        <f>Calculations!CA48</f>
        <v>16.342000000000002</v>
      </c>
      <c r="D47" s="9">
        <f>Calculations!CB48</f>
        <v>16.537333333333333</v>
      </c>
      <c r="E47" s="10">
        <f t="shared" si="3"/>
        <v>1.2038373426093518E-5</v>
      </c>
      <c r="F47" s="10">
        <f t="shared" si="1"/>
        <v>1.0513967213057007E-5</v>
      </c>
      <c r="G47" s="9">
        <f t="shared" si="4"/>
        <v>1.1449886785973036</v>
      </c>
      <c r="H47" s="11">
        <f>IF(OR(COUNT(Calculations!CE48:CP48)&lt;3,COUNT(Calculations!CQ48:DB48)&lt;3),"N/A",IF(ISERROR(TTEST(Calculations!CQ48:DB48,Calculations!CE48:CP48,2,2)),"N/A",TTEST(Calculations!CQ48:DB48,Calculations!CE48:CP48,2,2)))</f>
        <v>6.1565065283568671E-2</v>
      </c>
      <c r="I47" s="9">
        <f t="shared" si="0"/>
        <v>1.1449886785973036</v>
      </c>
      <c r="J47" s="12" t="str">
        <f>IF(AND('Test Sample Data'!O47&gt;=35,'Control Sample Data'!O47&gt;=35),"C",IF(AND('Test Sample Data'!O47&gt;=30,'Control Sample Data'!O47&gt;=30, OR(H47&gt;=0.05, H47="N/A")),"B",IF(OR(AND('Test Sample Data'!O47&gt;=30,'Control Sample Data'!O47&lt;=30), AND('Test Sample Data'!O47&lt;=30,'Control Sample Data'!O47&gt;=30)),"A","OKAY")))</f>
        <v>C</v>
      </c>
    </row>
    <row r="48" spans="1:10" ht="15" customHeight="1" x14ac:dyDescent="0.3">
      <c r="A48" s="7" t="str">
        <f>'Gene Table'!B48</f>
        <v>IL23A</v>
      </c>
      <c r="B48" s="102">
        <v>46</v>
      </c>
      <c r="C48" s="9">
        <f>Calculations!CA49</f>
        <v>9.1820000000000004</v>
      </c>
      <c r="D48" s="9">
        <f>Calculations!CB49</f>
        <v>10.407333333333336</v>
      </c>
      <c r="E48" s="10">
        <f t="shared" si="3"/>
        <v>1.7216409334124415E-3</v>
      </c>
      <c r="F48" s="10">
        <f t="shared" si="1"/>
        <v>7.3634355817665277E-4</v>
      </c>
      <c r="G48" s="9">
        <f t="shared" si="4"/>
        <v>2.3380946492906109</v>
      </c>
      <c r="H48" s="11">
        <f>IF(OR(COUNT(Calculations!CE49:CP49)&lt;3,COUNT(Calculations!CQ49:DB49)&lt;3),"N/A",IF(ISERROR(TTEST(Calculations!CQ49:DB49,Calculations!CE49:CP49,2,2)),"N/A",TTEST(Calculations!CQ49:DB49,Calculations!CE49:CP49,2,2)))</f>
        <v>1.6998887755348836E-3</v>
      </c>
      <c r="I48" s="9">
        <f t="shared" si="0"/>
        <v>2.3380946492906109</v>
      </c>
      <c r="J48" s="12" t="str">
        <f>IF(AND('Test Sample Data'!O48&gt;=35,'Control Sample Data'!O48&gt;=35),"C",IF(AND('Test Sample Data'!O48&gt;=30,'Control Sample Data'!O48&gt;=30, OR(H48&gt;=0.05, H48="N/A")),"B",IF(OR(AND('Test Sample Data'!O48&gt;=30,'Control Sample Data'!O48&lt;=30), AND('Test Sample Data'!O48&lt;=30,'Control Sample Data'!O48&gt;=30)),"A","OKAY")))</f>
        <v>OKAY</v>
      </c>
    </row>
    <row r="49" spans="1:10" ht="15" customHeight="1" x14ac:dyDescent="0.3">
      <c r="A49" s="7" t="str">
        <f>'Gene Table'!B49</f>
        <v>IL24</v>
      </c>
      <c r="B49" s="102">
        <v>47</v>
      </c>
      <c r="C49" s="9">
        <f>Calculations!CA50</f>
        <v>11.625333333333336</v>
      </c>
      <c r="D49" s="9">
        <f>Calculations!CB50</f>
        <v>11.260666666666667</v>
      </c>
      <c r="E49" s="10">
        <f t="shared" si="3"/>
        <v>3.1653807512281557E-4</v>
      </c>
      <c r="F49" s="10">
        <f t="shared" si="1"/>
        <v>4.0756939258634547E-4</v>
      </c>
      <c r="G49" s="9">
        <f t="shared" si="4"/>
        <v>0.77664829813184633</v>
      </c>
      <c r="H49" s="11">
        <f>IF(OR(COUNT(Calculations!CE50:CP50)&lt;3,COUNT(Calculations!CQ50:DB50)&lt;3),"N/A",IF(ISERROR(TTEST(Calculations!CQ50:DB50,Calculations!CE50:CP50,2,2)),"N/A",TTEST(Calculations!CQ50:DB50,Calculations!CE50:CP50,2,2)))</f>
        <v>0.22292636970480087</v>
      </c>
      <c r="I49" s="9">
        <f t="shared" si="0"/>
        <v>-1.2875841000429731</v>
      </c>
      <c r="J49" s="12" t="str">
        <f>IF(AND('Test Sample Data'!O49&gt;=35,'Control Sample Data'!O49&gt;=35),"C",IF(AND('Test Sample Data'!O49&gt;=30,'Control Sample Data'!O49&gt;=30, OR(H49&gt;=0.05, H49="N/A")),"B",IF(OR(AND('Test Sample Data'!O49&gt;=30,'Control Sample Data'!O49&lt;=30), AND('Test Sample Data'!O49&lt;=30,'Control Sample Data'!O49&gt;=30)),"A","OKAY")))</f>
        <v>A</v>
      </c>
    </row>
    <row r="50" spans="1:10" ht="15" customHeight="1" x14ac:dyDescent="0.3">
      <c r="A50" s="7" t="str">
        <f>'Gene Table'!B50</f>
        <v>IL25</v>
      </c>
      <c r="B50" s="102">
        <v>48</v>
      </c>
      <c r="C50" s="9">
        <f>Calculations!CA51</f>
        <v>15.862</v>
      </c>
      <c r="D50" s="9">
        <f>Calculations!CB51</f>
        <v>12.377333333333334</v>
      </c>
      <c r="E50" s="10">
        <f t="shared" si="3"/>
        <v>1.6790445089204974E-5</v>
      </c>
      <c r="F50" s="10">
        <f t="shared" si="1"/>
        <v>1.8795392539618574E-4</v>
      </c>
      <c r="G50" s="9">
        <f t="shared" si="4"/>
        <v>8.933277160246908E-2</v>
      </c>
      <c r="H50" s="11">
        <f>IF(OR(COUNT(Calculations!CE51:CP51)&lt;3,COUNT(Calculations!CQ51:DB51)&lt;3),"N/A",IF(ISERROR(TTEST(Calculations!CQ51:DB51,Calculations!CE51:CP51,2,2)),"N/A",TTEST(Calculations!CQ51:DB51,Calculations!CE51:CP51,2,2)))</f>
        <v>1.0454018918275043E-2</v>
      </c>
      <c r="I50" s="9">
        <f t="shared" si="0"/>
        <v>-11.194100239607486</v>
      </c>
      <c r="J50" s="12" t="str">
        <f>IF(AND('Test Sample Data'!O50&gt;=35,'Control Sample Data'!O50&gt;=35),"C",IF(AND('Test Sample Data'!O50&gt;=30,'Control Sample Data'!O50&gt;=30, OR(H50&gt;=0.05, H50="N/A")),"B",IF(OR(AND('Test Sample Data'!O50&gt;=30,'Control Sample Data'!O50&lt;=30), AND('Test Sample Data'!O50&lt;=30,'Control Sample Data'!O50&gt;=30)),"A","OKAY")))</f>
        <v>OKAY</v>
      </c>
    </row>
    <row r="51" spans="1:10" ht="15" customHeight="1" x14ac:dyDescent="0.3">
      <c r="A51" s="7" t="str">
        <f>'Gene Table'!B51</f>
        <v>IL27</v>
      </c>
      <c r="B51" s="102">
        <v>49</v>
      </c>
      <c r="C51" s="9">
        <f>Calculations!CA52</f>
        <v>14.422000000000002</v>
      </c>
      <c r="D51" s="9">
        <f>Calculations!CB52</f>
        <v>15.290666666666668</v>
      </c>
      <c r="E51" s="10">
        <f t="shared" si="3"/>
        <v>4.5555980935575931E-5</v>
      </c>
      <c r="F51" s="10">
        <f t="shared" si="1"/>
        <v>2.4948858485890089E-5</v>
      </c>
      <c r="G51" s="9">
        <f t="shared" si="4"/>
        <v>1.8259745615752427</v>
      </c>
      <c r="H51" s="11">
        <f>IF(OR(COUNT(Calculations!CE52:CP52)&lt;3,COUNT(Calculations!CQ52:DB52)&lt;3),"N/A",IF(ISERROR(TTEST(Calculations!CQ52:DB52,Calculations!CE52:CP52,2,2)),"N/A",TTEST(Calculations!CQ52:DB52,Calculations!CE52:CP52,2,2)))</f>
        <v>0.37447404169301263</v>
      </c>
      <c r="I51" s="9">
        <f t="shared" si="0"/>
        <v>1.8259745615752427</v>
      </c>
      <c r="J51" s="12" t="str">
        <f>IF(AND('Test Sample Data'!O51&gt;=35,'Control Sample Data'!O51&gt;=35),"C",IF(AND('Test Sample Data'!O51&gt;=30,'Control Sample Data'!O51&gt;=30, OR(H51&gt;=0.05, H51="N/A")),"B",IF(OR(AND('Test Sample Data'!O51&gt;=30,'Control Sample Data'!O51&lt;=30), AND('Test Sample Data'!O51&lt;=30,'Control Sample Data'!O51&gt;=30)),"A","OKAY")))</f>
        <v>B</v>
      </c>
    </row>
    <row r="52" spans="1:10" ht="15" customHeight="1" x14ac:dyDescent="0.3">
      <c r="A52" s="7" t="str">
        <f>'Gene Table'!B52</f>
        <v>IL3</v>
      </c>
      <c r="B52" s="102">
        <v>50</v>
      </c>
      <c r="C52" s="9">
        <f>Calculations!CA53</f>
        <v>11.032000000000002</v>
      </c>
      <c r="D52" s="9">
        <f>Calculations!CB53</f>
        <v>9.6073333333333331</v>
      </c>
      <c r="E52" s="10">
        <f t="shared" si="3"/>
        <v>4.775700553942084E-4</v>
      </c>
      <c r="F52" s="10">
        <f t="shared" si="1"/>
        <v>1.2820485987003172E-3</v>
      </c>
      <c r="G52" s="9">
        <f t="shared" si="4"/>
        <v>0.37250542286645549</v>
      </c>
      <c r="H52" s="11">
        <f>IF(OR(COUNT(Calculations!CE53:CP53)&lt;3,COUNT(Calculations!CQ53:DB53)&lt;3),"N/A",IF(ISERROR(TTEST(Calculations!CQ53:DB53,Calculations!CE53:CP53,2,2)),"N/A",TTEST(Calculations!CQ53:DB53,Calculations!CE53:CP53,2,2)))</f>
        <v>0.13118857370452994</v>
      </c>
      <c r="I52" s="9">
        <f t="shared" si="0"/>
        <v>-2.6845246769964568</v>
      </c>
      <c r="J52" s="12" t="str">
        <f>IF(AND('Test Sample Data'!O52&gt;=35,'Control Sample Data'!O52&gt;=35),"C",IF(AND('Test Sample Data'!O52&gt;=30,'Control Sample Data'!O52&gt;=30, OR(H52&gt;=0.05, H52="N/A")),"B",IF(OR(AND('Test Sample Data'!O52&gt;=30,'Control Sample Data'!O52&lt;=30), AND('Test Sample Data'!O52&lt;=30,'Control Sample Data'!O52&gt;=30)),"A","OKAY")))</f>
        <v>OKAY</v>
      </c>
    </row>
    <row r="53" spans="1:10" ht="15" customHeight="1" x14ac:dyDescent="0.3">
      <c r="A53" s="7" t="str">
        <f>'Gene Table'!B53</f>
        <v>IL4</v>
      </c>
      <c r="B53" s="102">
        <v>51</v>
      </c>
      <c r="C53" s="9">
        <f>Calculations!CA54</f>
        <v>-4.0180000000000007</v>
      </c>
      <c r="D53" s="9">
        <f>Calculations!CB54</f>
        <v>11.527333333333333</v>
      </c>
      <c r="E53" s="10">
        <f t="shared" si="3"/>
        <v>16.200876917607893</v>
      </c>
      <c r="F53" s="10">
        <f t="shared" si="1"/>
        <v>3.3878712442566796E-4</v>
      </c>
      <c r="G53" s="9">
        <f t="shared" si="4"/>
        <v>47820.226182068109</v>
      </c>
      <c r="H53" s="11">
        <f>IF(OR(COUNT(Calculations!CE54:CP54)&lt;3,COUNT(Calculations!CQ54:DB54)&lt;3),"N/A",IF(ISERROR(TTEST(Calculations!CQ54:DB54,Calculations!CE54:CP54,2,2)),"N/A",TTEST(Calculations!CQ54:DB54,Calculations!CE54:CP54,2,2)))</f>
        <v>5.5170343387694624E-5</v>
      </c>
      <c r="I53" s="9">
        <f t="shared" si="0"/>
        <v>47820.226182068109</v>
      </c>
      <c r="J53" s="12" t="str">
        <f>IF(AND('Test Sample Data'!O53&gt;=35,'Control Sample Data'!O53&gt;=35),"C",IF(AND('Test Sample Data'!O53&gt;=30,'Control Sample Data'!O53&gt;=30, OR(H53&gt;=0.05, H53="N/A")),"B",IF(OR(AND('Test Sample Data'!O53&gt;=30,'Control Sample Data'!O53&lt;=30), AND('Test Sample Data'!O53&lt;=30,'Control Sample Data'!O53&gt;=30)),"A","OKAY")))</f>
        <v>OKAY</v>
      </c>
    </row>
    <row r="54" spans="1:10" ht="15" customHeight="1" x14ac:dyDescent="0.3">
      <c r="A54" s="7" t="str">
        <f>'Gene Table'!B54</f>
        <v>IL5</v>
      </c>
      <c r="B54" s="102">
        <v>52</v>
      </c>
      <c r="C54" s="9">
        <f>Calculations!CA55</f>
        <v>13.091999999999999</v>
      </c>
      <c r="D54" s="9">
        <f>Calculations!CB55</f>
        <v>14.093999999999999</v>
      </c>
      <c r="E54" s="10">
        <f t="shared" si="3"/>
        <v>1.1452895465096086E-4</v>
      </c>
      <c r="F54" s="10">
        <f t="shared" si="1"/>
        <v>5.7185146903834646E-5</v>
      </c>
      <c r="G54" s="9">
        <f t="shared" si="4"/>
        <v>2.0027745114226669</v>
      </c>
      <c r="H54" s="11">
        <f>IF(OR(COUNT(Calculations!CE55:CP55)&lt;3,COUNT(Calculations!CQ55:DB55)&lt;3),"N/A",IF(ISERROR(TTEST(Calculations!CQ55:DB55,Calculations!CE55:CP55,2,2)),"N/A",TTEST(Calculations!CQ55:DB55,Calculations!CE55:CP55,2,2)))</f>
        <v>3.3840039049066795E-2</v>
      </c>
      <c r="I54" s="9">
        <f t="shared" si="0"/>
        <v>2.0027745114226669</v>
      </c>
      <c r="J54" s="12" t="str">
        <f>IF(AND('Test Sample Data'!O54&gt;=35,'Control Sample Data'!O54&gt;=35),"C",IF(AND('Test Sample Data'!O54&gt;=30,'Control Sample Data'!O54&gt;=30, OR(H54&gt;=0.05, H54="N/A")),"B",IF(OR(AND('Test Sample Data'!O54&gt;=30,'Control Sample Data'!O54&lt;=30), AND('Test Sample Data'!O54&lt;=30,'Control Sample Data'!O54&gt;=30)),"A","OKAY")))</f>
        <v>OKAY</v>
      </c>
    </row>
    <row r="55" spans="1:10" ht="15" customHeight="1" x14ac:dyDescent="0.3">
      <c r="A55" s="7" t="str">
        <f>'Gene Table'!B55</f>
        <v>IL6</v>
      </c>
      <c r="B55" s="102">
        <v>53</v>
      </c>
      <c r="C55" s="9">
        <f>Calculations!CA56</f>
        <v>1.0986666666666676</v>
      </c>
      <c r="D55" s="9">
        <f>Calculations!CB56</f>
        <v>11.670666666666667</v>
      </c>
      <c r="E55" s="10">
        <f t="shared" si="3"/>
        <v>0.46694784785632504</v>
      </c>
      <c r="F55" s="10">
        <f t="shared" si="1"/>
        <v>3.0674625126745063E-4</v>
      </c>
      <c r="G55" s="9">
        <f t="shared" si="4"/>
        <v>1522.2609760573582</v>
      </c>
      <c r="H55" s="11">
        <f>IF(OR(COUNT(Calculations!CE56:CP56)&lt;3,COUNT(Calculations!CQ56:DB56)&lt;3),"N/A",IF(ISERROR(TTEST(Calculations!CQ56:DB56,Calculations!CE56:CP56,2,2)),"N/A",TTEST(Calculations!CQ56:DB56,Calculations!CE56:CP56,2,2)))</f>
        <v>7.419295518014388E-5</v>
      </c>
      <c r="I55" s="9">
        <f t="shared" si="0"/>
        <v>1522.2609760573582</v>
      </c>
      <c r="J55" s="12" t="str">
        <f>IF(AND('Test Sample Data'!O55&gt;=35,'Control Sample Data'!O55&gt;=35),"C",IF(AND('Test Sample Data'!O55&gt;=30,'Control Sample Data'!O55&gt;=30, OR(H55&gt;=0.05, H55="N/A")),"B",IF(OR(AND('Test Sample Data'!O55&gt;=30,'Control Sample Data'!O55&lt;=30), AND('Test Sample Data'!O55&lt;=30,'Control Sample Data'!O55&gt;=30)),"A","OKAY")))</f>
        <v>A</v>
      </c>
    </row>
    <row r="56" spans="1:10" ht="15" customHeight="1" x14ac:dyDescent="0.3">
      <c r="A56" s="7" t="str">
        <f>'Gene Table'!B56</f>
        <v>IL7</v>
      </c>
      <c r="B56" s="102">
        <v>54</v>
      </c>
      <c r="C56" s="9">
        <f>Calculations!CA57</f>
        <v>2.4186666666666667</v>
      </c>
      <c r="D56" s="9">
        <f>Calculations!CB57</f>
        <v>15.680666666666667</v>
      </c>
      <c r="E56" s="10">
        <f t="shared" si="3"/>
        <v>0.187028927661502</v>
      </c>
      <c r="F56" s="10">
        <f t="shared" si="1"/>
        <v>1.903921250857179E-5</v>
      </c>
      <c r="G56" s="9">
        <f t="shared" si="4"/>
        <v>9823.3541737767919</v>
      </c>
      <c r="H56" s="11">
        <f>IF(OR(COUNT(Calculations!CE57:CP57)&lt;3,COUNT(Calculations!CQ57:DB57)&lt;3),"N/A",IF(ISERROR(TTEST(Calculations!CQ57:DB57,Calculations!CE57:CP57,2,2)),"N/A",TTEST(Calculations!CQ57:DB57,Calculations!CE57:CP57,2,2)))</f>
        <v>3.261389130523031E-6</v>
      </c>
      <c r="I56" s="9">
        <f t="shared" si="0"/>
        <v>9823.3541737767919</v>
      </c>
      <c r="J56" s="12" t="str">
        <f>IF(AND('Test Sample Data'!O56&gt;=35,'Control Sample Data'!O56&gt;=35),"C",IF(AND('Test Sample Data'!O56&gt;=30,'Control Sample Data'!O56&gt;=30, OR(H56&gt;=0.05, H56="N/A")),"B",IF(OR(AND('Test Sample Data'!O56&gt;=30,'Control Sample Data'!O56&lt;=30), AND('Test Sample Data'!O56&lt;=30,'Control Sample Data'!O56&gt;=30)),"A","OKAY")))</f>
        <v>A</v>
      </c>
    </row>
    <row r="57" spans="1:10" ht="15" customHeight="1" x14ac:dyDescent="0.3">
      <c r="A57" s="7" t="str">
        <f>'Gene Table'!B57</f>
        <v>CXCL8</v>
      </c>
      <c r="B57" s="102">
        <v>55</v>
      </c>
      <c r="C57" s="9">
        <f>Calculations!CA58</f>
        <v>6.3086666666666664</v>
      </c>
      <c r="D57" s="9">
        <f>Calculations!CB58</f>
        <v>6.5906666666666673</v>
      </c>
      <c r="E57" s="10">
        <f t="shared" si="3"/>
        <v>1.2615431235964807E-2</v>
      </c>
      <c r="F57" s="10">
        <f t="shared" si="1"/>
        <v>1.0375562286856623E-2</v>
      </c>
      <c r="G57" s="9">
        <f t="shared" si="4"/>
        <v>1.2158792831830971</v>
      </c>
      <c r="H57" s="11">
        <f>IF(OR(COUNT(Calculations!CE58:CP58)&lt;3,COUNT(Calculations!CQ58:DB58)&lt;3),"N/A",IF(ISERROR(TTEST(Calculations!CQ58:DB58,Calculations!CE58:CP58,2,2)),"N/A",TTEST(Calculations!CQ58:DB58,Calculations!CE58:CP58,2,2)))</f>
        <v>3.2729814054374487E-2</v>
      </c>
      <c r="I57" s="9">
        <f t="shared" si="0"/>
        <v>1.2158792831830971</v>
      </c>
      <c r="J57" s="12" t="str">
        <f>IF(AND('Test Sample Data'!O57&gt;=35,'Control Sample Data'!O57&gt;=35),"C",IF(AND('Test Sample Data'!O57&gt;=30,'Control Sample Data'!O57&gt;=30, OR(H57&gt;=0.05, H57="N/A")),"B",IF(OR(AND('Test Sample Data'!O57&gt;=30,'Control Sample Data'!O57&lt;=30), AND('Test Sample Data'!O57&lt;=30,'Control Sample Data'!O57&gt;=30)),"A","OKAY")))</f>
        <v>OKAY</v>
      </c>
    </row>
    <row r="58" spans="1:10" ht="15" customHeight="1" x14ac:dyDescent="0.3">
      <c r="A58" s="7" t="str">
        <f>'Gene Table'!B58</f>
        <v>IL9</v>
      </c>
      <c r="B58" s="102">
        <v>56</v>
      </c>
      <c r="C58" s="9">
        <f>Calculations!CA59</f>
        <v>0.87199999999999867</v>
      </c>
      <c r="D58" s="9">
        <f>Calculations!CB59</f>
        <v>16.093999999999998</v>
      </c>
      <c r="E58" s="10">
        <f t="shared" si="3"/>
        <v>0.54638886955047672</v>
      </c>
      <c r="F58" s="10">
        <f t="shared" si="1"/>
        <v>1.4296286725958658E-5</v>
      </c>
      <c r="G58" s="9">
        <f t="shared" si="4"/>
        <v>38218.936149228488</v>
      </c>
      <c r="H58" s="11">
        <f>IF(OR(COUNT(Calculations!CE59:CP59)&lt;3,COUNT(Calculations!CQ59:DB59)&lt;3),"N/A",IF(ISERROR(TTEST(Calculations!CQ59:DB59,Calculations!CE59:CP59,2,2)),"N/A",TTEST(Calculations!CQ59:DB59,Calculations!CE59:CP59,2,2)))</f>
        <v>4.0835161666657171E-5</v>
      </c>
      <c r="I58" s="9">
        <f t="shared" si="0"/>
        <v>38218.936149228488</v>
      </c>
      <c r="J58" s="12" t="str">
        <f>IF(AND('Test Sample Data'!O58&gt;=35,'Control Sample Data'!O58&gt;=35),"C",IF(AND('Test Sample Data'!O58&gt;=30,'Control Sample Data'!O58&gt;=30, OR(H58&gt;=0.05, H58="N/A")),"B",IF(OR(AND('Test Sample Data'!O58&gt;=30,'Control Sample Data'!O58&lt;=30), AND('Test Sample Data'!O58&lt;=30,'Control Sample Data'!O58&gt;=30)),"A","OKAY")))</f>
        <v>A</v>
      </c>
    </row>
    <row r="59" spans="1:10" ht="15" customHeight="1" x14ac:dyDescent="0.3">
      <c r="A59" s="7" t="str">
        <f>'Gene Table'!B59</f>
        <v>INHA</v>
      </c>
      <c r="B59" s="102">
        <v>57</v>
      </c>
      <c r="C59" s="9">
        <f>Calculations!CA60</f>
        <v>13.338666666666667</v>
      </c>
      <c r="D59" s="9">
        <f>Calculations!CB60</f>
        <v>13.843999999999999</v>
      </c>
      <c r="E59" s="10">
        <f t="shared" si="3"/>
        <v>9.6529761057156691E-5</v>
      </c>
      <c r="F59" s="10">
        <f t="shared" si="1"/>
        <v>6.8004983570515894E-5</v>
      </c>
      <c r="G59" s="9">
        <f t="shared" si="4"/>
        <v>1.4194512812000435</v>
      </c>
      <c r="H59" s="11">
        <f>IF(OR(COUNT(Calculations!CE60:CP60)&lt;3,COUNT(Calculations!CQ60:DB60)&lt;3),"N/A",IF(ISERROR(TTEST(Calculations!CQ60:DB60,Calculations!CE60:CP60,2,2)),"N/A",TTEST(Calculations!CQ60:DB60,Calculations!CE60:CP60,2,2)))</f>
        <v>0.2869534396756771</v>
      </c>
      <c r="I59" s="9">
        <f t="shared" si="0"/>
        <v>1.4194512812000435</v>
      </c>
      <c r="J59" s="12" t="str">
        <f>IF(AND('Test Sample Data'!O59&gt;=35,'Control Sample Data'!O59&gt;=35),"C",IF(AND('Test Sample Data'!O59&gt;=30,'Control Sample Data'!O59&gt;=30, OR(H59&gt;=0.05, H59="N/A")),"B",IF(OR(AND('Test Sample Data'!O59&gt;=30,'Control Sample Data'!O59&lt;=30), AND('Test Sample Data'!O59&lt;=30,'Control Sample Data'!O59&gt;=30)),"A","OKAY")))</f>
        <v>B</v>
      </c>
    </row>
    <row r="60" spans="1:10" ht="15" customHeight="1" x14ac:dyDescent="0.3">
      <c r="A60" s="7" t="str">
        <f>'Gene Table'!B60</f>
        <v>INHBA</v>
      </c>
      <c r="B60" s="102">
        <v>58</v>
      </c>
      <c r="C60" s="9">
        <f>Calculations!CA61</f>
        <v>3.2286666666666677</v>
      </c>
      <c r="D60" s="9">
        <f>Calculations!CB61</f>
        <v>10.934000000000003</v>
      </c>
      <c r="E60" s="10">
        <f t="shared" si="3"/>
        <v>0.10667790724701075</v>
      </c>
      <c r="F60" s="10">
        <f t="shared" si="1"/>
        <v>5.1113783299539732E-4</v>
      </c>
      <c r="G60" s="9">
        <f t="shared" si="4"/>
        <v>208.70673301925464</v>
      </c>
      <c r="H60" s="11">
        <f>IF(OR(COUNT(Calculations!CE61:CP61)&lt;3,COUNT(Calculations!CQ61:DB61)&lt;3),"N/A",IF(ISERROR(TTEST(Calculations!CQ61:DB61,Calculations!CE61:CP61,2,2)),"N/A",TTEST(Calculations!CQ61:DB61,Calculations!CE61:CP61,2,2)))</f>
        <v>9.8891328173962383E-5</v>
      </c>
      <c r="I60" s="9">
        <f t="shared" si="0"/>
        <v>208.70673301925464</v>
      </c>
      <c r="J60" s="12" t="str">
        <f>IF(AND('Test Sample Data'!O60&gt;=35,'Control Sample Data'!O60&gt;=35),"C",IF(AND('Test Sample Data'!O60&gt;=30,'Control Sample Data'!O60&gt;=30, OR(H60&gt;=0.05, H60="N/A")),"B",IF(OR(AND('Test Sample Data'!O60&gt;=30,'Control Sample Data'!O60&lt;=30), AND('Test Sample Data'!O60&lt;=30,'Control Sample Data'!O60&gt;=30)),"A","OKAY")))</f>
        <v>OKAY</v>
      </c>
    </row>
    <row r="61" spans="1:10" ht="15" customHeight="1" x14ac:dyDescent="0.3">
      <c r="A61" s="7" t="str">
        <f>'Gene Table'!B61</f>
        <v>LEFTY2</v>
      </c>
      <c r="B61" s="102">
        <v>59</v>
      </c>
      <c r="C61" s="9">
        <f>Calculations!CA62</f>
        <v>0.1119999999999995</v>
      </c>
      <c r="D61" s="9">
        <f>Calculations!CB62</f>
        <v>1.4140000000000004</v>
      </c>
      <c r="E61" s="10">
        <f t="shared" si="3"/>
        <v>0.92530442803785251</v>
      </c>
      <c r="F61" s="10">
        <f t="shared" si="1"/>
        <v>0.37526977437859271</v>
      </c>
      <c r="G61" s="9">
        <f t="shared" si="4"/>
        <v>2.4657046509276141</v>
      </c>
      <c r="H61" s="11">
        <f>IF(OR(COUNT(Calculations!CE62:CP62)&lt;3,COUNT(Calculations!CQ62:DB62)&lt;3),"N/A",IF(ISERROR(TTEST(Calculations!CQ62:DB62,Calculations!CE62:CP62,2,2)),"N/A",TTEST(Calculations!CQ62:DB62,Calculations!CE62:CP62,2,2)))</f>
        <v>7.6559701264129472E-4</v>
      </c>
      <c r="I61" s="9">
        <f t="shared" si="0"/>
        <v>2.4657046509276141</v>
      </c>
      <c r="J61" s="12" t="str">
        <f>IF(AND('Test Sample Data'!O61&gt;=35,'Control Sample Data'!O61&gt;=35),"C",IF(AND('Test Sample Data'!O61&gt;=30,'Control Sample Data'!O61&gt;=30, OR(H61&gt;=0.05, H61="N/A")),"B",IF(OR(AND('Test Sample Data'!O61&gt;=30,'Control Sample Data'!O61&lt;=30), AND('Test Sample Data'!O61&lt;=30,'Control Sample Data'!O61&gt;=30)),"A","OKAY")))</f>
        <v>OKAY</v>
      </c>
    </row>
    <row r="62" spans="1:10" ht="15" customHeight="1" x14ac:dyDescent="0.3">
      <c r="A62" s="7" t="str">
        <f>'Gene Table'!B62</f>
        <v>LIF</v>
      </c>
      <c r="B62" s="102">
        <v>60</v>
      </c>
      <c r="C62" s="9">
        <f>Calculations!CA63</f>
        <v>5.2886666666666668</v>
      </c>
      <c r="D62" s="9">
        <f>Calculations!CB63</f>
        <v>5.9073333333333338</v>
      </c>
      <c r="E62" s="10">
        <f t="shared" si="3"/>
        <v>2.5583072186691511E-2</v>
      </c>
      <c r="F62" s="10">
        <f t="shared" si="1"/>
        <v>1.6661552744631759E-2</v>
      </c>
      <c r="G62" s="9">
        <f t="shared" si="4"/>
        <v>1.5354554631730952</v>
      </c>
      <c r="H62" s="11">
        <f>IF(OR(COUNT(Calculations!CE63:CP63)&lt;3,COUNT(Calculations!CQ63:DB63)&lt;3),"N/A",IF(ISERROR(TTEST(Calculations!CQ63:DB63,Calculations!CE63:CP63,2,2)),"N/A",TTEST(Calculations!CQ63:DB63,Calculations!CE63:CP63,2,2)))</f>
        <v>5.0513866207096481E-4</v>
      </c>
      <c r="I62" s="9">
        <f t="shared" si="0"/>
        <v>1.5354554631730952</v>
      </c>
      <c r="J62" s="12" t="str">
        <f>IF(AND('Test Sample Data'!O62&gt;=35,'Control Sample Data'!O62&gt;=35),"C",IF(AND('Test Sample Data'!O62&gt;=30,'Control Sample Data'!O62&gt;=30, OR(H62&gt;=0.05, H62="N/A")),"B",IF(OR(AND('Test Sample Data'!O62&gt;=30,'Control Sample Data'!O62&lt;=30), AND('Test Sample Data'!O62&lt;=30,'Control Sample Data'!O62&gt;=30)),"A","OKAY")))</f>
        <v>OKAY</v>
      </c>
    </row>
    <row r="63" spans="1:10" ht="15" customHeight="1" x14ac:dyDescent="0.3">
      <c r="A63" s="7" t="str">
        <f>'Gene Table'!B63</f>
        <v>LTA</v>
      </c>
      <c r="B63" s="102">
        <v>61</v>
      </c>
      <c r="C63" s="9">
        <f>Calculations!CA64</f>
        <v>-3.861333333333334</v>
      </c>
      <c r="D63" s="9">
        <f>Calculations!CB64</f>
        <v>-3.5259999999999994</v>
      </c>
      <c r="E63" s="10">
        <f t="shared" si="3"/>
        <v>14.533732300831172</v>
      </c>
      <c r="F63" s="10">
        <f t="shared" si="1"/>
        <v>11.519450548117481</v>
      </c>
      <c r="G63" s="9">
        <f t="shared" si="4"/>
        <v>1.2616688825671714</v>
      </c>
      <c r="H63" s="11">
        <f>IF(OR(COUNT(Calculations!CE64:CP64)&lt;3,COUNT(Calculations!CQ64:DB64)&lt;3),"N/A",IF(ISERROR(TTEST(Calculations!CQ64:DB64,Calculations!CE64:CP64,2,2)),"N/A",TTEST(Calculations!CQ64:DB64,Calculations!CE64:CP64,2,2)))</f>
        <v>3.0406536617253212E-2</v>
      </c>
      <c r="I63" s="9">
        <f t="shared" si="0"/>
        <v>1.2616688825671714</v>
      </c>
      <c r="J63" s="12" t="str">
        <f>IF(AND('Test Sample Data'!O63&gt;=35,'Control Sample Data'!O63&gt;=35),"C",IF(AND('Test Sample Data'!O63&gt;=30,'Control Sample Data'!O63&gt;=30, OR(H63&gt;=0.05, H63="N/A")),"B",IF(OR(AND('Test Sample Data'!O63&gt;=30,'Control Sample Data'!O63&lt;=30), AND('Test Sample Data'!O63&lt;=30,'Control Sample Data'!O63&gt;=30)),"A","OKAY")))</f>
        <v>OKAY</v>
      </c>
    </row>
    <row r="64" spans="1:10" ht="15" customHeight="1" x14ac:dyDescent="0.3">
      <c r="A64" s="7" t="str">
        <f>'Gene Table'!B64</f>
        <v>LTB</v>
      </c>
      <c r="B64" s="102">
        <v>62</v>
      </c>
      <c r="C64" s="9">
        <f>Calculations!CA65</f>
        <v>4.8320000000000007</v>
      </c>
      <c r="D64" s="9">
        <f>Calculations!CB65</f>
        <v>16.537333333333333</v>
      </c>
      <c r="E64" s="10">
        <f t="shared" si="3"/>
        <v>3.5109371969738887E-2</v>
      </c>
      <c r="F64" s="10">
        <f t="shared" si="1"/>
        <v>1.0513967213057007E-5</v>
      </c>
      <c r="G64" s="9">
        <f t="shared" si="4"/>
        <v>3339.3077283080665</v>
      </c>
      <c r="H64" s="11">
        <f>IF(OR(COUNT(Calculations!CE65:CP65)&lt;3,COUNT(Calculations!CQ65:DB65)&lt;3),"N/A",IF(ISERROR(TTEST(Calculations!CQ65:DB65,Calculations!CE65:CP65,2,2)),"N/A",TTEST(Calculations!CQ65:DB65,Calculations!CE65:CP65,2,2)))</f>
        <v>7.1453758170742933E-6</v>
      </c>
      <c r="I64" s="9">
        <f t="shared" si="0"/>
        <v>3339.3077283080665</v>
      </c>
      <c r="J64" s="12" t="str">
        <f>IF(AND('Test Sample Data'!O64&gt;=35,'Control Sample Data'!O64&gt;=35),"C",IF(AND('Test Sample Data'!O64&gt;=30,'Control Sample Data'!O64&gt;=30, OR(H64&gt;=0.05, H64="N/A")),"B",IF(OR(AND('Test Sample Data'!O64&gt;=30,'Control Sample Data'!O64&lt;=30), AND('Test Sample Data'!O64&lt;=30,'Control Sample Data'!O64&gt;=30)),"A","OKAY")))</f>
        <v>A</v>
      </c>
    </row>
    <row r="65" spans="1:10" ht="15" customHeight="1" x14ac:dyDescent="0.3">
      <c r="A65" s="7" t="str">
        <f>'Gene Table'!B65</f>
        <v>MSTN</v>
      </c>
      <c r="B65" s="102">
        <v>63</v>
      </c>
      <c r="C65" s="9">
        <f>Calculations!CA66</f>
        <v>16.342000000000002</v>
      </c>
      <c r="D65" s="9">
        <f>Calculations!CB66</f>
        <v>16.537333333333333</v>
      </c>
      <c r="E65" s="10">
        <f t="shared" si="3"/>
        <v>1.2038373426093518E-5</v>
      </c>
      <c r="F65" s="10">
        <f t="shared" si="1"/>
        <v>1.0513967213057007E-5</v>
      </c>
      <c r="G65" s="9">
        <f t="shared" si="4"/>
        <v>1.1449886785973036</v>
      </c>
      <c r="H65" s="11">
        <f>IF(OR(COUNT(Calculations!CE66:CP66)&lt;3,COUNT(Calculations!CQ66:DB66)&lt;3),"N/A",IF(ISERROR(TTEST(Calculations!CQ66:DB66,Calculations!CE66:CP66,2,2)),"N/A",TTEST(Calculations!CQ66:DB66,Calculations!CE66:CP66,2,2)))</f>
        <v>6.1565065283568671E-2</v>
      </c>
      <c r="I65" s="9">
        <f t="shared" si="0"/>
        <v>1.1449886785973036</v>
      </c>
      <c r="J65" s="12" t="str">
        <f>IF(AND('Test Sample Data'!O65&gt;=35,'Control Sample Data'!O65&gt;=35),"C",IF(AND('Test Sample Data'!O65&gt;=30,'Control Sample Data'!O65&gt;=30, OR(H65&gt;=0.05, H65="N/A")),"B",IF(OR(AND('Test Sample Data'!O65&gt;=30,'Control Sample Data'!O65&lt;=30), AND('Test Sample Data'!O65&lt;=30,'Control Sample Data'!O65&gt;=30)),"A","OKAY")))</f>
        <v>C</v>
      </c>
    </row>
    <row r="66" spans="1:10" ht="15" customHeight="1" x14ac:dyDescent="0.3">
      <c r="A66" s="7" t="str">
        <f>'Gene Table'!B66</f>
        <v>NODAL</v>
      </c>
      <c r="B66" s="102">
        <v>64</v>
      </c>
      <c r="C66" s="9">
        <f>Calculations!CA67</f>
        <v>2.9553333333333334</v>
      </c>
      <c r="D66" s="9">
        <f>Calculations!CB67</f>
        <v>4.7273333333333341</v>
      </c>
      <c r="E66" s="10">
        <f t="shared" si="3"/>
        <v>0.12893060467597084</v>
      </c>
      <c r="F66" s="10">
        <f t="shared" si="1"/>
        <v>3.7751209216798608E-2</v>
      </c>
      <c r="G66" s="9">
        <f t="shared" si="4"/>
        <v>3.4152708575649822</v>
      </c>
      <c r="H66" s="11">
        <f>IF(OR(COUNT(Calculations!CE67:CP67)&lt;3,COUNT(Calculations!CQ67:DB67)&lt;3),"N/A",IF(ISERROR(TTEST(Calculations!CQ67:DB67,Calculations!CE67:CP67,2,2)),"N/A",TTEST(Calculations!CQ67:DB67,Calculations!CE67:CP67,2,2)))</f>
        <v>8.0975722343200574E-6</v>
      </c>
      <c r="I66" s="9">
        <f t="shared" si="0"/>
        <v>3.4152708575649822</v>
      </c>
      <c r="J66" s="12" t="str">
        <f>IF(AND('Test Sample Data'!O66&gt;=35,'Control Sample Data'!O66&gt;=35),"C",IF(AND('Test Sample Data'!O66&gt;=30,'Control Sample Data'!O66&gt;=30, OR(H66&gt;=0.05, H66="N/A")),"B",IF(OR(AND('Test Sample Data'!O66&gt;=30,'Control Sample Data'!O66&lt;=30), AND('Test Sample Data'!O66&lt;=30,'Control Sample Data'!O66&gt;=30)),"A","OKAY")))</f>
        <v>OKAY</v>
      </c>
    </row>
    <row r="67" spans="1:10" ht="15" customHeight="1" x14ac:dyDescent="0.3">
      <c r="A67" s="7" t="str">
        <f>'Gene Table'!B67</f>
        <v>OSM</v>
      </c>
      <c r="B67" s="102">
        <v>65</v>
      </c>
      <c r="C67" s="9">
        <f>Calculations!CA68</f>
        <v>16.342000000000002</v>
      </c>
      <c r="D67" s="9">
        <f>Calculations!CB68</f>
        <v>16.537333333333333</v>
      </c>
      <c r="E67" s="10">
        <f t="shared" si="3"/>
        <v>1.2038373426093518E-5</v>
      </c>
      <c r="F67" s="10">
        <f t="shared" si="1"/>
        <v>1.0513967213057007E-5</v>
      </c>
      <c r="G67" s="9">
        <f t="shared" si="4"/>
        <v>1.1449886785973036</v>
      </c>
      <c r="H67" s="11">
        <f>IF(OR(COUNT(Calculations!CE68:CP68)&lt;3,COUNT(Calculations!CQ68:DB68)&lt;3),"N/A",IF(ISERROR(TTEST(Calculations!CQ68:DB68,Calculations!CE68:CP68,2,2)),"N/A",TTEST(Calculations!CQ68:DB68,Calculations!CE68:CP68,2,2)))</f>
        <v>6.1565065283568671E-2</v>
      </c>
      <c r="I67" s="9">
        <f t="shared" ref="I67:I91" si="5">IF(G67&gt;1,G67,-1/G67)</f>
        <v>1.1449886785973036</v>
      </c>
      <c r="J67" s="12" t="str">
        <f>IF(AND('Test Sample Data'!O67&gt;=35,'Control Sample Data'!O67&gt;=35),"C",IF(AND('Test Sample Data'!O67&gt;=30,'Control Sample Data'!O67&gt;=30, OR(H67&gt;=0.05, H67="N/A")),"B",IF(OR(AND('Test Sample Data'!O67&gt;=30,'Control Sample Data'!O67&lt;=30), AND('Test Sample Data'!O67&lt;=30,'Control Sample Data'!O67&gt;=30)),"A","OKAY")))</f>
        <v>C</v>
      </c>
    </row>
    <row r="68" spans="1:10" ht="15" customHeight="1" x14ac:dyDescent="0.3">
      <c r="A68" s="7" t="str">
        <f>'Gene Table'!B68</f>
        <v>PDGFA</v>
      </c>
      <c r="B68" s="102">
        <v>66</v>
      </c>
      <c r="C68" s="9">
        <f>Calculations!CA69</f>
        <v>3.5286666666666662</v>
      </c>
      <c r="D68" s="9">
        <f>Calculations!CB69</f>
        <v>6.5973333333333342</v>
      </c>
      <c r="E68" s="10">
        <f t="shared" si="3"/>
        <v>8.6649385799652784E-2</v>
      </c>
      <c r="F68" s="10">
        <f t="shared" si="3"/>
        <v>1.0327727615229775E-2</v>
      </c>
      <c r="G68" s="9">
        <f t="shared" si="4"/>
        <v>8.3899759005916597</v>
      </c>
      <c r="H68" s="11">
        <f>IF(OR(COUNT(Calculations!CE69:CP69)&lt;3,COUNT(Calculations!CQ69:DB69)&lt;3),"N/A",IF(ISERROR(TTEST(Calculations!CQ69:DB69,Calculations!CE69:CP69,2,2)),"N/A",TTEST(Calculations!CQ69:DB69,Calculations!CE69:CP69,2,2)))</f>
        <v>2.4942656214085648E-6</v>
      </c>
      <c r="I68" s="9">
        <f t="shared" si="5"/>
        <v>8.3899759005916597</v>
      </c>
      <c r="J68" s="12" t="str">
        <f>IF(AND('Test Sample Data'!O68&gt;=35,'Control Sample Data'!O68&gt;=35),"C",IF(AND('Test Sample Data'!O68&gt;=30,'Control Sample Data'!O68&gt;=30, OR(H68&gt;=0.05, H68="N/A")),"B",IF(OR(AND('Test Sample Data'!O68&gt;=30,'Control Sample Data'!O68&lt;=30), AND('Test Sample Data'!O68&lt;=30,'Control Sample Data'!O68&gt;=30)),"A","OKAY")))</f>
        <v>OKAY</v>
      </c>
    </row>
    <row r="69" spans="1:10" ht="15" customHeight="1" x14ac:dyDescent="0.3">
      <c r="A69" s="7" t="str">
        <f>'Gene Table'!B69</f>
        <v>SPP1</v>
      </c>
      <c r="B69" s="102">
        <v>67</v>
      </c>
      <c r="C69" s="9">
        <f>Calculations!CA70</f>
        <v>3.5653333333333328</v>
      </c>
      <c r="D69" s="9">
        <f>Calculations!CB70</f>
        <v>3.004</v>
      </c>
      <c r="E69" s="10">
        <f t="shared" ref="E69:F91" si="6">IF(ISERROR(2^-C69),"N/A",2^-C69)</f>
        <v>8.4474906961431229E-2</v>
      </c>
      <c r="F69" s="10">
        <f t="shared" si="6"/>
        <v>0.12465390641900867</v>
      </c>
      <c r="G69" s="9">
        <f t="shared" si="4"/>
        <v>0.6776755690068732</v>
      </c>
      <c r="H69" s="11">
        <f>IF(OR(COUNT(Calculations!CE70:CP70)&lt;3,COUNT(Calculations!CQ70:DB70)&lt;3),"N/A",IF(ISERROR(TTEST(Calculations!CQ70:DB70,Calculations!CE70:CP70,2,2)),"N/A",TTEST(Calculations!CQ70:DB70,Calculations!CE70:CP70,2,2)))</f>
        <v>1.665481747324998E-2</v>
      </c>
      <c r="I69" s="9">
        <f t="shared" si="5"/>
        <v>-1.4756323611687669</v>
      </c>
      <c r="J69" s="12" t="str">
        <f>IF(AND('Test Sample Data'!O69&gt;=35,'Control Sample Data'!O69&gt;=35),"C",IF(AND('Test Sample Data'!O69&gt;=30,'Control Sample Data'!O69&gt;=30, OR(H69&gt;=0.05, H69="N/A")),"B",IF(OR(AND('Test Sample Data'!O69&gt;=30,'Control Sample Data'!O69&lt;=30), AND('Test Sample Data'!O69&lt;=30,'Control Sample Data'!O69&gt;=30)),"A","OKAY")))</f>
        <v>OKAY</v>
      </c>
    </row>
    <row r="70" spans="1:10" ht="15" customHeight="1" x14ac:dyDescent="0.3">
      <c r="A70" s="7" t="str">
        <f>'Gene Table'!B70</f>
        <v>TGFA</v>
      </c>
      <c r="B70" s="102">
        <v>68</v>
      </c>
      <c r="C70" s="9">
        <f>Calculations!CA71</f>
        <v>16.342000000000002</v>
      </c>
      <c r="D70" s="9">
        <f>Calculations!CB71</f>
        <v>16.537333333333333</v>
      </c>
      <c r="E70" s="10">
        <f t="shared" si="6"/>
        <v>1.2038373426093518E-5</v>
      </c>
      <c r="F70" s="10">
        <f t="shared" si="6"/>
        <v>1.0513967213057007E-5</v>
      </c>
      <c r="G70" s="9">
        <f t="shared" si="4"/>
        <v>1.1449886785973036</v>
      </c>
      <c r="H70" s="11">
        <f>IF(OR(COUNT(Calculations!CE71:CP71)&lt;3,COUNT(Calculations!CQ71:DB71)&lt;3),"N/A",IF(ISERROR(TTEST(Calculations!CQ71:DB71,Calculations!CE71:CP71,2,2)),"N/A",TTEST(Calculations!CQ71:DB71,Calculations!CE71:CP71,2,2)))</f>
        <v>6.1565065283568671E-2</v>
      </c>
      <c r="I70" s="9">
        <f t="shared" si="5"/>
        <v>1.1449886785973036</v>
      </c>
      <c r="J70" s="12" t="str">
        <f>IF(AND('Test Sample Data'!O70&gt;=35,'Control Sample Data'!O70&gt;=35),"C",IF(AND('Test Sample Data'!O70&gt;=30,'Control Sample Data'!O70&gt;=30, OR(H70&gt;=0.05, H70="N/A")),"B",IF(OR(AND('Test Sample Data'!O70&gt;=30,'Control Sample Data'!O70&lt;=30), AND('Test Sample Data'!O70&lt;=30,'Control Sample Data'!O70&gt;=30)),"A","OKAY")))</f>
        <v>C</v>
      </c>
    </row>
    <row r="71" spans="1:10" ht="15" customHeight="1" x14ac:dyDescent="0.3">
      <c r="A71" s="7" t="str">
        <f>'Gene Table'!B71</f>
        <v>TGFB1</v>
      </c>
      <c r="B71" s="102">
        <v>69</v>
      </c>
      <c r="C71" s="9">
        <f>Calculations!CA72</f>
        <v>5.5119999999999996</v>
      </c>
      <c r="D71" s="9">
        <f>Calculations!CB72</f>
        <v>10.380666666666666</v>
      </c>
      <c r="E71" s="10">
        <f t="shared" si="6"/>
        <v>2.1914050791287526E-2</v>
      </c>
      <c r="F71" s="10">
        <f t="shared" si="6"/>
        <v>7.5008064366127367E-4</v>
      </c>
      <c r="G71" s="9">
        <f t="shared" si="4"/>
        <v>29.215592985203891</v>
      </c>
      <c r="H71" s="11">
        <f>IF(OR(COUNT(Calculations!CE72:CP72)&lt;3,COUNT(Calculations!CQ72:DB72)&lt;3),"N/A",IF(ISERROR(TTEST(Calculations!CQ72:DB72,Calculations!CE72:CP72,2,2)),"N/A",TTEST(Calculations!CQ72:DB72,Calculations!CE72:CP72,2,2)))</f>
        <v>1.1052741726390794E-5</v>
      </c>
      <c r="I71" s="9">
        <f t="shared" si="5"/>
        <v>29.215592985203891</v>
      </c>
      <c r="J71" s="12" t="str">
        <f>IF(AND('Test Sample Data'!O71&gt;=35,'Control Sample Data'!O71&gt;=35),"C",IF(AND('Test Sample Data'!O71&gt;=30,'Control Sample Data'!O71&gt;=30, OR(H71&gt;=0.05, H71="N/A")),"B",IF(OR(AND('Test Sample Data'!O71&gt;=30,'Control Sample Data'!O71&lt;=30), AND('Test Sample Data'!O71&lt;=30,'Control Sample Data'!O71&gt;=30)),"A","OKAY")))</f>
        <v>OKAY</v>
      </c>
    </row>
    <row r="72" spans="1:10" ht="15" customHeight="1" x14ac:dyDescent="0.3">
      <c r="A72" s="7" t="str">
        <f>'Gene Table'!B72</f>
        <v>TGFB2</v>
      </c>
      <c r="B72" s="102">
        <v>70</v>
      </c>
      <c r="C72" s="9">
        <f>Calculations!CA73</f>
        <v>10.628666666666666</v>
      </c>
      <c r="D72" s="9">
        <f>Calculations!CB73</f>
        <v>8.4606666666666666</v>
      </c>
      <c r="E72" s="10">
        <f t="shared" si="6"/>
        <v>6.3161512224591454E-4</v>
      </c>
      <c r="F72" s="10">
        <f t="shared" si="6"/>
        <v>2.8384781143864185E-3</v>
      </c>
      <c r="G72" s="9">
        <f t="shared" si="4"/>
        <v>0.22251893331312439</v>
      </c>
      <c r="H72" s="11">
        <f>IF(OR(COUNT(Calculations!CE73:CP73)&lt;3,COUNT(Calculations!CQ73:DB73)&lt;3),"N/A",IF(ISERROR(TTEST(Calculations!CQ73:DB73,Calculations!CE73:CP73,2,2)),"N/A",TTEST(Calculations!CQ73:DB73,Calculations!CE73:CP73,2,2)))</f>
        <v>1.6110467622472147E-5</v>
      </c>
      <c r="I72" s="9">
        <f t="shared" si="5"/>
        <v>-4.493999612126574</v>
      </c>
      <c r="J72" s="12" t="str">
        <f>IF(AND('Test Sample Data'!O72&gt;=35,'Control Sample Data'!O72&gt;=35),"C",IF(AND('Test Sample Data'!O72&gt;=30,'Control Sample Data'!O72&gt;=30, OR(H72&gt;=0.05, H72="N/A")),"B",IF(OR(AND('Test Sample Data'!O72&gt;=30,'Control Sample Data'!O72&lt;=30), AND('Test Sample Data'!O72&lt;=30,'Control Sample Data'!O72&gt;=30)),"A","OKAY")))</f>
        <v>OKAY</v>
      </c>
    </row>
    <row r="73" spans="1:10" ht="15" customHeight="1" x14ac:dyDescent="0.3">
      <c r="A73" s="7" t="str">
        <f>'Gene Table'!B73</f>
        <v>TGFB3</v>
      </c>
      <c r="B73" s="102">
        <v>71</v>
      </c>
      <c r="C73" s="9">
        <f>Calculations!CA74</f>
        <v>-0.4246666666666658</v>
      </c>
      <c r="D73" s="9">
        <f>Calculations!CB74</f>
        <v>0.10733333333333424</v>
      </c>
      <c r="E73" s="10">
        <f t="shared" si="6"/>
        <v>1.3422623384982255</v>
      </c>
      <c r="F73" s="10">
        <f t="shared" si="6"/>
        <v>0.92830234414254464</v>
      </c>
      <c r="G73" s="9">
        <f t="shared" si="4"/>
        <v>1.4459322945457473</v>
      </c>
      <c r="H73" s="11">
        <f>IF(OR(COUNT(Calculations!CE74:CP74)&lt;3,COUNT(Calculations!CQ74:DB74)&lt;3),"N/A",IF(ISERROR(TTEST(Calculations!CQ74:DB74,Calculations!CE74:CP74,2,2)),"N/A",TTEST(Calculations!CQ74:DB74,Calculations!CE74:CP74,2,2)))</f>
        <v>7.1428070248948875E-3</v>
      </c>
      <c r="I73" s="9">
        <f t="shared" si="5"/>
        <v>1.4459322945457473</v>
      </c>
      <c r="J73" s="12" t="str">
        <f>IF(AND('Test Sample Data'!O73&gt;=35,'Control Sample Data'!O73&gt;=35),"C",IF(AND('Test Sample Data'!O73&gt;=30,'Control Sample Data'!O73&gt;=30, OR(H73&gt;=0.05, H73="N/A")),"B",IF(OR(AND('Test Sample Data'!O73&gt;=30,'Control Sample Data'!O73&lt;=30), AND('Test Sample Data'!O73&lt;=30,'Control Sample Data'!O73&gt;=30)),"A","OKAY")))</f>
        <v>OKAY</v>
      </c>
    </row>
    <row r="74" spans="1:10" ht="15" customHeight="1" x14ac:dyDescent="0.3">
      <c r="A74" s="7" t="str">
        <f>'Gene Table'!B74</f>
        <v>THPO</v>
      </c>
      <c r="B74" s="102">
        <v>72</v>
      </c>
      <c r="C74" s="9">
        <f>Calculations!CA75</f>
        <v>10.325333333333333</v>
      </c>
      <c r="D74" s="9">
        <f>Calculations!CB75</f>
        <v>12.767333333333335</v>
      </c>
      <c r="E74" s="10">
        <f t="shared" si="6"/>
        <v>7.7940816559681782E-4</v>
      </c>
      <c r="F74" s="10">
        <f t="shared" si="6"/>
        <v>1.4343320474810711E-4</v>
      </c>
      <c r="G74" s="9">
        <f t="shared" si="4"/>
        <v>5.4339451381957895</v>
      </c>
      <c r="H74" s="11">
        <f>IF(OR(COUNT(Calculations!CE75:CP75)&lt;3,COUNT(Calculations!CQ75:DB75)&lt;3),"N/A",IF(ISERROR(TTEST(Calculations!CQ75:DB75,Calculations!CE75:CP75,2,2)),"N/A",TTEST(Calculations!CQ75:DB75,Calculations!CE75:CP75,2,2)))</f>
        <v>1.3103636895441971E-4</v>
      </c>
      <c r="I74" s="9">
        <f t="shared" si="5"/>
        <v>5.4339451381957895</v>
      </c>
      <c r="J74" s="12" t="str">
        <f>IF(AND('Test Sample Data'!O74&gt;=35,'Control Sample Data'!O74&gt;=35),"C",IF(AND('Test Sample Data'!O74&gt;=30,'Control Sample Data'!O74&gt;=30, OR(H74&gt;=0.05, H74="N/A")),"B",IF(OR(AND('Test Sample Data'!O74&gt;=30,'Control Sample Data'!O74&lt;=30), AND('Test Sample Data'!O74&lt;=30,'Control Sample Data'!O74&gt;=30)),"A","OKAY")))</f>
        <v>A</v>
      </c>
    </row>
    <row r="75" spans="1:10" ht="15" customHeight="1" x14ac:dyDescent="0.3">
      <c r="A75" s="7" t="str">
        <f>'Gene Table'!B75</f>
        <v>TNF</v>
      </c>
      <c r="B75" s="102">
        <v>73</v>
      </c>
      <c r="C75" s="9">
        <f>Calculations!CA76</f>
        <v>9.8119999999999994</v>
      </c>
      <c r="D75" s="9">
        <f>Calculations!CB76</f>
        <v>9.647333333333334</v>
      </c>
      <c r="E75" s="10">
        <f t="shared" si="6"/>
        <v>1.1124837668184727E-3</v>
      </c>
      <c r="F75" s="10">
        <f t="shared" si="6"/>
        <v>1.24699091234885E-3</v>
      </c>
      <c r="G75" s="9">
        <f t="shared" si="4"/>
        <v>0.89213462247530118</v>
      </c>
      <c r="H75" s="11">
        <f>IF(OR(COUNT(Calculations!CE76:CP76)&lt;3,COUNT(Calculations!CQ76:DB76)&lt;3),"N/A",IF(ISERROR(TTEST(Calculations!CQ76:DB76,Calculations!CE76:CP76,2,2)),"N/A",TTEST(Calculations!CQ76:DB76,Calculations!CE76:CP76,2,2)))</f>
        <v>0.25554037049500095</v>
      </c>
      <c r="I75" s="9">
        <f t="shared" si="5"/>
        <v>-1.1209070635835401</v>
      </c>
      <c r="J75" s="12" t="str">
        <f>IF(AND('Test Sample Data'!O75&gt;=35,'Control Sample Data'!O75&gt;=35),"C",IF(AND('Test Sample Data'!O75&gt;=30,'Control Sample Data'!O75&gt;=30, OR(H75&gt;=0.05, H75="N/A")),"B",IF(OR(AND('Test Sample Data'!O75&gt;=30,'Control Sample Data'!O75&lt;=30), AND('Test Sample Data'!O75&lt;=30,'Control Sample Data'!O75&gt;=30)),"A","OKAY")))</f>
        <v>OKAY</v>
      </c>
    </row>
    <row r="76" spans="1:10" ht="15" customHeight="1" x14ac:dyDescent="0.3">
      <c r="A76" s="7" t="str">
        <f>'Gene Table'!B76</f>
        <v>TNFRSF11B</v>
      </c>
      <c r="B76" s="102">
        <v>74</v>
      </c>
      <c r="C76" s="9">
        <f>Calculations!CA77</f>
        <v>-0.74799999999999989</v>
      </c>
      <c r="D76" s="9">
        <f>Calculations!CB77</f>
        <v>4.5740000000000007</v>
      </c>
      <c r="E76" s="10">
        <f t="shared" si="6"/>
        <v>1.6794629858882806</v>
      </c>
      <c r="F76" s="10">
        <f t="shared" si="6"/>
        <v>4.198448205379051E-2</v>
      </c>
      <c r="G76" s="9">
        <f t="shared" si="4"/>
        <v>40.001993682726699</v>
      </c>
      <c r="H76" s="11">
        <f>IF(OR(COUNT(Calculations!CE77:CP77)&lt;3,COUNT(Calculations!CQ77:DB77)&lt;3),"N/A",IF(ISERROR(TTEST(Calculations!CQ77:DB77,Calculations!CE77:CP77,2,2)),"N/A",TTEST(Calculations!CQ77:DB77,Calculations!CE77:CP77,2,2)))</f>
        <v>6.0673602298293581E-6</v>
      </c>
      <c r="I76" s="9">
        <f t="shared" si="5"/>
        <v>40.001993682726699</v>
      </c>
      <c r="J76" s="12" t="str">
        <f>IF(AND('Test Sample Data'!O76&gt;=35,'Control Sample Data'!O76&gt;=35),"C",IF(AND('Test Sample Data'!O76&gt;=30,'Control Sample Data'!O76&gt;=30, OR(H76&gt;=0.05, H76="N/A")),"B",IF(OR(AND('Test Sample Data'!O76&gt;=30,'Control Sample Data'!O76&lt;=30), AND('Test Sample Data'!O76&lt;=30,'Control Sample Data'!O76&gt;=30)),"A","OKAY")))</f>
        <v>OKAY</v>
      </c>
    </row>
    <row r="77" spans="1:10" ht="15" customHeight="1" x14ac:dyDescent="0.3">
      <c r="A77" s="7" t="str">
        <f>'Gene Table'!B77</f>
        <v>TNFSF10</v>
      </c>
      <c r="B77" s="102">
        <v>75</v>
      </c>
      <c r="C77" s="9">
        <f>Calculations!CA78</f>
        <v>11.731999999999999</v>
      </c>
      <c r="D77" s="9">
        <f>Calculations!CB78</f>
        <v>15.787333333333335</v>
      </c>
      <c r="E77" s="10">
        <f t="shared" si="6"/>
        <v>2.9397885283970144E-4</v>
      </c>
      <c r="F77" s="10">
        <f t="shared" si="6"/>
        <v>1.7682314679109441E-5</v>
      </c>
      <c r="G77" s="9">
        <f t="shared" si="4"/>
        <v>16.625586535173433</v>
      </c>
      <c r="H77" s="11">
        <f>IF(OR(COUNT(Calculations!CE78:CP78)&lt;3,COUNT(Calculations!CQ78:DB78)&lt;3),"N/A",IF(ISERROR(TTEST(Calculations!CQ78:DB78,Calculations!CE78:CP78,2,2)),"N/A",TTEST(Calculations!CQ78:DB78,Calculations!CE78:CP78,2,2)))</f>
        <v>3.9732595205312727E-4</v>
      </c>
      <c r="I77" s="9">
        <f t="shared" si="5"/>
        <v>16.625586535173433</v>
      </c>
      <c r="J77" s="12" t="str">
        <f>IF(AND('Test Sample Data'!O77&gt;=35,'Control Sample Data'!O77&gt;=35),"C",IF(AND('Test Sample Data'!O77&gt;=30,'Control Sample Data'!O77&gt;=30, OR(H77&gt;=0.05, H77="N/A")),"B",IF(OR(AND('Test Sample Data'!O77&gt;=30,'Control Sample Data'!O77&lt;=30), AND('Test Sample Data'!O77&lt;=30,'Control Sample Data'!O77&gt;=30)),"A","OKAY")))</f>
        <v>OKAY</v>
      </c>
    </row>
    <row r="78" spans="1:10" ht="15" customHeight="1" x14ac:dyDescent="0.3">
      <c r="A78" s="7" t="str">
        <f>'Gene Table'!B78</f>
        <v>TNFSF11</v>
      </c>
      <c r="B78" s="102">
        <v>76</v>
      </c>
      <c r="C78" s="9">
        <f>Calculations!CA79</f>
        <v>7.4986666666666659</v>
      </c>
      <c r="D78" s="9">
        <f>Calculations!CB79</f>
        <v>3.2340000000000004</v>
      </c>
      <c r="E78" s="10">
        <f t="shared" si="6"/>
        <v>5.5293795991578857E-3</v>
      </c>
      <c r="F78" s="10">
        <f t="shared" si="6"/>
        <v>0.10628427000802447</v>
      </c>
      <c r="G78" s="9">
        <f t="shared" si="4"/>
        <v>5.2024439728855613E-2</v>
      </c>
      <c r="H78" s="11">
        <f>IF(OR(COUNT(Calculations!CE79:CP79)&lt;3,COUNT(Calculations!CQ79:DB79)&lt;3),"N/A",IF(ISERROR(TTEST(Calculations!CQ79:DB79,Calculations!CE79:CP79,2,2)),"N/A",TTEST(Calculations!CQ79:DB79,Calculations!CE79:CP79,2,2)))</f>
        <v>2.0355143111562434E-5</v>
      </c>
      <c r="I78" s="9">
        <f t="shared" si="5"/>
        <v>-19.221735115493132</v>
      </c>
      <c r="J78" s="12" t="str">
        <f>IF(AND('Test Sample Data'!O78&gt;=35,'Control Sample Data'!O78&gt;=35),"C",IF(AND('Test Sample Data'!O78&gt;=30,'Control Sample Data'!O78&gt;=30, OR(H78&gt;=0.05, H78="N/A")),"B",IF(OR(AND('Test Sample Data'!O78&gt;=30,'Control Sample Data'!O78&lt;=30), AND('Test Sample Data'!O78&lt;=30,'Control Sample Data'!O78&gt;=30)),"A","OKAY")))</f>
        <v>OKAY</v>
      </c>
    </row>
    <row r="79" spans="1:10" ht="15" customHeight="1" x14ac:dyDescent="0.3">
      <c r="A79" s="7" t="str">
        <f>'Gene Table'!B79</f>
        <v>TNFSF12</v>
      </c>
      <c r="B79" s="102">
        <v>77</v>
      </c>
      <c r="C79" s="9">
        <f>Calculations!CA80</f>
        <v>7.9553333333333347</v>
      </c>
      <c r="D79" s="9">
        <f>Calculations!CB80</f>
        <v>10.634</v>
      </c>
      <c r="E79" s="10">
        <f t="shared" si="6"/>
        <v>4.0290813961240853E-3</v>
      </c>
      <c r="F79" s="10">
        <f t="shared" si="6"/>
        <v>6.2928448754151131E-4</v>
      </c>
      <c r="G79" s="9">
        <f t="shared" si="4"/>
        <v>6.4026389906175831</v>
      </c>
      <c r="H79" s="11">
        <f>IF(OR(COUNT(Calculations!CE80:CP80)&lt;3,COUNT(Calculations!CQ80:DB80)&lt;3),"N/A",IF(ISERROR(TTEST(Calculations!CQ80:DB80,Calculations!CE80:CP80,2,2)),"N/A",TTEST(Calculations!CQ80:DB80,Calculations!CE80:CP80,2,2)))</f>
        <v>6.6241837504792773E-4</v>
      </c>
      <c r="I79" s="9">
        <f t="shared" si="5"/>
        <v>6.4026389906175831</v>
      </c>
      <c r="J79" s="12" t="str">
        <f>IF(AND('Test Sample Data'!O79&gt;=35,'Control Sample Data'!O79&gt;=35),"C",IF(AND('Test Sample Data'!O79&gt;=30,'Control Sample Data'!O79&gt;=30, OR(H79&gt;=0.05, H79="N/A")),"B",IF(OR(AND('Test Sample Data'!O79&gt;=30,'Control Sample Data'!O79&lt;=30), AND('Test Sample Data'!O79&lt;=30,'Control Sample Data'!O79&gt;=30)),"A","OKAY")))</f>
        <v>OKAY</v>
      </c>
    </row>
    <row r="80" spans="1:10" ht="15" customHeight="1" x14ac:dyDescent="0.3">
      <c r="A80" s="7" t="str">
        <f>'Gene Table'!B80</f>
        <v>TNFSF13</v>
      </c>
      <c r="B80" s="102">
        <v>78</v>
      </c>
      <c r="C80" s="9">
        <f>Calculations!CA81</f>
        <v>7.3886666666666665</v>
      </c>
      <c r="D80" s="9">
        <f>Calculations!CB81</f>
        <v>7.7839999999999998</v>
      </c>
      <c r="E80" s="10">
        <f t="shared" si="6"/>
        <v>5.9674625937627228E-3</v>
      </c>
      <c r="F80" s="10">
        <f t="shared" si="6"/>
        <v>4.5371434840848542E-3</v>
      </c>
      <c r="G80" s="9">
        <f t="shared" si="4"/>
        <v>1.3152466115949528</v>
      </c>
      <c r="H80" s="11">
        <f>IF(OR(COUNT(Calculations!CE81:CP81)&lt;3,COUNT(Calculations!CQ81:DB81)&lt;3),"N/A",IF(ISERROR(TTEST(Calculations!CQ81:DB81,Calculations!CE81:CP81,2,2)),"N/A",TTEST(Calculations!CQ81:DB81,Calculations!CE81:CP81,2,2)))</f>
        <v>4.4987729570091254E-3</v>
      </c>
      <c r="I80" s="9">
        <f t="shared" si="5"/>
        <v>1.3152466115949528</v>
      </c>
      <c r="J80" s="12" t="str">
        <f>IF(AND('Test Sample Data'!O80&gt;=35,'Control Sample Data'!O80&gt;=35),"C",IF(AND('Test Sample Data'!O80&gt;=30,'Control Sample Data'!O80&gt;=30, OR(H80&gt;=0.05, H80="N/A")),"B",IF(OR(AND('Test Sample Data'!O80&gt;=30,'Control Sample Data'!O80&lt;=30), AND('Test Sample Data'!O80&lt;=30,'Control Sample Data'!O80&gt;=30)),"A","OKAY")))</f>
        <v>OKAY</v>
      </c>
    </row>
    <row r="81" spans="1:10" ht="15" customHeight="1" x14ac:dyDescent="0.3">
      <c r="A81" s="7" t="str">
        <f>'Gene Table'!B81</f>
        <v>TNFSF13B</v>
      </c>
      <c r="B81" s="102">
        <v>79</v>
      </c>
      <c r="C81" s="9">
        <f>Calculations!CA82</f>
        <v>10.542</v>
      </c>
      <c r="D81" s="9">
        <f>Calculations!CB82</f>
        <v>11.920666666666667</v>
      </c>
      <c r="E81" s="10">
        <f t="shared" si="6"/>
        <v>6.7072081710430791E-4</v>
      </c>
      <c r="F81" s="10">
        <f t="shared" si="6"/>
        <v>2.5794182308331432E-4</v>
      </c>
      <c r="G81" s="9">
        <f t="shared" si="4"/>
        <v>2.6002794315665025</v>
      </c>
      <c r="H81" s="11">
        <f>IF(OR(COUNT(Calculations!CE82:CP82)&lt;3,COUNT(Calculations!CQ82:DB82)&lt;3),"N/A",IF(ISERROR(TTEST(Calculations!CQ82:DB82,Calculations!CE82:CP82,2,2)),"N/A",TTEST(Calculations!CQ82:DB82,Calculations!CE82:CP82,2,2)))</f>
        <v>7.7286986698393053E-5</v>
      </c>
      <c r="I81" s="9">
        <f t="shared" si="5"/>
        <v>2.6002794315665025</v>
      </c>
      <c r="J81" s="12" t="str">
        <f>IF(AND('Test Sample Data'!O81&gt;=35,'Control Sample Data'!O81&gt;=35),"C",IF(AND('Test Sample Data'!O81&gt;=30,'Control Sample Data'!O81&gt;=30, OR(H81&gt;=0.05, H81="N/A")),"B",IF(OR(AND('Test Sample Data'!O81&gt;=30,'Control Sample Data'!O81&lt;=30), AND('Test Sample Data'!O81&lt;=30,'Control Sample Data'!O81&gt;=30)),"A","OKAY")))</f>
        <v>A</v>
      </c>
    </row>
    <row r="82" spans="1:10" ht="15" customHeight="1" x14ac:dyDescent="0.3">
      <c r="A82" s="7" t="str">
        <f>'Gene Table'!B82</f>
        <v>TNFSF14</v>
      </c>
      <c r="B82" s="102">
        <v>80</v>
      </c>
      <c r="C82" s="9">
        <f>Calculations!CA83</f>
        <v>11.018666666666666</v>
      </c>
      <c r="D82" s="9">
        <f>Calculations!CB83</f>
        <v>6.2840000000000016</v>
      </c>
      <c r="E82" s="10">
        <f t="shared" si="6"/>
        <v>4.8200419842328785E-4</v>
      </c>
      <c r="F82" s="10">
        <f t="shared" si="6"/>
        <v>1.2832979699251014E-2</v>
      </c>
      <c r="G82" s="9">
        <f t="shared" si="4"/>
        <v>3.755980370259758E-2</v>
      </c>
      <c r="H82" s="11">
        <f>IF(OR(COUNT(Calculations!CE83:CP83)&lt;3,COUNT(Calculations!CQ83:DB83)&lt;3),"N/A",IF(ISERROR(TTEST(Calculations!CQ83:DB83,Calculations!CE83:CP83,2,2)),"N/A",TTEST(Calculations!CQ83:DB83,Calculations!CE83:CP83,2,2)))</f>
        <v>9.1177894177461351E-4</v>
      </c>
      <c r="I82" s="9">
        <f t="shared" si="5"/>
        <v>-26.624207301989745</v>
      </c>
      <c r="J82" s="12" t="str">
        <f>IF(AND('Test Sample Data'!O82&gt;=35,'Control Sample Data'!O82&gt;=35),"C",IF(AND('Test Sample Data'!O82&gt;=30,'Control Sample Data'!O82&gt;=30, OR(H82&gt;=0.05, H82="N/A")),"B",IF(OR(AND('Test Sample Data'!O82&gt;=30,'Control Sample Data'!O82&lt;=30), AND('Test Sample Data'!O82&lt;=30,'Control Sample Data'!O82&gt;=30)),"A","OKAY")))</f>
        <v>OKAY</v>
      </c>
    </row>
    <row r="83" spans="1:10" ht="15" customHeight="1" x14ac:dyDescent="0.3">
      <c r="A83" s="7" t="str">
        <f>'Gene Table'!B83</f>
        <v>TNFSF4</v>
      </c>
      <c r="B83" s="105">
        <v>81</v>
      </c>
      <c r="C83" s="9">
        <f>Calculations!CA84</f>
        <v>14.112</v>
      </c>
      <c r="D83" s="9">
        <f>Calculations!CB84</f>
        <v>16.537333333333333</v>
      </c>
      <c r="E83" s="10">
        <f t="shared" si="6"/>
        <v>5.6476100344107175E-5</v>
      </c>
      <c r="F83" s="10">
        <f t="shared" si="6"/>
        <v>1.0513967213057007E-5</v>
      </c>
      <c r="G83" s="9">
        <f t="shared" si="4"/>
        <v>5.3715309549349799</v>
      </c>
      <c r="H83" s="11">
        <f>IF(OR(COUNT(Calculations!CE84:CP84)&lt;3,COUNT(Calculations!CQ84:DB84)&lt;3),"N/A",IF(ISERROR(TTEST(Calculations!CQ84:DB84,Calculations!CE84:CP84,2,2)),"N/A",TTEST(Calculations!CQ84:DB84,Calculations!CE84:CP84,2,2)))</f>
        <v>1.4696447396822509E-2</v>
      </c>
      <c r="I83" s="9">
        <f t="shared" si="5"/>
        <v>5.3715309549349799</v>
      </c>
      <c r="J83" s="12" t="str">
        <f>IF(AND('Test Sample Data'!O83&gt;=35,'Control Sample Data'!O83&gt;=35),"C",IF(AND('Test Sample Data'!O83&gt;=30,'Control Sample Data'!O83&gt;=30, OR(H83&gt;=0.05, H83="N/A")),"B",IF(OR(AND('Test Sample Data'!O83&gt;=30,'Control Sample Data'!O83&lt;=30), AND('Test Sample Data'!O83&lt;=30,'Control Sample Data'!O83&gt;=30)),"A","OKAY")))</f>
        <v>OKAY</v>
      </c>
    </row>
    <row r="84" spans="1:10" ht="15" customHeight="1" x14ac:dyDescent="0.3">
      <c r="A84" s="7" t="str">
        <f>'Gene Table'!B84</f>
        <v>TNFSF8</v>
      </c>
      <c r="B84" s="102">
        <v>82</v>
      </c>
      <c r="C84" s="9">
        <f>Calculations!CA85</f>
        <v>9.7686666666666664</v>
      </c>
      <c r="D84" s="9">
        <f>Calculations!CB85</f>
        <v>8.4240000000000013</v>
      </c>
      <c r="E84" s="10">
        <f t="shared" si="6"/>
        <v>1.1464056444523141E-3</v>
      </c>
      <c r="F84" s="10">
        <f t="shared" si="6"/>
        <v>2.9115437242166397E-3</v>
      </c>
      <c r="G84" s="9">
        <f t="shared" si="4"/>
        <v>0.39374495217679006</v>
      </c>
      <c r="H84" s="11">
        <f>IF(OR(COUNT(Calculations!CE85:CP85)&lt;3,COUNT(Calculations!CQ85:DB85)&lt;3),"N/A",IF(ISERROR(TTEST(Calculations!CQ85:DB85,Calculations!CE85:CP85,2,2)),"N/A",TTEST(Calculations!CQ85:DB85,Calculations!CE85:CP85,2,2)))</f>
        <v>2.5281763396412405E-4</v>
      </c>
      <c r="I84" s="9">
        <f t="shared" si="5"/>
        <v>-2.5397150984960528</v>
      </c>
      <c r="J84" s="12" t="str">
        <f>IF(AND('Test Sample Data'!O84&gt;=35,'Control Sample Data'!O84&gt;=35),"C",IF(AND('Test Sample Data'!O84&gt;=30,'Control Sample Data'!O84&gt;=30, OR(H84&gt;=0.05, H84="N/A")),"B",IF(OR(AND('Test Sample Data'!O84&gt;=30,'Control Sample Data'!O84&lt;=30), AND('Test Sample Data'!O84&lt;=30,'Control Sample Data'!O84&gt;=30)),"A","OKAY")))</f>
        <v>OKAY</v>
      </c>
    </row>
    <row r="85" spans="1:10" ht="15" customHeight="1" x14ac:dyDescent="0.3">
      <c r="A85" s="7" t="str">
        <f>'Gene Table'!B85</f>
        <v>TXLNA</v>
      </c>
      <c r="B85" s="102">
        <v>83</v>
      </c>
      <c r="C85" s="9">
        <f>Calculations!CA86</f>
        <v>8.032</v>
      </c>
      <c r="D85" s="9">
        <f>Calculations!CB86</f>
        <v>7.8240000000000007</v>
      </c>
      <c r="E85" s="10">
        <f t="shared" si="6"/>
        <v>3.8205604431536719E-3</v>
      </c>
      <c r="F85" s="10">
        <f t="shared" si="6"/>
        <v>4.4130750569145423E-3</v>
      </c>
      <c r="G85" s="9">
        <f t="shared" si="4"/>
        <v>0.8657365655196595</v>
      </c>
      <c r="H85" s="11">
        <f>IF(OR(COUNT(Calculations!CE86:CP86)&lt;3,COUNT(Calculations!CQ86:DB86)&lt;3),"N/A",IF(ISERROR(TTEST(Calculations!CQ86:DB86,Calculations!CE86:CP86,2,2)),"N/A",TTEST(Calculations!CQ86:DB86,Calculations!CE86:CP86,2,2)))</f>
        <v>2.8273983238318576E-2</v>
      </c>
      <c r="I85" s="9">
        <f t="shared" si="5"/>
        <v>-1.1550857845535827</v>
      </c>
      <c r="J85" s="12" t="str">
        <f>IF(AND('Test Sample Data'!O85&gt;=35,'Control Sample Data'!O85&gt;=35),"C",IF(AND('Test Sample Data'!O85&gt;=30,'Control Sample Data'!O85&gt;=30, OR(H85&gt;=0.05, H85="N/A")),"B",IF(OR(AND('Test Sample Data'!O85&gt;=30,'Control Sample Data'!O85&lt;=30), AND('Test Sample Data'!O85&lt;=30,'Control Sample Data'!O85&gt;=30)),"A","OKAY")))</f>
        <v>OKAY</v>
      </c>
    </row>
    <row r="86" spans="1:10" ht="15" customHeight="1" x14ac:dyDescent="0.3">
      <c r="A86" s="7" t="str">
        <f>'Gene Table'!B86</f>
        <v>VEGFA</v>
      </c>
      <c r="B86" s="102">
        <v>84</v>
      </c>
      <c r="C86" s="9">
        <f>Calculations!CA87</f>
        <v>1.5053333333333327</v>
      </c>
      <c r="D86" s="9">
        <f>Calculations!CB87</f>
        <v>3.8040000000000007</v>
      </c>
      <c r="E86" s="10">
        <f t="shared" si="6"/>
        <v>0.35224879263012537</v>
      </c>
      <c r="F86" s="10">
        <f t="shared" si="6"/>
        <v>7.1594868623734764E-2</v>
      </c>
      <c r="G86" s="9">
        <f t="shared" si="4"/>
        <v>4.9200284797135536</v>
      </c>
      <c r="H86" s="11">
        <f>IF(OR(COUNT(Calculations!CE87:CP87)&lt;3,COUNT(Calculations!CQ87:DB87)&lt;3),"N/A",IF(ISERROR(TTEST(Calculations!CQ87:DB87,Calculations!CE87:CP87,2,2)),"N/A",TTEST(Calculations!CQ87:DB87,Calculations!CE87:CP87,2,2)))</f>
        <v>5.6786318573741467E-7</v>
      </c>
      <c r="I86" s="13">
        <f t="shared" si="5"/>
        <v>4.9200284797135536</v>
      </c>
      <c r="J86" s="12" t="str">
        <f>IF(AND('Test Sample Data'!O86&gt;=35,'Control Sample Data'!O86&gt;=35),"C",IF(AND('Test Sample Data'!O86&gt;=30,'Control Sample Data'!O86&gt;=30, OR(H86&gt;=0.05, H86="N/A")),"B",IF(OR(AND('Test Sample Data'!O86&gt;=30,'Control Sample Data'!O86&lt;=30), AND('Test Sample Data'!O86&lt;=30,'Control Sample Data'!O86&gt;=30)),"A","OKAY")))</f>
        <v>OKAY</v>
      </c>
    </row>
    <row r="87" spans="1:10" ht="15" customHeight="1" x14ac:dyDescent="0.3">
      <c r="A87" s="7" t="str">
        <f>'Gene Table'!B87</f>
        <v>ACTB</v>
      </c>
      <c r="B87" s="102">
        <v>85</v>
      </c>
      <c r="C87" s="9">
        <f>Calculations!CA88</f>
        <v>-4.1479999999999997</v>
      </c>
      <c r="D87" s="9">
        <f>Calculations!CB88</f>
        <v>-4.3859999999999992</v>
      </c>
      <c r="E87" s="10">
        <f t="shared" si="6"/>
        <v>17.728517565838811</v>
      </c>
      <c r="F87" s="10">
        <f t="shared" si="6"/>
        <v>20.908244062290763</v>
      </c>
      <c r="G87" s="9">
        <f t="shared" si="4"/>
        <v>0.847919964633148</v>
      </c>
      <c r="H87" s="11">
        <f>IF(OR(COUNT(Calculations!CE88:CP88)&lt;3,COUNT(Calculations!CQ88:DB88)&lt;3),"N/A",IF(ISERROR(TTEST(Calculations!CQ88:DB88,Calculations!CE88:CP88,2,2)),"N/A",TTEST(Calculations!CQ88:DB88,Calculations!CE88:CP88,2,2)))</f>
        <v>0.28551159573383844</v>
      </c>
      <c r="I87" s="9">
        <f t="shared" si="5"/>
        <v>-1.1793565922612157</v>
      </c>
      <c r="J87" s="12" t="str">
        <f>IF(AND('Test Sample Data'!O87&gt;=35,'Control Sample Data'!O87&gt;=35),"C",IF(AND('Test Sample Data'!O87&gt;=30,'Control Sample Data'!O87&gt;=30, OR(H87&gt;=0.05, H87="N/A")),"B",IF(OR(AND('Test Sample Data'!O87&gt;=30,'Control Sample Data'!O87&lt;=30), AND('Test Sample Data'!O87&lt;=30,'Control Sample Data'!O87&gt;=30)),"A","OKAY")))</f>
        <v>OKAY</v>
      </c>
    </row>
    <row r="88" spans="1:10" ht="15" customHeight="1" x14ac:dyDescent="0.3">
      <c r="A88" s="7" t="str">
        <f>'Gene Table'!B88</f>
        <v>B2M</v>
      </c>
      <c r="B88" s="102">
        <v>86</v>
      </c>
      <c r="C88" s="9">
        <f>Calculations!CA89</f>
        <v>5.7720000000000011</v>
      </c>
      <c r="D88" s="9">
        <f>Calculations!CB89</f>
        <v>6.0306666666666677</v>
      </c>
      <c r="E88" s="10">
        <f t="shared" si="6"/>
        <v>1.8300159081543897E-2</v>
      </c>
      <c r="F88" s="10">
        <f t="shared" si="6"/>
        <v>1.5296372091599168E-2</v>
      </c>
      <c r="G88" s="9">
        <f t="shared" si="4"/>
        <v>1.1963725105506828</v>
      </c>
      <c r="H88" s="11">
        <f>IF(OR(COUNT(Calculations!CE89:CP89)&lt;3,COUNT(Calculations!CQ89:DB89)&lt;3),"N/A",IF(ISERROR(TTEST(Calculations!CQ89:DB89,Calculations!CE89:CP89,2,2)),"N/A",TTEST(Calculations!CQ89:DB89,Calculations!CE89:CP89,2,2)))</f>
        <v>0.31915274307877317</v>
      </c>
      <c r="I88" s="9">
        <f t="shared" si="5"/>
        <v>1.1963725105506828</v>
      </c>
      <c r="J88" s="12" t="str">
        <f>IF(AND('Test Sample Data'!O88&gt;=35,'Control Sample Data'!O88&gt;=35),"C",IF(AND('Test Sample Data'!O88&gt;=30,'Control Sample Data'!O88&gt;=30, OR(H88&gt;=0.05, H88="N/A")),"B",IF(OR(AND('Test Sample Data'!O88&gt;=30,'Control Sample Data'!O88&lt;=30), AND('Test Sample Data'!O88&lt;=30,'Control Sample Data'!O88&gt;=30)),"A","OKAY")))</f>
        <v>OKAY</v>
      </c>
    </row>
    <row r="89" spans="1:10" ht="15" customHeight="1" x14ac:dyDescent="0.3">
      <c r="A89" s="7" t="str">
        <f>'Gene Table'!B89</f>
        <v>GAPDH</v>
      </c>
      <c r="B89" s="106">
        <v>87</v>
      </c>
      <c r="C89" s="9">
        <f>Calculations!CA90</f>
        <v>0.25200000000000128</v>
      </c>
      <c r="D89" s="9">
        <f>Calculations!CB90</f>
        <v>8.7333333333333485E-2</v>
      </c>
      <c r="E89" s="10">
        <f t="shared" si="6"/>
        <v>0.83973149294413951</v>
      </c>
      <c r="F89" s="10">
        <f t="shared" si="6"/>
        <v>0.9412609619546396</v>
      </c>
      <c r="G89" s="9">
        <f t="shared" si="4"/>
        <v>0.8921346224752994</v>
      </c>
      <c r="H89" s="11">
        <f>IF(OR(COUNT(Calculations!CE90:CP90)&lt;3,COUNT(Calculations!CQ90:DB90)&lt;3),"N/A",IF(ISERROR(TTEST(Calculations!CQ90:DB90,Calculations!CE90:CP90,2,2)),"N/A",TTEST(Calculations!CQ90:DB90,Calculations!CE90:CP90,2,2)))</f>
        <v>3.2162493595250204E-2</v>
      </c>
      <c r="I89" s="9">
        <f t="shared" si="5"/>
        <v>-1.1209070635835423</v>
      </c>
      <c r="J89" s="12" t="str">
        <f>IF(AND('Test Sample Data'!O89&gt;=35,'Control Sample Data'!O89&gt;=35),"C",IF(AND('Test Sample Data'!O89&gt;=30,'Control Sample Data'!O89&gt;=30, OR(H89&gt;=0.05, H89="N/A")),"B",IF(OR(AND('Test Sample Data'!O89&gt;=30,'Control Sample Data'!O89&lt;=30), AND('Test Sample Data'!O89&lt;=30,'Control Sample Data'!O89&gt;=30)),"A","OKAY")))</f>
        <v>OKAY</v>
      </c>
    </row>
    <row r="90" spans="1:10" ht="15" customHeight="1" x14ac:dyDescent="0.3">
      <c r="A90" s="7" t="str">
        <f>'Gene Table'!B90</f>
        <v>HPRT1</v>
      </c>
      <c r="B90" s="102">
        <v>88</v>
      </c>
      <c r="C90" s="9">
        <f>Calculations!CA91</f>
        <v>-0.42133333333333428</v>
      </c>
      <c r="D90" s="9">
        <f>Calculations!CB91</f>
        <v>-0.57266666666666544</v>
      </c>
      <c r="E90" s="10">
        <f t="shared" si="6"/>
        <v>1.3391646339665484</v>
      </c>
      <c r="F90" s="10">
        <f t="shared" si="6"/>
        <v>1.4872700903768545</v>
      </c>
      <c r="G90" s="9">
        <f t="shared" si="4"/>
        <v>0.90041791509921498</v>
      </c>
      <c r="H90" s="11">
        <f>IF(OR(COUNT(Calculations!CE91:CP91)&lt;3,COUNT(Calculations!CQ91:DB91)&lt;3),"N/A",IF(ISERROR(TTEST(Calculations!CQ91:DB91,Calculations!CE91:CP91,2,2)),"N/A",TTEST(Calculations!CQ91:DB91,Calculations!CE91:CP91,2,2)))</f>
        <v>2.3310555356302335E-2</v>
      </c>
      <c r="I90" s="9">
        <f t="shared" si="5"/>
        <v>-1.1105954060118988</v>
      </c>
      <c r="J90" s="12" t="str">
        <f>IF(AND('Test Sample Data'!O90&gt;=35,'Control Sample Data'!O90&gt;=35),"C",IF(AND('Test Sample Data'!O90&gt;=30,'Control Sample Data'!O90&gt;=30, OR(H90&gt;=0.05, H90="N/A")),"B",IF(OR(AND('Test Sample Data'!O90&gt;=30,'Control Sample Data'!O90&lt;=30), AND('Test Sample Data'!O90&lt;=30,'Control Sample Data'!O90&gt;=30)),"A","OKAY")))</f>
        <v>OKAY</v>
      </c>
    </row>
    <row r="91" spans="1:10" ht="15" customHeight="1" x14ac:dyDescent="0.3">
      <c r="A91" s="7" t="str">
        <f>'Gene Table'!B91</f>
        <v>RPLP0</v>
      </c>
      <c r="B91" s="102">
        <v>89</v>
      </c>
      <c r="C91" s="9">
        <f>Calculations!CA92</f>
        <v>-1.454666666666667</v>
      </c>
      <c r="D91" s="9">
        <f>Calculations!CB92</f>
        <v>-1.1593333333333327</v>
      </c>
      <c r="E91" s="10">
        <f t="shared" si="6"/>
        <v>2.7409322469735651</v>
      </c>
      <c r="F91" s="10">
        <f t="shared" si="6"/>
        <v>2.2335419221143966</v>
      </c>
      <c r="G91" s="9">
        <f t="shared" si="4"/>
        <v>1.2271684806250891</v>
      </c>
      <c r="H91" s="11">
        <f>IF(OR(COUNT(Calculations!CE92:CP92)&lt;3,COUNT(Calculations!CQ92:DB92)&lt;3),"N/A",IF(ISERROR(TTEST(Calculations!CQ92:DB92,Calculations!CE92:CP92,2,2)),"N/A",TTEST(Calculations!CQ92:DB92,Calculations!CE92:CP92,2,2)))</f>
        <v>3.40008182582895E-3</v>
      </c>
      <c r="I91" s="9">
        <f t="shared" si="5"/>
        <v>1.2271684806250891</v>
      </c>
      <c r="J91" s="12" t="str">
        <f>IF(AND('Test Sample Data'!O91&gt;=35,'Control Sample Data'!O91&gt;=35),"C",IF(AND('Test Sample Data'!O91&gt;=30,'Control Sample Data'!O91&gt;=30, OR(H91&gt;=0.05, H91="N/A")),"B",IF(OR(AND('Test Sample Data'!O91&gt;=30,'Control Sample Data'!O91&lt;=30), AND('Test Sample Data'!O91&lt;=30,'Control Sample Data'!O91&gt;=30)),"A","OKAY")))</f>
        <v>OKAY</v>
      </c>
    </row>
    <row r="92" spans="1:10" ht="15" customHeight="1" x14ac:dyDescent="0.3">
      <c r="A92" s="7" t="str">
        <f>'Gene Table'!B92</f>
        <v>HGDC</v>
      </c>
      <c r="B92" s="102">
        <v>90</v>
      </c>
      <c r="C92" s="9">
        <f>Calculations!CA93</f>
        <v>16.342000000000002</v>
      </c>
      <c r="D92" s="9">
        <f>Calculations!CB93</f>
        <v>16.537333333333333</v>
      </c>
      <c r="E92" s="10">
        <f t="shared" ref="E92:E98" si="7">IF(ISERROR(2^-C92),"N/A",2^-C92)</f>
        <v>1.2038373426093518E-5</v>
      </c>
      <c r="F92" s="10">
        <f t="shared" ref="F92:F98" si="8">IF(ISERROR(2^-D92),"N/A",2^-D92)</f>
        <v>1.0513967213057007E-5</v>
      </c>
      <c r="G92" s="9">
        <f t="shared" ref="G92:G98" si="9">IF(ISERROR(E92/F92),"N/A",E92/F92)</f>
        <v>1.1449886785973036</v>
      </c>
      <c r="H92" s="11">
        <f>IF(OR(COUNT(Calculations!CE93:CP93)&lt;3,COUNT(Calculations!CQ93:DB93)&lt;3),"N/A",IF(ISERROR(TTEST(Calculations!CQ93:DB93,Calculations!CE93:CP93,2,2)),"N/A",TTEST(Calculations!CQ93:DB93,Calculations!CE93:CP93,2,2)))</f>
        <v>6.1565065283568671E-2</v>
      </c>
      <c r="I92" s="9">
        <f t="shared" ref="I92:I98" si="10">IF(G92&gt;1,G92,-1/G92)</f>
        <v>1.1449886785973036</v>
      </c>
      <c r="J92" s="12" t="str">
        <f>IF(AND('Test Sample Data'!O92&gt;=35,'Control Sample Data'!O92&gt;=35),"C",IF(AND('Test Sample Data'!O92&gt;=30,'Control Sample Data'!O92&gt;=30, OR(H92&gt;=0.05, H92="N/A")),"B",IF(OR(AND('Test Sample Data'!O92&gt;=30,'Control Sample Data'!O92&lt;=30), AND('Test Sample Data'!O92&lt;=30,'Control Sample Data'!O92&gt;=30)),"A","OKAY")))</f>
        <v>C</v>
      </c>
    </row>
    <row r="93" spans="1:10" ht="15" customHeight="1" x14ac:dyDescent="0.3">
      <c r="A93" s="7" t="str">
        <f>'Gene Table'!B93</f>
        <v>RTC1</v>
      </c>
      <c r="B93" s="102">
        <v>91</v>
      </c>
      <c r="C93" s="9">
        <f>Calculations!CA94</f>
        <v>1.5886666666666673</v>
      </c>
      <c r="D93" s="9">
        <f>Calculations!CB94</f>
        <v>2.834000000000001</v>
      </c>
      <c r="E93" s="10">
        <f t="shared" si="7"/>
        <v>0.33247858703671573</v>
      </c>
      <c r="F93" s="10">
        <f t="shared" si="8"/>
        <v>0.14024293506631047</v>
      </c>
      <c r="G93" s="9">
        <f t="shared" si="9"/>
        <v>2.3707332342945566</v>
      </c>
      <c r="H93" s="11">
        <f>IF(OR(COUNT(Calculations!CE94:CP94)&lt;3,COUNT(Calculations!CQ94:DB94)&lt;3),"N/A",IF(ISERROR(TTEST(Calculations!CQ94:DB94,Calculations!CE94:CP94,2,2)),"N/A",TTEST(Calculations!CQ94:DB94,Calculations!CE94:CP94,2,2)))</f>
        <v>5.2543491118575087E-3</v>
      </c>
      <c r="I93" s="9">
        <f t="shared" si="10"/>
        <v>2.3707332342945566</v>
      </c>
      <c r="J93" s="12" t="str">
        <f>IF(AND('Test Sample Data'!O93&gt;=35,'Control Sample Data'!O93&gt;=35),"C",IF(AND('Test Sample Data'!O93&gt;=30,'Control Sample Data'!O93&gt;=30, OR(H93&gt;=0.05, H93="N/A")),"B",IF(OR(AND('Test Sample Data'!O93&gt;=30,'Control Sample Data'!O93&lt;=30), AND('Test Sample Data'!O93&lt;=30,'Control Sample Data'!O93&gt;=30)),"A","OKAY")))</f>
        <v>OKAY</v>
      </c>
    </row>
    <row r="94" spans="1:10" ht="15" customHeight="1" x14ac:dyDescent="0.3">
      <c r="A94" s="7" t="str">
        <f>'Gene Table'!B94</f>
        <v>RTC2</v>
      </c>
      <c r="B94" s="102">
        <v>92</v>
      </c>
      <c r="C94" s="9">
        <f>Calculations!CA95</f>
        <v>1.4420000000000002</v>
      </c>
      <c r="D94" s="9">
        <f>Calculations!CB95</f>
        <v>2.7940000000000005</v>
      </c>
      <c r="E94" s="10">
        <f t="shared" si="7"/>
        <v>0.36805671554204455</v>
      </c>
      <c r="F94" s="10">
        <f t="shared" si="8"/>
        <v>0.14418570063250277</v>
      </c>
      <c r="G94" s="9">
        <f t="shared" si="9"/>
        <v>2.5526575376579062</v>
      </c>
      <c r="H94" s="11">
        <f>IF(OR(COUNT(Calculations!CE95:CP95)&lt;3,COUNT(Calculations!CQ95:DB95)&lt;3),"N/A",IF(ISERROR(TTEST(Calculations!CQ95:DB95,Calculations!CE95:CP95,2,2)),"N/A",TTEST(Calculations!CQ95:DB95,Calculations!CE95:CP95,2,2)))</f>
        <v>5.9599175878710556E-4</v>
      </c>
      <c r="I94" s="9">
        <f t="shared" si="10"/>
        <v>2.5526575376579062</v>
      </c>
      <c r="J94" s="12" t="str">
        <f>IF(AND('Test Sample Data'!O94&gt;=35,'Control Sample Data'!O94&gt;=35),"C",IF(AND('Test Sample Data'!O94&gt;=30,'Control Sample Data'!O94&gt;=30, OR(H94&gt;=0.05, H94="N/A")),"B",IF(OR(AND('Test Sample Data'!O94&gt;=30,'Control Sample Data'!O94&lt;=30), AND('Test Sample Data'!O94&lt;=30,'Control Sample Data'!O94&gt;=30)),"A","OKAY")))</f>
        <v>OKAY</v>
      </c>
    </row>
    <row r="95" spans="1:10" ht="15" customHeight="1" x14ac:dyDescent="0.3">
      <c r="A95" s="7" t="str">
        <f>'Gene Table'!B95</f>
        <v>RTC3</v>
      </c>
      <c r="B95" s="102">
        <v>93</v>
      </c>
      <c r="C95" s="9">
        <f>Calculations!CA96</f>
        <v>1.488666666666667</v>
      </c>
      <c r="D95" s="9">
        <f>Calculations!CB96</f>
        <v>2.920666666666667</v>
      </c>
      <c r="E95" s="10">
        <f t="shared" si="7"/>
        <v>0.35634172644751522</v>
      </c>
      <c r="F95" s="10">
        <f t="shared" si="8"/>
        <v>0.13206621341865699</v>
      </c>
      <c r="G95" s="9">
        <f t="shared" si="9"/>
        <v>2.6982050686793966</v>
      </c>
      <c r="H95" s="11">
        <f>IF(OR(COUNT(Calculations!CE96:CP96)&lt;3,COUNT(Calculations!CQ96:DB96)&lt;3),"N/A",IF(ISERROR(TTEST(Calculations!CQ96:DB96,Calculations!CE96:CP96,2,2)),"N/A",TTEST(Calculations!CQ96:DB96,Calculations!CE96:CP96,2,2)))</f>
        <v>1.725508935066132E-4</v>
      </c>
      <c r="I95" s="9">
        <f t="shared" si="10"/>
        <v>2.6982050686793966</v>
      </c>
      <c r="J95" s="12" t="str">
        <f>IF(AND('Test Sample Data'!O95&gt;=35,'Control Sample Data'!O95&gt;=35),"C",IF(AND('Test Sample Data'!O95&gt;=30,'Control Sample Data'!O95&gt;=30, OR(H95&gt;=0.05, H95="N/A")),"B",IF(OR(AND('Test Sample Data'!O95&gt;=30,'Control Sample Data'!O95&lt;=30), AND('Test Sample Data'!O95&lt;=30,'Control Sample Data'!O95&gt;=30)),"A","OKAY")))</f>
        <v>OKAY</v>
      </c>
    </row>
    <row r="96" spans="1:10" ht="15" customHeight="1" x14ac:dyDescent="0.3">
      <c r="A96" s="7" t="str">
        <f>'Gene Table'!B96</f>
        <v>PPC1</v>
      </c>
      <c r="B96" s="102">
        <v>94</v>
      </c>
      <c r="C96" s="9">
        <f>Calculations!CA97</f>
        <v>-0.47133333333333266</v>
      </c>
      <c r="D96" s="9">
        <f>Calculations!CB97</f>
        <v>-0.91266666666666529</v>
      </c>
      <c r="E96" s="10">
        <f t="shared" si="7"/>
        <v>1.3863901727944434</v>
      </c>
      <c r="F96" s="10">
        <f t="shared" si="8"/>
        <v>1.8825219239092774</v>
      </c>
      <c r="G96" s="9">
        <f t="shared" si="9"/>
        <v>0.73645366632195275</v>
      </c>
      <c r="H96" s="11">
        <f>IF(OR(COUNT(Calculations!CE97:CP97)&lt;3,COUNT(Calculations!CQ97:DB97)&lt;3),"N/A",IF(ISERROR(TTEST(Calculations!CQ97:DB97,Calculations!CE97:CP97,2,2)),"N/A",TTEST(Calculations!CQ97:DB97,Calculations!CE97:CP97,2,2)))</f>
        <v>4.9025959766821614E-3</v>
      </c>
      <c r="I96" s="9">
        <f t="shared" si="10"/>
        <v>-1.3578586756099245</v>
      </c>
      <c r="J96" s="12" t="str">
        <f>IF(AND('Test Sample Data'!O96&gt;=35,'Control Sample Data'!O96&gt;=35),"C",IF(AND('Test Sample Data'!O96&gt;=30,'Control Sample Data'!O96&gt;=30, OR(H96&gt;=0.05, H96="N/A")),"B",IF(OR(AND('Test Sample Data'!O96&gt;=30,'Control Sample Data'!O96&lt;=30), AND('Test Sample Data'!O96&lt;=30,'Control Sample Data'!O96&gt;=30)),"A","OKAY")))</f>
        <v>OKAY</v>
      </c>
    </row>
    <row r="97" spans="1:10" ht="15" customHeight="1" x14ac:dyDescent="0.3">
      <c r="A97" s="7" t="str">
        <f>'Gene Table'!B97</f>
        <v>PPC2</v>
      </c>
      <c r="B97" s="102">
        <v>95</v>
      </c>
      <c r="C97" s="9">
        <f>Calculations!CA98</f>
        <v>-0.52466666666666606</v>
      </c>
      <c r="D97" s="9">
        <f>Calculations!CB98</f>
        <v>-0.93266666666666609</v>
      </c>
      <c r="E97" s="10">
        <f t="shared" si="7"/>
        <v>1.4386011541643056</v>
      </c>
      <c r="F97" s="10">
        <f t="shared" si="8"/>
        <v>1.9088009506603771</v>
      </c>
      <c r="G97" s="9">
        <f t="shared" si="9"/>
        <v>0.7536674547791905</v>
      </c>
      <c r="H97" s="11">
        <f>IF(OR(COUNT(Calculations!CE98:CP98)&lt;3,COUNT(Calculations!CQ98:DB98)&lt;3),"N/A",IF(ISERROR(TTEST(Calculations!CQ98:DB98,Calculations!CE98:CP98,2,2)),"N/A",TTEST(Calculations!CQ98:DB98,Calculations!CE98:CP98,2,2)))</f>
        <v>4.3913448124411718E-3</v>
      </c>
      <c r="I97" s="9">
        <f t="shared" si="10"/>
        <v>-1.3268451405971617</v>
      </c>
      <c r="J97" s="12" t="str">
        <f>IF(AND('Test Sample Data'!O97&gt;=35,'Control Sample Data'!O97&gt;=35),"C",IF(AND('Test Sample Data'!O97&gt;=30,'Control Sample Data'!O97&gt;=30, OR(H97&gt;=0.05, H97="N/A")),"B",IF(OR(AND('Test Sample Data'!O97&gt;=30,'Control Sample Data'!O97&lt;=30), AND('Test Sample Data'!O97&lt;=30,'Control Sample Data'!O97&gt;=30)),"A","OKAY")))</f>
        <v>OKAY</v>
      </c>
    </row>
    <row r="98" spans="1:10" ht="15" customHeight="1" x14ac:dyDescent="0.3">
      <c r="A98" s="7" t="str">
        <f>'Gene Table'!B98</f>
        <v>PPC3</v>
      </c>
      <c r="B98" s="102">
        <v>96</v>
      </c>
      <c r="C98" s="9">
        <f>Calculations!CA99</f>
        <v>-0.31133333333333485</v>
      </c>
      <c r="D98" s="9">
        <f>Calculations!CB99</f>
        <v>-0.6326666666666666</v>
      </c>
      <c r="E98" s="10">
        <f t="shared" si="7"/>
        <v>1.2408539627391926</v>
      </c>
      <c r="F98" s="10">
        <f t="shared" si="8"/>
        <v>1.5504281463409522</v>
      </c>
      <c r="G98" s="9">
        <f t="shared" si="9"/>
        <v>0.80032987382719922</v>
      </c>
      <c r="H98" s="11">
        <f>IF(OR(COUNT(Calculations!CE99:CP99)&lt;3,COUNT(Calculations!CQ99:DB99)&lt;3),"N/A",IF(ISERROR(TTEST(Calculations!CQ99:DB99,Calculations!CE99:CP99,2,2)),"N/A",TTEST(Calculations!CQ99:DB99,Calculations!CE99:CP99,2,2)))</f>
        <v>0.19617691485075725</v>
      </c>
      <c r="I98" s="9">
        <f t="shared" si="10"/>
        <v>-1.2494847845901</v>
      </c>
      <c r="J98" s="12" t="str">
        <f>IF(AND('Test Sample Data'!O98&gt;=35,'Control Sample Data'!O98&gt;=35),"C",IF(AND('Test Sample Data'!O98&gt;=30,'Control Sample Data'!O98&gt;=30, OR(H98&gt;=0.05, H98="N/A")),"B",IF(OR(AND('Test Sample Data'!O98&gt;=30,'Control Sample Data'!O98&lt;=30), AND('Test Sample Data'!O98&lt;=30,'Control Sample Data'!O98&gt;=30)),"A","OKAY")))</f>
        <v>OKAY</v>
      </c>
    </row>
    <row r="99" spans="1:10" ht="15" customHeight="1" x14ac:dyDescent="0.3">
      <c r="A99" s="59"/>
    </row>
    <row r="100" spans="1:10" ht="15" customHeight="1" x14ac:dyDescent="0.3">
      <c r="A100" s="59"/>
    </row>
    <row r="101" spans="1:10" ht="15" customHeight="1" x14ac:dyDescent="0.3">
      <c r="A101" s="60"/>
    </row>
    <row r="102" spans="1:10" ht="15" customHeight="1" x14ac:dyDescent="0.3">
      <c r="A102" s="60"/>
    </row>
    <row r="103" spans="1:10" ht="15" customHeight="1" x14ac:dyDescent="0.3">
      <c r="A103" s="59"/>
    </row>
    <row r="104" spans="1:10" ht="15" customHeight="1" x14ac:dyDescent="0.3">
      <c r="A104" s="59"/>
    </row>
    <row r="105" spans="1:10" ht="15" customHeight="1" x14ac:dyDescent="0.3">
      <c r="A105" s="59"/>
    </row>
    <row r="106" spans="1:10" ht="15" customHeight="1" x14ac:dyDescent="0.3">
      <c r="A106" s="59"/>
      <c r="G106" s="61"/>
      <c r="I106" s="61"/>
    </row>
    <row r="107" spans="1:10" ht="15" customHeight="1" x14ac:dyDescent="0.3">
      <c r="A107" s="60"/>
    </row>
    <row r="108" spans="1:10" ht="15" customHeight="1" x14ac:dyDescent="0.3">
      <c r="A108" s="60"/>
    </row>
    <row r="109" spans="1:10" ht="15" customHeight="1" x14ac:dyDescent="0.3">
      <c r="A109" s="59"/>
    </row>
    <row r="111" spans="1:10" ht="15" customHeight="1" x14ac:dyDescent="0.3">
      <c r="G111" s="62"/>
      <c r="I111" s="62"/>
    </row>
    <row r="112" spans="1:10" ht="15" customHeight="1" x14ac:dyDescent="0.3">
      <c r="G112" s="62"/>
      <c r="I112" s="62"/>
    </row>
    <row r="113" spans="7:9" ht="15" customHeight="1" x14ac:dyDescent="0.3">
      <c r="G113" s="62"/>
      <c r="I113" s="62"/>
    </row>
  </sheetData>
  <mergeCells count="3">
    <mergeCell ref="C1:D1"/>
    <mergeCell ref="E1:F1"/>
    <mergeCell ref="J1:J2"/>
  </mergeCells>
  <conditionalFormatting sqref="H3:H98">
    <cfRule type="cellIs" dxfId="4" priority="8" stopIfTrue="1" operator="lessThanOrEqual">
      <formula>0.05</formula>
    </cfRule>
  </conditionalFormatting>
  <conditionalFormatting sqref="G3:G98">
    <cfRule type="cellIs" dxfId="3" priority="9" stopIfTrue="1" operator="greaterThan">
      <formula>2</formula>
    </cfRule>
    <cfRule type="cellIs" dxfId="2" priority="10" stopIfTrue="1" operator="lessThan">
      <formula>0.5</formula>
    </cfRule>
  </conditionalFormatting>
  <conditionalFormatting sqref="I3:I98">
    <cfRule type="cellIs" dxfId="1" priority="11" stopIfTrue="1" operator="greaterThan">
      <formula>2</formula>
    </cfRule>
    <cfRule type="cellIs" dxfId="0" priority="12" stopIfTrue="1" operator="lessThan">
      <formula>-2</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V102"/>
  <sheetViews>
    <sheetView zoomScaleNormal="100" workbookViewId="0"/>
  </sheetViews>
  <sheetFormatPr defaultColWidth="6.58203125" defaultRowHeight="15" customHeight="1" x14ac:dyDescent="0.3"/>
  <cols>
    <col min="1" max="8" width="10.58203125" style="16" customWidth="1"/>
    <col min="9" max="9" width="6.58203125" style="16"/>
    <col min="10" max="10" width="6.58203125" style="12" customWidth="1"/>
    <col min="11" max="11" width="12.58203125" style="16" customWidth="1"/>
    <col min="12" max="13" width="15.58203125" style="16" customWidth="1"/>
    <col min="14" max="16384" width="6.58203125" style="16"/>
  </cols>
  <sheetData>
    <row r="1" spans="1:256" s="14" customFormat="1" ht="15" customHeight="1" x14ac:dyDescent="0.3">
      <c r="A1" s="63">
        <v>3</v>
      </c>
      <c r="B1" s="231" t="s">
        <v>169</v>
      </c>
      <c r="C1" s="232"/>
      <c r="D1" s="232"/>
      <c r="E1" s="233"/>
      <c r="F1" s="16"/>
      <c r="G1" s="64"/>
      <c r="H1" s="64"/>
      <c r="J1" s="112"/>
      <c r="IS1" s="16"/>
      <c r="IT1" s="16"/>
      <c r="IU1" s="16"/>
      <c r="IV1" s="16"/>
    </row>
    <row r="2" spans="1:256" ht="30" customHeight="1" x14ac:dyDescent="0.3">
      <c r="A2" s="235" t="s">
        <v>164</v>
      </c>
      <c r="B2" s="236"/>
      <c r="C2" s="236"/>
      <c r="D2" s="236"/>
      <c r="E2" s="236"/>
      <c r="F2" s="236"/>
      <c r="G2" s="236"/>
      <c r="H2" s="237"/>
    </row>
    <row r="3" spans="1:256" ht="30" customHeight="1" x14ac:dyDescent="0.3">
      <c r="A3" s="235" t="s">
        <v>165</v>
      </c>
      <c r="B3" s="236"/>
      <c r="C3" s="236"/>
      <c r="D3" s="236"/>
      <c r="E3" s="236"/>
      <c r="F3" s="236"/>
      <c r="G3" s="236"/>
      <c r="H3" s="237"/>
    </row>
    <row r="4" spans="1:256" ht="15" customHeight="1" x14ac:dyDescent="0.3">
      <c r="J4" s="181" t="s">
        <v>166</v>
      </c>
      <c r="K4" s="183"/>
      <c r="L4" s="183"/>
      <c r="M4" s="184"/>
      <c r="IS4" s="181" t="s">
        <v>166</v>
      </c>
      <c r="IT4" s="183"/>
      <c r="IU4" s="183"/>
      <c r="IV4" s="184"/>
    </row>
    <row r="5" spans="1:256" ht="15" customHeight="1" x14ac:dyDescent="0.3">
      <c r="J5" s="223" t="s">
        <v>268</v>
      </c>
      <c r="K5" s="223" t="s">
        <v>7</v>
      </c>
      <c r="L5" s="181" t="s">
        <v>167</v>
      </c>
      <c r="M5" s="183"/>
      <c r="IS5" s="223" t="s">
        <v>19</v>
      </c>
      <c r="IT5" s="223" t="s">
        <v>7</v>
      </c>
      <c r="IU5" s="181" t="s">
        <v>168</v>
      </c>
      <c r="IV5" s="183"/>
    </row>
    <row r="6" spans="1:256" ht="15" customHeight="1" x14ac:dyDescent="0.3">
      <c r="J6" s="234"/>
      <c r="K6" s="234"/>
      <c r="L6" s="1" t="str">
        <f>Results!C2</f>
        <v>Test Group</v>
      </c>
      <c r="M6" s="1" t="str">
        <f>Results!D2</f>
        <v>Control Group</v>
      </c>
      <c r="IS6" s="234"/>
      <c r="IT6" s="234"/>
      <c r="IU6" s="1" t="str">
        <f>Results!$C2</f>
        <v>Test Group</v>
      </c>
      <c r="IV6" s="1" t="str">
        <f>Results!$D2</f>
        <v>Control Group</v>
      </c>
    </row>
    <row r="7" spans="1:256" ht="15" customHeight="1" x14ac:dyDescent="0.3">
      <c r="J7" s="113">
        <f>'Gene Table'!A3</f>
        <v>1</v>
      </c>
      <c r="K7" s="25" t="str">
        <f>'Gene Table'!B3</f>
        <v>ADIPOQ</v>
      </c>
      <c r="L7" s="65">
        <f>IF(ISNUMBER(Results!E3),Results!E3,NA())</f>
        <v>4.7978200439496534E-4</v>
      </c>
      <c r="M7" s="65">
        <f>IF(ISNUMBER(Results!F3),Results!F3,NA())</f>
        <v>6.1775968034570464E-4</v>
      </c>
      <c r="IS7" s="25">
        <f>'Gene Table'!$A3</f>
        <v>1</v>
      </c>
      <c r="IT7" s="25" t="str">
        <f>'Gene Table'!$B3</f>
        <v>ADIPOQ</v>
      </c>
      <c r="IU7" s="65">
        <f>IF(ISNUMBER(L7),L7,"")</f>
        <v>4.7978200439496534E-4</v>
      </c>
      <c r="IV7" s="65">
        <f>IF(ISNUMBER(M7),M7,"")</f>
        <v>6.1775968034570464E-4</v>
      </c>
    </row>
    <row r="8" spans="1:256" ht="15" customHeight="1" x14ac:dyDescent="0.3">
      <c r="J8" s="113">
        <f>'Gene Table'!A4</f>
        <v>2</v>
      </c>
      <c r="K8" s="25" t="str">
        <f>'Gene Table'!B4</f>
        <v>BMP1</v>
      </c>
      <c r="L8" s="65">
        <f>IF(ISNUMBER(Results!E4),Results!E4,NA())</f>
        <v>1.8519507245834364E-4</v>
      </c>
      <c r="M8" s="65">
        <f>IF(ISNUMBER(Results!F4),Results!F4,NA())</f>
        <v>8.2000941511309428E-5</v>
      </c>
      <c r="IS8" s="25">
        <f>'Gene Table'!$A4</f>
        <v>2</v>
      </c>
      <c r="IT8" s="25" t="str">
        <f>'Gene Table'!$B4</f>
        <v>BMP1</v>
      </c>
      <c r="IU8" s="65">
        <f t="shared" ref="IU8:IV23" si="0">IF(ISNUMBER(L8),L8,"")</f>
        <v>1.8519507245834364E-4</v>
      </c>
      <c r="IV8" s="65">
        <f t="shared" si="0"/>
        <v>8.2000941511309428E-5</v>
      </c>
    </row>
    <row r="9" spans="1:256" ht="15" customHeight="1" x14ac:dyDescent="0.3">
      <c r="J9" s="113">
        <f>'Gene Table'!A5</f>
        <v>3</v>
      </c>
      <c r="K9" s="25" t="str">
        <f>'Gene Table'!B5</f>
        <v>BMP2</v>
      </c>
      <c r="L9" s="65">
        <f>IF(ISNUMBER(Results!E5),Results!E5,NA())</f>
        <v>1.4100168268476386E-4</v>
      </c>
      <c r="M9" s="65">
        <f>IF(ISNUMBER(Results!F5),Results!F5,NA())</f>
        <v>2.5650266368629167E-5</v>
      </c>
      <c r="IS9" s="25">
        <f>'Gene Table'!$A5</f>
        <v>3</v>
      </c>
      <c r="IT9" s="25" t="str">
        <f>'Gene Table'!$B5</f>
        <v>BMP2</v>
      </c>
      <c r="IU9" s="65">
        <f t="shared" si="0"/>
        <v>1.4100168268476386E-4</v>
      </c>
      <c r="IV9" s="65">
        <f t="shared" si="0"/>
        <v>2.5650266368629167E-5</v>
      </c>
    </row>
    <row r="10" spans="1:256" ht="15" customHeight="1" x14ac:dyDescent="0.3">
      <c r="J10" s="113">
        <f>'Gene Table'!A6</f>
        <v>4</v>
      </c>
      <c r="K10" s="25" t="str">
        <f>'Gene Table'!B6</f>
        <v>BMP3</v>
      </c>
      <c r="L10" s="65">
        <f>IF(ISNUMBER(Results!E6),Results!E6,NA())</f>
        <v>8.9030961785997002E-5</v>
      </c>
      <c r="M10" s="65">
        <f>IF(ISNUMBER(Results!F6),Results!F6,NA())</f>
        <v>3.4477148882144903E-5</v>
      </c>
      <c r="IS10" s="25">
        <f>'Gene Table'!$A6</f>
        <v>4</v>
      </c>
      <c r="IT10" s="25" t="str">
        <f>'Gene Table'!$B6</f>
        <v>BMP3</v>
      </c>
      <c r="IU10" s="65">
        <f t="shared" si="0"/>
        <v>8.9030961785997002E-5</v>
      </c>
      <c r="IV10" s="65">
        <f t="shared" si="0"/>
        <v>3.4477148882144903E-5</v>
      </c>
    </row>
    <row r="11" spans="1:256" ht="15" customHeight="1" x14ac:dyDescent="0.3">
      <c r="J11" s="113">
        <f>'Gene Table'!A7</f>
        <v>5</v>
      </c>
      <c r="K11" s="25" t="str">
        <f>'Gene Table'!B7</f>
        <v>BMP4</v>
      </c>
      <c r="L11" s="65">
        <f>IF(ISNUMBER(Results!E7),Results!E7,NA())</f>
        <v>1.2038373426093518E-5</v>
      </c>
      <c r="M11" s="65">
        <f>IF(ISNUMBER(Results!F7),Results!F7,NA())</f>
        <v>1.0513967213057007E-5</v>
      </c>
      <c r="IS11" s="25">
        <f>'Gene Table'!$A7</f>
        <v>5</v>
      </c>
      <c r="IT11" s="25" t="str">
        <f>'Gene Table'!$B7</f>
        <v>BMP4</v>
      </c>
      <c r="IU11" s="65">
        <f t="shared" si="0"/>
        <v>1.2038373426093518E-5</v>
      </c>
      <c r="IV11" s="65">
        <f t="shared" si="0"/>
        <v>1.0513967213057007E-5</v>
      </c>
    </row>
    <row r="12" spans="1:256" ht="15" customHeight="1" x14ac:dyDescent="0.3">
      <c r="B12" s="66">
        <f>IF(MIN(IU7:IV95)&gt;1,10^(2+INT(LOG(MIN(IU7:IV95)))),10^(INT(LOG(MIN(IU7:IV95)))))</f>
        <v>1.0000000000000001E-5</v>
      </c>
      <c r="C12" s="67">
        <f>B12*A1</f>
        <v>3.0000000000000004E-5</v>
      </c>
      <c r="D12" s="67">
        <f>C12</f>
        <v>3.0000000000000004E-5</v>
      </c>
      <c r="E12" s="67">
        <f>B12</f>
        <v>1.0000000000000001E-5</v>
      </c>
      <c r="F12" s="68">
        <f>B12</f>
        <v>1.0000000000000001E-5</v>
      </c>
      <c r="J12" s="113">
        <f>'Gene Table'!A8</f>
        <v>6</v>
      </c>
      <c r="K12" s="25" t="str">
        <f>'Gene Table'!B8</f>
        <v>BMP5</v>
      </c>
      <c r="L12" s="65">
        <f>IF(ISNUMBER(Results!E8),Results!E8,NA())</f>
        <v>4.7803545295061504E-3</v>
      </c>
      <c r="M12" s="65">
        <f>IF(ISNUMBER(Results!F8),Results!F8,NA())</f>
        <v>7.7832842504388128E-4</v>
      </c>
      <c r="IS12" s="25">
        <f>'Gene Table'!$A8</f>
        <v>6</v>
      </c>
      <c r="IT12" s="25" t="str">
        <f>'Gene Table'!$B8</f>
        <v>BMP5</v>
      </c>
      <c r="IU12" s="65">
        <f t="shared" si="0"/>
        <v>4.7803545295061504E-3</v>
      </c>
      <c r="IV12" s="65">
        <f t="shared" si="0"/>
        <v>7.7832842504388128E-4</v>
      </c>
    </row>
    <row r="13" spans="1:256" ht="15" customHeight="1" x14ac:dyDescent="0.3">
      <c r="B13" s="69">
        <f>IF(MAX(IU7:IV95)&gt;1,10^(2+INT(LOG(MAX(IU7:IV95)))),10^(INT(LOG(MAX(IU7:IV95)))+1))</f>
        <v>1000</v>
      </c>
      <c r="C13" s="70">
        <f>B13*A1</f>
        <v>3000</v>
      </c>
      <c r="D13" s="70">
        <f>C13</f>
        <v>3000</v>
      </c>
      <c r="E13" s="70">
        <f>B13</f>
        <v>1000</v>
      </c>
      <c r="F13" s="71">
        <f>B13</f>
        <v>1000</v>
      </c>
      <c r="J13" s="113">
        <f>'Gene Table'!A9</f>
        <v>7</v>
      </c>
      <c r="K13" s="25" t="str">
        <f>'Gene Table'!B9</f>
        <v>BMP6</v>
      </c>
      <c r="L13" s="65">
        <f>IF(ISNUMBER(Results!E9),Results!E9,NA())</f>
        <v>1.2038373426093518E-5</v>
      </c>
      <c r="M13" s="65">
        <f>IF(ISNUMBER(Results!F9),Results!F9,NA())</f>
        <v>1.0513967213057007E-5</v>
      </c>
      <c r="IS13" s="25">
        <f>'Gene Table'!$A9</f>
        <v>7</v>
      </c>
      <c r="IT13" s="25" t="str">
        <f>'Gene Table'!$B9</f>
        <v>BMP6</v>
      </c>
      <c r="IU13" s="65">
        <f t="shared" si="0"/>
        <v>1.2038373426093518E-5</v>
      </c>
      <c r="IV13" s="65">
        <f t="shared" si="0"/>
        <v>1.0513967213057007E-5</v>
      </c>
    </row>
    <row r="14" spans="1:256" ht="15" customHeight="1" x14ac:dyDescent="0.3">
      <c r="J14" s="113">
        <f>'Gene Table'!A10</f>
        <v>8</v>
      </c>
      <c r="K14" s="25" t="str">
        <f>'Gene Table'!B10</f>
        <v>BMP7</v>
      </c>
      <c r="L14" s="65">
        <f>IF(ISNUMBER(Results!E10),Results!E10,NA())</f>
        <v>6.0170056559062473E-4</v>
      </c>
      <c r="M14" s="65">
        <f>IF(ISNUMBER(Results!F10),Results!F10,NA())</f>
        <v>2.2633362789260098E-3</v>
      </c>
      <c r="IS14" s="25">
        <f>'Gene Table'!$A10</f>
        <v>8</v>
      </c>
      <c r="IT14" s="25" t="str">
        <f>'Gene Table'!$B10</f>
        <v>BMP7</v>
      </c>
      <c r="IU14" s="65">
        <f t="shared" si="0"/>
        <v>6.0170056559062473E-4</v>
      </c>
      <c r="IV14" s="65">
        <f t="shared" si="0"/>
        <v>2.2633362789260098E-3</v>
      </c>
    </row>
    <row r="15" spans="1:256" ht="15" customHeight="1" x14ac:dyDescent="0.3">
      <c r="J15" s="113">
        <f>'Gene Table'!A11</f>
        <v>9</v>
      </c>
      <c r="K15" s="25" t="str">
        <f>'Gene Table'!B11</f>
        <v>CD40LG</v>
      </c>
      <c r="L15" s="65">
        <f>IF(ISNUMBER(Results!E11),Results!E11,NA())</f>
        <v>0.16357225893187621</v>
      </c>
      <c r="M15" s="65">
        <f>IF(ISNUMBER(Results!F11),Results!F11,NA())</f>
        <v>6.892931211910573E-3</v>
      </c>
      <c r="IS15" s="25">
        <f>'Gene Table'!$A11</f>
        <v>9</v>
      </c>
      <c r="IT15" s="25" t="str">
        <f>'Gene Table'!$B11</f>
        <v>CD40LG</v>
      </c>
      <c r="IU15" s="65">
        <f t="shared" si="0"/>
        <v>0.16357225893187621</v>
      </c>
      <c r="IV15" s="65">
        <f t="shared" si="0"/>
        <v>6.892931211910573E-3</v>
      </c>
    </row>
    <row r="16" spans="1:256" ht="15" customHeight="1" x14ac:dyDescent="0.3">
      <c r="J16" s="113">
        <f>'Gene Table'!A12</f>
        <v>10</v>
      </c>
      <c r="K16" s="25" t="str">
        <f>'Gene Table'!B12</f>
        <v>CD70</v>
      </c>
      <c r="L16" s="65">
        <f>IF(ISNUMBER(Results!E12),Results!E12,NA())</f>
        <v>3.6250477530693388</v>
      </c>
      <c r="M16" s="65">
        <f>IF(ISNUMBER(Results!F12),Results!F12,NA())</f>
        <v>2.4257837605485347E-3</v>
      </c>
      <c r="IS16" s="25">
        <f>'Gene Table'!$A12</f>
        <v>10</v>
      </c>
      <c r="IT16" s="25" t="str">
        <f>'Gene Table'!$B12</f>
        <v>CD70</v>
      </c>
      <c r="IU16" s="65">
        <f t="shared" si="0"/>
        <v>3.6250477530693388</v>
      </c>
      <c r="IV16" s="65">
        <f t="shared" si="0"/>
        <v>2.4257837605485347E-3</v>
      </c>
    </row>
    <row r="17" spans="10:256" ht="15" customHeight="1" x14ac:dyDescent="0.3">
      <c r="J17" s="113">
        <f>'Gene Table'!A13</f>
        <v>11</v>
      </c>
      <c r="K17" s="25" t="str">
        <f>'Gene Table'!B13</f>
        <v>CNTF</v>
      </c>
      <c r="L17" s="65">
        <f>IF(ISNUMBER(Results!E13),Results!E13,NA())</f>
        <v>2.4021181970648652E-5</v>
      </c>
      <c r="M17" s="65">
        <f>IF(ISNUMBER(Results!F13),Results!F13,NA())</f>
        <v>1.0513967213057007E-5</v>
      </c>
      <c r="IS17" s="25">
        <f>'Gene Table'!$A13</f>
        <v>11</v>
      </c>
      <c r="IT17" s="25" t="str">
        <f>'Gene Table'!$B13</f>
        <v>CNTF</v>
      </c>
      <c r="IU17" s="65">
        <f t="shared" si="0"/>
        <v>2.4021181970648652E-5</v>
      </c>
      <c r="IV17" s="65">
        <f t="shared" si="0"/>
        <v>1.0513967213057007E-5</v>
      </c>
    </row>
    <row r="18" spans="10:256" ht="15" customHeight="1" x14ac:dyDescent="0.3">
      <c r="J18" s="113">
        <f>'Gene Table'!A14</f>
        <v>12</v>
      </c>
      <c r="K18" s="25" t="str">
        <f>'Gene Table'!B14</f>
        <v>CSF1</v>
      </c>
      <c r="L18" s="65">
        <f>IF(ISNUMBER(Results!E14),Results!E14,NA())</f>
        <v>0.210905213951152</v>
      </c>
      <c r="M18" s="65">
        <f>IF(ISNUMBER(Results!F14),Results!F14,NA())</f>
        <v>3.86336019037797E-2</v>
      </c>
      <c r="IS18" s="25">
        <f>'Gene Table'!$A14</f>
        <v>12</v>
      </c>
      <c r="IT18" s="25" t="str">
        <f>'Gene Table'!$B14</f>
        <v>CSF1</v>
      </c>
      <c r="IU18" s="65">
        <f t="shared" si="0"/>
        <v>0.210905213951152</v>
      </c>
      <c r="IV18" s="65">
        <f t="shared" si="0"/>
        <v>3.86336019037797E-2</v>
      </c>
    </row>
    <row r="19" spans="10:256" ht="15" customHeight="1" x14ac:dyDescent="0.3">
      <c r="J19" s="113">
        <f>'Gene Table'!A15</f>
        <v>13</v>
      </c>
      <c r="K19" s="25" t="str">
        <f>'Gene Table'!B15</f>
        <v>CSF2</v>
      </c>
      <c r="L19" s="65">
        <f>IF(ISNUMBER(Results!E15),Results!E15,NA())</f>
        <v>1.3701246402194351E-5</v>
      </c>
      <c r="M19" s="65">
        <f>IF(ISNUMBER(Results!F15),Results!F15,NA())</f>
        <v>2.4266630638589995E-5</v>
      </c>
      <c r="IS19" s="25">
        <f>'Gene Table'!$A15</f>
        <v>13</v>
      </c>
      <c r="IT19" s="25" t="str">
        <f>'Gene Table'!$B15</f>
        <v>CSF2</v>
      </c>
      <c r="IU19" s="65">
        <f t="shared" si="0"/>
        <v>1.3701246402194351E-5</v>
      </c>
      <c r="IV19" s="65">
        <f t="shared" si="0"/>
        <v>2.4266630638589995E-5</v>
      </c>
    </row>
    <row r="20" spans="10:256" ht="15" customHeight="1" x14ac:dyDescent="0.3">
      <c r="J20" s="113">
        <f>'Gene Table'!A16</f>
        <v>14</v>
      </c>
      <c r="K20" s="25" t="str">
        <f>'Gene Table'!B16</f>
        <v>CSF3</v>
      </c>
      <c r="L20" s="65">
        <f>IF(ISNUMBER(Results!E16),Results!E16,NA())</f>
        <v>4.4515480892998501E-5</v>
      </c>
      <c r="M20" s="65">
        <f>IF(ISNUMBER(Results!F16),Results!F16,NA())</f>
        <v>1.9939655363360151E-5</v>
      </c>
      <c r="IS20" s="25">
        <f>'Gene Table'!$A16</f>
        <v>14</v>
      </c>
      <c r="IT20" s="25" t="str">
        <f>'Gene Table'!$B16</f>
        <v>CSF3</v>
      </c>
      <c r="IU20" s="65">
        <f t="shared" si="0"/>
        <v>4.4515480892998501E-5</v>
      </c>
      <c r="IV20" s="65">
        <f t="shared" si="0"/>
        <v>1.9939655363360151E-5</v>
      </c>
    </row>
    <row r="21" spans="10:256" ht="15" customHeight="1" x14ac:dyDescent="0.3">
      <c r="J21" s="113">
        <f>'Gene Table'!A17</f>
        <v>15</v>
      </c>
      <c r="K21" s="25" t="str">
        <f>'Gene Table'!B17</f>
        <v>FAM3B</v>
      </c>
      <c r="L21" s="65">
        <f>IF(ISNUMBER(Results!E17),Results!E17,NA())</f>
        <v>1.2586317047636728E-2</v>
      </c>
      <c r="M21" s="65">
        <f>IF(ISNUMBER(Results!F17),Results!F17,NA())</f>
        <v>8.6245605666251477E-3</v>
      </c>
      <c r="IS21" s="25">
        <f>'Gene Table'!$A17</f>
        <v>15</v>
      </c>
      <c r="IT21" s="25" t="str">
        <f>'Gene Table'!$B17</f>
        <v>FAM3B</v>
      </c>
      <c r="IU21" s="65">
        <f t="shared" si="0"/>
        <v>1.2586317047636728E-2</v>
      </c>
      <c r="IV21" s="65">
        <f t="shared" si="0"/>
        <v>8.6245605666251477E-3</v>
      </c>
    </row>
    <row r="22" spans="10:256" ht="15" customHeight="1" x14ac:dyDescent="0.3">
      <c r="J22" s="113">
        <f>'Gene Table'!A18</f>
        <v>16</v>
      </c>
      <c r="K22" s="25" t="str">
        <f>'Gene Table'!B18</f>
        <v>FASLG</v>
      </c>
      <c r="L22" s="65">
        <f>IF(ISNUMBER(Results!E18),Results!E18,NA())</f>
        <v>1.2038373426093518E-5</v>
      </c>
      <c r="M22" s="65">
        <f>IF(ISNUMBER(Results!F18),Results!F18,NA())</f>
        <v>1.0513967213057007E-5</v>
      </c>
      <c r="IS22" s="25">
        <f>'Gene Table'!$A18</f>
        <v>16</v>
      </c>
      <c r="IT22" s="25" t="str">
        <f>'Gene Table'!$B18</f>
        <v>FASLG</v>
      </c>
      <c r="IU22" s="65">
        <f t="shared" si="0"/>
        <v>1.2038373426093518E-5</v>
      </c>
      <c r="IV22" s="65">
        <f t="shared" si="0"/>
        <v>1.0513967213057007E-5</v>
      </c>
    </row>
    <row r="23" spans="10:256" ht="15" customHeight="1" x14ac:dyDescent="0.3">
      <c r="J23" s="113">
        <f>'Gene Table'!A19</f>
        <v>17</v>
      </c>
      <c r="K23" s="25" t="str">
        <f>'Gene Table'!B19</f>
        <v>FIGF</v>
      </c>
      <c r="L23" s="65">
        <f>IF(ISNUMBER(Results!E19),Results!E19,NA())</f>
        <v>1.2038373426093518E-5</v>
      </c>
      <c r="M23" s="65">
        <f>IF(ISNUMBER(Results!F19),Results!F19,NA())</f>
        <v>1.0513967213057007E-5</v>
      </c>
      <c r="IS23" s="25">
        <f>'Gene Table'!$A19</f>
        <v>17</v>
      </c>
      <c r="IT23" s="25" t="str">
        <f>'Gene Table'!$B19</f>
        <v>FIGF</v>
      </c>
      <c r="IU23" s="65">
        <f t="shared" si="0"/>
        <v>1.2038373426093518E-5</v>
      </c>
      <c r="IV23" s="65">
        <f t="shared" si="0"/>
        <v>1.0513967213057007E-5</v>
      </c>
    </row>
    <row r="24" spans="10:256" ht="15" customHeight="1" x14ac:dyDescent="0.3">
      <c r="J24" s="113">
        <f>'Gene Table'!A20</f>
        <v>18</v>
      </c>
      <c r="K24" s="25" t="str">
        <f>'Gene Table'!B20</f>
        <v>GDF2</v>
      </c>
      <c r="L24" s="65">
        <f>IF(ISNUMBER(Results!E20),Results!E20,NA())</f>
        <v>1.2038373426093518E-5</v>
      </c>
      <c r="M24" s="65">
        <f>IF(ISNUMBER(Results!F20),Results!F20,NA())</f>
        <v>1.0513967213057007E-5</v>
      </c>
      <c r="IS24" s="25">
        <f>'Gene Table'!$A20</f>
        <v>18</v>
      </c>
      <c r="IT24" s="25" t="str">
        <f>'Gene Table'!$B20</f>
        <v>GDF2</v>
      </c>
      <c r="IU24" s="65">
        <f t="shared" ref="IU24:IV87" si="1">IF(ISNUMBER(L24),L24,"")</f>
        <v>1.2038373426093518E-5</v>
      </c>
      <c r="IV24" s="65">
        <f t="shared" si="1"/>
        <v>1.0513967213057007E-5</v>
      </c>
    </row>
    <row r="25" spans="10:256" ht="15" customHeight="1" x14ac:dyDescent="0.3">
      <c r="J25" s="113">
        <f>'Gene Table'!A21</f>
        <v>19</v>
      </c>
      <c r="K25" s="25" t="str">
        <f>'Gene Table'!B21</f>
        <v>GDF5</v>
      </c>
      <c r="L25" s="65">
        <f>IF(ISNUMBER(Results!E21),Results!E21,NA())</f>
        <v>1.2038373426093518E-5</v>
      </c>
      <c r="M25" s="65">
        <f>IF(ISNUMBER(Results!F21),Results!F21,NA())</f>
        <v>1.6233496896593237E-5</v>
      </c>
      <c r="IS25" s="25">
        <f>'Gene Table'!$A21</f>
        <v>19</v>
      </c>
      <c r="IT25" s="25" t="str">
        <f>'Gene Table'!$B21</f>
        <v>GDF5</v>
      </c>
      <c r="IU25" s="65">
        <f t="shared" si="1"/>
        <v>1.2038373426093518E-5</v>
      </c>
      <c r="IV25" s="65">
        <f t="shared" si="1"/>
        <v>1.6233496896593237E-5</v>
      </c>
    </row>
    <row r="26" spans="10:256" ht="15" customHeight="1" x14ac:dyDescent="0.3">
      <c r="J26" s="113">
        <f>'Gene Table'!A22</f>
        <v>20</v>
      </c>
      <c r="K26" s="25" t="str">
        <f>'Gene Table'!B22</f>
        <v>GDF9</v>
      </c>
      <c r="L26" s="65">
        <f>IF(ISNUMBER(Results!E22),Results!E22,NA())</f>
        <v>1.0369735142774057E-4</v>
      </c>
      <c r="M26" s="65">
        <f>IF(ISNUMBER(Results!F22),Results!F22,NA())</f>
        <v>4.797580922594278E-5</v>
      </c>
      <c r="IS26" s="25">
        <f>'Gene Table'!$A22</f>
        <v>20</v>
      </c>
      <c r="IT26" s="25" t="str">
        <f>'Gene Table'!$B22</f>
        <v>GDF9</v>
      </c>
      <c r="IU26" s="65">
        <f t="shared" si="1"/>
        <v>1.0369735142774057E-4</v>
      </c>
      <c r="IV26" s="65">
        <f t="shared" si="1"/>
        <v>4.797580922594278E-5</v>
      </c>
    </row>
    <row r="27" spans="10:256" ht="15" customHeight="1" x14ac:dyDescent="0.3">
      <c r="J27" s="113">
        <f>'Gene Table'!A23</f>
        <v>21</v>
      </c>
      <c r="K27" s="25" t="str">
        <f>'Gene Table'!B23</f>
        <v>IFNA1</v>
      </c>
      <c r="L27" s="65">
        <f>IF(ISNUMBER(Results!E23),Results!E23,NA())</f>
        <v>1.4958586006978436E-5</v>
      </c>
      <c r="M27" s="65">
        <f>IF(ISNUMBER(Results!F23),Results!F23,NA())</f>
        <v>1.0513967213057007E-5</v>
      </c>
      <c r="IS27" s="25">
        <f>'Gene Table'!$A23</f>
        <v>21</v>
      </c>
      <c r="IT27" s="25" t="str">
        <f>'Gene Table'!$B23</f>
        <v>IFNA1</v>
      </c>
      <c r="IU27" s="65">
        <f t="shared" si="1"/>
        <v>1.4958586006978436E-5</v>
      </c>
      <c r="IV27" s="65">
        <f t="shared" si="1"/>
        <v>1.0513967213057007E-5</v>
      </c>
    </row>
    <row r="28" spans="10:256" ht="15" customHeight="1" x14ac:dyDescent="0.3">
      <c r="J28" s="113">
        <f>'Gene Table'!A24</f>
        <v>22</v>
      </c>
      <c r="K28" s="25" t="str">
        <f>'Gene Table'!B24</f>
        <v>IFNA2</v>
      </c>
      <c r="L28" s="65">
        <f>IF(ISNUMBER(Results!E24),Results!E24,NA())</f>
        <v>1.6829284106098447E-5</v>
      </c>
      <c r="M28" s="65">
        <f>IF(ISNUMBER(Results!F24),Results!F24,NA())</f>
        <v>1.0513967213057007E-5</v>
      </c>
      <c r="IS28" s="25">
        <f>'Gene Table'!$A24</f>
        <v>22</v>
      </c>
      <c r="IT28" s="25" t="str">
        <f>'Gene Table'!$B24</f>
        <v>IFNA2</v>
      </c>
      <c r="IU28" s="65">
        <f t="shared" si="1"/>
        <v>1.6829284106098447E-5</v>
      </c>
      <c r="IV28" s="65">
        <f t="shared" si="1"/>
        <v>1.0513967213057007E-5</v>
      </c>
    </row>
    <row r="29" spans="10:256" ht="15" customHeight="1" x14ac:dyDescent="0.3">
      <c r="J29" s="113">
        <f>'Gene Table'!A25</f>
        <v>23</v>
      </c>
      <c r="K29" s="25" t="str">
        <f>'Gene Table'!B25</f>
        <v>IFNA4</v>
      </c>
      <c r="L29" s="65">
        <f>IF(ISNUMBER(Results!E25),Results!E25,NA())</f>
        <v>1.382845975139367E-5</v>
      </c>
      <c r="M29" s="65">
        <f>IF(ISNUMBER(Results!F25),Results!F25,NA())</f>
        <v>1.0935156044517693E-5</v>
      </c>
      <c r="IS29" s="25">
        <f>'Gene Table'!$A25</f>
        <v>23</v>
      </c>
      <c r="IT29" s="25" t="str">
        <f>'Gene Table'!$B25</f>
        <v>IFNA4</v>
      </c>
      <c r="IU29" s="65">
        <f t="shared" si="1"/>
        <v>1.382845975139367E-5</v>
      </c>
      <c r="IV29" s="65">
        <f t="shared" si="1"/>
        <v>1.0935156044517693E-5</v>
      </c>
    </row>
    <row r="30" spans="10:256" ht="15" customHeight="1" x14ac:dyDescent="0.3">
      <c r="J30" s="113">
        <f>'Gene Table'!A26</f>
        <v>24</v>
      </c>
      <c r="K30" s="25" t="str">
        <f>'Gene Table'!B26</f>
        <v>IFNA5</v>
      </c>
      <c r="L30" s="65">
        <f>IF(ISNUMBER(Results!E26),Results!E26,NA())</f>
        <v>3.3348930026274207E-5</v>
      </c>
      <c r="M30" s="65">
        <f>IF(ISNUMBER(Results!F26),Results!F26,NA())</f>
        <v>4.2981397146638273E-4</v>
      </c>
      <c r="IS30" s="25">
        <f>'Gene Table'!$A26</f>
        <v>24</v>
      </c>
      <c r="IT30" s="25" t="str">
        <f>'Gene Table'!$B26</f>
        <v>IFNA5</v>
      </c>
      <c r="IU30" s="65">
        <f t="shared" si="1"/>
        <v>3.3348930026274207E-5</v>
      </c>
      <c r="IV30" s="65">
        <f t="shared" si="1"/>
        <v>4.2981397146638273E-4</v>
      </c>
    </row>
    <row r="31" spans="10:256" ht="15" customHeight="1" x14ac:dyDescent="0.3">
      <c r="J31" s="113">
        <f>'Gene Table'!A27</f>
        <v>25</v>
      </c>
      <c r="K31" s="25" t="str">
        <f>'Gene Table'!B27</f>
        <v>IFNB1</v>
      </c>
      <c r="L31" s="65">
        <f>IF(ISNUMBER(Results!E27),Results!E27,NA())</f>
        <v>1.2038373426093518E-5</v>
      </c>
      <c r="M31" s="65">
        <f>IF(ISNUMBER(Results!F27),Results!F27,NA())</f>
        <v>1.0513967213057007E-5</v>
      </c>
      <c r="IS31" s="25">
        <f>'Gene Table'!$A27</f>
        <v>25</v>
      </c>
      <c r="IT31" s="25" t="str">
        <f>'Gene Table'!$B27</f>
        <v>IFNB1</v>
      </c>
      <c r="IU31" s="65">
        <f t="shared" si="1"/>
        <v>1.2038373426093518E-5</v>
      </c>
      <c r="IV31" s="65">
        <f t="shared" si="1"/>
        <v>1.0513967213057007E-5</v>
      </c>
    </row>
    <row r="32" spans="10:256" ht="15" customHeight="1" x14ac:dyDescent="0.3">
      <c r="J32" s="113">
        <f>'Gene Table'!A28</f>
        <v>26</v>
      </c>
      <c r="K32" s="25" t="str">
        <f>'Gene Table'!B28</f>
        <v>IFNG</v>
      </c>
      <c r="L32" s="65">
        <f>IF(ISNUMBER(Results!E28),Results!E28,NA())</f>
        <v>1.7888664842538281E-4</v>
      </c>
      <c r="M32" s="65">
        <f>IF(ISNUMBER(Results!F28),Results!F28,NA())</f>
        <v>6.4102429935015742E-4</v>
      </c>
      <c r="IS32" s="25">
        <f>'Gene Table'!$A28</f>
        <v>26</v>
      </c>
      <c r="IT32" s="25" t="str">
        <f>'Gene Table'!$B28</f>
        <v>IFNG</v>
      </c>
      <c r="IU32" s="65">
        <f t="shared" si="1"/>
        <v>1.7888664842538281E-4</v>
      </c>
      <c r="IV32" s="65">
        <f t="shared" si="1"/>
        <v>6.4102429935015742E-4</v>
      </c>
    </row>
    <row r="33" spans="10:256" ht="15" customHeight="1" x14ac:dyDescent="0.3">
      <c r="J33" s="113">
        <f>'Gene Table'!A29</f>
        <v>27</v>
      </c>
      <c r="K33" s="25" t="str">
        <f>'Gene Table'!B29</f>
        <v>IL10</v>
      </c>
      <c r="L33" s="65">
        <f>IF(ISNUMBER(Results!E29),Results!E29,NA())</f>
        <v>34.012661579473708</v>
      </c>
      <c r="M33" s="65">
        <f>IF(ISNUMBER(Results!F29),Results!F29,NA())</f>
        <v>6.4674165023839797E-2</v>
      </c>
      <c r="IS33" s="25">
        <f>'Gene Table'!$A29</f>
        <v>27</v>
      </c>
      <c r="IT33" s="25" t="str">
        <f>'Gene Table'!$B29</f>
        <v>IL10</v>
      </c>
      <c r="IU33" s="65">
        <f t="shared" si="1"/>
        <v>34.012661579473708</v>
      </c>
      <c r="IV33" s="65">
        <f t="shared" si="1"/>
        <v>6.4674165023839797E-2</v>
      </c>
    </row>
    <row r="34" spans="10:256" ht="15" customHeight="1" x14ac:dyDescent="0.3">
      <c r="J34" s="113">
        <f>'Gene Table'!A30</f>
        <v>28</v>
      </c>
      <c r="K34" s="25" t="str">
        <f>'Gene Table'!B30</f>
        <v>IL11</v>
      </c>
      <c r="L34" s="65">
        <f>IF(ISNUMBER(Results!E30),Results!E30,NA())</f>
        <v>6.3747954309838087E-4</v>
      </c>
      <c r="M34" s="65">
        <f>IF(ISNUMBER(Results!F30),Results!F30,NA())</f>
        <v>1.0199164342129703E-3</v>
      </c>
      <c r="IS34" s="25">
        <f>'Gene Table'!$A30</f>
        <v>28</v>
      </c>
      <c r="IT34" s="25" t="str">
        <f>'Gene Table'!$B30</f>
        <v>IL11</v>
      </c>
      <c r="IU34" s="65">
        <f t="shared" si="1"/>
        <v>6.3747954309838087E-4</v>
      </c>
      <c r="IV34" s="65">
        <f t="shared" si="1"/>
        <v>1.0199164342129703E-3</v>
      </c>
    </row>
    <row r="35" spans="10:256" ht="15" customHeight="1" x14ac:dyDescent="0.3">
      <c r="J35" s="113">
        <f>'Gene Table'!A31</f>
        <v>29</v>
      </c>
      <c r="K35" s="25" t="str">
        <f>'Gene Table'!B31</f>
        <v>IL12A</v>
      </c>
      <c r="L35" s="65">
        <f>IF(ISNUMBER(Results!E31),Results!E31,NA())</f>
        <v>0.14640127265235117</v>
      </c>
      <c r="M35" s="65">
        <f>IF(ISNUMBER(Results!F31),Results!F31,NA())</f>
        <v>2.3323499747550588E-3</v>
      </c>
      <c r="IS35" s="25">
        <f>'Gene Table'!$A31</f>
        <v>29</v>
      </c>
      <c r="IT35" s="25" t="str">
        <f>'Gene Table'!$B31</f>
        <v>IL12A</v>
      </c>
      <c r="IU35" s="65">
        <f t="shared" si="1"/>
        <v>0.14640127265235117</v>
      </c>
      <c r="IV35" s="65">
        <f t="shared" si="1"/>
        <v>2.3323499747550588E-3</v>
      </c>
    </row>
    <row r="36" spans="10:256" ht="15" customHeight="1" x14ac:dyDescent="0.3">
      <c r="J36" s="113">
        <f>'Gene Table'!A32</f>
        <v>30</v>
      </c>
      <c r="K36" s="25" t="str">
        <f>'Gene Table'!B32</f>
        <v>IL12B</v>
      </c>
      <c r="L36" s="65">
        <f>IF(ISNUMBER(Results!E32),Results!E32,NA())</f>
        <v>2.1118726740357814E-2</v>
      </c>
      <c r="M36" s="65">
        <f>IF(ISNUMBER(Results!F32),Results!F32,NA())</f>
        <v>1.5443992008642627E-4</v>
      </c>
      <c r="IS36" s="25">
        <f>'Gene Table'!$A32</f>
        <v>30</v>
      </c>
      <c r="IT36" s="25" t="str">
        <f>'Gene Table'!$B32</f>
        <v>IL12B</v>
      </c>
      <c r="IU36" s="65">
        <f t="shared" si="1"/>
        <v>2.1118726740357814E-2</v>
      </c>
      <c r="IV36" s="65">
        <f t="shared" si="1"/>
        <v>1.5443992008642627E-4</v>
      </c>
    </row>
    <row r="37" spans="10:256" ht="15" customHeight="1" x14ac:dyDescent="0.3">
      <c r="J37" s="113">
        <f>'Gene Table'!A33</f>
        <v>31</v>
      </c>
      <c r="K37" s="25" t="str">
        <f>'Gene Table'!B33</f>
        <v>IL13</v>
      </c>
      <c r="L37" s="65">
        <f>IF(ISNUMBER(Results!E33),Results!E33,NA())</f>
        <v>2.6953095101752596E-3</v>
      </c>
      <c r="M37" s="65">
        <f>IF(ISNUMBER(Results!F33),Results!F33,NA())</f>
        <v>2.3594505760499173E-3</v>
      </c>
      <c r="IS37" s="25">
        <f>'Gene Table'!$A33</f>
        <v>31</v>
      </c>
      <c r="IT37" s="25" t="str">
        <f>'Gene Table'!$B33</f>
        <v>IL13</v>
      </c>
      <c r="IU37" s="65">
        <f t="shared" si="1"/>
        <v>2.6953095101752596E-3</v>
      </c>
      <c r="IV37" s="65">
        <f t="shared" si="1"/>
        <v>2.3594505760499173E-3</v>
      </c>
    </row>
    <row r="38" spans="10:256" ht="15" customHeight="1" x14ac:dyDescent="0.3">
      <c r="J38" s="113">
        <f>'Gene Table'!A34</f>
        <v>32</v>
      </c>
      <c r="K38" s="25" t="str">
        <f>'Gene Table'!B34</f>
        <v>IL15</v>
      </c>
      <c r="L38" s="65">
        <f>IF(ISNUMBER(Results!E34),Results!E34,NA())</f>
        <v>1.2038373426093518E-5</v>
      </c>
      <c r="M38" s="65">
        <f>IF(ISNUMBER(Results!F34),Results!F34,NA())</f>
        <v>5.1182140163631094E-5</v>
      </c>
      <c r="IS38" s="25">
        <f>'Gene Table'!$A34</f>
        <v>32</v>
      </c>
      <c r="IT38" s="25" t="str">
        <f>'Gene Table'!$B34</f>
        <v>IL15</v>
      </c>
      <c r="IU38" s="65">
        <f t="shared" si="1"/>
        <v>1.2038373426093518E-5</v>
      </c>
      <c r="IV38" s="65">
        <f t="shared" si="1"/>
        <v>5.1182140163631094E-5</v>
      </c>
    </row>
    <row r="39" spans="10:256" ht="15" customHeight="1" x14ac:dyDescent="0.3">
      <c r="J39" s="113">
        <f>'Gene Table'!A35</f>
        <v>33</v>
      </c>
      <c r="K39" s="25" t="str">
        <f>'Gene Table'!B35</f>
        <v>IL16</v>
      </c>
      <c r="L39" s="65">
        <f>IF(ISNUMBER(Results!E35),Results!E35,NA())</f>
        <v>0.19095880300040699</v>
      </c>
      <c r="M39" s="65">
        <f>IF(ISNUMBER(Results!F35),Results!F35,NA())</f>
        <v>4.8198017553452373E-5</v>
      </c>
      <c r="IS39" s="25">
        <f>'Gene Table'!$A35</f>
        <v>33</v>
      </c>
      <c r="IT39" s="25" t="str">
        <f>'Gene Table'!$B35</f>
        <v>IL16</v>
      </c>
      <c r="IU39" s="65">
        <f t="shared" si="1"/>
        <v>0.19095880300040699</v>
      </c>
      <c r="IV39" s="65">
        <f t="shared" si="1"/>
        <v>4.8198017553452373E-5</v>
      </c>
    </row>
    <row r="40" spans="10:256" ht="15" customHeight="1" x14ac:dyDescent="0.3">
      <c r="J40" s="113">
        <f>'Gene Table'!A36</f>
        <v>34</v>
      </c>
      <c r="K40" s="25" t="str">
        <f>'Gene Table'!B36</f>
        <v>IL17A</v>
      </c>
      <c r="L40" s="65">
        <f>IF(ISNUMBER(Results!E36),Results!E36,NA())</f>
        <v>3.2986053676186448E-2</v>
      </c>
      <c r="M40" s="65">
        <f>IF(ISNUMBER(Results!F36),Results!F36,NA())</f>
        <v>3.2262454233851302E-2</v>
      </c>
      <c r="IS40" s="25">
        <f>'Gene Table'!$A36</f>
        <v>34</v>
      </c>
      <c r="IT40" s="25" t="str">
        <f>'Gene Table'!$B36</f>
        <v>IL17A</v>
      </c>
      <c r="IU40" s="65">
        <f t="shared" si="1"/>
        <v>3.2986053676186448E-2</v>
      </c>
      <c r="IV40" s="65">
        <f t="shared" si="1"/>
        <v>3.2262454233851302E-2</v>
      </c>
    </row>
    <row r="41" spans="10:256" ht="15" customHeight="1" x14ac:dyDescent="0.3">
      <c r="J41" s="113">
        <f>'Gene Table'!A37</f>
        <v>35</v>
      </c>
      <c r="K41" s="25" t="str">
        <f>'Gene Table'!B37</f>
        <v>IL17B</v>
      </c>
      <c r="L41" s="65">
        <f>IF(ISNUMBER(Results!E37),Results!E37,NA())</f>
        <v>5.6011085167293243E-4</v>
      </c>
      <c r="M41" s="65">
        <f>IF(ISNUMBER(Results!F37),Results!F37,NA())</f>
        <v>1.8384003163176565E-3</v>
      </c>
      <c r="IS41" s="25">
        <f>'Gene Table'!$A37</f>
        <v>35</v>
      </c>
      <c r="IT41" s="25" t="str">
        <f>'Gene Table'!$B37</f>
        <v>IL17B</v>
      </c>
      <c r="IU41" s="65">
        <f t="shared" si="1"/>
        <v>5.6011085167293243E-4</v>
      </c>
      <c r="IV41" s="65">
        <f t="shared" si="1"/>
        <v>1.8384003163176565E-3</v>
      </c>
    </row>
    <row r="42" spans="10:256" ht="15" customHeight="1" x14ac:dyDescent="0.3">
      <c r="J42" s="113">
        <f>'Gene Table'!A38</f>
        <v>36</v>
      </c>
      <c r="K42" s="25" t="str">
        <f>'Gene Table'!B38</f>
        <v>IL17C</v>
      </c>
      <c r="L42" s="65">
        <f>IF(ISNUMBER(Results!E38),Results!E38,NA())</f>
        <v>3.4307472805696279E-2</v>
      </c>
      <c r="M42" s="65">
        <f>IF(ISNUMBER(Results!F38),Results!F38,NA())</f>
        <v>7.2426760925632258E-2</v>
      </c>
      <c r="IS42" s="25">
        <f>'Gene Table'!$A38</f>
        <v>36</v>
      </c>
      <c r="IT42" s="25" t="str">
        <f>'Gene Table'!$B38</f>
        <v>IL17C</v>
      </c>
      <c r="IU42" s="65">
        <f t="shared" si="1"/>
        <v>3.4307472805696279E-2</v>
      </c>
      <c r="IV42" s="65">
        <f t="shared" si="1"/>
        <v>7.2426760925632258E-2</v>
      </c>
    </row>
    <row r="43" spans="10:256" ht="15" customHeight="1" x14ac:dyDescent="0.3">
      <c r="J43" s="113">
        <f>'Gene Table'!A39</f>
        <v>37</v>
      </c>
      <c r="K43" s="25" t="str">
        <f>'Gene Table'!B39</f>
        <v>IL18</v>
      </c>
      <c r="L43" s="65">
        <f>IF(ISNUMBER(Results!E39),Results!E39,NA())</f>
        <v>0.13850404348311574</v>
      </c>
      <c r="M43" s="65">
        <f>IF(ISNUMBER(Results!F39),Results!F39,NA())</f>
        <v>1.8221484177773867E-5</v>
      </c>
      <c r="IS43" s="25">
        <f>'Gene Table'!$A39</f>
        <v>37</v>
      </c>
      <c r="IT43" s="25" t="str">
        <f>'Gene Table'!$B39</f>
        <v>IL18</v>
      </c>
      <c r="IU43" s="65">
        <f t="shared" si="1"/>
        <v>0.13850404348311574</v>
      </c>
      <c r="IV43" s="65">
        <f t="shared" si="1"/>
        <v>1.8221484177773867E-5</v>
      </c>
    </row>
    <row r="44" spans="10:256" ht="15" customHeight="1" x14ac:dyDescent="0.3">
      <c r="J44" s="113">
        <f>'Gene Table'!A40</f>
        <v>38</v>
      </c>
      <c r="K44" s="25" t="str">
        <f>'Gene Table'!B40</f>
        <v>IL19</v>
      </c>
      <c r="L44" s="65">
        <f>IF(ISNUMBER(Results!E40),Results!E40,NA())</f>
        <v>1.2038373426093518E-5</v>
      </c>
      <c r="M44" s="65">
        <f>IF(ISNUMBER(Results!F40),Results!F40,NA())</f>
        <v>1.0513967213057007E-5</v>
      </c>
      <c r="IS44" s="25">
        <f>'Gene Table'!$A40</f>
        <v>38</v>
      </c>
      <c r="IT44" s="25" t="str">
        <f>'Gene Table'!$B40</f>
        <v>IL19</v>
      </c>
      <c r="IU44" s="65">
        <f t="shared" si="1"/>
        <v>1.2038373426093518E-5</v>
      </c>
      <c r="IV44" s="65">
        <f t="shared" si="1"/>
        <v>1.0513967213057007E-5</v>
      </c>
    </row>
    <row r="45" spans="10:256" ht="15" customHeight="1" x14ac:dyDescent="0.3">
      <c r="J45" s="113">
        <f>'Gene Table'!A41</f>
        <v>39</v>
      </c>
      <c r="K45" s="25" t="str">
        <f>'Gene Table'!B41</f>
        <v>IL1A</v>
      </c>
      <c r="L45" s="65">
        <f>IF(ISNUMBER(Results!E41),Results!E41,NA())</f>
        <v>8.9530487769232049E-4</v>
      </c>
      <c r="M45" s="65">
        <f>IF(ISNUMBER(Results!F41),Results!F41,NA())</f>
        <v>1.3900315397431624E-3</v>
      </c>
      <c r="IS45" s="25">
        <f>'Gene Table'!$A41</f>
        <v>39</v>
      </c>
      <c r="IT45" s="25" t="str">
        <f>'Gene Table'!$B41</f>
        <v>IL1A</v>
      </c>
      <c r="IU45" s="65">
        <f t="shared" si="1"/>
        <v>8.9530487769232049E-4</v>
      </c>
      <c r="IV45" s="65">
        <f t="shared" si="1"/>
        <v>1.3900315397431624E-3</v>
      </c>
    </row>
    <row r="46" spans="10:256" ht="15" customHeight="1" x14ac:dyDescent="0.3">
      <c r="J46" s="113">
        <f>'Gene Table'!A42</f>
        <v>40</v>
      </c>
      <c r="K46" s="25" t="str">
        <f>'Gene Table'!B42</f>
        <v>IL1B</v>
      </c>
      <c r="L46" s="65">
        <f>IF(ISNUMBER(Results!E42),Results!E42,NA())</f>
        <v>1.2038373426093518E-5</v>
      </c>
      <c r="M46" s="65">
        <f>IF(ISNUMBER(Results!F42),Results!F42,NA())</f>
        <v>1.0513967213057007E-5</v>
      </c>
      <c r="IS46" s="25">
        <f>'Gene Table'!$A42</f>
        <v>40</v>
      </c>
      <c r="IT46" s="25" t="str">
        <f>'Gene Table'!$B42</f>
        <v>IL1B</v>
      </c>
      <c r="IU46" s="65">
        <f t="shared" si="1"/>
        <v>1.2038373426093518E-5</v>
      </c>
      <c r="IV46" s="65">
        <f t="shared" si="1"/>
        <v>1.0513967213057007E-5</v>
      </c>
    </row>
    <row r="47" spans="10:256" ht="15" customHeight="1" x14ac:dyDescent="0.3">
      <c r="J47" s="113">
        <f>'Gene Table'!A43</f>
        <v>41</v>
      </c>
      <c r="K47" s="25" t="str">
        <f>'Gene Table'!B43</f>
        <v>IL1RN</v>
      </c>
      <c r="L47" s="65">
        <f>IF(ISNUMBER(Results!E43),Results!E43,NA())</f>
        <v>7.0082085774046579E-4</v>
      </c>
      <c r="M47" s="65">
        <f>IF(ISNUMBER(Results!F43),Results!F43,NA())</f>
        <v>9.3203171418963847E-4</v>
      </c>
      <c r="IS47" s="25">
        <f>'Gene Table'!$A43</f>
        <v>41</v>
      </c>
      <c r="IT47" s="25" t="str">
        <f>'Gene Table'!$B43</f>
        <v>IL1RN</v>
      </c>
      <c r="IU47" s="65">
        <f t="shared" si="1"/>
        <v>7.0082085774046579E-4</v>
      </c>
      <c r="IV47" s="65">
        <f t="shared" si="1"/>
        <v>9.3203171418963847E-4</v>
      </c>
    </row>
    <row r="48" spans="10:256" ht="15" customHeight="1" x14ac:dyDescent="0.3">
      <c r="J48" s="113">
        <f>'Gene Table'!A44</f>
        <v>42</v>
      </c>
      <c r="K48" s="25" t="str">
        <f>'Gene Table'!B44</f>
        <v>IL2</v>
      </c>
      <c r="L48" s="65">
        <f>IF(ISNUMBER(Results!E44),Results!E44,NA())</f>
        <v>1.6674465013137104E-5</v>
      </c>
      <c r="M48" s="65">
        <f>IF(ISNUMBER(Results!F44),Results!F44,NA())</f>
        <v>7.4417425175555681E-5</v>
      </c>
      <c r="IS48" s="25">
        <f>'Gene Table'!$A44</f>
        <v>42</v>
      </c>
      <c r="IT48" s="25" t="str">
        <f>'Gene Table'!$B44</f>
        <v>IL2</v>
      </c>
      <c r="IU48" s="65">
        <f t="shared" si="1"/>
        <v>1.6674465013137104E-5</v>
      </c>
      <c r="IV48" s="65">
        <f t="shared" si="1"/>
        <v>7.4417425175555681E-5</v>
      </c>
    </row>
    <row r="49" spans="10:256" ht="15" customHeight="1" x14ac:dyDescent="0.3">
      <c r="J49" s="113">
        <f>'Gene Table'!A45</f>
        <v>43</v>
      </c>
      <c r="K49" s="25" t="str">
        <f>'Gene Table'!B45</f>
        <v>IL20</v>
      </c>
      <c r="L49" s="65">
        <f>IF(ISNUMBER(Results!E45),Results!E45,NA())</f>
        <v>2.0493828504959434E-2</v>
      </c>
      <c r="M49" s="65">
        <f>IF(ISNUMBER(Results!F45),Results!F45,NA())</f>
        <v>0.34056450866012183</v>
      </c>
      <c r="IS49" s="25">
        <f>'Gene Table'!$A45</f>
        <v>43</v>
      </c>
      <c r="IT49" s="25" t="str">
        <f>'Gene Table'!$B45</f>
        <v>IL20</v>
      </c>
      <c r="IU49" s="65">
        <f t="shared" si="1"/>
        <v>2.0493828504959434E-2</v>
      </c>
      <c r="IV49" s="65">
        <f t="shared" si="1"/>
        <v>0.34056450866012183</v>
      </c>
    </row>
    <row r="50" spans="10:256" ht="15" customHeight="1" x14ac:dyDescent="0.3">
      <c r="J50" s="113">
        <f>'Gene Table'!A46</f>
        <v>44</v>
      </c>
      <c r="K50" s="25" t="str">
        <f>'Gene Table'!B46</f>
        <v>IL21</v>
      </c>
      <c r="L50" s="65">
        <f>IF(ISNUMBER(Results!E46),Results!E46,NA())</f>
        <v>0.99631003973414267</v>
      </c>
      <c r="M50" s="65">
        <f>IF(ISNUMBER(Results!F46),Results!F46,NA())</f>
        <v>7.0910535935589349</v>
      </c>
      <c r="IS50" s="25">
        <f>'Gene Table'!$A46</f>
        <v>44</v>
      </c>
      <c r="IT50" s="25" t="str">
        <f>'Gene Table'!$B46</f>
        <v>IL21</v>
      </c>
      <c r="IU50" s="65">
        <f t="shared" si="1"/>
        <v>0.99631003973414267</v>
      </c>
      <c r="IV50" s="65">
        <f t="shared" si="1"/>
        <v>7.0910535935589349</v>
      </c>
    </row>
    <row r="51" spans="10:256" ht="15" customHeight="1" x14ac:dyDescent="0.3">
      <c r="J51" s="113">
        <f>'Gene Table'!A47</f>
        <v>45</v>
      </c>
      <c r="K51" s="25" t="str">
        <f>'Gene Table'!B47</f>
        <v>IL22</v>
      </c>
      <c r="L51" s="65">
        <f>IF(ISNUMBER(Results!E47),Results!E47,NA())</f>
        <v>1.2038373426093518E-5</v>
      </c>
      <c r="M51" s="65">
        <f>IF(ISNUMBER(Results!F47),Results!F47,NA())</f>
        <v>1.0513967213057007E-5</v>
      </c>
      <c r="IS51" s="25">
        <f>'Gene Table'!$A47</f>
        <v>45</v>
      </c>
      <c r="IT51" s="25" t="str">
        <f>'Gene Table'!$B47</f>
        <v>IL22</v>
      </c>
      <c r="IU51" s="65">
        <f t="shared" si="1"/>
        <v>1.2038373426093518E-5</v>
      </c>
      <c r="IV51" s="65">
        <f t="shared" si="1"/>
        <v>1.0513967213057007E-5</v>
      </c>
    </row>
    <row r="52" spans="10:256" ht="15" customHeight="1" x14ac:dyDescent="0.3">
      <c r="J52" s="113">
        <f>'Gene Table'!A48</f>
        <v>46</v>
      </c>
      <c r="K52" s="25" t="str">
        <f>'Gene Table'!B48</f>
        <v>IL23A</v>
      </c>
      <c r="L52" s="65">
        <f>IF(ISNUMBER(Results!E48),Results!E48,NA())</f>
        <v>1.7216409334124415E-3</v>
      </c>
      <c r="M52" s="65">
        <f>IF(ISNUMBER(Results!F48),Results!F48,NA())</f>
        <v>7.3634355817665277E-4</v>
      </c>
      <c r="IS52" s="25">
        <f>'Gene Table'!$A48</f>
        <v>46</v>
      </c>
      <c r="IT52" s="25" t="str">
        <f>'Gene Table'!$B48</f>
        <v>IL23A</v>
      </c>
      <c r="IU52" s="65">
        <f t="shared" si="1"/>
        <v>1.7216409334124415E-3</v>
      </c>
      <c r="IV52" s="65">
        <f t="shared" si="1"/>
        <v>7.3634355817665277E-4</v>
      </c>
    </row>
    <row r="53" spans="10:256" ht="15" customHeight="1" x14ac:dyDescent="0.3">
      <c r="J53" s="113">
        <f>'Gene Table'!A49</f>
        <v>47</v>
      </c>
      <c r="K53" s="25" t="str">
        <f>'Gene Table'!B49</f>
        <v>IL24</v>
      </c>
      <c r="L53" s="65">
        <f>IF(ISNUMBER(Results!E49),Results!E49,NA())</f>
        <v>3.1653807512281557E-4</v>
      </c>
      <c r="M53" s="65">
        <f>IF(ISNUMBER(Results!F49),Results!F49,NA())</f>
        <v>4.0756939258634547E-4</v>
      </c>
      <c r="IS53" s="25">
        <f>'Gene Table'!$A49</f>
        <v>47</v>
      </c>
      <c r="IT53" s="25" t="str">
        <f>'Gene Table'!$B49</f>
        <v>IL24</v>
      </c>
      <c r="IU53" s="65">
        <f t="shared" si="1"/>
        <v>3.1653807512281557E-4</v>
      </c>
      <c r="IV53" s="65">
        <f t="shared" si="1"/>
        <v>4.0756939258634547E-4</v>
      </c>
    </row>
    <row r="54" spans="10:256" ht="15" customHeight="1" x14ac:dyDescent="0.3">
      <c r="J54" s="113">
        <f>'Gene Table'!A50</f>
        <v>48</v>
      </c>
      <c r="K54" s="25" t="str">
        <f>'Gene Table'!B50</f>
        <v>IL25</v>
      </c>
      <c r="L54" s="65">
        <f>IF(ISNUMBER(Results!E50),Results!E50,NA())</f>
        <v>1.6790445089204974E-5</v>
      </c>
      <c r="M54" s="65">
        <f>IF(ISNUMBER(Results!F50),Results!F50,NA())</f>
        <v>1.8795392539618574E-4</v>
      </c>
      <c r="IS54" s="25">
        <f>'Gene Table'!$A50</f>
        <v>48</v>
      </c>
      <c r="IT54" s="25" t="str">
        <f>'Gene Table'!$B50</f>
        <v>IL25</v>
      </c>
      <c r="IU54" s="65">
        <f t="shared" si="1"/>
        <v>1.6790445089204974E-5</v>
      </c>
      <c r="IV54" s="65">
        <f t="shared" si="1"/>
        <v>1.8795392539618574E-4</v>
      </c>
    </row>
    <row r="55" spans="10:256" ht="15" customHeight="1" x14ac:dyDescent="0.3">
      <c r="J55" s="113">
        <f>'Gene Table'!A51</f>
        <v>49</v>
      </c>
      <c r="K55" s="25" t="str">
        <f>'Gene Table'!B51</f>
        <v>IL27</v>
      </c>
      <c r="L55" s="65">
        <f>IF(ISNUMBER(Results!E51),Results!E51,NA())</f>
        <v>4.5555980935575931E-5</v>
      </c>
      <c r="M55" s="65">
        <f>IF(ISNUMBER(Results!F51),Results!F51,NA())</f>
        <v>2.4948858485890089E-5</v>
      </c>
      <c r="IS55" s="25">
        <f>'Gene Table'!$A51</f>
        <v>49</v>
      </c>
      <c r="IT55" s="25" t="str">
        <f>'Gene Table'!$B51</f>
        <v>IL27</v>
      </c>
      <c r="IU55" s="65">
        <f t="shared" si="1"/>
        <v>4.5555980935575931E-5</v>
      </c>
      <c r="IV55" s="65">
        <f t="shared" si="1"/>
        <v>2.4948858485890089E-5</v>
      </c>
    </row>
    <row r="56" spans="10:256" ht="15" customHeight="1" x14ac:dyDescent="0.3">
      <c r="J56" s="113">
        <f>'Gene Table'!A52</f>
        <v>50</v>
      </c>
      <c r="K56" s="25" t="str">
        <f>'Gene Table'!B52</f>
        <v>IL3</v>
      </c>
      <c r="L56" s="65">
        <f>IF(ISNUMBER(Results!E52),Results!E52,NA())</f>
        <v>4.775700553942084E-4</v>
      </c>
      <c r="M56" s="65">
        <f>IF(ISNUMBER(Results!F52),Results!F52,NA())</f>
        <v>1.2820485987003172E-3</v>
      </c>
      <c r="IS56" s="25">
        <f>'Gene Table'!$A52</f>
        <v>50</v>
      </c>
      <c r="IT56" s="25" t="str">
        <f>'Gene Table'!$B52</f>
        <v>IL3</v>
      </c>
      <c r="IU56" s="65">
        <f t="shared" si="1"/>
        <v>4.775700553942084E-4</v>
      </c>
      <c r="IV56" s="65">
        <f t="shared" si="1"/>
        <v>1.2820485987003172E-3</v>
      </c>
    </row>
    <row r="57" spans="10:256" ht="15" customHeight="1" x14ac:dyDescent="0.3">
      <c r="J57" s="113">
        <f>'Gene Table'!A53</f>
        <v>51</v>
      </c>
      <c r="K57" s="25" t="str">
        <f>'Gene Table'!B53</f>
        <v>IL4</v>
      </c>
      <c r="L57" s="65">
        <f>IF(ISNUMBER(Results!E53),Results!E53,NA())</f>
        <v>16.200876917607893</v>
      </c>
      <c r="M57" s="65">
        <f>IF(ISNUMBER(Results!F53),Results!F53,NA())</f>
        <v>3.3878712442566796E-4</v>
      </c>
      <c r="IS57" s="25">
        <f>'Gene Table'!$A53</f>
        <v>51</v>
      </c>
      <c r="IT57" s="25" t="str">
        <f>'Gene Table'!$B53</f>
        <v>IL4</v>
      </c>
      <c r="IU57" s="65">
        <f t="shared" si="1"/>
        <v>16.200876917607893</v>
      </c>
      <c r="IV57" s="65">
        <f t="shared" si="1"/>
        <v>3.3878712442566796E-4</v>
      </c>
    </row>
    <row r="58" spans="10:256" ht="15" customHeight="1" x14ac:dyDescent="0.3">
      <c r="J58" s="113">
        <f>'Gene Table'!A54</f>
        <v>52</v>
      </c>
      <c r="K58" s="25" t="str">
        <f>'Gene Table'!B54</f>
        <v>IL5</v>
      </c>
      <c r="L58" s="65">
        <f>IF(ISNUMBER(Results!E54),Results!E54,NA())</f>
        <v>1.1452895465096086E-4</v>
      </c>
      <c r="M58" s="65">
        <f>IF(ISNUMBER(Results!F54),Results!F54,NA())</f>
        <v>5.7185146903834646E-5</v>
      </c>
      <c r="IS58" s="25">
        <f>'Gene Table'!$A54</f>
        <v>52</v>
      </c>
      <c r="IT58" s="25" t="str">
        <f>'Gene Table'!$B54</f>
        <v>IL5</v>
      </c>
      <c r="IU58" s="65">
        <f t="shared" si="1"/>
        <v>1.1452895465096086E-4</v>
      </c>
      <c r="IV58" s="65">
        <f t="shared" si="1"/>
        <v>5.7185146903834646E-5</v>
      </c>
    </row>
    <row r="59" spans="10:256" ht="15" customHeight="1" x14ac:dyDescent="0.3">
      <c r="J59" s="113">
        <f>'Gene Table'!A55</f>
        <v>53</v>
      </c>
      <c r="K59" s="25" t="str">
        <f>'Gene Table'!B55</f>
        <v>IL6</v>
      </c>
      <c r="L59" s="65">
        <f>IF(ISNUMBER(Results!E55),Results!E55,NA())</f>
        <v>0.46694784785632504</v>
      </c>
      <c r="M59" s="65">
        <f>IF(ISNUMBER(Results!F55),Results!F55,NA())</f>
        <v>3.0674625126745063E-4</v>
      </c>
      <c r="IS59" s="25">
        <f>'Gene Table'!$A55</f>
        <v>53</v>
      </c>
      <c r="IT59" s="25" t="str">
        <f>'Gene Table'!$B55</f>
        <v>IL6</v>
      </c>
      <c r="IU59" s="65">
        <f t="shared" si="1"/>
        <v>0.46694784785632504</v>
      </c>
      <c r="IV59" s="65">
        <f t="shared" si="1"/>
        <v>3.0674625126745063E-4</v>
      </c>
    </row>
    <row r="60" spans="10:256" ht="15" customHeight="1" x14ac:dyDescent="0.3">
      <c r="J60" s="113">
        <f>'Gene Table'!A56</f>
        <v>54</v>
      </c>
      <c r="K60" s="25" t="str">
        <f>'Gene Table'!B56</f>
        <v>IL7</v>
      </c>
      <c r="L60" s="65">
        <f>IF(ISNUMBER(Results!E56),Results!E56,NA())</f>
        <v>0.187028927661502</v>
      </c>
      <c r="M60" s="65">
        <f>IF(ISNUMBER(Results!F56),Results!F56,NA())</f>
        <v>1.903921250857179E-5</v>
      </c>
      <c r="IS60" s="25">
        <f>'Gene Table'!$A56</f>
        <v>54</v>
      </c>
      <c r="IT60" s="25" t="str">
        <f>'Gene Table'!$B56</f>
        <v>IL7</v>
      </c>
      <c r="IU60" s="65">
        <f t="shared" si="1"/>
        <v>0.187028927661502</v>
      </c>
      <c r="IV60" s="65">
        <f t="shared" si="1"/>
        <v>1.903921250857179E-5</v>
      </c>
    </row>
    <row r="61" spans="10:256" ht="15" customHeight="1" x14ac:dyDescent="0.3">
      <c r="J61" s="113">
        <f>'Gene Table'!A57</f>
        <v>55</v>
      </c>
      <c r="K61" s="25" t="str">
        <f>'Gene Table'!B57</f>
        <v>CXCL8</v>
      </c>
      <c r="L61" s="65">
        <f>IF(ISNUMBER(Results!E57),Results!E57,NA())</f>
        <v>1.2615431235964807E-2</v>
      </c>
      <c r="M61" s="65">
        <f>IF(ISNUMBER(Results!F57),Results!F57,NA())</f>
        <v>1.0375562286856623E-2</v>
      </c>
      <c r="IS61" s="25">
        <f>'Gene Table'!$A57</f>
        <v>55</v>
      </c>
      <c r="IT61" s="25" t="str">
        <f>'Gene Table'!$B57</f>
        <v>CXCL8</v>
      </c>
      <c r="IU61" s="65">
        <f t="shared" si="1"/>
        <v>1.2615431235964807E-2</v>
      </c>
      <c r="IV61" s="65">
        <f t="shared" si="1"/>
        <v>1.0375562286856623E-2</v>
      </c>
    </row>
    <row r="62" spans="10:256" ht="15" customHeight="1" x14ac:dyDescent="0.3">
      <c r="J62" s="113">
        <f>'Gene Table'!A58</f>
        <v>56</v>
      </c>
      <c r="K62" s="25" t="str">
        <f>'Gene Table'!B58</f>
        <v>IL9</v>
      </c>
      <c r="L62" s="65">
        <f>IF(ISNUMBER(Results!E58),Results!E58,NA())</f>
        <v>0.54638886955047672</v>
      </c>
      <c r="M62" s="65">
        <f>IF(ISNUMBER(Results!F58),Results!F58,NA())</f>
        <v>1.4296286725958658E-5</v>
      </c>
      <c r="IS62" s="25">
        <f>'Gene Table'!$A58</f>
        <v>56</v>
      </c>
      <c r="IT62" s="25" t="str">
        <f>'Gene Table'!$B58</f>
        <v>IL9</v>
      </c>
      <c r="IU62" s="65">
        <f t="shared" si="1"/>
        <v>0.54638886955047672</v>
      </c>
      <c r="IV62" s="65">
        <f t="shared" si="1"/>
        <v>1.4296286725958658E-5</v>
      </c>
    </row>
    <row r="63" spans="10:256" ht="15" customHeight="1" x14ac:dyDescent="0.3">
      <c r="J63" s="113">
        <f>'Gene Table'!A59</f>
        <v>57</v>
      </c>
      <c r="K63" s="25" t="str">
        <f>'Gene Table'!B59</f>
        <v>INHA</v>
      </c>
      <c r="L63" s="65">
        <f>IF(ISNUMBER(Results!E59),Results!E59,NA())</f>
        <v>9.6529761057156691E-5</v>
      </c>
      <c r="M63" s="65">
        <f>IF(ISNUMBER(Results!F59),Results!F59,NA())</f>
        <v>6.8004983570515894E-5</v>
      </c>
      <c r="IS63" s="25">
        <f>'Gene Table'!$A59</f>
        <v>57</v>
      </c>
      <c r="IT63" s="25" t="str">
        <f>'Gene Table'!$B59</f>
        <v>INHA</v>
      </c>
      <c r="IU63" s="65">
        <f t="shared" si="1"/>
        <v>9.6529761057156691E-5</v>
      </c>
      <c r="IV63" s="65">
        <f t="shared" si="1"/>
        <v>6.8004983570515894E-5</v>
      </c>
    </row>
    <row r="64" spans="10:256" ht="15" customHeight="1" x14ac:dyDescent="0.3">
      <c r="J64" s="113">
        <f>'Gene Table'!A60</f>
        <v>58</v>
      </c>
      <c r="K64" s="25" t="str">
        <f>'Gene Table'!B60</f>
        <v>INHBA</v>
      </c>
      <c r="L64" s="65">
        <f>IF(ISNUMBER(Results!E60),Results!E60,NA())</f>
        <v>0.10667790724701075</v>
      </c>
      <c r="M64" s="65">
        <f>IF(ISNUMBER(Results!F60),Results!F60,NA())</f>
        <v>5.1113783299539732E-4</v>
      </c>
      <c r="IS64" s="25">
        <f>'Gene Table'!$A60</f>
        <v>58</v>
      </c>
      <c r="IT64" s="25" t="str">
        <f>'Gene Table'!$B60</f>
        <v>INHBA</v>
      </c>
      <c r="IU64" s="65">
        <f t="shared" si="1"/>
        <v>0.10667790724701075</v>
      </c>
      <c r="IV64" s="65">
        <f t="shared" si="1"/>
        <v>5.1113783299539732E-4</v>
      </c>
    </row>
    <row r="65" spans="10:256" ht="15" customHeight="1" x14ac:dyDescent="0.3">
      <c r="J65" s="113">
        <f>'Gene Table'!A61</f>
        <v>59</v>
      </c>
      <c r="K65" s="25" t="str">
        <f>'Gene Table'!B61</f>
        <v>LEFTY2</v>
      </c>
      <c r="L65" s="65">
        <f>IF(ISNUMBER(Results!E61),Results!E61,NA())</f>
        <v>0.92530442803785251</v>
      </c>
      <c r="M65" s="65">
        <f>IF(ISNUMBER(Results!F61),Results!F61,NA())</f>
        <v>0.37526977437859271</v>
      </c>
      <c r="IS65" s="25">
        <f>'Gene Table'!$A61</f>
        <v>59</v>
      </c>
      <c r="IT65" s="25" t="str">
        <f>'Gene Table'!$B61</f>
        <v>LEFTY2</v>
      </c>
      <c r="IU65" s="65">
        <f t="shared" si="1"/>
        <v>0.92530442803785251</v>
      </c>
      <c r="IV65" s="65">
        <f t="shared" si="1"/>
        <v>0.37526977437859271</v>
      </c>
    </row>
    <row r="66" spans="10:256" ht="15" customHeight="1" x14ac:dyDescent="0.3">
      <c r="J66" s="113">
        <f>'Gene Table'!A62</f>
        <v>60</v>
      </c>
      <c r="K66" s="25" t="str">
        <f>'Gene Table'!B62</f>
        <v>LIF</v>
      </c>
      <c r="L66" s="65">
        <f>IF(ISNUMBER(Results!E62),Results!E62,NA())</f>
        <v>2.5583072186691511E-2</v>
      </c>
      <c r="M66" s="65">
        <f>IF(ISNUMBER(Results!F62),Results!F62,NA())</f>
        <v>1.6661552744631759E-2</v>
      </c>
      <c r="IS66" s="25">
        <f>'Gene Table'!$A62</f>
        <v>60</v>
      </c>
      <c r="IT66" s="25" t="str">
        <f>'Gene Table'!$B62</f>
        <v>LIF</v>
      </c>
      <c r="IU66" s="65">
        <f t="shared" si="1"/>
        <v>2.5583072186691511E-2</v>
      </c>
      <c r="IV66" s="65">
        <f t="shared" si="1"/>
        <v>1.6661552744631759E-2</v>
      </c>
    </row>
    <row r="67" spans="10:256" ht="15" customHeight="1" x14ac:dyDescent="0.3">
      <c r="J67" s="113">
        <f>'Gene Table'!A63</f>
        <v>61</v>
      </c>
      <c r="K67" s="25" t="str">
        <f>'Gene Table'!B63</f>
        <v>LTA</v>
      </c>
      <c r="L67" s="65">
        <f>IF(ISNUMBER(Results!E63),Results!E63,NA())</f>
        <v>14.533732300831172</v>
      </c>
      <c r="M67" s="65">
        <f>IF(ISNUMBER(Results!F63),Results!F63,NA())</f>
        <v>11.519450548117481</v>
      </c>
      <c r="IS67" s="25">
        <f>'Gene Table'!$A63</f>
        <v>61</v>
      </c>
      <c r="IT67" s="25" t="str">
        <f>'Gene Table'!$B63</f>
        <v>LTA</v>
      </c>
      <c r="IU67" s="65">
        <f t="shared" si="1"/>
        <v>14.533732300831172</v>
      </c>
      <c r="IV67" s="65">
        <f t="shared" si="1"/>
        <v>11.519450548117481</v>
      </c>
    </row>
    <row r="68" spans="10:256" ht="15" customHeight="1" x14ac:dyDescent="0.3">
      <c r="J68" s="113">
        <f>'Gene Table'!A64</f>
        <v>62</v>
      </c>
      <c r="K68" s="25" t="str">
        <f>'Gene Table'!B64</f>
        <v>LTB</v>
      </c>
      <c r="L68" s="65">
        <f>IF(ISNUMBER(Results!E64),Results!E64,NA())</f>
        <v>3.5109371969738887E-2</v>
      </c>
      <c r="M68" s="65">
        <f>IF(ISNUMBER(Results!F64),Results!F64,NA())</f>
        <v>1.0513967213057007E-5</v>
      </c>
      <c r="IS68" s="25">
        <f>'Gene Table'!$A64</f>
        <v>62</v>
      </c>
      <c r="IT68" s="25" t="str">
        <f>'Gene Table'!$B64</f>
        <v>LTB</v>
      </c>
      <c r="IU68" s="65">
        <f t="shared" si="1"/>
        <v>3.5109371969738887E-2</v>
      </c>
      <c r="IV68" s="65">
        <f t="shared" si="1"/>
        <v>1.0513967213057007E-5</v>
      </c>
    </row>
    <row r="69" spans="10:256" ht="15" customHeight="1" x14ac:dyDescent="0.3">
      <c r="J69" s="113">
        <f>'Gene Table'!A65</f>
        <v>63</v>
      </c>
      <c r="K69" s="25" t="str">
        <f>'Gene Table'!B65</f>
        <v>MSTN</v>
      </c>
      <c r="L69" s="65">
        <f>IF(ISNUMBER(Results!E65),Results!E65,NA())</f>
        <v>1.2038373426093518E-5</v>
      </c>
      <c r="M69" s="65">
        <f>IF(ISNUMBER(Results!F65),Results!F65,NA())</f>
        <v>1.0513967213057007E-5</v>
      </c>
      <c r="IS69" s="25">
        <f>'Gene Table'!$A65</f>
        <v>63</v>
      </c>
      <c r="IT69" s="25" t="str">
        <f>'Gene Table'!$B65</f>
        <v>MSTN</v>
      </c>
      <c r="IU69" s="65">
        <f t="shared" si="1"/>
        <v>1.2038373426093518E-5</v>
      </c>
      <c r="IV69" s="65">
        <f t="shared" si="1"/>
        <v>1.0513967213057007E-5</v>
      </c>
    </row>
    <row r="70" spans="10:256" ht="15" customHeight="1" x14ac:dyDescent="0.3">
      <c r="J70" s="113">
        <f>'Gene Table'!A66</f>
        <v>64</v>
      </c>
      <c r="K70" s="25" t="str">
        <f>'Gene Table'!B66</f>
        <v>NODAL</v>
      </c>
      <c r="L70" s="65">
        <f>IF(ISNUMBER(Results!E66),Results!E66,NA())</f>
        <v>0.12893060467597084</v>
      </c>
      <c r="M70" s="65">
        <f>IF(ISNUMBER(Results!F66),Results!F66,NA())</f>
        <v>3.7751209216798608E-2</v>
      </c>
      <c r="IS70" s="25">
        <f>'Gene Table'!$A66</f>
        <v>64</v>
      </c>
      <c r="IT70" s="25" t="str">
        <f>'Gene Table'!$B66</f>
        <v>NODAL</v>
      </c>
      <c r="IU70" s="65">
        <f t="shared" si="1"/>
        <v>0.12893060467597084</v>
      </c>
      <c r="IV70" s="65">
        <f t="shared" si="1"/>
        <v>3.7751209216798608E-2</v>
      </c>
    </row>
    <row r="71" spans="10:256" ht="15" customHeight="1" x14ac:dyDescent="0.3">
      <c r="J71" s="113">
        <f>'Gene Table'!A67</f>
        <v>65</v>
      </c>
      <c r="K71" s="25" t="str">
        <f>'Gene Table'!B67</f>
        <v>OSM</v>
      </c>
      <c r="L71" s="65">
        <f>IF(ISNUMBER(Results!E67),Results!E67,NA())</f>
        <v>1.2038373426093518E-5</v>
      </c>
      <c r="M71" s="65">
        <f>IF(ISNUMBER(Results!F67),Results!F67,NA())</f>
        <v>1.0513967213057007E-5</v>
      </c>
      <c r="IS71" s="25">
        <f>'Gene Table'!$A67</f>
        <v>65</v>
      </c>
      <c r="IT71" s="25" t="str">
        <f>'Gene Table'!$B67</f>
        <v>OSM</v>
      </c>
      <c r="IU71" s="65">
        <f t="shared" si="1"/>
        <v>1.2038373426093518E-5</v>
      </c>
      <c r="IV71" s="65">
        <f t="shared" si="1"/>
        <v>1.0513967213057007E-5</v>
      </c>
    </row>
    <row r="72" spans="10:256" ht="15" customHeight="1" x14ac:dyDescent="0.3">
      <c r="J72" s="113">
        <f>'Gene Table'!A68</f>
        <v>66</v>
      </c>
      <c r="K72" s="25" t="str">
        <f>'Gene Table'!B68</f>
        <v>PDGFA</v>
      </c>
      <c r="L72" s="65">
        <f>IF(ISNUMBER(Results!E68),Results!E68,NA())</f>
        <v>8.6649385799652784E-2</v>
      </c>
      <c r="M72" s="65">
        <f>IF(ISNUMBER(Results!F68),Results!F68,NA())</f>
        <v>1.0327727615229775E-2</v>
      </c>
      <c r="IS72" s="25">
        <f>'Gene Table'!$A68</f>
        <v>66</v>
      </c>
      <c r="IT72" s="25" t="str">
        <f>'Gene Table'!$B68</f>
        <v>PDGFA</v>
      </c>
      <c r="IU72" s="65">
        <f t="shared" si="1"/>
        <v>8.6649385799652784E-2</v>
      </c>
      <c r="IV72" s="65">
        <f t="shared" si="1"/>
        <v>1.0327727615229775E-2</v>
      </c>
    </row>
    <row r="73" spans="10:256" ht="15" customHeight="1" x14ac:dyDescent="0.3">
      <c r="J73" s="113">
        <f>'Gene Table'!A69</f>
        <v>67</v>
      </c>
      <c r="K73" s="25" t="str">
        <f>'Gene Table'!B69</f>
        <v>SPP1</v>
      </c>
      <c r="L73" s="65">
        <f>IF(ISNUMBER(Results!E69),Results!E69,NA())</f>
        <v>8.4474906961431229E-2</v>
      </c>
      <c r="M73" s="65">
        <f>IF(ISNUMBER(Results!F69),Results!F69,NA())</f>
        <v>0.12465390641900867</v>
      </c>
      <c r="IS73" s="25">
        <f>'Gene Table'!$A69</f>
        <v>67</v>
      </c>
      <c r="IT73" s="25" t="str">
        <f>'Gene Table'!$B69</f>
        <v>SPP1</v>
      </c>
      <c r="IU73" s="65">
        <f t="shared" si="1"/>
        <v>8.4474906961431229E-2</v>
      </c>
      <c r="IV73" s="65">
        <f t="shared" si="1"/>
        <v>0.12465390641900867</v>
      </c>
    </row>
    <row r="74" spans="10:256" ht="15" customHeight="1" x14ac:dyDescent="0.3">
      <c r="J74" s="113">
        <f>'Gene Table'!A70</f>
        <v>68</v>
      </c>
      <c r="K74" s="25" t="str">
        <f>'Gene Table'!B70</f>
        <v>TGFA</v>
      </c>
      <c r="L74" s="65">
        <f>IF(ISNUMBER(Results!E70),Results!E70,NA())</f>
        <v>1.2038373426093518E-5</v>
      </c>
      <c r="M74" s="65">
        <f>IF(ISNUMBER(Results!F70),Results!F70,NA())</f>
        <v>1.0513967213057007E-5</v>
      </c>
      <c r="IS74" s="25">
        <f>'Gene Table'!$A70</f>
        <v>68</v>
      </c>
      <c r="IT74" s="25" t="str">
        <f>'Gene Table'!$B70</f>
        <v>TGFA</v>
      </c>
      <c r="IU74" s="65">
        <f t="shared" si="1"/>
        <v>1.2038373426093518E-5</v>
      </c>
      <c r="IV74" s="65">
        <f t="shared" si="1"/>
        <v>1.0513967213057007E-5</v>
      </c>
    </row>
    <row r="75" spans="10:256" ht="15" customHeight="1" x14ac:dyDescent="0.3">
      <c r="J75" s="113">
        <f>'Gene Table'!A71</f>
        <v>69</v>
      </c>
      <c r="K75" s="25" t="str">
        <f>'Gene Table'!B71</f>
        <v>TGFB1</v>
      </c>
      <c r="L75" s="65">
        <f>IF(ISNUMBER(Results!E71),Results!E71,NA())</f>
        <v>2.1914050791287526E-2</v>
      </c>
      <c r="M75" s="65">
        <f>IF(ISNUMBER(Results!F71),Results!F71,NA())</f>
        <v>7.5008064366127367E-4</v>
      </c>
      <c r="IS75" s="25">
        <f>'Gene Table'!$A71</f>
        <v>69</v>
      </c>
      <c r="IT75" s="25" t="str">
        <f>'Gene Table'!$B71</f>
        <v>TGFB1</v>
      </c>
      <c r="IU75" s="65">
        <f t="shared" si="1"/>
        <v>2.1914050791287526E-2</v>
      </c>
      <c r="IV75" s="65">
        <f t="shared" si="1"/>
        <v>7.5008064366127367E-4</v>
      </c>
    </row>
    <row r="76" spans="10:256" ht="15" customHeight="1" x14ac:dyDescent="0.3">
      <c r="J76" s="113">
        <f>'Gene Table'!A72</f>
        <v>70</v>
      </c>
      <c r="K76" s="25" t="str">
        <f>'Gene Table'!B72</f>
        <v>TGFB2</v>
      </c>
      <c r="L76" s="65">
        <f>IF(ISNUMBER(Results!E72),Results!E72,NA())</f>
        <v>6.3161512224591454E-4</v>
      </c>
      <c r="M76" s="65">
        <f>IF(ISNUMBER(Results!F72),Results!F72,NA())</f>
        <v>2.8384781143864185E-3</v>
      </c>
      <c r="IS76" s="25">
        <f>'Gene Table'!$A72</f>
        <v>70</v>
      </c>
      <c r="IT76" s="25" t="str">
        <f>'Gene Table'!$B72</f>
        <v>TGFB2</v>
      </c>
      <c r="IU76" s="65">
        <f t="shared" si="1"/>
        <v>6.3161512224591454E-4</v>
      </c>
      <c r="IV76" s="65">
        <f t="shared" si="1"/>
        <v>2.8384781143864185E-3</v>
      </c>
    </row>
    <row r="77" spans="10:256" ht="15" customHeight="1" x14ac:dyDescent="0.3">
      <c r="J77" s="113">
        <f>'Gene Table'!A73</f>
        <v>71</v>
      </c>
      <c r="K77" s="25" t="str">
        <f>'Gene Table'!B73</f>
        <v>TGFB3</v>
      </c>
      <c r="L77" s="65">
        <f>IF(ISNUMBER(Results!E73),Results!E73,NA())</f>
        <v>1.3422623384982255</v>
      </c>
      <c r="M77" s="65">
        <f>IF(ISNUMBER(Results!F73),Results!F73,NA())</f>
        <v>0.92830234414254464</v>
      </c>
      <c r="IS77" s="25">
        <f>'Gene Table'!$A73</f>
        <v>71</v>
      </c>
      <c r="IT77" s="25" t="str">
        <f>'Gene Table'!$B73</f>
        <v>TGFB3</v>
      </c>
      <c r="IU77" s="65">
        <f t="shared" si="1"/>
        <v>1.3422623384982255</v>
      </c>
      <c r="IV77" s="65">
        <f t="shared" si="1"/>
        <v>0.92830234414254464</v>
      </c>
    </row>
    <row r="78" spans="10:256" ht="15" customHeight="1" x14ac:dyDescent="0.3">
      <c r="J78" s="113">
        <f>'Gene Table'!A74</f>
        <v>72</v>
      </c>
      <c r="K78" s="25" t="str">
        <f>'Gene Table'!B74</f>
        <v>THPO</v>
      </c>
      <c r="L78" s="65">
        <f>IF(ISNUMBER(Results!E74),Results!E74,NA())</f>
        <v>7.7940816559681782E-4</v>
      </c>
      <c r="M78" s="65">
        <f>IF(ISNUMBER(Results!F74),Results!F74,NA())</f>
        <v>1.4343320474810711E-4</v>
      </c>
      <c r="IS78" s="25">
        <f>'Gene Table'!$A74</f>
        <v>72</v>
      </c>
      <c r="IT78" s="25" t="str">
        <f>'Gene Table'!$B74</f>
        <v>THPO</v>
      </c>
      <c r="IU78" s="65">
        <f t="shared" si="1"/>
        <v>7.7940816559681782E-4</v>
      </c>
      <c r="IV78" s="65">
        <f t="shared" si="1"/>
        <v>1.4343320474810711E-4</v>
      </c>
    </row>
    <row r="79" spans="10:256" ht="15" customHeight="1" x14ac:dyDescent="0.3">
      <c r="J79" s="113">
        <f>'Gene Table'!A75</f>
        <v>73</v>
      </c>
      <c r="K79" s="25" t="str">
        <f>'Gene Table'!B75</f>
        <v>TNF</v>
      </c>
      <c r="L79" s="65">
        <f>IF(ISNUMBER(Results!E75),Results!E75,NA())</f>
        <v>1.1124837668184727E-3</v>
      </c>
      <c r="M79" s="65">
        <f>IF(ISNUMBER(Results!F75),Results!F75,NA())</f>
        <v>1.24699091234885E-3</v>
      </c>
      <c r="IS79" s="25">
        <f>'Gene Table'!$A75</f>
        <v>73</v>
      </c>
      <c r="IT79" s="25" t="str">
        <f>'Gene Table'!$B75</f>
        <v>TNF</v>
      </c>
      <c r="IU79" s="65">
        <f t="shared" si="1"/>
        <v>1.1124837668184727E-3</v>
      </c>
      <c r="IV79" s="65">
        <f t="shared" si="1"/>
        <v>1.24699091234885E-3</v>
      </c>
    </row>
    <row r="80" spans="10:256" ht="15" customHeight="1" x14ac:dyDescent="0.3">
      <c r="J80" s="113">
        <f>'Gene Table'!A76</f>
        <v>74</v>
      </c>
      <c r="K80" s="25" t="str">
        <f>'Gene Table'!B76</f>
        <v>TNFRSF11B</v>
      </c>
      <c r="L80" s="65">
        <f>IF(ISNUMBER(Results!E76),Results!E76,NA())</f>
        <v>1.6794629858882806</v>
      </c>
      <c r="M80" s="65">
        <f>IF(ISNUMBER(Results!F76),Results!F76,NA())</f>
        <v>4.198448205379051E-2</v>
      </c>
      <c r="IS80" s="25">
        <f>'Gene Table'!$A76</f>
        <v>74</v>
      </c>
      <c r="IT80" s="25" t="str">
        <f>'Gene Table'!$B76</f>
        <v>TNFRSF11B</v>
      </c>
      <c r="IU80" s="65">
        <f t="shared" si="1"/>
        <v>1.6794629858882806</v>
      </c>
      <c r="IV80" s="65">
        <f t="shared" si="1"/>
        <v>4.198448205379051E-2</v>
      </c>
    </row>
    <row r="81" spans="10:256" ht="15" customHeight="1" x14ac:dyDescent="0.3">
      <c r="J81" s="113">
        <f>'Gene Table'!A77</f>
        <v>75</v>
      </c>
      <c r="K81" s="25" t="str">
        <f>'Gene Table'!B77</f>
        <v>TNFSF10</v>
      </c>
      <c r="L81" s="65">
        <f>IF(ISNUMBER(Results!E77),Results!E77,NA())</f>
        <v>2.9397885283970144E-4</v>
      </c>
      <c r="M81" s="65">
        <f>IF(ISNUMBER(Results!F77),Results!F77,NA())</f>
        <v>1.7682314679109441E-5</v>
      </c>
      <c r="IS81" s="25">
        <f>'Gene Table'!$A77</f>
        <v>75</v>
      </c>
      <c r="IT81" s="25" t="str">
        <f>'Gene Table'!$B77</f>
        <v>TNFSF10</v>
      </c>
      <c r="IU81" s="65">
        <f t="shared" si="1"/>
        <v>2.9397885283970144E-4</v>
      </c>
      <c r="IV81" s="65">
        <f t="shared" si="1"/>
        <v>1.7682314679109441E-5</v>
      </c>
    </row>
    <row r="82" spans="10:256" ht="15" customHeight="1" x14ac:dyDescent="0.3">
      <c r="J82" s="113">
        <f>'Gene Table'!A78</f>
        <v>76</v>
      </c>
      <c r="K82" s="25" t="str">
        <f>'Gene Table'!B78</f>
        <v>TNFSF11</v>
      </c>
      <c r="L82" s="65">
        <f>IF(ISNUMBER(Results!E78),Results!E78,NA())</f>
        <v>5.5293795991578857E-3</v>
      </c>
      <c r="M82" s="65">
        <f>IF(ISNUMBER(Results!F78),Results!F78,NA())</f>
        <v>0.10628427000802447</v>
      </c>
      <c r="IS82" s="25">
        <f>'Gene Table'!$A78</f>
        <v>76</v>
      </c>
      <c r="IT82" s="25" t="str">
        <f>'Gene Table'!$B78</f>
        <v>TNFSF11</v>
      </c>
      <c r="IU82" s="65">
        <f t="shared" si="1"/>
        <v>5.5293795991578857E-3</v>
      </c>
      <c r="IV82" s="65">
        <f t="shared" si="1"/>
        <v>0.10628427000802447</v>
      </c>
    </row>
    <row r="83" spans="10:256" ht="15" customHeight="1" x14ac:dyDescent="0.3">
      <c r="J83" s="113">
        <f>'Gene Table'!A79</f>
        <v>77</v>
      </c>
      <c r="K83" s="25" t="str">
        <f>'Gene Table'!B79</f>
        <v>TNFSF12</v>
      </c>
      <c r="L83" s="65">
        <f>IF(ISNUMBER(Results!E79),Results!E79,NA())</f>
        <v>4.0290813961240853E-3</v>
      </c>
      <c r="M83" s="65">
        <f>IF(ISNUMBER(Results!F79),Results!F79,NA())</f>
        <v>6.2928448754151131E-4</v>
      </c>
      <c r="IS83" s="25">
        <f>'Gene Table'!$A79</f>
        <v>77</v>
      </c>
      <c r="IT83" s="25" t="str">
        <f>'Gene Table'!$B79</f>
        <v>TNFSF12</v>
      </c>
      <c r="IU83" s="65">
        <f t="shared" si="1"/>
        <v>4.0290813961240853E-3</v>
      </c>
      <c r="IV83" s="65">
        <f t="shared" si="1"/>
        <v>6.2928448754151131E-4</v>
      </c>
    </row>
    <row r="84" spans="10:256" ht="15" customHeight="1" x14ac:dyDescent="0.3">
      <c r="J84" s="113">
        <f>'Gene Table'!A80</f>
        <v>78</v>
      </c>
      <c r="K84" s="25" t="str">
        <f>'Gene Table'!B80</f>
        <v>TNFSF13</v>
      </c>
      <c r="L84" s="65">
        <f>IF(ISNUMBER(Results!E80),Results!E80,NA())</f>
        <v>5.9674625937627228E-3</v>
      </c>
      <c r="M84" s="65">
        <f>IF(ISNUMBER(Results!F80),Results!F80,NA())</f>
        <v>4.5371434840848542E-3</v>
      </c>
      <c r="IS84" s="25">
        <f>'Gene Table'!$A80</f>
        <v>78</v>
      </c>
      <c r="IT84" s="25" t="str">
        <f>'Gene Table'!$B80</f>
        <v>TNFSF13</v>
      </c>
      <c r="IU84" s="65">
        <f t="shared" si="1"/>
        <v>5.9674625937627228E-3</v>
      </c>
      <c r="IV84" s="65">
        <f t="shared" si="1"/>
        <v>4.5371434840848542E-3</v>
      </c>
    </row>
    <row r="85" spans="10:256" ht="15" customHeight="1" x14ac:dyDescent="0.3">
      <c r="J85" s="113">
        <f>'Gene Table'!A81</f>
        <v>79</v>
      </c>
      <c r="K85" s="25" t="str">
        <f>'Gene Table'!B81</f>
        <v>TNFSF13B</v>
      </c>
      <c r="L85" s="65">
        <f>IF(ISNUMBER(Results!E81),Results!E81,NA())</f>
        <v>6.7072081710430791E-4</v>
      </c>
      <c r="M85" s="65">
        <f>IF(ISNUMBER(Results!F81),Results!F81,NA())</f>
        <v>2.5794182308331432E-4</v>
      </c>
      <c r="IS85" s="25">
        <f>'Gene Table'!$A81</f>
        <v>79</v>
      </c>
      <c r="IT85" s="25" t="str">
        <f>'Gene Table'!$B81</f>
        <v>TNFSF13B</v>
      </c>
      <c r="IU85" s="65">
        <f t="shared" si="1"/>
        <v>6.7072081710430791E-4</v>
      </c>
      <c r="IV85" s="65">
        <f t="shared" si="1"/>
        <v>2.5794182308331432E-4</v>
      </c>
    </row>
    <row r="86" spans="10:256" ht="15" customHeight="1" x14ac:dyDescent="0.3">
      <c r="J86" s="113">
        <f>'Gene Table'!A82</f>
        <v>80</v>
      </c>
      <c r="K86" s="25" t="str">
        <f>'Gene Table'!B82</f>
        <v>TNFSF14</v>
      </c>
      <c r="L86" s="65">
        <f>IF(ISNUMBER(Results!E82),Results!E82,NA())</f>
        <v>4.8200419842328785E-4</v>
      </c>
      <c r="M86" s="65">
        <f>IF(ISNUMBER(Results!F82),Results!F82,NA())</f>
        <v>1.2832979699251014E-2</v>
      </c>
      <c r="IS86" s="25">
        <f>'Gene Table'!$A82</f>
        <v>80</v>
      </c>
      <c r="IT86" s="25" t="str">
        <f>'Gene Table'!$B82</f>
        <v>TNFSF14</v>
      </c>
      <c r="IU86" s="65">
        <f t="shared" si="1"/>
        <v>4.8200419842328785E-4</v>
      </c>
      <c r="IV86" s="65">
        <f t="shared" si="1"/>
        <v>1.2832979699251014E-2</v>
      </c>
    </row>
    <row r="87" spans="10:256" ht="15" customHeight="1" x14ac:dyDescent="0.3">
      <c r="J87" s="113">
        <f>'Gene Table'!A83</f>
        <v>81</v>
      </c>
      <c r="K87" s="25" t="str">
        <f>'Gene Table'!B83</f>
        <v>TNFSF4</v>
      </c>
      <c r="L87" s="65">
        <f>IF(ISNUMBER(Results!E83),Results!E83,NA())</f>
        <v>5.6476100344107175E-5</v>
      </c>
      <c r="M87" s="65">
        <f>IF(ISNUMBER(Results!F83),Results!F83,NA())</f>
        <v>1.0513967213057007E-5</v>
      </c>
      <c r="IS87" s="25">
        <f>'Gene Table'!$A83</f>
        <v>81</v>
      </c>
      <c r="IT87" s="25" t="str">
        <f>'Gene Table'!$B83</f>
        <v>TNFSF4</v>
      </c>
      <c r="IU87" s="65">
        <f t="shared" si="1"/>
        <v>5.6476100344107175E-5</v>
      </c>
      <c r="IV87" s="65">
        <f t="shared" si="1"/>
        <v>1.0513967213057007E-5</v>
      </c>
    </row>
    <row r="88" spans="10:256" ht="15" customHeight="1" x14ac:dyDescent="0.3">
      <c r="J88" s="113">
        <f>'Gene Table'!A84</f>
        <v>82</v>
      </c>
      <c r="K88" s="25" t="str">
        <f>'Gene Table'!B84</f>
        <v>TNFSF8</v>
      </c>
      <c r="L88" s="65">
        <f>IF(ISNUMBER(Results!E84),Results!E84,NA())</f>
        <v>1.1464056444523141E-3</v>
      </c>
      <c r="M88" s="65">
        <f>IF(ISNUMBER(Results!F84),Results!F84,NA())</f>
        <v>2.9115437242166397E-3</v>
      </c>
      <c r="IS88" s="25">
        <f>'Gene Table'!$A84</f>
        <v>82</v>
      </c>
      <c r="IT88" s="25" t="str">
        <f>'Gene Table'!$B84</f>
        <v>TNFSF8</v>
      </c>
      <c r="IU88" s="65">
        <f t="shared" ref="IU88:IV95" si="2">IF(ISNUMBER(L88),L88,"")</f>
        <v>1.1464056444523141E-3</v>
      </c>
      <c r="IV88" s="65">
        <f t="shared" si="2"/>
        <v>2.9115437242166397E-3</v>
      </c>
    </row>
    <row r="89" spans="10:256" ht="15" customHeight="1" x14ac:dyDescent="0.3">
      <c r="J89" s="113">
        <f>'Gene Table'!A85</f>
        <v>83</v>
      </c>
      <c r="K89" s="25" t="str">
        <f>'Gene Table'!B85</f>
        <v>TXLNA</v>
      </c>
      <c r="L89" s="65">
        <f>IF(ISNUMBER(Results!E85),Results!E85,NA())</f>
        <v>3.8205604431536719E-3</v>
      </c>
      <c r="M89" s="65">
        <f>IF(ISNUMBER(Results!F85),Results!F85,NA())</f>
        <v>4.4130750569145423E-3</v>
      </c>
      <c r="IS89" s="25">
        <f>'Gene Table'!$A85</f>
        <v>83</v>
      </c>
      <c r="IT89" s="25" t="str">
        <f>'Gene Table'!$B85</f>
        <v>TXLNA</v>
      </c>
      <c r="IU89" s="65">
        <f t="shared" si="2"/>
        <v>3.8205604431536719E-3</v>
      </c>
      <c r="IV89" s="65">
        <f t="shared" si="2"/>
        <v>4.4130750569145423E-3</v>
      </c>
    </row>
    <row r="90" spans="10:256" ht="15" customHeight="1" x14ac:dyDescent="0.3">
      <c r="J90" s="113">
        <f>'Gene Table'!A86</f>
        <v>84</v>
      </c>
      <c r="K90" s="25" t="str">
        <f>'Gene Table'!B86</f>
        <v>VEGFA</v>
      </c>
      <c r="L90" s="65">
        <f>IF(ISNUMBER(Results!E86),Results!E86,NA())</f>
        <v>0.35224879263012537</v>
      </c>
      <c r="M90" s="65">
        <f>IF(ISNUMBER(Results!F86),Results!F86,NA())</f>
        <v>7.1594868623734764E-2</v>
      </c>
      <c r="IS90" s="25">
        <f>'Gene Table'!$A86</f>
        <v>84</v>
      </c>
      <c r="IT90" s="25" t="str">
        <f>'Gene Table'!$B86</f>
        <v>VEGFA</v>
      </c>
      <c r="IU90" s="65">
        <f t="shared" si="2"/>
        <v>0.35224879263012537</v>
      </c>
      <c r="IV90" s="65">
        <f t="shared" si="2"/>
        <v>7.1594868623734764E-2</v>
      </c>
    </row>
    <row r="91" spans="10:256" ht="15" customHeight="1" x14ac:dyDescent="0.3">
      <c r="J91" s="113">
        <f>'Gene Table'!A87</f>
        <v>85</v>
      </c>
      <c r="K91" s="25" t="str">
        <f>'Gene Table'!B87</f>
        <v>ACTB</v>
      </c>
      <c r="L91" s="65">
        <f>IF(ISNUMBER(Results!E87),Results!E87,NA())</f>
        <v>17.728517565838811</v>
      </c>
      <c r="M91" s="65">
        <f>IF(ISNUMBER(Results!F87),Results!F87,NA())</f>
        <v>20.908244062290763</v>
      </c>
      <c r="IS91" s="25">
        <f>'Gene Table'!$A87</f>
        <v>85</v>
      </c>
      <c r="IT91" s="25" t="str">
        <f>'Gene Table'!$B87</f>
        <v>ACTB</v>
      </c>
      <c r="IU91" s="65">
        <f t="shared" si="2"/>
        <v>17.728517565838811</v>
      </c>
      <c r="IV91" s="65">
        <f t="shared" si="2"/>
        <v>20.908244062290763</v>
      </c>
    </row>
    <row r="92" spans="10:256" ht="15" customHeight="1" x14ac:dyDescent="0.3">
      <c r="J92" s="113">
        <f>'Gene Table'!A88</f>
        <v>86</v>
      </c>
      <c r="K92" s="25" t="str">
        <f>'Gene Table'!B88</f>
        <v>B2M</v>
      </c>
      <c r="L92" s="65">
        <f>IF(ISNUMBER(Results!E88),Results!E88,NA())</f>
        <v>1.8300159081543897E-2</v>
      </c>
      <c r="M92" s="65">
        <f>IF(ISNUMBER(Results!F88),Results!F88,NA())</f>
        <v>1.5296372091599168E-2</v>
      </c>
      <c r="IS92" s="25">
        <f>'Gene Table'!$A88</f>
        <v>86</v>
      </c>
      <c r="IT92" s="25" t="str">
        <f>'Gene Table'!$B88</f>
        <v>B2M</v>
      </c>
      <c r="IU92" s="65">
        <f t="shared" si="2"/>
        <v>1.8300159081543897E-2</v>
      </c>
      <c r="IV92" s="65">
        <f t="shared" si="2"/>
        <v>1.5296372091599168E-2</v>
      </c>
    </row>
    <row r="93" spans="10:256" ht="15" customHeight="1" x14ac:dyDescent="0.3">
      <c r="J93" s="113">
        <f>'Gene Table'!A89</f>
        <v>87</v>
      </c>
      <c r="K93" s="25" t="str">
        <f>'Gene Table'!B89</f>
        <v>GAPDH</v>
      </c>
      <c r="L93" s="65">
        <f>IF(ISNUMBER(Results!E89),Results!E89,NA())</f>
        <v>0.83973149294413951</v>
      </c>
      <c r="M93" s="65">
        <f>IF(ISNUMBER(Results!F89),Results!F89,NA())</f>
        <v>0.9412609619546396</v>
      </c>
      <c r="IS93" s="25">
        <f>'Gene Table'!$A89</f>
        <v>87</v>
      </c>
      <c r="IT93" s="25" t="str">
        <f>'Gene Table'!$B89</f>
        <v>GAPDH</v>
      </c>
      <c r="IU93" s="65">
        <f t="shared" si="2"/>
        <v>0.83973149294413951</v>
      </c>
      <c r="IV93" s="65">
        <f t="shared" si="2"/>
        <v>0.9412609619546396</v>
      </c>
    </row>
    <row r="94" spans="10:256" ht="15" customHeight="1" x14ac:dyDescent="0.3">
      <c r="J94" s="113">
        <f>'Gene Table'!A90</f>
        <v>88</v>
      </c>
      <c r="K94" s="25" t="str">
        <f>'Gene Table'!B90</f>
        <v>HPRT1</v>
      </c>
      <c r="L94" s="65">
        <f>IF(ISNUMBER(Results!E90),Results!E90,NA())</f>
        <v>1.3391646339665484</v>
      </c>
      <c r="M94" s="65">
        <f>IF(ISNUMBER(Results!F90),Results!F90,NA())</f>
        <v>1.4872700903768545</v>
      </c>
      <c r="IS94" s="25">
        <f>'Gene Table'!$A90</f>
        <v>88</v>
      </c>
      <c r="IT94" s="25" t="str">
        <f>'Gene Table'!$B90</f>
        <v>HPRT1</v>
      </c>
      <c r="IU94" s="65">
        <f t="shared" si="2"/>
        <v>1.3391646339665484</v>
      </c>
      <c r="IV94" s="65">
        <f t="shared" si="2"/>
        <v>1.4872700903768545</v>
      </c>
    </row>
    <row r="95" spans="10:256" ht="15" customHeight="1" x14ac:dyDescent="0.3">
      <c r="J95" s="113">
        <f>'Gene Table'!A91</f>
        <v>89</v>
      </c>
      <c r="K95" s="25" t="str">
        <f>'Gene Table'!B91</f>
        <v>RPLP0</v>
      </c>
      <c r="L95" s="65">
        <f>IF(ISNUMBER(Results!E91),Results!E91,NA())</f>
        <v>2.7409322469735651</v>
      </c>
      <c r="M95" s="65">
        <f>IF(ISNUMBER(Results!F91),Results!F91,NA())</f>
        <v>2.2335419221143966</v>
      </c>
      <c r="IS95" s="25">
        <f>'Gene Table'!$A91</f>
        <v>89</v>
      </c>
      <c r="IT95" s="25" t="str">
        <f>'Gene Table'!$B91</f>
        <v>RPLP0</v>
      </c>
      <c r="IU95" s="65">
        <f t="shared" si="2"/>
        <v>2.7409322469735651</v>
      </c>
      <c r="IV95" s="65">
        <f t="shared" si="2"/>
        <v>2.2335419221143966</v>
      </c>
    </row>
    <row r="96" spans="10:256" ht="15" customHeight="1" x14ac:dyDescent="0.3">
      <c r="J96" s="113">
        <f>'Gene Table'!A92</f>
        <v>90</v>
      </c>
      <c r="K96" s="25" t="str">
        <f>'Gene Table'!B92</f>
        <v>HGDC</v>
      </c>
      <c r="L96" s="65">
        <f>IF(ISNUMBER(Results!E92),Results!E92,NA())</f>
        <v>1.2038373426093518E-5</v>
      </c>
      <c r="M96" s="65">
        <f>IF(ISNUMBER(Results!F92),Results!F92,NA())</f>
        <v>1.0513967213057007E-5</v>
      </c>
    </row>
    <row r="97" spans="10:13" ht="15" customHeight="1" x14ac:dyDescent="0.3">
      <c r="J97" s="113">
        <f>'Gene Table'!A93</f>
        <v>91</v>
      </c>
      <c r="K97" s="25" t="str">
        <f>'Gene Table'!B93</f>
        <v>RTC1</v>
      </c>
      <c r="L97" s="65">
        <f>IF(ISNUMBER(Results!E93),Results!E93,NA())</f>
        <v>0.33247858703671573</v>
      </c>
      <c r="M97" s="65">
        <f>IF(ISNUMBER(Results!F93),Results!F93,NA())</f>
        <v>0.14024293506631047</v>
      </c>
    </row>
    <row r="98" spans="10:13" ht="15" customHeight="1" x14ac:dyDescent="0.3">
      <c r="J98" s="113">
        <f>'Gene Table'!A94</f>
        <v>92</v>
      </c>
      <c r="K98" s="25" t="str">
        <f>'Gene Table'!B94</f>
        <v>RTC2</v>
      </c>
      <c r="L98" s="65">
        <f>IF(ISNUMBER(Results!E94),Results!E94,NA())</f>
        <v>0.36805671554204455</v>
      </c>
      <c r="M98" s="65">
        <f>IF(ISNUMBER(Results!F94),Results!F94,NA())</f>
        <v>0.14418570063250277</v>
      </c>
    </row>
    <row r="99" spans="10:13" ht="15" customHeight="1" x14ac:dyDescent="0.3">
      <c r="J99" s="113">
        <f>'Gene Table'!A95</f>
        <v>93</v>
      </c>
      <c r="K99" s="25" t="str">
        <f>'Gene Table'!B95</f>
        <v>RTC3</v>
      </c>
      <c r="L99" s="65">
        <f>IF(ISNUMBER(Results!E95),Results!E95,NA())</f>
        <v>0.35634172644751522</v>
      </c>
      <c r="M99" s="65">
        <f>IF(ISNUMBER(Results!F95),Results!F95,NA())</f>
        <v>0.13206621341865699</v>
      </c>
    </row>
    <row r="100" spans="10:13" ht="15" customHeight="1" x14ac:dyDescent="0.3">
      <c r="J100" s="113">
        <f>'Gene Table'!A96</f>
        <v>94</v>
      </c>
      <c r="K100" s="25" t="str">
        <f>'Gene Table'!B96</f>
        <v>PPC1</v>
      </c>
      <c r="L100" s="65">
        <f>IF(ISNUMBER(Results!E96),Results!E96,NA())</f>
        <v>1.3863901727944434</v>
      </c>
      <c r="M100" s="65">
        <f>IF(ISNUMBER(Results!F96),Results!F96,NA())</f>
        <v>1.8825219239092774</v>
      </c>
    </row>
    <row r="101" spans="10:13" ht="15" customHeight="1" x14ac:dyDescent="0.3">
      <c r="J101" s="113">
        <f>'Gene Table'!A97</f>
        <v>95</v>
      </c>
      <c r="K101" s="25" t="str">
        <f>'Gene Table'!B97</f>
        <v>PPC2</v>
      </c>
      <c r="L101" s="65">
        <f>IF(ISNUMBER(Results!E97),Results!E97,NA())</f>
        <v>1.4386011541643056</v>
      </c>
      <c r="M101" s="65">
        <f>IF(ISNUMBER(Results!F97),Results!F97,NA())</f>
        <v>1.9088009506603771</v>
      </c>
    </row>
    <row r="102" spans="10:13" ht="15" customHeight="1" x14ac:dyDescent="0.3">
      <c r="J102" s="113">
        <f>'Gene Table'!A98</f>
        <v>96</v>
      </c>
      <c r="K102" s="25" t="str">
        <f>'Gene Table'!B98</f>
        <v>PPC3</v>
      </c>
      <c r="L102" s="65">
        <f>IF(ISNUMBER(Results!E98),Results!E98,NA())</f>
        <v>1.2408539627391926</v>
      </c>
      <c r="M102" s="65">
        <f>IF(ISNUMBER(Results!F98),Results!F98,NA())</f>
        <v>1.5504281463409522</v>
      </c>
    </row>
  </sheetData>
  <mergeCells count="11">
    <mergeCell ref="B1:E1"/>
    <mergeCell ref="IS4:IV4"/>
    <mergeCell ref="IS5:IS6"/>
    <mergeCell ref="IT5:IT6"/>
    <mergeCell ref="IU5:IV5"/>
    <mergeCell ref="A2:H2"/>
    <mergeCell ref="A3:H3"/>
    <mergeCell ref="J4:M4"/>
    <mergeCell ref="J5:J6"/>
    <mergeCell ref="K5:K6"/>
    <mergeCell ref="L5:M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Charts</vt:lpstr>
      </vt:variant>
      <vt:variant>
        <vt:i4>1</vt:i4>
      </vt:variant>
    </vt:vector>
  </HeadingPairs>
  <TitlesOfParts>
    <vt:vector size="12" baseType="lpstr">
      <vt:lpstr>Instructions</vt:lpstr>
      <vt:lpstr>Gene Table</vt:lpstr>
      <vt:lpstr>Array Content</vt:lpstr>
      <vt:lpstr>Test Sample Data</vt:lpstr>
      <vt:lpstr>Control Sample Data</vt:lpstr>
      <vt:lpstr>Choose Reference Genes</vt:lpstr>
      <vt:lpstr>QC Report</vt:lpstr>
      <vt:lpstr>Results</vt:lpstr>
      <vt:lpstr>Scatter Plot</vt:lpstr>
      <vt:lpstr>Volcano Plot</vt:lpstr>
      <vt:lpstr>Calculations</vt:lpstr>
      <vt:lpstr>3D Profile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 Quellhorst</dc:creator>
  <cp:lastModifiedBy>James Spencer - QIAGEN</cp:lastModifiedBy>
  <dcterms:created xsi:type="dcterms:W3CDTF">2018-08-09T14:48:28Z</dcterms:created>
  <dcterms:modified xsi:type="dcterms:W3CDTF">2018-10-09T09:46:37Z</dcterms:modified>
</cp:coreProperties>
</file>