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80" windowHeight="6105" tabRatio="715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C16" i="1" l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D2" i="1" l="1"/>
  <c r="D2" i="5" s="1"/>
  <c r="C2" i="1"/>
  <c r="C2" i="5" s="1"/>
  <c r="D13" i="6" l="1"/>
  <c r="C14" i="6"/>
  <c r="B92" i="5" l="1"/>
  <c r="C92" i="5"/>
  <c r="B89" i="5"/>
  <c r="F89" i="5"/>
  <c r="B90" i="5"/>
  <c r="B91" i="5"/>
  <c r="F91" i="5"/>
  <c r="C89" i="5"/>
  <c r="F89" i="1"/>
  <c r="C90" i="5"/>
  <c r="F90" i="1"/>
  <c r="F90" i="5" s="1"/>
  <c r="C91" i="5"/>
  <c r="F91" i="1"/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2" i="5"/>
  <c r="B3" i="1"/>
  <c r="E3" i="1" s="1"/>
  <c r="F3" i="1"/>
  <c r="G3" i="1"/>
  <c r="B4" i="1"/>
  <c r="E4" i="1" s="1"/>
  <c r="F4" i="1"/>
  <c r="G4" i="1"/>
  <c r="B5" i="1"/>
  <c r="E5" i="1" s="1"/>
  <c r="F5" i="1"/>
  <c r="G5" i="1"/>
  <c r="B6" i="1"/>
  <c r="E6" i="1" s="1"/>
  <c r="F6" i="1"/>
  <c r="G6" i="1"/>
  <c r="B7" i="1"/>
  <c r="E7" i="1" s="1"/>
  <c r="F7" i="1"/>
  <c r="G7" i="1"/>
  <c r="B8" i="1"/>
  <c r="E8" i="1" s="1"/>
  <c r="F8" i="1"/>
  <c r="G8" i="1"/>
  <c r="B9" i="1"/>
  <c r="E9" i="1" s="1"/>
  <c r="F9" i="1"/>
  <c r="G9" i="1"/>
  <c r="B10" i="1"/>
  <c r="E10" i="1" s="1"/>
  <c r="F10" i="1"/>
  <c r="G10" i="1"/>
  <c r="B11" i="1"/>
  <c r="E11" i="1" s="1"/>
  <c r="F11" i="1"/>
  <c r="G11" i="1"/>
  <c r="B12" i="1"/>
  <c r="E12" i="1" s="1"/>
  <c r="F12" i="1"/>
  <c r="G12" i="1"/>
  <c r="B13" i="1"/>
  <c r="E13" i="1" s="1"/>
  <c r="F13" i="1"/>
  <c r="G13" i="1"/>
  <c r="B14" i="1"/>
  <c r="E14" i="1" s="1"/>
  <c r="F14" i="1"/>
  <c r="G14" i="1"/>
  <c r="B15" i="1"/>
  <c r="E15" i="1" s="1"/>
  <c r="F15" i="1"/>
  <c r="G15" i="1"/>
  <c r="B16" i="1"/>
  <c r="E16" i="1" s="1"/>
  <c r="F16" i="1"/>
  <c r="G16" i="1"/>
  <c r="B17" i="1"/>
  <c r="E17" i="1" s="1"/>
  <c r="F17" i="1"/>
  <c r="G17" i="1"/>
  <c r="B18" i="1"/>
  <c r="E18" i="1" s="1"/>
  <c r="F18" i="1"/>
  <c r="G18" i="1"/>
  <c r="B19" i="1"/>
  <c r="E19" i="1" s="1"/>
  <c r="F19" i="1"/>
  <c r="G19" i="1"/>
  <c r="B20" i="1"/>
  <c r="E20" i="1" s="1"/>
  <c r="F20" i="1"/>
  <c r="G20" i="1"/>
  <c r="B21" i="1"/>
  <c r="E21" i="1" s="1"/>
  <c r="F21" i="1"/>
  <c r="G21" i="1"/>
  <c r="B22" i="1"/>
  <c r="E22" i="1" s="1"/>
  <c r="F22" i="1"/>
  <c r="G22" i="1"/>
  <c r="B23" i="1"/>
  <c r="E23" i="1" s="1"/>
  <c r="F23" i="1"/>
  <c r="G23" i="1"/>
  <c r="B24" i="1"/>
  <c r="E24" i="1" s="1"/>
  <c r="F24" i="1"/>
  <c r="G24" i="1"/>
  <c r="B25" i="1"/>
  <c r="E25" i="1" s="1"/>
  <c r="F25" i="1"/>
  <c r="G25" i="1"/>
  <c r="B26" i="1"/>
  <c r="E26" i="1" s="1"/>
  <c r="F26" i="1"/>
  <c r="G26" i="1"/>
  <c r="B27" i="1"/>
  <c r="E27" i="1" s="1"/>
  <c r="F27" i="1"/>
  <c r="G27" i="1"/>
  <c r="B28" i="1"/>
  <c r="E28" i="1" s="1"/>
  <c r="F28" i="1"/>
  <c r="G28" i="1"/>
  <c r="B29" i="1"/>
  <c r="E29" i="1" s="1"/>
  <c r="F29" i="1"/>
  <c r="G29" i="1"/>
  <c r="B30" i="1"/>
  <c r="E30" i="1" s="1"/>
  <c r="F30" i="1"/>
  <c r="G30" i="1"/>
  <c r="B31" i="1"/>
  <c r="E31" i="1" s="1"/>
  <c r="F31" i="1"/>
  <c r="G31" i="1"/>
  <c r="B32" i="1"/>
  <c r="E32" i="1" s="1"/>
  <c r="F32" i="1"/>
  <c r="G32" i="1"/>
  <c r="B33" i="1"/>
  <c r="E33" i="1" s="1"/>
  <c r="F33" i="1"/>
  <c r="G33" i="1"/>
  <c r="B34" i="1"/>
  <c r="E34" i="1" s="1"/>
  <c r="F34" i="1"/>
  <c r="G34" i="1"/>
  <c r="B35" i="1"/>
  <c r="E35" i="1" s="1"/>
  <c r="F35" i="1"/>
  <c r="G35" i="1"/>
  <c r="B36" i="1"/>
  <c r="E36" i="1" s="1"/>
  <c r="F36" i="1"/>
  <c r="G36" i="1"/>
  <c r="B37" i="1"/>
  <c r="E37" i="1" s="1"/>
  <c r="F37" i="1"/>
  <c r="G37" i="1"/>
  <c r="B38" i="1"/>
  <c r="E38" i="1" s="1"/>
  <c r="F38" i="1"/>
  <c r="G38" i="1"/>
  <c r="B39" i="1"/>
  <c r="E39" i="1" s="1"/>
  <c r="F39" i="1"/>
  <c r="G39" i="1"/>
  <c r="B40" i="1"/>
  <c r="E40" i="1" s="1"/>
  <c r="F40" i="1"/>
  <c r="G40" i="1"/>
  <c r="B41" i="1"/>
  <c r="E41" i="1" s="1"/>
  <c r="F41" i="1"/>
  <c r="G41" i="1"/>
  <c r="B42" i="1"/>
  <c r="E42" i="1" s="1"/>
  <c r="F42" i="1"/>
  <c r="G42" i="1"/>
  <c r="B43" i="1"/>
  <c r="E43" i="1" s="1"/>
  <c r="F43" i="1"/>
  <c r="G43" i="1"/>
  <c r="B44" i="1"/>
  <c r="E44" i="1" s="1"/>
  <c r="F44" i="1"/>
  <c r="G44" i="1"/>
  <c r="B45" i="1"/>
  <c r="E45" i="1" s="1"/>
  <c r="F45" i="1"/>
  <c r="G45" i="1"/>
  <c r="B46" i="1"/>
  <c r="E46" i="1" s="1"/>
  <c r="F46" i="1"/>
  <c r="G46" i="1"/>
  <c r="B47" i="1"/>
  <c r="E47" i="1" s="1"/>
  <c r="F47" i="1"/>
  <c r="G47" i="1"/>
  <c r="B48" i="1"/>
  <c r="E48" i="1" s="1"/>
  <c r="F48" i="1"/>
  <c r="G48" i="1"/>
  <c r="B49" i="1"/>
  <c r="E49" i="1" s="1"/>
  <c r="F49" i="1"/>
  <c r="G49" i="1"/>
  <c r="B50" i="1"/>
  <c r="E50" i="1" s="1"/>
  <c r="F50" i="1"/>
  <c r="G50" i="1"/>
  <c r="B51" i="1"/>
  <c r="E51" i="1" s="1"/>
  <c r="F51" i="1"/>
  <c r="G51" i="1"/>
  <c r="B52" i="1"/>
  <c r="E52" i="1" s="1"/>
  <c r="F52" i="1"/>
  <c r="G52" i="1"/>
  <c r="B53" i="1"/>
  <c r="E53" i="1" s="1"/>
  <c r="F53" i="1"/>
  <c r="G53" i="1"/>
  <c r="B54" i="1"/>
  <c r="E54" i="1" s="1"/>
  <c r="F54" i="1"/>
  <c r="G54" i="1"/>
  <c r="B55" i="1"/>
  <c r="E55" i="1" s="1"/>
  <c r="F55" i="1"/>
  <c r="G55" i="1"/>
  <c r="B56" i="1"/>
  <c r="E56" i="1" s="1"/>
  <c r="F56" i="1"/>
  <c r="G56" i="1"/>
  <c r="B57" i="1"/>
  <c r="E57" i="1" s="1"/>
  <c r="F57" i="1"/>
  <c r="G57" i="1"/>
  <c r="B58" i="1"/>
  <c r="E58" i="1" s="1"/>
  <c r="F58" i="1"/>
  <c r="G58" i="1"/>
  <c r="B59" i="1"/>
  <c r="E59" i="1" s="1"/>
  <c r="F59" i="1"/>
  <c r="G59" i="1"/>
  <c r="B60" i="1"/>
  <c r="E60" i="1" s="1"/>
  <c r="F60" i="1"/>
  <c r="G60" i="1"/>
  <c r="B61" i="1"/>
  <c r="E61" i="1" s="1"/>
  <c r="F61" i="1"/>
  <c r="G61" i="1"/>
  <c r="B62" i="1"/>
  <c r="E62" i="1" s="1"/>
  <c r="F62" i="1"/>
  <c r="G62" i="1"/>
  <c r="B63" i="1"/>
  <c r="E63" i="1" s="1"/>
  <c r="F63" i="1"/>
  <c r="G63" i="1"/>
  <c r="B64" i="1"/>
  <c r="E64" i="1" s="1"/>
  <c r="F64" i="1"/>
  <c r="G64" i="1"/>
  <c r="B65" i="1"/>
  <c r="E65" i="1" s="1"/>
  <c r="F65" i="1"/>
  <c r="G65" i="1"/>
  <c r="B66" i="1"/>
  <c r="E66" i="1" s="1"/>
  <c r="F66" i="1"/>
  <c r="G66" i="1"/>
  <c r="B67" i="1"/>
  <c r="E67" i="1" s="1"/>
  <c r="F67" i="1"/>
  <c r="G67" i="1"/>
  <c r="B68" i="1"/>
  <c r="E68" i="1" s="1"/>
  <c r="F68" i="1"/>
  <c r="G68" i="1"/>
  <c r="B69" i="1"/>
  <c r="E69" i="1" s="1"/>
  <c r="F69" i="1"/>
  <c r="G69" i="1"/>
  <c r="B70" i="1"/>
  <c r="E70" i="1" s="1"/>
  <c r="F70" i="1"/>
  <c r="G70" i="1"/>
  <c r="B71" i="1"/>
  <c r="E71" i="1" s="1"/>
  <c r="F71" i="1"/>
  <c r="G71" i="1"/>
  <c r="B72" i="1"/>
  <c r="E72" i="1" s="1"/>
  <c r="F72" i="1"/>
  <c r="G72" i="1"/>
  <c r="B73" i="1"/>
  <c r="E73" i="1" s="1"/>
  <c r="F73" i="1"/>
  <c r="G73" i="1"/>
  <c r="B74" i="1"/>
  <c r="E74" i="1" s="1"/>
  <c r="F74" i="1"/>
  <c r="G74" i="1"/>
  <c r="B75" i="1"/>
  <c r="E75" i="1" s="1"/>
  <c r="F75" i="1"/>
  <c r="G75" i="1"/>
  <c r="B76" i="1"/>
  <c r="E76" i="1" s="1"/>
  <c r="F76" i="1"/>
  <c r="G76" i="1"/>
  <c r="B77" i="1"/>
  <c r="E77" i="1" s="1"/>
  <c r="F77" i="1"/>
  <c r="G77" i="1"/>
  <c r="B78" i="1"/>
  <c r="E78" i="1" s="1"/>
  <c r="F78" i="1"/>
  <c r="G78" i="1"/>
  <c r="B79" i="1"/>
  <c r="E79" i="1" s="1"/>
  <c r="F79" i="1"/>
  <c r="G79" i="1"/>
  <c r="B80" i="1"/>
  <c r="E80" i="1" s="1"/>
  <c r="F80" i="1"/>
  <c r="G80" i="1"/>
  <c r="B81" i="1"/>
  <c r="E81" i="1" s="1"/>
  <c r="F81" i="1"/>
  <c r="G81" i="1"/>
  <c r="B82" i="1"/>
  <c r="E82" i="1" s="1"/>
  <c r="F82" i="1"/>
  <c r="G82" i="1"/>
  <c r="B83" i="1"/>
  <c r="E83" i="1" s="1"/>
  <c r="F83" i="1"/>
  <c r="G83" i="1"/>
  <c r="B84" i="1"/>
  <c r="E84" i="1" s="1"/>
  <c r="F84" i="1"/>
  <c r="G84" i="1"/>
  <c r="B85" i="1"/>
  <c r="E85" i="1" s="1"/>
  <c r="F85" i="1"/>
  <c r="G85" i="1"/>
  <c r="B86" i="1"/>
  <c r="E86" i="1" s="1"/>
  <c r="F86" i="1"/>
  <c r="G86" i="1"/>
  <c r="B87" i="1"/>
  <c r="E87" i="1" s="1"/>
  <c r="F87" i="1"/>
  <c r="G87" i="1"/>
  <c r="B88" i="1"/>
  <c r="E88" i="1" s="1"/>
  <c r="F88" i="1"/>
  <c r="G88" i="1"/>
  <c r="B89" i="1"/>
  <c r="G89" i="1"/>
  <c r="B90" i="1"/>
  <c r="G90" i="1"/>
  <c r="B91" i="1"/>
  <c r="G91" i="1"/>
  <c r="B92" i="1"/>
  <c r="E92" i="1" s="1"/>
  <c r="F92" i="1"/>
  <c r="G92" i="1"/>
  <c r="B93" i="1"/>
  <c r="E93" i="1" s="1"/>
  <c r="F93" i="1"/>
  <c r="G93" i="1"/>
  <c r="B94" i="1"/>
  <c r="E94" i="1" s="1"/>
  <c r="F94" i="1"/>
  <c r="F92" i="5" s="1"/>
  <c r="G94" i="1"/>
  <c r="B95" i="1"/>
  <c r="E95" i="1" s="1"/>
  <c r="F95" i="1"/>
  <c r="G95" i="1"/>
  <c r="B96" i="1"/>
  <c r="E96" i="1" s="1"/>
  <c r="F96" i="1"/>
  <c r="G96" i="1"/>
  <c r="B97" i="1"/>
  <c r="E97" i="1" s="1"/>
  <c r="F97" i="1"/>
  <c r="G97" i="1"/>
  <c r="G2" i="1"/>
  <c r="B2" i="1"/>
  <c r="E2" i="1" s="1"/>
  <c r="E2" i="5" s="1"/>
  <c r="D90" i="5" l="1"/>
  <c r="E90" i="1"/>
  <c r="D91" i="5"/>
  <c r="E91" i="1"/>
  <c r="D89" i="5"/>
  <c r="E89" i="1"/>
  <c r="AK96" i="3"/>
  <c r="Y96" i="3"/>
  <c r="K96" i="3"/>
  <c r="B96" i="3"/>
  <c r="B95" i="4"/>
  <c r="B95" i="12"/>
  <c r="B94" i="12"/>
  <c r="AK95" i="3"/>
  <c r="Y95" i="3"/>
  <c r="K95" i="3"/>
  <c r="B95" i="3"/>
  <c r="B94" i="4"/>
  <c r="AK86" i="3"/>
  <c r="Y86" i="3"/>
  <c r="K86" i="3"/>
  <c r="B86" i="3"/>
  <c r="B85" i="4"/>
  <c r="B85" i="12"/>
  <c r="AK84" i="3"/>
  <c r="Y84" i="3"/>
  <c r="K84" i="3"/>
  <c r="B84" i="3"/>
  <c r="B83" i="4"/>
  <c r="B83" i="12"/>
  <c r="AK77" i="3"/>
  <c r="Y77" i="3"/>
  <c r="K77" i="3"/>
  <c r="B77" i="3"/>
  <c r="B76" i="4"/>
  <c r="B76" i="12"/>
  <c r="AK70" i="3"/>
  <c r="Y70" i="3"/>
  <c r="K70" i="3"/>
  <c r="B70" i="3"/>
  <c r="B69" i="4"/>
  <c r="B69" i="12"/>
  <c r="AK68" i="3"/>
  <c r="Y68" i="3"/>
  <c r="K68" i="3"/>
  <c r="B67" i="4"/>
  <c r="B67" i="12"/>
  <c r="B68" i="3"/>
  <c r="AK61" i="3"/>
  <c r="Y61" i="3"/>
  <c r="K61" i="3"/>
  <c r="B61" i="3"/>
  <c r="B60" i="12"/>
  <c r="B60" i="4"/>
  <c r="AK54" i="3"/>
  <c r="Y54" i="3"/>
  <c r="K54" i="3"/>
  <c r="B54" i="3"/>
  <c r="B53" i="4"/>
  <c r="B53" i="12"/>
  <c r="AK52" i="3"/>
  <c r="Y52" i="3"/>
  <c r="K52" i="3"/>
  <c r="B52" i="3"/>
  <c r="B51" i="4"/>
  <c r="B51" i="12"/>
  <c r="AK46" i="3"/>
  <c r="Y46" i="3"/>
  <c r="K46" i="3"/>
  <c r="B46" i="3"/>
  <c r="B45" i="4"/>
  <c r="B45" i="12"/>
  <c r="AK44" i="3"/>
  <c r="Y44" i="3"/>
  <c r="K44" i="3"/>
  <c r="B44" i="3"/>
  <c r="B43" i="12"/>
  <c r="B43" i="4"/>
  <c r="AK38" i="3"/>
  <c r="Y38" i="3"/>
  <c r="K38" i="3"/>
  <c r="B38" i="3"/>
  <c r="B37" i="4"/>
  <c r="B37" i="12"/>
  <c r="AK36" i="3"/>
  <c r="Y36" i="3"/>
  <c r="K36" i="3"/>
  <c r="B36" i="3"/>
  <c r="B35" i="12"/>
  <c r="B35" i="4"/>
  <c r="AK29" i="3"/>
  <c r="Y29" i="3"/>
  <c r="K29" i="3"/>
  <c r="B29" i="3"/>
  <c r="B28" i="12"/>
  <c r="B28" i="4"/>
  <c r="AK21" i="3"/>
  <c r="Y21" i="3"/>
  <c r="K21" i="3"/>
  <c r="B21" i="3"/>
  <c r="B20" i="4"/>
  <c r="B20" i="12"/>
  <c r="AK14" i="3"/>
  <c r="Y14" i="3"/>
  <c r="K14" i="3"/>
  <c r="B14" i="3"/>
  <c r="B13" i="4"/>
  <c r="B13" i="12"/>
  <c r="AK12" i="3"/>
  <c r="Y12" i="3"/>
  <c r="K12" i="3"/>
  <c r="B12" i="3"/>
  <c r="B11" i="4"/>
  <c r="B11" i="12"/>
  <c r="AK6" i="3"/>
  <c r="Y6" i="3"/>
  <c r="K6" i="3"/>
  <c r="B6" i="3"/>
  <c r="B5" i="4"/>
  <c r="B5" i="12"/>
  <c r="AK5" i="3"/>
  <c r="Y5" i="3"/>
  <c r="K5" i="3"/>
  <c r="B5" i="3"/>
  <c r="B4" i="4"/>
  <c r="B4" i="12"/>
  <c r="B14" i="11"/>
  <c r="AK4" i="3"/>
  <c r="Y4" i="3"/>
  <c r="K4" i="3"/>
  <c r="B4" i="3"/>
  <c r="B3" i="4"/>
  <c r="B3" i="12"/>
  <c r="AK75" i="3"/>
  <c r="B75" i="3"/>
  <c r="B74" i="4"/>
  <c r="B74" i="12"/>
  <c r="Y75" i="3"/>
  <c r="K75" i="3"/>
  <c r="Y67" i="3"/>
  <c r="B67" i="3"/>
  <c r="B66" i="4"/>
  <c r="B66" i="12"/>
  <c r="AK67" i="3"/>
  <c r="K67" i="3"/>
  <c r="AK59" i="3"/>
  <c r="B59" i="3"/>
  <c r="B58" i="4"/>
  <c r="B58" i="12"/>
  <c r="Y59" i="3"/>
  <c r="K59" i="3"/>
  <c r="Y51" i="3"/>
  <c r="B50" i="4"/>
  <c r="B50" i="12"/>
  <c r="AK51" i="3"/>
  <c r="K51" i="3"/>
  <c r="B51" i="3"/>
  <c r="AK43" i="3"/>
  <c r="B42" i="4"/>
  <c r="B42" i="12"/>
  <c r="Y43" i="3"/>
  <c r="K43" i="3"/>
  <c r="B43" i="3"/>
  <c r="Y35" i="3"/>
  <c r="K35" i="3"/>
  <c r="B34" i="4"/>
  <c r="B34" i="12"/>
  <c r="AK35" i="3"/>
  <c r="B35" i="3"/>
  <c r="AK27" i="3"/>
  <c r="B26" i="4"/>
  <c r="B26" i="12"/>
  <c r="Y27" i="3"/>
  <c r="K27" i="3"/>
  <c r="B27" i="3"/>
  <c r="B91" i="3"/>
  <c r="B90" i="4"/>
  <c r="B90" i="12"/>
  <c r="AK91" i="3"/>
  <c r="Y91" i="3"/>
  <c r="K91" i="3"/>
  <c r="AK89" i="3"/>
  <c r="Y89" i="3"/>
  <c r="K89" i="3"/>
  <c r="B89" i="3"/>
  <c r="B88" i="4"/>
  <c r="B88" i="12"/>
  <c r="B82" i="3"/>
  <c r="B81" i="4"/>
  <c r="B81" i="12"/>
  <c r="AK82" i="3"/>
  <c r="Y82" i="3"/>
  <c r="K82" i="3"/>
  <c r="AK81" i="3"/>
  <c r="Y81" i="3"/>
  <c r="K81" i="3"/>
  <c r="B81" i="3"/>
  <c r="B80" i="4"/>
  <c r="B80" i="12"/>
  <c r="AK80" i="3"/>
  <c r="Y80" i="3"/>
  <c r="K80" i="3"/>
  <c r="B80" i="3"/>
  <c r="B79" i="4"/>
  <c r="B79" i="12"/>
  <c r="B74" i="3"/>
  <c r="B73" i="4"/>
  <c r="B73" i="12"/>
  <c r="Y74" i="3"/>
  <c r="K74" i="3"/>
  <c r="AK74" i="3"/>
  <c r="AK73" i="3"/>
  <c r="Y73" i="3"/>
  <c r="K73" i="3"/>
  <c r="B72" i="4"/>
  <c r="B72" i="12"/>
  <c r="B73" i="3"/>
  <c r="AK72" i="3"/>
  <c r="Y72" i="3"/>
  <c r="K72" i="3"/>
  <c r="B72" i="3"/>
  <c r="B71" i="4"/>
  <c r="B71" i="12"/>
  <c r="B66" i="3"/>
  <c r="B65" i="4"/>
  <c r="B65" i="12"/>
  <c r="AK66" i="3"/>
  <c r="Y66" i="3"/>
  <c r="K66" i="3"/>
  <c r="AK65" i="3"/>
  <c r="Y65" i="3"/>
  <c r="K65" i="3"/>
  <c r="B65" i="3"/>
  <c r="B64" i="4"/>
  <c r="B64" i="12"/>
  <c r="AK64" i="3"/>
  <c r="Y64" i="3"/>
  <c r="K64" i="3"/>
  <c r="B64" i="3"/>
  <c r="B63" i="4"/>
  <c r="B63" i="12"/>
  <c r="B58" i="3"/>
  <c r="B57" i="4"/>
  <c r="B57" i="12"/>
  <c r="Y58" i="3"/>
  <c r="K58" i="3"/>
  <c r="AK58" i="3"/>
  <c r="AK57" i="3"/>
  <c r="Y57" i="3"/>
  <c r="K57" i="3"/>
  <c r="B56" i="12"/>
  <c r="B57" i="3"/>
  <c r="B56" i="4"/>
  <c r="AK56" i="3"/>
  <c r="Y56" i="3"/>
  <c r="K56" i="3"/>
  <c r="B56" i="3"/>
  <c r="B55" i="4"/>
  <c r="B55" i="12"/>
  <c r="B49" i="4"/>
  <c r="B49" i="12"/>
  <c r="AK50" i="3"/>
  <c r="Y50" i="3"/>
  <c r="K50" i="3"/>
  <c r="B50" i="3"/>
  <c r="AK49" i="3"/>
  <c r="Y49" i="3"/>
  <c r="K49" i="3"/>
  <c r="B49" i="3"/>
  <c r="B48" i="4"/>
  <c r="B48" i="12"/>
  <c r="AK48" i="3"/>
  <c r="Y48" i="3"/>
  <c r="K48" i="3"/>
  <c r="B48" i="3"/>
  <c r="B47" i="4"/>
  <c r="B47" i="12"/>
  <c r="B41" i="4"/>
  <c r="B41" i="12"/>
  <c r="K42" i="3"/>
  <c r="B42" i="3"/>
  <c r="AK42" i="3"/>
  <c r="Y42" i="3"/>
  <c r="AK41" i="3"/>
  <c r="Y41" i="3"/>
  <c r="K41" i="3"/>
  <c r="B41" i="3"/>
  <c r="B40" i="12"/>
  <c r="B40" i="4"/>
  <c r="AK40" i="3"/>
  <c r="Y40" i="3"/>
  <c r="K40" i="3"/>
  <c r="B40" i="3"/>
  <c r="B39" i="4"/>
  <c r="B39" i="12"/>
  <c r="B33" i="4"/>
  <c r="B33" i="12"/>
  <c r="AK34" i="3"/>
  <c r="Y34" i="3"/>
  <c r="K34" i="3"/>
  <c r="B34" i="3"/>
  <c r="AK33" i="3"/>
  <c r="Y33" i="3"/>
  <c r="K33" i="3"/>
  <c r="B33" i="3"/>
  <c r="B32" i="4"/>
  <c r="B32" i="12"/>
  <c r="AK32" i="3"/>
  <c r="Y32" i="3"/>
  <c r="K32" i="3"/>
  <c r="B32" i="3"/>
  <c r="B31" i="4"/>
  <c r="B31" i="12"/>
  <c r="B25" i="4"/>
  <c r="B25" i="12"/>
  <c r="AK26" i="3"/>
  <c r="K26" i="3"/>
  <c r="B26" i="3"/>
  <c r="Y26" i="3"/>
  <c r="AK25" i="3"/>
  <c r="Y25" i="3"/>
  <c r="K25" i="3"/>
  <c r="B25" i="3"/>
  <c r="B24" i="4"/>
  <c r="B24" i="12"/>
  <c r="AK24" i="3"/>
  <c r="Y24" i="3"/>
  <c r="K24" i="3"/>
  <c r="B24" i="3"/>
  <c r="B23" i="4"/>
  <c r="B23" i="12"/>
  <c r="B17" i="4"/>
  <c r="B17" i="12"/>
  <c r="Y18" i="3"/>
  <c r="AK18" i="3"/>
  <c r="K18" i="3"/>
  <c r="B18" i="3"/>
  <c r="AK17" i="3"/>
  <c r="Y17" i="3"/>
  <c r="K17" i="3"/>
  <c r="B17" i="3"/>
  <c r="B16" i="4"/>
  <c r="B16" i="12"/>
  <c r="AK16" i="3"/>
  <c r="Y16" i="3"/>
  <c r="K16" i="3"/>
  <c r="B16" i="3"/>
  <c r="B15" i="4"/>
  <c r="B15" i="12"/>
  <c r="B9" i="4"/>
  <c r="B9" i="12"/>
  <c r="AK10" i="3"/>
  <c r="K10" i="3"/>
  <c r="B10" i="3"/>
  <c r="Y10" i="3"/>
  <c r="AK9" i="3"/>
  <c r="Y9" i="3"/>
  <c r="K9" i="3"/>
  <c r="B9" i="3"/>
  <c r="B8" i="12"/>
  <c r="B8" i="4"/>
  <c r="AK8" i="3"/>
  <c r="Y8" i="3"/>
  <c r="K8" i="3"/>
  <c r="B8" i="3"/>
  <c r="B7" i="4"/>
  <c r="B7" i="12"/>
  <c r="B13" i="11"/>
  <c r="AK3" i="3"/>
  <c r="Y3" i="3"/>
  <c r="B3" i="3"/>
  <c r="B2" i="4"/>
  <c r="B2" i="12"/>
  <c r="K3" i="3"/>
  <c r="AK94" i="3"/>
  <c r="Y94" i="3"/>
  <c r="K94" i="3"/>
  <c r="B94" i="3"/>
  <c r="B93" i="4"/>
  <c r="B93" i="12"/>
  <c r="AK85" i="3"/>
  <c r="Y85" i="3"/>
  <c r="K85" i="3"/>
  <c r="B85" i="3"/>
  <c r="B84" i="4"/>
  <c r="B84" i="12"/>
  <c r="AK78" i="3"/>
  <c r="Y78" i="3"/>
  <c r="K78" i="3"/>
  <c r="B78" i="3"/>
  <c r="B77" i="4"/>
  <c r="B77" i="12"/>
  <c r="AK76" i="3"/>
  <c r="Y76" i="3"/>
  <c r="K76" i="3"/>
  <c r="B76" i="3"/>
  <c r="B75" i="4"/>
  <c r="B75" i="12"/>
  <c r="AK69" i="3"/>
  <c r="Y69" i="3"/>
  <c r="K69" i="3"/>
  <c r="B69" i="3"/>
  <c r="B68" i="4"/>
  <c r="B68" i="12"/>
  <c r="AK62" i="3"/>
  <c r="Y62" i="3"/>
  <c r="K62" i="3"/>
  <c r="B62" i="3"/>
  <c r="B61" i="4"/>
  <c r="B61" i="12"/>
  <c r="AK60" i="3"/>
  <c r="Y60" i="3"/>
  <c r="K60" i="3"/>
  <c r="B59" i="4"/>
  <c r="B59" i="12"/>
  <c r="B60" i="3"/>
  <c r="AK53" i="3"/>
  <c r="Y53" i="3"/>
  <c r="K53" i="3"/>
  <c r="B53" i="3"/>
  <c r="B52" i="4"/>
  <c r="B52" i="12"/>
  <c r="AK45" i="3"/>
  <c r="Y45" i="3"/>
  <c r="K45" i="3"/>
  <c r="B45" i="3"/>
  <c r="B44" i="4"/>
  <c r="B44" i="12"/>
  <c r="AK37" i="3"/>
  <c r="Y37" i="3"/>
  <c r="K37" i="3"/>
  <c r="B37" i="3"/>
  <c r="B36" i="4"/>
  <c r="B36" i="12"/>
  <c r="AK30" i="3"/>
  <c r="Y30" i="3"/>
  <c r="K30" i="3"/>
  <c r="B30" i="3"/>
  <c r="B29" i="4"/>
  <c r="B29" i="12"/>
  <c r="AK28" i="3"/>
  <c r="Y28" i="3"/>
  <c r="K28" i="3"/>
  <c r="B28" i="3"/>
  <c r="B27" i="12"/>
  <c r="B27" i="4"/>
  <c r="AK22" i="3"/>
  <c r="Y22" i="3"/>
  <c r="K22" i="3"/>
  <c r="B22" i="3"/>
  <c r="B21" i="4"/>
  <c r="B21" i="12"/>
  <c r="AK20" i="3"/>
  <c r="Y20" i="3"/>
  <c r="K20" i="3"/>
  <c r="B20" i="3"/>
  <c r="B19" i="12"/>
  <c r="B19" i="4"/>
  <c r="AK13" i="3"/>
  <c r="Y13" i="3"/>
  <c r="K13" i="3"/>
  <c r="B13" i="3"/>
  <c r="B12" i="4"/>
  <c r="B12" i="12"/>
  <c r="AK97" i="3"/>
  <c r="Y97" i="3"/>
  <c r="K97" i="3"/>
  <c r="B97" i="3"/>
  <c r="B96" i="4"/>
  <c r="B96" i="12"/>
  <c r="B82" i="12"/>
  <c r="Y83" i="3"/>
  <c r="B83" i="3"/>
  <c r="B82" i="4"/>
  <c r="AK83" i="3"/>
  <c r="K83" i="3"/>
  <c r="Y19" i="3"/>
  <c r="K19" i="3"/>
  <c r="B18" i="4"/>
  <c r="B18" i="12"/>
  <c r="AK19" i="3"/>
  <c r="B19" i="3"/>
  <c r="AK11" i="3"/>
  <c r="B10" i="4"/>
  <c r="B10" i="12"/>
  <c r="Y11" i="3"/>
  <c r="K11" i="3"/>
  <c r="B11" i="3"/>
  <c r="B98" i="3"/>
  <c r="B97" i="4"/>
  <c r="B97" i="12"/>
  <c r="AK98" i="3"/>
  <c r="Y98" i="3"/>
  <c r="K98" i="3"/>
  <c r="AK92" i="3"/>
  <c r="Y92" i="3"/>
  <c r="K92" i="3"/>
  <c r="B92" i="3"/>
  <c r="B91" i="4"/>
  <c r="B91" i="12"/>
  <c r="B90" i="3"/>
  <c r="B89" i="4"/>
  <c r="B89" i="12"/>
  <c r="Y90" i="3"/>
  <c r="K90" i="3"/>
  <c r="AK90" i="3"/>
  <c r="AK88" i="3"/>
  <c r="Y88" i="3"/>
  <c r="K88" i="3"/>
  <c r="B88" i="3"/>
  <c r="B87" i="4"/>
  <c r="B87" i="12"/>
  <c r="D92" i="5"/>
  <c r="AK93" i="3"/>
  <c r="Y93" i="3"/>
  <c r="K93" i="3"/>
  <c r="B92" i="4"/>
  <c r="B92" i="12"/>
  <c r="B93" i="3"/>
  <c r="AK87" i="3"/>
  <c r="Y87" i="3"/>
  <c r="K87" i="3"/>
  <c r="B87" i="3"/>
  <c r="B86" i="4"/>
  <c r="B86" i="12"/>
  <c r="AK79" i="3"/>
  <c r="Y79" i="3"/>
  <c r="K79" i="3"/>
  <c r="B79" i="3"/>
  <c r="B78" i="4"/>
  <c r="B78" i="12"/>
  <c r="AK71" i="3"/>
  <c r="Y71" i="3"/>
  <c r="K71" i="3"/>
  <c r="B71" i="3"/>
  <c r="B70" i="4"/>
  <c r="B70" i="12"/>
  <c r="AK63" i="3"/>
  <c r="Y63" i="3"/>
  <c r="K63" i="3"/>
  <c r="B63" i="3"/>
  <c r="B62" i="4"/>
  <c r="B62" i="12"/>
  <c r="AK55" i="3"/>
  <c r="Y55" i="3"/>
  <c r="K55" i="3"/>
  <c r="B55" i="3"/>
  <c r="B54" i="4"/>
  <c r="B54" i="12"/>
  <c r="AK47" i="3"/>
  <c r="Y47" i="3"/>
  <c r="K47" i="3"/>
  <c r="B47" i="3"/>
  <c r="B46" i="4"/>
  <c r="B46" i="12"/>
  <c r="AK39" i="3"/>
  <c r="Y39" i="3"/>
  <c r="K39" i="3"/>
  <c r="B39" i="3"/>
  <c r="B38" i="4"/>
  <c r="B38" i="12"/>
  <c r="AK31" i="3"/>
  <c r="Y31" i="3"/>
  <c r="K31" i="3"/>
  <c r="B31" i="3"/>
  <c r="B30" i="4"/>
  <c r="B30" i="12"/>
  <c r="AK23" i="3"/>
  <c r="Y23" i="3"/>
  <c r="K23" i="3"/>
  <c r="B23" i="3"/>
  <c r="B22" i="4"/>
  <c r="B22" i="12"/>
  <c r="AK15" i="3"/>
  <c r="Y15" i="3"/>
  <c r="K15" i="3"/>
  <c r="B15" i="3"/>
  <c r="B14" i="4"/>
  <c r="B14" i="12"/>
  <c r="AK7" i="3"/>
  <c r="Y7" i="3"/>
  <c r="K7" i="3"/>
  <c r="B7" i="3"/>
  <c r="B6" i="4"/>
  <c r="B6" i="12"/>
  <c r="L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C12" i="3"/>
  <c r="D12" i="3"/>
  <c r="E12" i="3"/>
  <c r="F12" i="3"/>
  <c r="G12" i="3"/>
  <c r="C13" i="3"/>
  <c r="D13" i="3"/>
  <c r="E13" i="3"/>
  <c r="F13" i="3"/>
  <c r="G13" i="3"/>
  <c r="C14" i="3"/>
  <c r="D14" i="3"/>
  <c r="E14" i="3"/>
  <c r="F14" i="3"/>
  <c r="G14" i="3"/>
  <c r="C15" i="3"/>
  <c r="D15" i="3"/>
  <c r="E15" i="3"/>
  <c r="F15" i="3"/>
  <c r="G15" i="3"/>
  <c r="C16" i="3"/>
  <c r="D16" i="3"/>
  <c r="E16" i="3"/>
  <c r="F16" i="3"/>
  <c r="G16" i="3"/>
  <c r="C17" i="3"/>
  <c r="D17" i="3"/>
  <c r="E17" i="3"/>
  <c r="F17" i="3"/>
  <c r="G17" i="3"/>
  <c r="C18" i="3"/>
  <c r="D18" i="3"/>
  <c r="E18" i="3"/>
  <c r="F18" i="3"/>
  <c r="G18" i="3"/>
  <c r="C19" i="3"/>
  <c r="D19" i="3"/>
  <c r="E19" i="3"/>
  <c r="F19" i="3"/>
  <c r="G19" i="3"/>
  <c r="C20" i="3"/>
  <c r="D20" i="3"/>
  <c r="E20" i="3"/>
  <c r="F20" i="3"/>
  <c r="G20" i="3"/>
  <c r="C21" i="3"/>
  <c r="D21" i="3"/>
  <c r="E21" i="3"/>
  <c r="F21" i="3"/>
  <c r="G21" i="3"/>
  <c r="C22" i="3"/>
  <c r="D22" i="3"/>
  <c r="E22" i="3"/>
  <c r="F22" i="3"/>
  <c r="G22" i="3"/>
  <c r="C23" i="3"/>
  <c r="D23" i="3"/>
  <c r="E23" i="3"/>
  <c r="F23" i="3"/>
  <c r="G23" i="3"/>
  <c r="C24" i="3"/>
  <c r="D24" i="3"/>
  <c r="E24" i="3"/>
  <c r="F24" i="3"/>
  <c r="G24" i="3"/>
  <c r="C25" i="3"/>
  <c r="D25" i="3"/>
  <c r="E25" i="3"/>
  <c r="F25" i="3"/>
  <c r="G25" i="3"/>
  <c r="C26" i="3"/>
  <c r="D26" i="3"/>
  <c r="E26" i="3"/>
  <c r="F26" i="3"/>
  <c r="G26" i="3"/>
  <c r="C27" i="3"/>
  <c r="D27" i="3"/>
  <c r="E27" i="3"/>
  <c r="F27" i="3"/>
  <c r="G27" i="3"/>
  <c r="C28" i="3"/>
  <c r="D28" i="3"/>
  <c r="E28" i="3"/>
  <c r="F28" i="3"/>
  <c r="G28" i="3"/>
  <c r="C29" i="3"/>
  <c r="D29" i="3"/>
  <c r="E29" i="3"/>
  <c r="F29" i="3"/>
  <c r="G29" i="3"/>
  <c r="C30" i="3"/>
  <c r="D30" i="3"/>
  <c r="E30" i="3"/>
  <c r="F30" i="3"/>
  <c r="G30" i="3"/>
  <c r="C31" i="3"/>
  <c r="D31" i="3"/>
  <c r="E31" i="3"/>
  <c r="F31" i="3"/>
  <c r="G31" i="3"/>
  <c r="C32" i="3"/>
  <c r="D32" i="3"/>
  <c r="E32" i="3"/>
  <c r="F32" i="3"/>
  <c r="G32" i="3"/>
  <c r="C33" i="3"/>
  <c r="D33" i="3"/>
  <c r="E33" i="3"/>
  <c r="F33" i="3"/>
  <c r="G33" i="3"/>
  <c r="C34" i="3"/>
  <c r="D34" i="3"/>
  <c r="E34" i="3"/>
  <c r="F34" i="3"/>
  <c r="G34" i="3"/>
  <c r="C35" i="3"/>
  <c r="D35" i="3"/>
  <c r="E35" i="3"/>
  <c r="F35" i="3"/>
  <c r="G35" i="3"/>
  <c r="C36" i="3"/>
  <c r="D36" i="3"/>
  <c r="E36" i="3"/>
  <c r="F36" i="3"/>
  <c r="G36" i="3"/>
  <c r="C37" i="3"/>
  <c r="D37" i="3"/>
  <c r="E37" i="3"/>
  <c r="F37" i="3"/>
  <c r="G37" i="3"/>
  <c r="C38" i="3"/>
  <c r="D38" i="3"/>
  <c r="E38" i="3"/>
  <c r="F38" i="3"/>
  <c r="G38" i="3"/>
  <c r="C39" i="3"/>
  <c r="D39" i="3"/>
  <c r="E39" i="3"/>
  <c r="F39" i="3"/>
  <c r="G39" i="3"/>
  <c r="C40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C43" i="3"/>
  <c r="D43" i="3"/>
  <c r="E43" i="3"/>
  <c r="F43" i="3"/>
  <c r="G43" i="3"/>
  <c r="C44" i="3"/>
  <c r="D44" i="3"/>
  <c r="E44" i="3"/>
  <c r="F44" i="3"/>
  <c r="G44" i="3"/>
  <c r="C45" i="3"/>
  <c r="D45" i="3"/>
  <c r="E45" i="3"/>
  <c r="F45" i="3"/>
  <c r="G45" i="3"/>
  <c r="C46" i="3"/>
  <c r="D46" i="3"/>
  <c r="E46" i="3"/>
  <c r="F46" i="3"/>
  <c r="G46" i="3"/>
  <c r="C47" i="3"/>
  <c r="D47" i="3"/>
  <c r="E47" i="3"/>
  <c r="F47" i="3"/>
  <c r="G47" i="3"/>
  <c r="C48" i="3"/>
  <c r="D48" i="3"/>
  <c r="E48" i="3"/>
  <c r="F48" i="3"/>
  <c r="G48" i="3"/>
  <c r="C49" i="3"/>
  <c r="D49" i="3"/>
  <c r="E49" i="3"/>
  <c r="F49" i="3"/>
  <c r="G49" i="3"/>
  <c r="C50" i="3"/>
  <c r="D50" i="3"/>
  <c r="E50" i="3"/>
  <c r="F50" i="3"/>
  <c r="G50" i="3"/>
  <c r="C51" i="3"/>
  <c r="D51" i="3"/>
  <c r="E51" i="3"/>
  <c r="F51" i="3"/>
  <c r="G51" i="3"/>
  <c r="C52" i="3"/>
  <c r="D52" i="3"/>
  <c r="E52" i="3"/>
  <c r="F52" i="3"/>
  <c r="G52" i="3"/>
  <c r="C53" i="3"/>
  <c r="D53" i="3"/>
  <c r="E53" i="3"/>
  <c r="F53" i="3"/>
  <c r="G53" i="3"/>
  <c r="C54" i="3"/>
  <c r="D54" i="3"/>
  <c r="E54" i="3"/>
  <c r="F54" i="3"/>
  <c r="G54" i="3"/>
  <c r="C55" i="3"/>
  <c r="D55" i="3"/>
  <c r="E55" i="3"/>
  <c r="F55" i="3"/>
  <c r="G55" i="3"/>
  <c r="C56" i="3"/>
  <c r="D56" i="3"/>
  <c r="E56" i="3"/>
  <c r="F56" i="3"/>
  <c r="G56" i="3"/>
  <c r="C57" i="3"/>
  <c r="D57" i="3"/>
  <c r="E57" i="3"/>
  <c r="F57" i="3"/>
  <c r="G57" i="3"/>
  <c r="C58" i="3"/>
  <c r="D58" i="3"/>
  <c r="E58" i="3"/>
  <c r="F58" i="3"/>
  <c r="G58" i="3"/>
  <c r="C59" i="3"/>
  <c r="D59" i="3"/>
  <c r="E59" i="3"/>
  <c r="F59" i="3"/>
  <c r="G59" i="3"/>
  <c r="C60" i="3"/>
  <c r="D60" i="3"/>
  <c r="E60" i="3"/>
  <c r="F60" i="3"/>
  <c r="G60" i="3"/>
  <c r="C61" i="3"/>
  <c r="D61" i="3"/>
  <c r="E61" i="3"/>
  <c r="F61" i="3"/>
  <c r="G61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C65" i="3"/>
  <c r="D65" i="3"/>
  <c r="E65" i="3"/>
  <c r="F65" i="3"/>
  <c r="G65" i="3"/>
  <c r="C66" i="3"/>
  <c r="D66" i="3"/>
  <c r="E66" i="3"/>
  <c r="F66" i="3"/>
  <c r="G66" i="3"/>
  <c r="C67" i="3"/>
  <c r="D67" i="3"/>
  <c r="E67" i="3"/>
  <c r="F67" i="3"/>
  <c r="G67" i="3"/>
  <c r="C68" i="3"/>
  <c r="D68" i="3"/>
  <c r="E68" i="3"/>
  <c r="F68" i="3"/>
  <c r="G68" i="3"/>
  <c r="C69" i="3"/>
  <c r="D69" i="3"/>
  <c r="E69" i="3"/>
  <c r="F69" i="3"/>
  <c r="G69" i="3"/>
  <c r="C70" i="3"/>
  <c r="D70" i="3"/>
  <c r="E70" i="3"/>
  <c r="F70" i="3"/>
  <c r="G70" i="3"/>
  <c r="C71" i="3"/>
  <c r="D71" i="3"/>
  <c r="E71" i="3"/>
  <c r="F71" i="3"/>
  <c r="G71" i="3"/>
  <c r="C72" i="3"/>
  <c r="D72" i="3"/>
  <c r="E72" i="3"/>
  <c r="F72" i="3"/>
  <c r="G72" i="3"/>
  <c r="C73" i="3"/>
  <c r="D73" i="3"/>
  <c r="E73" i="3"/>
  <c r="F73" i="3"/>
  <c r="G73" i="3"/>
  <c r="C74" i="3"/>
  <c r="D74" i="3"/>
  <c r="E74" i="3"/>
  <c r="F74" i="3"/>
  <c r="G74" i="3"/>
  <c r="C75" i="3"/>
  <c r="D75" i="3"/>
  <c r="E75" i="3"/>
  <c r="F75" i="3"/>
  <c r="G75" i="3"/>
  <c r="C76" i="3"/>
  <c r="D76" i="3"/>
  <c r="E76" i="3"/>
  <c r="F76" i="3"/>
  <c r="G76" i="3"/>
  <c r="C77" i="3"/>
  <c r="D77" i="3"/>
  <c r="E77" i="3"/>
  <c r="F77" i="3"/>
  <c r="G77" i="3"/>
  <c r="C78" i="3"/>
  <c r="D78" i="3"/>
  <c r="E78" i="3"/>
  <c r="F78" i="3"/>
  <c r="G78" i="3"/>
  <c r="C79" i="3"/>
  <c r="D79" i="3"/>
  <c r="E79" i="3"/>
  <c r="F79" i="3"/>
  <c r="G79" i="3"/>
  <c r="C80" i="3"/>
  <c r="D80" i="3"/>
  <c r="E80" i="3"/>
  <c r="F80" i="3"/>
  <c r="G80" i="3"/>
  <c r="C81" i="3"/>
  <c r="D81" i="3"/>
  <c r="E81" i="3"/>
  <c r="F81" i="3"/>
  <c r="G81" i="3"/>
  <c r="C82" i="3"/>
  <c r="D82" i="3"/>
  <c r="E82" i="3"/>
  <c r="F82" i="3"/>
  <c r="G82" i="3"/>
  <c r="C83" i="3"/>
  <c r="D83" i="3"/>
  <c r="E83" i="3"/>
  <c r="F83" i="3"/>
  <c r="G83" i="3"/>
  <c r="C84" i="3"/>
  <c r="D84" i="3"/>
  <c r="E84" i="3"/>
  <c r="F84" i="3"/>
  <c r="G84" i="3"/>
  <c r="C85" i="3"/>
  <c r="D85" i="3"/>
  <c r="E85" i="3"/>
  <c r="F85" i="3"/>
  <c r="G85" i="3"/>
  <c r="C86" i="3"/>
  <c r="D86" i="3"/>
  <c r="E86" i="3"/>
  <c r="F86" i="3"/>
  <c r="G86" i="3"/>
  <c r="C87" i="3"/>
  <c r="D87" i="3"/>
  <c r="E87" i="3"/>
  <c r="F87" i="3"/>
  <c r="G87" i="3"/>
  <c r="C88" i="3"/>
  <c r="D88" i="3"/>
  <c r="E88" i="3"/>
  <c r="F88" i="3"/>
  <c r="G88" i="3"/>
  <c r="C89" i="3"/>
  <c r="D89" i="3"/>
  <c r="E89" i="3"/>
  <c r="F89" i="3"/>
  <c r="G89" i="3"/>
  <c r="C90" i="3"/>
  <c r="D90" i="3"/>
  <c r="E90" i="3"/>
  <c r="F90" i="3"/>
  <c r="G90" i="3"/>
  <c r="C91" i="3"/>
  <c r="D91" i="3"/>
  <c r="E91" i="3"/>
  <c r="F91" i="3"/>
  <c r="G91" i="3"/>
  <c r="C92" i="3"/>
  <c r="D92" i="3"/>
  <c r="E92" i="3"/>
  <c r="F92" i="3"/>
  <c r="G92" i="3"/>
  <c r="C93" i="3"/>
  <c r="D93" i="3"/>
  <c r="E93" i="3"/>
  <c r="F93" i="3"/>
  <c r="G93" i="3"/>
  <c r="C94" i="3"/>
  <c r="D94" i="3"/>
  <c r="E94" i="3"/>
  <c r="F94" i="3"/>
  <c r="G94" i="3"/>
  <c r="C95" i="3"/>
  <c r="D95" i="3"/>
  <c r="E95" i="3"/>
  <c r="F95" i="3"/>
  <c r="G95" i="3"/>
  <c r="C96" i="3"/>
  <c r="D96" i="3"/>
  <c r="E96" i="3"/>
  <c r="F96" i="3"/>
  <c r="G96" i="3"/>
  <c r="C97" i="3"/>
  <c r="D97" i="3"/>
  <c r="E97" i="3"/>
  <c r="F97" i="3"/>
  <c r="G97" i="3"/>
  <c r="C98" i="3"/>
  <c r="C3" i="6" s="1"/>
  <c r="C4" i="6" s="1"/>
  <c r="D98" i="3"/>
  <c r="D3" i="6" s="1"/>
  <c r="D4" i="6" s="1"/>
  <c r="E98" i="3"/>
  <c r="E3" i="6" s="1"/>
  <c r="E4" i="6" s="1"/>
  <c r="F98" i="3"/>
  <c r="F3" i="6" s="1"/>
  <c r="F4" i="6" s="1"/>
  <c r="G98" i="3"/>
  <c r="G3" i="6" s="1"/>
  <c r="G4" i="6" s="1"/>
  <c r="D3" i="3"/>
  <c r="E3" i="3"/>
  <c r="F3" i="3"/>
  <c r="G3" i="3"/>
  <c r="C3" i="3"/>
  <c r="L118" i="3" l="1"/>
  <c r="L120" i="3"/>
  <c r="L121" i="3"/>
  <c r="L119" i="3"/>
  <c r="H3" i="6"/>
  <c r="I3" i="6"/>
  <c r="I8" i="3"/>
  <c r="I7" i="12" s="1"/>
  <c r="H8" i="3"/>
  <c r="H7" i="12" s="1"/>
  <c r="L8" i="3"/>
  <c r="M8" i="3"/>
  <c r="N8" i="3"/>
  <c r="O8" i="3"/>
  <c r="P8" i="3"/>
  <c r="Q8" i="3"/>
  <c r="R8" i="3"/>
  <c r="S8" i="3"/>
  <c r="T8" i="3"/>
  <c r="U8" i="3"/>
  <c r="W8" i="3" l="1"/>
  <c r="N7" i="4" s="1"/>
  <c r="V8" i="3"/>
  <c r="M7" i="4" s="1"/>
  <c r="AF8" i="3"/>
  <c r="AR8" i="3" s="1"/>
  <c r="AI8" i="3"/>
  <c r="AU8" i="3" s="1"/>
  <c r="AC8" i="3"/>
  <c r="AO8" i="3" s="1"/>
  <c r="AG8" i="3"/>
  <c r="AS8" i="3" s="1"/>
  <c r="Z8" i="3"/>
  <c r="AL8" i="3" s="1"/>
  <c r="AD8" i="3"/>
  <c r="AP8" i="3" s="1"/>
  <c r="AH8" i="3"/>
  <c r="AT8" i="3" s="1"/>
  <c r="AA8" i="3"/>
  <c r="AM8" i="3" s="1"/>
  <c r="AE8" i="3"/>
  <c r="AQ8" i="3" s="1"/>
  <c r="AB8" i="3"/>
  <c r="AN8" i="3" s="1"/>
  <c r="D3" i="5" l="1"/>
  <c r="F3" i="5"/>
  <c r="D4" i="5"/>
  <c r="F4" i="5"/>
  <c r="D5" i="5"/>
  <c r="F5" i="5"/>
  <c r="D6" i="5"/>
  <c r="F6" i="5"/>
  <c r="D7" i="5"/>
  <c r="F7" i="5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24" i="5"/>
  <c r="F24" i="5"/>
  <c r="D25" i="5"/>
  <c r="F25" i="5"/>
  <c r="D26" i="5"/>
  <c r="F26" i="5"/>
  <c r="D27" i="5"/>
  <c r="F27" i="5"/>
  <c r="D28" i="5"/>
  <c r="F28" i="5"/>
  <c r="D29" i="5"/>
  <c r="F29" i="5"/>
  <c r="D30" i="5"/>
  <c r="F30" i="5"/>
  <c r="D31" i="5"/>
  <c r="F31" i="5"/>
  <c r="D32" i="5"/>
  <c r="F32" i="5"/>
  <c r="D33" i="5"/>
  <c r="F33" i="5"/>
  <c r="D34" i="5"/>
  <c r="F34" i="5"/>
  <c r="D35" i="5"/>
  <c r="F35" i="5"/>
  <c r="D36" i="5"/>
  <c r="F36" i="5"/>
  <c r="D37" i="5"/>
  <c r="F37" i="5"/>
  <c r="D38" i="5"/>
  <c r="F38" i="5"/>
  <c r="D39" i="5"/>
  <c r="F39" i="5"/>
  <c r="D40" i="5"/>
  <c r="F40" i="5"/>
  <c r="D41" i="5"/>
  <c r="F41" i="5"/>
  <c r="D42" i="5"/>
  <c r="F42" i="5"/>
  <c r="D43" i="5"/>
  <c r="F43" i="5"/>
  <c r="D44" i="5"/>
  <c r="F44" i="5"/>
  <c r="D45" i="5"/>
  <c r="F45" i="5"/>
  <c r="D46" i="5"/>
  <c r="F46" i="5"/>
  <c r="D47" i="5"/>
  <c r="F47" i="5"/>
  <c r="D48" i="5"/>
  <c r="F48" i="5"/>
  <c r="D49" i="5"/>
  <c r="F49" i="5"/>
  <c r="D50" i="5"/>
  <c r="F50" i="5"/>
  <c r="D51" i="5"/>
  <c r="F51" i="5"/>
  <c r="D52" i="5"/>
  <c r="F52" i="5"/>
  <c r="D53" i="5"/>
  <c r="F53" i="5"/>
  <c r="D54" i="5"/>
  <c r="F54" i="5"/>
  <c r="D55" i="5"/>
  <c r="F55" i="5"/>
  <c r="D56" i="5"/>
  <c r="F56" i="5"/>
  <c r="D57" i="5"/>
  <c r="F57" i="5"/>
  <c r="D58" i="5"/>
  <c r="F58" i="5"/>
  <c r="D59" i="5"/>
  <c r="F59" i="5"/>
  <c r="D60" i="5"/>
  <c r="F60" i="5"/>
  <c r="D61" i="5"/>
  <c r="F61" i="5"/>
  <c r="D62" i="5"/>
  <c r="F62" i="5"/>
  <c r="D63" i="5"/>
  <c r="F63" i="5"/>
  <c r="D64" i="5"/>
  <c r="F64" i="5"/>
  <c r="D65" i="5"/>
  <c r="F65" i="5"/>
  <c r="D66" i="5"/>
  <c r="F66" i="5"/>
  <c r="D67" i="5"/>
  <c r="F67" i="5"/>
  <c r="D68" i="5"/>
  <c r="F68" i="5"/>
  <c r="D69" i="5"/>
  <c r="F69" i="5"/>
  <c r="D70" i="5"/>
  <c r="F70" i="5"/>
  <c r="D71" i="5"/>
  <c r="F71" i="5"/>
  <c r="D72" i="5"/>
  <c r="F72" i="5"/>
  <c r="D73" i="5"/>
  <c r="F73" i="5"/>
  <c r="D74" i="5"/>
  <c r="F74" i="5"/>
  <c r="D75" i="5"/>
  <c r="F75" i="5"/>
  <c r="D76" i="5"/>
  <c r="F76" i="5"/>
  <c r="D77" i="5"/>
  <c r="F77" i="5"/>
  <c r="D78" i="5"/>
  <c r="F78" i="5"/>
  <c r="D79" i="5"/>
  <c r="F79" i="5"/>
  <c r="D80" i="5"/>
  <c r="F80" i="5"/>
  <c r="D81" i="5"/>
  <c r="F81" i="5"/>
  <c r="D82" i="5"/>
  <c r="F82" i="5"/>
  <c r="D83" i="5"/>
  <c r="F83" i="5"/>
  <c r="D84" i="5"/>
  <c r="F84" i="5"/>
  <c r="D85" i="5"/>
  <c r="F85" i="5"/>
  <c r="D86" i="5"/>
  <c r="F86" i="5"/>
  <c r="D87" i="5"/>
  <c r="F87" i="5"/>
  <c r="D88" i="5"/>
  <c r="F88" i="5"/>
  <c r="F2" i="1"/>
  <c r="F2" i="5" s="1"/>
  <c r="I47" i="3" l="1"/>
  <c r="I46" i="12" s="1"/>
  <c r="I6" i="3"/>
  <c r="I5" i="12" s="1"/>
  <c r="I17" i="3"/>
  <c r="I16" i="12" s="1"/>
  <c r="I87" i="3"/>
  <c r="I86" i="12" s="1"/>
  <c r="I67" i="3"/>
  <c r="I66" i="12" s="1"/>
  <c r="I63" i="3"/>
  <c r="I62" i="12" s="1"/>
  <c r="I59" i="3"/>
  <c r="I58" i="12" s="1"/>
  <c r="I55" i="3"/>
  <c r="I54" i="12" s="1"/>
  <c r="H28" i="3"/>
  <c r="H12" i="3"/>
  <c r="H65" i="3"/>
  <c r="H57" i="3"/>
  <c r="H20" i="3"/>
  <c r="I13" i="3"/>
  <c r="I12" i="12" s="1"/>
  <c r="I94" i="3"/>
  <c r="I93" i="12" s="1"/>
  <c r="H92" i="3"/>
  <c r="H83" i="3"/>
  <c r="I75" i="3"/>
  <c r="I74" i="12" s="1"/>
  <c r="I74" i="3"/>
  <c r="I73" i="12" s="1"/>
  <c r="H72" i="3"/>
  <c r="I50" i="3"/>
  <c r="I49" i="12" s="1"/>
  <c r="H48" i="3"/>
  <c r="I44" i="3"/>
  <c r="I43" i="12" s="1"/>
  <c r="I43" i="3"/>
  <c r="I42" i="12" s="1"/>
  <c r="I36" i="3"/>
  <c r="I35" i="12" s="1"/>
  <c r="I35" i="3"/>
  <c r="I34" i="12" s="1"/>
  <c r="I9" i="3"/>
  <c r="I8" i="12" s="1"/>
  <c r="H4" i="3"/>
  <c r="H61" i="3"/>
  <c r="H42" i="3"/>
  <c r="H34" i="3"/>
  <c r="I91" i="3"/>
  <c r="I90" i="12" s="1"/>
  <c r="I80" i="3"/>
  <c r="I79" i="12" s="1"/>
  <c r="H18" i="3"/>
  <c r="H90" i="3"/>
  <c r="H86" i="3"/>
  <c r="H78" i="3"/>
  <c r="H54" i="3"/>
  <c r="H39" i="3"/>
  <c r="H38" i="3"/>
  <c r="H37" i="12" s="1"/>
  <c r="I25" i="3"/>
  <c r="I24" i="12" s="1"/>
  <c r="I22" i="3"/>
  <c r="I21" i="12" s="1"/>
  <c r="I95" i="3"/>
  <c r="I94" i="12" s="1"/>
  <c r="H91" i="3"/>
  <c r="I88" i="3"/>
  <c r="I87" i="12" s="1"/>
  <c r="I82" i="3"/>
  <c r="I81" i="12" s="1"/>
  <c r="I70" i="3"/>
  <c r="I69" i="12" s="1"/>
  <c r="H68" i="3"/>
  <c r="I64" i="3"/>
  <c r="I63" i="12" s="1"/>
  <c r="I46" i="3"/>
  <c r="I45" i="12" s="1"/>
  <c r="H41" i="3"/>
  <c r="H23" i="3"/>
  <c r="H17" i="3"/>
  <c r="I96" i="3"/>
  <c r="I95" i="12" s="1"/>
  <c r="I90" i="3"/>
  <c r="I89" i="12" s="1"/>
  <c r="H88" i="3"/>
  <c r="I78" i="3"/>
  <c r="I77" i="12" s="1"/>
  <c r="H76" i="3"/>
  <c r="I71" i="3"/>
  <c r="I70" i="12" s="1"/>
  <c r="H67" i="3"/>
  <c r="I66" i="3"/>
  <c r="I65" i="12" s="1"/>
  <c r="H64" i="3"/>
  <c r="H63" i="3"/>
  <c r="I62" i="3"/>
  <c r="I61" i="12" s="1"/>
  <c r="H60" i="3"/>
  <c r="H59" i="3"/>
  <c r="I58" i="3"/>
  <c r="I57" i="12" s="1"/>
  <c r="H56" i="3"/>
  <c r="H55" i="3"/>
  <c r="I52" i="3"/>
  <c r="I51" i="12" s="1"/>
  <c r="H49" i="3"/>
  <c r="H43" i="3"/>
  <c r="I40" i="3"/>
  <c r="I39" i="12" s="1"/>
  <c r="I32" i="3"/>
  <c r="I31" i="12" s="1"/>
  <c r="H32" i="3"/>
  <c r="H26" i="3"/>
  <c r="H16" i="3"/>
  <c r="H10" i="3"/>
  <c r="H94" i="3"/>
  <c r="H93" i="12" s="1"/>
  <c r="H74" i="3"/>
  <c r="H50" i="3"/>
  <c r="H24" i="3"/>
  <c r="H82" i="3"/>
  <c r="H80" i="3"/>
  <c r="H70" i="3"/>
  <c r="I60" i="3"/>
  <c r="I59" i="12" s="1"/>
  <c r="I56" i="3"/>
  <c r="I55" i="12" s="1"/>
  <c r="H53" i="3"/>
  <c r="I51" i="3"/>
  <c r="I50" i="12" s="1"/>
  <c r="H47" i="3"/>
  <c r="H44" i="3"/>
  <c r="I38" i="3"/>
  <c r="I37" i="12" s="1"/>
  <c r="H36" i="3"/>
  <c r="H33" i="3"/>
  <c r="H29" i="3"/>
  <c r="I29" i="3"/>
  <c r="I28" i="12" s="1"/>
  <c r="I20" i="3"/>
  <c r="I19" i="12" s="1"/>
  <c r="H7" i="3"/>
  <c r="I4" i="3"/>
  <c r="I3" i="12" s="1"/>
  <c r="I98" i="3"/>
  <c r="I97" i="12" s="1"/>
  <c r="H96" i="3"/>
  <c r="H95" i="12" s="1"/>
  <c r="I86" i="3"/>
  <c r="I85" i="12" s="1"/>
  <c r="H84" i="3"/>
  <c r="I83" i="3"/>
  <c r="I82" i="12" s="1"/>
  <c r="I79" i="3"/>
  <c r="I78" i="12" s="1"/>
  <c r="H75" i="3"/>
  <c r="I72" i="3"/>
  <c r="I71" i="12" s="1"/>
  <c r="I54" i="3"/>
  <c r="I53" i="12" s="1"/>
  <c r="H52" i="3"/>
  <c r="H51" i="3"/>
  <c r="I48" i="3"/>
  <c r="I47" i="12" s="1"/>
  <c r="H45" i="3"/>
  <c r="I42" i="3"/>
  <c r="I41" i="12" s="1"/>
  <c r="H40" i="3"/>
  <c r="I39" i="3"/>
  <c r="I38" i="12" s="1"/>
  <c r="H37" i="3"/>
  <c r="I34" i="3"/>
  <c r="I33" i="12" s="1"/>
  <c r="H31" i="3"/>
  <c r="I30" i="3"/>
  <c r="I29" i="12" s="1"/>
  <c r="I28" i="3"/>
  <c r="I27" i="12" s="1"/>
  <c r="H25" i="3"/>
  <c r="I21" i="3"/>
  <c r="I20" i="12" s="1"/>
  <c r="H15" i="3"/>
  <c r="I14" i="3"/>
  <c r="I13" i="12" s="1"/>
  <c r="I12" i="3"/>
  <c r="I11" i="12" s="1"/>
  <c r="H9" i="3"/>
  <c r="I5" i="3"/>
  <c r="I4" i="12" s="1"/>
  <c r="H35" i="3"/>
  <c r="H30" i="3"/>
  <c r="H27" i="3"/>
  <c r="I26" i="3"/>
  <c r="I25" i="12" s="1"/>
  <c r="H22" i="3"/>
  <c r="H19" i="3"/>
  <c r="I18" i="3"/>
  <c r="I17" i="12" s="1"/>
  <c r="H14" i="3"/>
  <c r="H11" i="3"/>
  <c r="I10" i="3"/>
  <c r="I9" i="12" s="1"/>
  <c r="H6" i="3"/>
  <c r="I24" i="3"/>
  <c r="I23" i="12" s="1"/>
  <c r="H21" i="3"/>
  <c r="I16" i="3"/>
  <c r="I15" i="12" s="1"/>
  <c r="H13" i="3"/>
  <c r="H5" i="3"/>
  <c r="H98" i="3"/>
  <c r="H97" i="12" s="1"/>
  <c r="H85" i="3"/>
  <c r="I85" i="3"/>
  <c r="I84" i="12" s="1"/>
  <c r="H77" i="3"/>
  <c r="I77" i="3"/>
  <c r="I76" i="12" s="1"/>
  <c r="H69" i="3"/>
  <c r="I69" i="3"/>
  <c r="I68" i="12" s="1"/>
  <c r="H95" i="3"/>
  <c r="I92" i="3"/>
  <c r="I91" i="12" s="1"/>
  <c r="H87" i="3"/>
  <c r="I84" i="3"/>
  <c r="I83" i="12" s="1"/>
  <c r="H79" i="3"/>
  <c r="I76" i="3"/>
  <c r="I75" i="12" s="1"/>
  <c r="H71" i="3"/>
  <c r="I68" i="3"/>
  <c r="I67" i="12" s="1"/>
  <c r="H93" i="3"/>
  <c r="H92" i="12" s="1"/>
  <c r="I93" i="3"/>
  <c r="I92" i="12" s="1"/>
  <c r="H97" i="3"/>
  <c r="H96" i="12" s="1"/>
  <c r="I97" i="3"/>
  <c r="I96" i="12" s="1"/>
  <c r="H89" i="3"/>
  <c r="I89" i="3"/>
  <c r="I88" i="12" s="1"/>
  <c r="H81" i="3"/>
  <c r="I81" i="3"/>
  <c r="I80" i="12" s="1"/>
  <c r="H73" i="3"/>
  <c r="I73" i="3"/>
  <c r="I72" i="12" s="1"/>
  <c r="H46" i="3"/>
  <c r="I31" i="3"/>
  <c r="I30" i="12" s="1"/>
  <c r="I27" i="3"/>
  <c r="I26" i="12" s="1"/>
  <c r="I23" i="3"/>
  <c r="I22" i="12" s="1"/>
  <c r="I19" i="3"/>
  <c r="I18" i="12" s="1"/>
  <c r="I15" i="3"/>
  <c r="I14" i="12" s="1"/>
  <c r="I11" i="3"/>
  <c r="I10" i="12" s="1"/>
  <c r="I7" i="3"/>
  <c r="I6" i="12" s="1"/>
  <c r="H66" i="3"/>
  <c r="H62" i="3"/>
  <c r="H58" i="3"/>
  <c r="I65" i="3"/>
  <c r="I64" i="12" s="1"/>
  <c r="I61" i="3"/>
  <c r="I60" i="12" s="1"/>
  <c r="I57" i="3"/>
  <c r="I56" i="12" s="1"/>
  <c r="I53" i="3"/>
  <c r="I52" i="12" s="1"/>
  <c r="I49" i="3"/>
  <c r="I48" i="12" s="1"/>
  <c r="I45" i="3"/>
  <c r="I44" i="12" s="1"/>
  <c r="I41" i="3"/>
  <c r="I40" i="12" s="1"/>
  <c r="I37" i="3"/>
  <c r="I36" i="12" s="1"/>
  <c r="I33" i="3"/>
  <c r="I32" i="12" s="1"/>
  <c r="I3" i="3"/>
  <c r="I2" i="12" s="1"/>
  <c r="H3" i="3"/>
  <c r="L7" i="3"/>
  <c r="M7" i="3"/>
  <c r="N7" i="3"/>
  <c r="O7" i="3"/>
  <c r="P7" i="3"/>
  <c r="Q7" i="3"/>
  <c r="R7" i="3"/>
  <c r="S7" i="3"/>
  <c r="T7" i="3"/>
  <c r="U7" i="3"/>
  <c r="L9" i="3"/>
  <c r="M9" i="3"/>
  <c r="N9" i="3"/>
  <c r="O9" i="3"/>
  <c r="P9" i="3"/>
  <c r="Q9" i="3"/>
  <c r="R9" i="3"/>
  <c r="S9" i="3"/>
  <c r="T9" i="3"/>
  <c r="U9" i="3"/>
  <c r="L10" i="3"/>
  <c r="M10" i="3"/>
  <c r="N10" i="3"/>
  <c r="O10" i="3"/>
  <c r="P10" i="3"/>
  <c r="Q10" i="3"/>
  <c r="R10" i="3"/>
  <c r="S10" i="3"/>
  <c r="T10" i="3"/>
  <c r="U10" i="3"/>
  <c r="L11" i="3"/>
  <c r="M11" i="3"/>
  <c r="N11" i="3"/>
  <c r="O11" i="3"/>
  <c r="P11" i="3"/>
  <c r="Q11" i="3"/>
  <c r="R11" i="3"/>
  <c r="S11" i="3"/>
  <c r="T11" i="3"/>
  <c r="U11" i="3"/>
  <c r="L12" i="3"/>
  <c r="M12" i="3"/>
  <c r="N12" i="3"/>
  <c r="O12" i="3"/>
  <c r="P12" i="3"/>
  <c r="Q12" i="3"/>
  <c r="R12" i="3"/>
  <c r="S12" i="3"/>
  <c r="T12" i="3"/>
  <c r="U12" i="3"/>
  <c r="L13" i="3"/>
  <c r="M13" i="3"/>
  <c r="N13" i="3"/>
  <c r="O13" i="3"/>
  <c r="P13" i="3"/>
  <c r="Q13" i="3"/>
  <c r="R13" i="3"/>
  <c r="S13" i="3"/>
  <c r="T13" i="3"/>
  <c r="U13" i="3"/>
  <c r="L14" i="3"/>
  <c r="M14" i="3"/>
  <c r="N14" i="3"/>
  <c r="O14" i="3"/>
  <c r="P14" i="3"/>
  <c r="Q14" i="3"/>
  <c r="R14" i="3"/>
  <c r="S14" i="3"/>
  <c r="T14" i="3"/>
  <c r="U14" i="3"/>
  <c r="L15" i="3"/>
  <c r="M15" i="3"/>
  <c r="N15" i="3"/>
  <c r="O15" i="3"/>
  <c r="P15" i="3"/>
  <c r="Q15" i="3"/>
  <c r="R15" i="3"/>
  <c r="S15" i="3"/>
  <c r="T15" i="3"/>
  <c r="U15" i="3"/>
  <c r="L16" i="3"/>
  <c r="M16" i="3"/>
  <c r="N16" i="3"/>
  <c r="O16" i="3"/>
  <c r="P16" i="3"/>
  <c r="Q16" i="3"/>
  <c r="R16" i="3"/>
  <c r="S16" i="3"/>
  <c r="T16" i="3"/>
  <c r="U16" i="3"/>
  <c r="L17" i="3"/>
  <c r="M17" i="3"/>
  <c r="N17" i="3"/>
  <c r="O17" i="3"/>
  <c r="P17" i="3"/>
  <c r="Q17" i="3"/>
  <c r="R17" i="3"/>
  <c r="S17" i="3"/>
  <c r="T17" i="3"/>
  <c r="U17" i="3"/>
  <c r="L18" i="3"/>
  <c r="M18" i="3"/>
  <c r="AA18" i="3" s="1"/>
  <c r="AM18" i="3" s="1"/>
  <c r="N18" i="3"/>
  <c r="O18" i="3"/>
  <c r="P18" i="3"/>
  <c r="Q18" i="3"/>
  <c r="R18" i="3"/>
  <c r="S18" i="3"/>
  <c r="T18" i="3"/>
  <c r="U18" i="3"/>
  <c r="AI18" i="3" s="1"/>
  <c r="AU18" i="3" s="1"/>
  <c r="L19" i="3"/>
  <c r="M19" i="3"/>
  <c r="N19" i="3"/>
  <c r="O19" i="3"/>
  <c r="P19" i="3"/>
  <c r="Q19" i="3"/>
  <c r="R19" i="3"/>
  <c r="S19" i="3"/>
  <c r="T19" i="3"/>
  <c r="U19" i="3"/>
  <c r="L20" i="3"/>
  <c r="M20" i="3"/>
  <c r="N20" i="3"/>
  <c r="O20" i="3"/>
  <c r="P20" i="3"/>
  <c r="AD20" i="3" s="1"/>
  <c r="AP20" i="3" s="1"/>
  <c r="Q20" i="3"/>
  <c r="R20" i="3"/>
  <c r="S20" i="3"/>
  <c r="T20" i="3"/>
  <c r="AH20" i="3" s="1"/>
  <c r="AT20" i="3" s="1"/>
  <c r="U20" i="3"/>
  <c r="L21" i="3"/>
  <c r="M21" i="3"/>
  <c r="M101" i="3" s="1"/>
  <c r="N21" i="3"/>
  <c r="N101" i="3" s="1"/>
  <c r="O21" i="3"/>
  <c r="O101" i="3" s="1"/>
  <c r="P21" i="3"/>
  <c r="P101" i="3" s="1"/>
  <c r="Q21" i="3"/>
  <c r="Q101" i="3" s="1"/>
  <c r="R21" i="3"/>
  <c r="R101" i="3" s="1"/>
  <c r="S21" i="3"/>
  <c r="S101" i="3" s="1"/>
  <c r="T21" i="3"/>
  <c r="T101" i="3" s="1"/>
  <c r="U21" i="3"/>
  <c r="U101" i="3" s="1"/>
  <c r="L22" i="3"/>
  <c r="M22" i="3"/>
  <c r="M102" i="3" s="1"/>
  <c r="N22" i="3"/>
  <c r="N102" i="3" s="1"/>
  <c r="O22" i="3"/>
  <c r="O102" i="3" s="1"/>
  <c r="P22" i="3"/>
  <c r="P102" i="3" s="1"/>
  <c r="Q22" i="3"/>
  <c r="Q102" i="3" s="1"/>
  <c r="Q110" i="3" s="1"/>
  <c r="R22" i="3"/>
  <c r="R102" i="3" s="1"/>
  <c r="S22" i="3"/>
  <c r="S102" i="3" s="1"/>
  <c r="T22" i="3"/>
  <c r="T102" i="3" s="1"/>
  <c r="U22" i="3"/>
  <c r="U102" i="3" s="1"/>
  <c r="U110" i="3" s="1"/>
  <c r="L23" i="3"/>
  <c r="M23" i="3"/>
  <c r="M103" i="3" s="1"/>
  <c r="N23" i="3"/>
  <c r="N103" i="3" s="1"/>
  <c r="N111" i="3" s="1"/>
  <c r="O23" i="3"/>
  <c r="O103" i="3" s="1"/>
  <c r="P23" i="3"/>
  <c r="P103" i="3" s="1"/>
  <c r="P111" i="3" s="1"/>
  <c r="Q23" i="3"/>
  <c r="Q103" i="3" s="1"/>
  <c r="Q111" i="3" s="1"/>
  <c r="R23" i="3"/>
  <c r="R103" i="3" s="1"/>
  <c r="R111" i="3" s="1"/>
  <c r="S23" i="3"/>
  <c r="S103" i="3" s="1"/>
  <c r="T23" i="3"/>
  <c r="T103" i="3" s="1"/>
  <c r="T111" i="3" s="1"/>
  <c r="U23" i="3"/>
  <c r="U103" i="3" s="1"/>
  <c r="U111" i="3" s="1"/>
  <c r="L24" i="3"/>
  <c r="M24" i="3"/>
  <c r="M104" i="3" s="1"/>
  <c r="N24" i="3"/>
  <c r="N104" i="3" s="1"/>
  <c r="O24" i="3"/>
  <c r="O104" i="3" s="1"/>
  <c r="P24" i="3"/>
  <c r="P104" i="3" s="1"/>
  <c r="Q24" i="3"/>
  <c r="Q104" i="3" s="1"/>
  <c r="Q112" i="3" s="1"/>
  <c r="R24" i="3"/>
  <c r="R104" i="3" s="1"/>
  <c r="S24" i="3"/>
  <c r="S104" i="3" s="1"/>
  <c r="T24" i="3"/>
  <c r="T104" i="3" s="1"/>
  <c r="U24" i="3"/>
  <c r="U104" i="3" s="1"/>
  <c r="L25" i="3"/>
  <c r="M25" i="3"/>
  <c r="M105" i="3" s="1"/>
  <c r="N25" i="3"/>
  <c r="N105" i="3" s="1"/>
  <c r="N113" i="3" s="1"/>
  <c r="O25" i="3"/>
  <c r="O105" i="3" s="1"/>
  <c r="O113" i="3" s="1"/>
  <c r="P25" i="3"/>
  <c r="P105" i="3" s="1"/>
  <c r="P113" i="3" s="1"/>
  <c r="Q25" i="3"/>
  <c r="Q105" i="3" s="1"/>
  <c r="Q113" i="3" s="1"/>
  <c r="R25" i="3"/>
  <c r="R105" i="3" s="1"/>
  <c r="S25" i="3"/>
  <c r="S105" i="3" s="1"/>
  <c r="S113" i="3" s="1"/>
  <c r="T25" i="3"/>
  <c r="T105" i="3" s="1"/>
  <c r="T113" i="3" s="1"/>
  <c r="U25" i="3"/>
  <c r="U105" i="3" s="1"/>
  <c r="U113" i="3" s="1"/>
  <c r="L26" i="3"/>
  <c r="M26" i="3"/>
  <c r="M106" i="3" s="1"/>
  <c r="N26" i="3"/>
  <c r="N106" i="3" s="1"/>
  <c r="O26" i="3"/>
  <c r="O106" i="3" s="1"/>
  <c r="P26" i="3"/>
  <c r="P106" i="3" s="1"/>
  <c r="Q26" i="3"/>
  <c r="Q106" i="3" s="1"/>
  <c r="R26" i="3"/>
  <c r="R106" i="3" s="1"/>
  <c r="S26" i="3"/>
  <c r="S106" i="3" s="1"/>
  <c r="T26" i="3"/>
  <c r="T106" i="3" s="1"/>
  <c r="U26" i="3"/>
  <c r="U106" i="3" s="1"/>
  <c r="U114" i="3" s="1"/>
  <c r="L27" i="3"/>
  <c r="M27" i="3"/>
  <c r="M107" i="3" s="1"/>
  <c r="N27" i="3"/>
  <c r="N107" i="3" s="1"/>
  <c r="N115" i="3" s="1"/>
  <c r="O27" i="3"/>
  <c r="O107" i="3" s="1"/>
  <c r="O115" i="3" s="1"/>
  <c r="P27" i="3"/>
  <c r="P107" i="3" s="1"/>
  <c r="P115" i="3" s="1"/>
  <c r="Q27" i="3"/>
  <c r="Q107" i="3" s="1"/>
  <c r="Q115" i="3" s="1"/>
  <c r="R27" i="3"/>
  <c r="R107" i="3" s="1"/>
  <c r="R115" i="3" s="1"/>
  <c r="S27" i="3"/>
  <c r="S107" i="3" s="1"/>
  <c r="S115" i="3" s="1"/>
  <c r="T27" i="3"/>
  <c r="T107" i="3" s="1"/>
  <c r="T115" i="3" s="1"/>
  <c r="U27" i="3"/>
  <c r="U107" i="3" s="1"/>
  <c r="U115" i="3" s="1"/>
  <c r="L28" i="3"/>
  <c r="M28" i="3"/>
  <c r="N28" i="3"/>
  <c r="O28" i="3"/>
  <c r="P28" i="3"/>
  <c r="Q28" i="3"/>
  <c r="R28" i="3"/>
  <c r="S28" i="3"/>
  <c r="T28" i="3"/>
  <c r="U28" i="3"/>
  <c r="L29" i="3"/>
  <c r="M29" i="3"/>
  <c r="N29" i="3"/>
  <c r="O29" i="3"/>
  <c r="P29" i="3"/>
  <c r="Q29" i="3"/>
  <c r="R29" i="3"/>
  <c r="S29" i="3"/>
  <c r="T29" i="3"/>
  <c r="U29" i="3"/>
  <c r="L30" i="3"/>
  <c r="M30" i="3"/>
  <c r="N30" i="3"/>
  <c r="O30" i="3"/>
  <c r="P30" i="3"/>
  <c r="Q30" i="3"/>
  <c r="R30" i="3"/>
  <c r="S30" i="3"/>
  <c r="T30" i="3"/>
  <c r="U30" i="3"/>
  <c r="L31" i="3"/>
  <c r="M31" i="3"/>
  <c r="N31" i="3"/>
  <c r="O31" i="3"/>
  <c r="P31" i="3"/>
  <c r="Q31" i="3"/>
  <c r="R31" i="3"/>
  <c r="S31" i="3"/>
  <c r="T31" i="3"/>
  <c r="U31" i="3"/>
  <c r="L32" i="3"/>
  <c r="M32" i="3"/>
  <c r="N32" i="3"/>
  <c r="O32" i="3"/>
  <c r="P32" i="3"/>
  <c r="Q32" i="3"/>
  <c r="R32" i="3"/>
  <c r="S32" i="3"/>
  <c r="T32" i="3"/>
  <c r="U32" i="3"/>
  <c r="L33" i="3"/>
  <c r="M33" i="3"/>
  <c r="N33" i="3"/>
  <c r="O33" i="3"/>
  <c r="P33" i="3"/>
  <c r="Q33" i="3"/>
  <c r="R33" i="3"/>
  <c r="S33" i="3"/>
  <c r="T33" i="3"/>
  <c r="U33" i="3"/>
  <c r="L34" i="3"/>
  <c r="M34" i="3"/>
  <c r="N34" i="3"/>
  <c r="O34" i="3"/>
  <c r="P34" i="3"/>
  <c r="AD34" i="3" s="1"/>
  <c r="AP34" i="3" s="1"/>
  <c r="Q34" i="3"/>
  <c r="R34" i="3"/>
  <c r="S34" i="3"/>
  <c r="T34" i="3"/>
  <c r="AH34" i="3" s="1"/>
  <c r="AT34" i="3" s="1"/>
  <c r="U34" i="3"/>
  <c r="L35" i="3"/>
  <c r="M35" i="3"/>
  <c r="N35" i="3"/>
  <c r="O35" i="3"/>
  <c r="P35" i="3"/>
  <c r="Q35" i="3"/>
  <c r="R35" i="3"/>
  <c r="S35" i="3"/>
  <c r="T35" i="3"/>
  <c r="U35" i="3"/>
  <c r="L36" i="3"/>
  <c r="M36" i="3"/>
  <c r="N36" i="3"/>
  <c r="O36" i="3"/>
  <c r="P36" i="3"/>
  <c r="Q36" i="3"/>
  <c r="R36" i="3"/>
  <c r="S36" i="3"/>
  <c r="T36" i="3"/>
  <c r="U36" i="3"/>
  <c r="L37" i="3"/>
  <c r="M37" i="3"/>
  <c r="N37" i="3"/>
  <c r="O37" i="3"/>
  <c r="P37" i="3"/>
  <c r="Q37" i="3"/>
  <c r="R37" i="3"/>
  <c r="S37" i="3"/>
  <c r="T37" i="3"/>
  <c r="U37" i="3"/>
  <c r="L38" i="3"/>
  <c r="M38" i="3"/>
  <c r="N38" i="3"/>
  <c r="O38" i="3"/>
  <c r="P38" i="3"/>
  <c r="Q38" i="3"/>
  <c r="R38" i="3"/>
  <c r="S38" i="3"/>
  <c r="T38" i="3"/>
  <c r="U38" i="3"/>
  <c r="L39" i="3"/>
  <c r="M39" i="3"/>
  <c r="N39" i="3"/>
  <c r="AB39" i="3" s="1"/>
  <c r="AN39" i="3" s="1"/>
  <c r="O39" i="3"/>
  <c r="P39" i="3"/>
  <c r="Q39" i="3"/>
  <c r="R39" i="3"/>
  <c r="AF39" i="3" s="1"/>
  <c r="AR39" i="3" s="1"/>
  <c r="S39" i="3"/>
  <c r="T39" i="3"/>
  <c r="U39" i="3"/>
  <c r="L40" i="3"/>
  <c r="M40" i="3"/>
  <c r="N40" i="3"/>
  <c r="O40" i="3"/>
  <c r="P40" i="3"/>
  <c r="Q40" i="3"/>
  <c r="R40" i="3"/>
  <c r="S40" i="3"/>
  <c r="T40" i="3"/>
  <c r="U40" i="3"/>
  <c r="L41" i="3"/>
  <c r="M41" i="3"/>
  <c r="N41" i="3"/>
  <c r="O41" i="3"/>
  <c r="P41" i="3"/>
  <c r="Q41" i="3"/>
  <c r="R41" i="3"/>
  <c r="S41" i="3"/>
  <c r="T41" i="3"/>
  <c r="U41" i="3"/>
  <c r="L42" i="3"/>
  <c r="M42" i="3"/>
  <c r="N42" i="3"/>
  <c r="O42" i="3"/>
  <c r="P42" i="3"/>
  <c r="Q42" i="3"/>
  <c r="R42" i="3"/>
  <c r="S42" i="3"/>
  <c r="T42" i="3"/>
  <c r="U42" i="3"/>
  <c r="L43" i="3"/>
  <c r="M43" i="3"/>
  <c r="N43" i="3"/>
  <c r="O43" i="3"/>
  <c r="P43" i="3"/>
  <c r="Q43" i="3"/>
  <c r="R43" i="3"/>
  <c r="S43" i="3"/>
  <c r="T43" i="3"/>
  <c r="U43" i="3"/>
  <c r="L44" i="3"/>
  <c r="M44" i="3"/>
  <c r="N44" i="3"/>
  <c r="O44" i="3"/>
  <c r="P44" i="3"/>
  <c r="Q44" i="3"/>
  <c r="R44" i="3"/>
  <c r="S44" i="3"/>
  <c r="T44" i="3"/>
  <c r="U44" i="3"/>
  <c r="L45" i="3"/>
  <c r="M45" i="3"/>
  <c r="N45" i="3"/>
  <c r="O45" i="3"/>
  <c r="P45" i="3"/>
  <c r="Q45" i="3"/>
  <c r="R45" i="3"/>
  <c r="S45" i="3"/>
  <c r="T45" i="3"/>
  <c r="U45" i="3"/>
  <c r="L46" i="3"/>
  <c r="M46" i="3"/>
  <c r="N46" i="3"/>
  <c r="O46" i="3"/>
  <c r="P46" i="3"/>
  <c r="Q46" i="3"/>
  <c r="R46" i="3"/>
  <c r="S46" i="3"/>
  <c r="T46" i="3"/>
  <c r="U46" i="3"/>
  <c r="L47" i="3"/>
  <c r="M47" i="3"/>
  <c r="N47" i="3"/>
  <c r="O47" i="3"/>
  <c r="P47" i="3"/>
  <c r="Q47" i="3"/>
  <c r="R47" i="3"/>
  <c r="S47" i="3"/>
  <c r="T47" i="3"/>
  <c r="U47" i="3"/>
  <c r="L48" i="3"/>
  <c r="M48" i="3"/>
  <c r="N48" i="3"/>
  <c r="O48" i="3"/>
  <c r="P48" i="3"/>
  <c r="Q48" i="3"/>
  <c r="R48" i="3"/>
  <c r="S48" i="3"/>
  <c r="T48" i="3"/>
  <c r="U48" i="3"/>
  <c r="L49" i="3"/>
  <c r="M49" i="3"/>
  <c r="N49" i="3"/>
  <c r="O49" i="3"/>
  <c r="P49" i="3"/>
  <c r="Q49" i="3"/>
  <c r="R49" i="3"/>
  <c r="S49" i="3"/>
  <c r="T49" i="3"/>
  <c r="U49" i="3"/>
  <c r="L50" i="3"/>
  <c r="M50" i="3"/>
  <c r="N50" i="3"/>
  <c r="O50" i="3"/>
  <c r="P50" i="3"/>
  <c r="Q50" i="3"/>
  <c r="R50" i="3"/>
  <c r="S50" i="3"/>
  <c r="T50" i="3"/>
  <c r="U50" i="3"/>
  <c r="L51" i="3"/>
  <c r="M51" i="3"/>
  <c r="N51" i="3"/>
  <c r="O51" i="3"/>
  <c r="P51" i="3"/>
  <c r="Q51" i="3"/>
  <c r="R51" i="3"/>
  <c r="S51" i="3"/>
  <c r="T51" i="3"/>
  <c r="U51" i="3"/>
  <c r="L52" i="3"/>
  <c r="M52" i="3"/>
  <c r="N52" i="3"/>
  <c r="O52" i="3"/>
  <c r="P52" i="3"/>
  <c r="Q52" i="3"/>
  <c r="R52" i="3"/>
  <c r="S52" i="3"/>
  <c r="T52" i="3"/>
  <c r="U52" i="3"/>
  <c r="L53" i="3"/>
  <c r="M53" i="3"/>
  <c r="N53" i="3"/>
  <c r="O53" i="3"/>
  <c r="P53" i="3"/>
  <c r="Q53" i="3"/>
  <c r="R53" i="3"/>
  <c r="S53" i="3"/>
  <c r="T53" i="3"/>
  <c r="U53" i="3"/>
  <c r="L54" i="3"/>
  <c r="M54" i="3"/>
  <c r="N54" i="3"/>
  <c r="O54" i="3"/>
  <c r="P54" i="3"/>
  <c r="Q54" i="3"/>
  <c r="R54" i="3"/>
  <c r="S54" i="3"/>
  <c r="T54" i="3"/>
  <c r="U54" i="3"/>
  <c r="L55" i="3"/>
  <c r="M55" i="3"/>
  <c r="N55" i="3"/>
  <c r="O55" i="3"/>
  <c r="P55" i="3"/>
  <c r="Q55" i="3"/>
  <c r="R55" i="3"/>
  <c r="S55" i="3"/>
  <c r="T55" i="3"/>
  <c r="U55" i="3"/>
  <c r="L56" i="3"/>
  <c r="M56" i="3"/>
  <c r="N56" i="3"/>
  <c r="O56" i="3"/>
  <c r="P56" i="3"/>
  <c r="Q56" i="3"/>
  <c r="R56" i="3"/>
  <c r="S56" i="3"/>
  <c r="T56" i="3"/>
  <c r="U56" i="3"/>
  <c r="L57" i="3"/>
  <c r="M57" i="3"/>
  <c r="N57" i="3"/>
  <c r="O57" i="3"/>
  <c r="P57" i="3"/>
  <c r="Q57" i="3"/>
  <c r="R57" i="3"/>
  <c r="S57" i="3"/>
  <c r="AG57" i="3" s="1"/>
  <c r="AS57" i="3" s="1"/>
  <c r="T57" i="3"/>
  <c r="U57" i="3"/>
  <c r="L58" i="3"/>
  <c r="M58" i="3"/>
  <c r="N58" i="3"/>
  <c r="O58" i="3"/>
  <c r="P58" i="3"/>
  <c r="Q58" i="3"/>
  <c r="R58" i="3"/>
  <c r="S58" i="3"/>
  <c r="T58" i="3"/>
  <c r="U58" i="3"/>
  <c r="L59" i="3"/>
  <c r="M59" i="3"/>
  <c r="N59" i="3"/>
  <c r="O59" i="3"/>
  <c r="P59" i="3"/>
  <c r="Q59" i="3"/>
  <c r="R59" i="3"/>
  <c r="S59" i="3"/>
  <c r="T59" i="3"/>
  <c r="U59" i="3"/>
  <c r="L60" i="3"/>
  <c r="M60" i="3"/>
  <c r="N60" i="3"/>
  <c r="O60" i="3"/>
  <c r="P60" i="3"/>
  <c r="Q60" i="3"/>
  <c r="R60" i="3"/>
  <c r="S60" i="3"/>
  <c r="T60" i="3"/>
  <c r="U60" i="3"/>
  <c r="L61" i="3"/>
  <c r="M61" i="3"/>
  <c r="N61" i="3"/>
  <c r="AB61" i="3" s="1"/>
  <c r="AN61" i="3" s="1"/>
  <c r="O61" i="3"/>
  <c r="P61" i="3"/>
  <c r="Q61" i="3"/>
  <c r="R61" i="3"/>
  <c r="AF61" i="3" s="1"/>
  <c r="AR61" i="3" s="1"/>
  <c r="S61" i="3"/>
  <c r="T61" i="3"/>
  <c r="U61" i="3"/>
  <c r="L62" i="3"/>
  <c r="M62" i="3"/>
  <c r="N62" i="3"/>
  <c r="O62" i="3"/>
  <c r="P62" i="3"/>
  <c r="Q62" i="3"/>
  <c r="R62" i="3"/>
  <c r="S62" i="3"/>
  <c r="T62" i="3"/>
  <c r="U62" i="3"/>
  <c r="L63" i="3"/>
  <c r="M63" i="3"/>
  <c r="N63" i="3"/>
  <c r="O63" i="3"/>
  <c r="P63" i="3"/>
  <c r="Q63" i="3"/>
  <c r="R63" i="3"/>
  <c r="S63" i="3"/>
  <c r="T63" i="3"/>
  <c r="U63" i="3"/>
  <c r="L64" i="3"/>
  <c r="M64" i="3"/>
  <c r="N64" i="3"/>
  <c r="O64" i="3"/>
  <c r="P64" i="3"/>
  <c r="Q64" i="3"/>
  <c r="R64" i="3"/>
  <c r="S64" i="3"/>
  <c r="T64" i="3"/>
  <c r="U64" i="3"/>
  <c r="L65" i="3"/>
  <c r="M65" i="3"/>
  <c r="N65" i="3"/>
  <c r="O65" i="3"/>
  <c r="P65" i="3"/>
  <c r="Q65" i="3"/>
  <c r="R65" i="3"/>
  <c r="S65" i="3"/>
  <c r="T65" i="3"/>
  <c r="U65" i="3"/>
  <c r="L66" i="3"/>
  <c r="M66" i="3"/>
  <c r="N66" i="3"/>
  <c r="O66" i="3"/>
  <c r="P66" i="3"/>
  <c r="Q66" i="3"/>
  <c r="R66" i="3"/>
  <c r="S66" i="3"/>
  <c r="T66" i="3"/>
  <c r="U66" i="3"/>
  <c r="L67" i="3"/>
  <c r="M67" i="3"/>
  <c r="N67" i="3"/>
  <c r="O67" i="3"/>
  <c r="P67" i="3"/>
  <c r="Q67" i="3"/>
  <c r="R67" i="3"/>
  <c r="S67" i="3"/>
  <c r="T67" i="3"/>
  <c r="U67" i="3"/>
  <c r="L68" i="3"/>
  <c r="M68" i="3"/>
  <c r="N68" i="3"/>
  <c r="O68" i="3"/>
  <c r="P68" i="3"/>
  <c r="Q68" i="3"/>
  <c r="R68" i="3"/>
  <c r="S68" i="3"/>
  <c r="T68" i="3"/>
  <c r="U68" i="3"/>
  <c r="L69" i="3"/>
  <c r="M69" i="3"/>
  <c r="N69" i="3"/>
  <c r="O69" i="3"/>
  <c r="P69" i="3"/>
  <c r="Q69" i="3"/>
  <c r="R69" i="3"/>
  <c r="S69" i="3"/>
  <c r="T69" i="3"/>
  <c r="U69" i="3"/>
  <c r="L70" i="3"/>
  <c r="M70" i="3"/>
  <c r="N70" i="3"/>
  <c r="O70" i="3"/>
  <c r="P70" i="3"/>
  <c r="Q70" i="3"/>
  <c r="R70" i="3"/>
  <c r="S70" i="3"/>
  <c r="T70" i="3"/>
  <c r="U70" i="3"/>
  <c r="L71" i="3"/>
  <c r="M71" i="3"/>
  <c r="N71" i="3"/>
  <c r="O71" i="3"/>
  <c r="P71" i="3"/>
  <c r="Q71" i="3"/>
  <c r="R71" i="3"/>
  <c r="S71" i="3"/>
  <c r="T71" i="3"/>
  <c r="U71" i="3"/>
  <c r="L72" i="3"/>
  <c r="M72" i="3"/>
  <c r="AA72" i="3" s="1"/>
  <c r="AM72" i="3" s="1"/>
  <c r="N72" i="3"/>
  <c r="O72" i="3"/>
  <c r="P72" i="3"/>
  <c r="Q72" i="3"/>
  <c r="AE72" i="3" s="1"/>
  <c r="AQ72" i="3" s="1"/>
  <c r="R72" i="3"/>
  <c r="S72" i="3"/>
  <c r="T72" i="3"/>
  <c r="U72" i="3"/>
  <c r="AI72" i="3" s="1"/>
  <c r="AU72" i="3" s="1"/>
  <c r="L73" i="3"/>
  <c r="M73" i="3"/>
  <c r="N73" i="3"/>
  <c r="O73" i="3"/>
  <c r="P73" i="3"/>
  <c r="Q73" i="3"/>
  <c r="R73" i="3"/>
  <c r="S73" i="3"/>
  <c r="T73" i="3"/>
  <c r="U73" i="3"/>
  <c r="L74" i="3"/>
  <c r="M74" i="3"/>
  <c r="N74" i="3"/>
  <c r="O74" i="3"/>
  <c r="P74" i="3"/>
  <c r="Q74" i="3"/>
  <c r="R74" i="3"/>
  <c r="S74" i="3"/>
  <c r="T74" i="3"/>
  <c r="U74" i="3"/>
  <c r="L75" i="3"/>
  <c r="M75" i="3"/>
  <c r="N75" i="3"/>
  <c r="O75" i="3"/>
  <c r="P75" i="3"/>
  <c r="Q75" i="3"/>
  <c r="R75" i="3"/>
  <c r="S75" i="3"/>
  <c r="T75" i="3"/>
  <c r="U75" i="3"/>
  <c r="L76" i="3"/>
  <c r="M76" i="3"/>
  <c r="N76" i="3"/>
  <c r="O76" i="3"/>
  <c r="P76" i="3"/>
  <c r="Q76" i="3"/>
  <c r="R76" i="3"/>
  <c r="S76" i="3"/>
  <c r="T76" i="3"/>
  <c r="U76" i="3"/>
  <c r="L77" i="3"/>
  <c r="M77" i="3"/>
  <c r="N77" i="3"/>
  <c r="O77" i="3"/>
  <c r="P77" i="3"/>
  <c r="Q77" i="3"/>
  <c r="R77" i="3"/>
  <c r="S77" i="3"/>
  <c r="T77" i="3"/>
  <c r="U77" i="3"/>
  <c r="L78" i="3"/>
  <c r="M78" i="3"/>
  <c r="N78" i="3"/>
  <c r="O78" i="3"/>
  <c r="P78" i="3"/>
  <c r="Q78" i="3"/>
  <c r="R78" i="3"/>
  <c r="S78" i="3"/>
  <c r="T78" i="3"/>
  <c r="U78" i="3"/>
  <c r="L79" i="3"/>
  <c r="M79" i="3"/>
  <c r="N79" i="3"/>
  <c r="O79" i="3"/>
  <c r="P79" i="3"/>
  <c r="Q79" i="3"/>
  <c r="R79" i="3"/>
  <c r="S79" i="3"/>
  <c r="T79" i="3"/>
  <c r="U79" i="3"/>
  <c r="L80" i="3"/>
  <c r="M80" i="3"/>
  <c r="N80" i="3"/>
  <c r="O80" i="3"/>
  <c r="P80" i="3"/>
  <c r="Q80" i="3"/>
  <c r="R80" i="3"/>
  <c r="S80" i="3"/>
  <c r="T80" i="3"/>
  <c r="U80" i="3"/>
  <c r="L81" i="3"/>
  <c r="M81" i="3"/>
  <c r="N81" i="3"/>
  <c r="O81" i="3"/>
  <c r="P81" i="3"/>
  <c r="Q81" i="3"/>
  <c r="R81" i="3"/>
  <c r="S81" i="3"/>
  <c r="T81" i="3"/>
  <c r="U81" i="3"/>
  <c r="L82" i="3"/>
  <c r="M82" i="3"/>
  <c r="N82" i="3"/>
  <c r="O82" i="3"/>
  <c r="P82" i="3"/>
  <c r="Q82" i="3"/>
  <c r="R82" i="3"/>
  <c r="S82" i="3"/>
  <c r="T82" i="3"/>
  <c r="U82" i="3"/>
  <c r="L83" i="3"/>
  <c r="M83" i="3"/>
  <c r="N83" i="3"/>
  <c r="AB83" i="3" s="1"/>
  <c r="AN83" i="3" s="1"/>
  <c r="O83" i="3"/>
  <c r="P83" i="3"/>
  <c r="Q83" i="3"/>
  <c r="R83" i="3"/>
  <c r="AF83" i="3" s="1"/>
  <c r="AR83" i="3" s="1"/>
  <c r="S83" i="3"/>
  <c r="T83" i="3"/>
  <c r="U83" i="3"/>
  <c r="L84" i="3"/>
  <c r="M84" i="3"/>
  <c r="N84" i="3"/>
  <c r="O84" i="3"/>
  <c r="P84" i="3"/>
  <c r="Q84" i="3"/>
  <c r="R84" i="3"/>
  <c r="S84" i="3"/>
  <c r="T84" i="3"/>
  <c r="U84" i="3"/>
  <c r="L85" i="3"/>
  <c r="M85" i="3"/>
  <c r="N85" i="3"/>
  <c r="O85" i="3"/>
  <c r="P85" i="3"/>
  <c r="Q85" i="3"/>
  <c r="R85" i="3"/>
  <c r="S85" i="3"/>
  <c r="T85" i="3"/>
  <c r="U85" i="3"/>
  <c r="L86" i="3"/>
  <c r="M86" i="3"/>
  <c r="AA86" i="3" s="1"/>
  <c r="N86" i="3"/>
  <c r="O86" i="3"/>
  <c r="P86" i="3"/>
  <c r="Q86" i="3"/>
  <c r="AE86" i="3" s="1"/>
  <c r="R86" i="3"/>
  <c r="S86" i="3"/>
  <c r="T86" i="3"/>
  <c r="U86" i="3"/>
  <c r="AI86" i="3" s="1"/>
  <c r="L87" i="3"/>
  <c r="M87" i="3"/>
  <c r="N87" i="3"/>
  <c r="O87" i="3"/>
  <c r="P87" i="3"/>
  <c r="Q87" i="3"/>
  <c r="R87" i="3"/>
  <c r="S87" i="3"/>
  <c r="T87" i="3"/>
  <c r="U87" i="3"/>
  <c r="L88" i="3"/>
  <c r="M88" i="3"/>
  <c r="N88" i="3"/>
  <c r="O88" i="3"/>
  <c r="P88" i="3"/>
  <c r="Q88" i="3"/>
  <c r="R88" i="3"/>
  <c r="S88" i="3"/>
  <c r="T88" i="3"/>
  <c r="U88" i="3"/>
  <c r="L89" i="3"/>
  <c r="M89" i="3"/>
  <c r="N89" i="3"/>
  <c r="O89" i="3"/>
  <c r="P89" i="3"/>
  <c r="Q89" i="3"/>
  <c r="R89" i="3"/>
  <c r="S89" i="3"/>
  <c r="T89" i="3"/>
  <c r="U89" i="3"/>
  <c r="L90" i="3"/>
  <c r="M90" i="3"/>
  <c r="N90" i="3"/>
  <c r="O90" i="3"/>
  <c r="P90" i="3"/>
  <c r="Q90" i="3"/>
  <c r="R90" i="3"/>
  <c r="S90" i="3"/>
  <c r="T90" i="3"/>
  <c r="U90" i="3"/>
  <c r="L91" i="3"/>
  <c r="M91" i="3"/>
  <c r="N91" i="3"/>
  <c r="O91" i="3"/>
  <c r="P91" i="3"/>
  <c r="Q91" i="3"/>
  <c r="R91" i="3"/>
  <c r="S91" i="3"/>
  <c r="T91" i="3"/>
  <c r="U91" i="3"/>
  <c r="L92" i="3"/>
  <c r="M92" i="3"/>
  <c r="N92" i="3"/>
  <c r="O92" i="3"/>
  <c r="P92" i="3"/>
  <c r="Q92" i="3"/>
  <c r="R92" i="3"/>
  <c r="S92" i="3"/>
  <c r="T92" i="3"/>
  <c r="U92" i="3"/>
  <c r="L93" i="3"/>
  <c r="M93" i="3"/>
  <c r="D8" i="6" s="1"/>
  <c r="N93" i="3"/>
  <c r="E8" i="6" s="1"/>
  <c r="E13" i="6" s="1"/>
  <c r="O93" i="3"/>
  <c r="F8" i="6" s="1"/>
  <c r="F13" i="6" s="1"/>
  <c r="P93" i="3"/>
  <c r="G8" i="6" s="1"/>
  <c r="G13" i="6" s="1"/>
  <c r="Q93" i="3"/>
  <c r="H8" i="6" s="1"/>
  <c r="H13" i="6" s="1"/>
  <c r="R93" i="3"/>
  <c r="I8" i="6" s="1"/>
  <c r="I13" i="6" s="1"/>
  <c r="S93" i="3"/>
  <c r="J8" i="6" s="1"/>
  <c r="J13" i="6" s="1"/>
  <c r="T93" i="3"/>
  <c r="K8" i="6" s="1"/>
  <c r="K13" i="6" s="1"/>
  <c r="U93" i="3"/>
  <c r="L8" i="6" s="1"/>
  <c r="L13" i="6" s="1"/>
  <c r="L94" i="3"/>
  <c r="M94" i="3"/>
  <c r="D9" i="6" s="1"/>
  <c r="D14" i="6" s="1"/>
  <c r="N94" i="3"/>
  <c r="E9" i="6" s="1"/>
  <c r="E14" i="6" s="1"/>
  <c r="O94" i="3"/>
  <c r="F9" i="6" s="1"/>
  <c r="F14" i="6" s="1"/>
  <c r="P94" i="3"/>
  <c r="G9" i="6" s="1"/>
  <c r="G14" i="6" s="1"/>
  <c r="Q94" i="3"/>
  <c r="H9" i="6" s="1"/>
  <c r="H14" i="6" s="1"/>
  <c r="R94" i="3"/>
  <c r="I9" i="6" s="1"/>
  <c r="I14" i="6" s="1"/>
  <c r="S94" i="3"/>
  <c r="J9" i="6" s="1"/>
  <c r="J14" i="6" s="1"/>
  <c r="T94" i="3"/>
  <c r="K9" i="6" s="1"/>
  <c r="K14" i="6" s="1"/>
  <c r="U94" i="3"/>
  <c r="L9" i="6" s="1"/>
  <c r="L14" i="6" s="1"/>
  <c r="L95" i="3"/>
  <c r="M95" i="3"/>
  <c r="N95" i="3"/>
  <c r="O95" i="3"/>
  <c r="P95" i="3"/>
  <c r="Q95" i="3"/>
  <c r="R95" i="3"/>
  <c r="S95" i="3"/>
  <c r="T95" i="3"/>
  <c r="U95" i="3"/>
  <c r="L96" i="3"/>
  <c r="M96" i="3"/>
  <c r="D10" i="6" s="1"/>
  <c r="N96" i="3"/>
  <c r="E10" i="6" s="1"/>
  <c r="E15" i="6" s="1"/>
  <c r="O96" i="3"/>
  <c r="F10" i="6" s="1"/>
  <c r="F15" i="6" s="1"/>
  <c r="P96" i="3"/>
  <c r="G10" i="6" s="1"/>
  <c r="G15" i="6" s="1"/>
  <c r="Q96" i="3"/>
  <c r="H10" i="6" s="1"/>
  <c r="H15" i="6" s="1"/>
  <c r="R96" i="3"/>
  <c r="I10" i="6" s="1"/>
  <c r="I15" i="6" s="1"/>
  <c r="S96" i="3"/>
  <c r="J10" i="6" s="1"/>
  <c r="J15" i="6" s="1"/>
  <c r="T96" i="3"/>
  <c r="K10" i="6" s="1"/>
  <c r="K15" i="6" s="1"/>
  <c r="U96" i="3"/>
  <c r="L10" i="6" s="1"/>
  <c r="L15" i="6" s="1"/>
  <c r="L97" i="3"/>
  <c r="M97" i="3"/>
  <c r="D11" i="6" s="1"/>
  <c r="N97" i="3"/>
  <c r="E11" i="6" s="1"/>
  <c r="E16" i="6" s="1"/>
  <c r="O97" i="3"/>
  <c r="F11" i="6" s="1"/>
  <c r="F16" i="6" s="1"/>
  <c r="P97" i="3"/>
  <c r="G11" i="6" s="1"/>
  <c r="G16" i="6" s="1"/>
  <c r="Q97" i="3"/>
  <c r="H11" i="6" s="1"/>
  <c r="H16" i="6" s="1"/>
  <c r="R97" i="3"/>
  <c r="I11" i="6" s="1"/>
  <c r="I16" i="6" s="1"/>
  <c r="S97" i="3"/>
  <c r="J11" i="6" s="1"/>
  <c r="J16" i="6" s="1"/>
  <c r="T97" i="3"/>
  <c r="K11" i="6" s="1"/>
  <c r="K16" i="6" s="1"/>
  <c r="U97" i="3"/>
  <c r="L11" i="6" s="1"/>
  <c r="L16" i="6" s="1"/>
  <c r="L98" i="3"/>
  <c r="M98" i="3"/>
  <c r="D20" i="6" s="1"/>
  <c r="D21" i="6" s="1"/>
  <c r="N98" i="3"/>
  <c r="E20" i="6" s="1"/>
  <c r="E21" i="6" s="1"/>
  <c r="O98" i="3"/>
  <c r="F20" i="6" s="1"/>
  <c r="F21" i="6" s="1"/>
  <c r="P98" i="3"/>
  <c r="G20" i="6" s="1"/>
  <c r="G21" i="6" s="1"/>
  <c r="Q98" i="3"/>
  <c r="H20" i="6" s="1"/>
  <c r="H21" i="6" s="1"/>
  <c r="R98" i="3"/>
  <c r="I20" i="6" s="1"/>
  <c r="I21" i="6" s="1"/>
  <c r="S98" i="3"/>
  <c r="J20" i="6" s="1"/>
  <c r="J21" i="6" s="1"/>
  <c r="T98" i="3"/>
  <c r="K20" i="6" s="1"/>
  <c r="K21" i="6" s="1"/>
  <c r="U98" i="3"/>
  <c r="L20" i="6" s="1"/>
  <c r="L21" i="6" s="1"/>
  <c r="L4" i="3"/>
  <c r="M4" i="3"/>
  <c r="N4" i="3"/>
  <c r="O4" i="3"/>
  <c r="AC4" i="3" s="1"/>
  <c r="AO4" i="3" s="1"/>
  <c r="P4" i="3"/>
  <c r="Q4" i="3"/>
  <c r="R4" i="3"/>
  <c r="S4" i="3"/>
  <c r="AG4" i="3" s="1"/>
  <c r="AS4" i="3" s="1"/>
  <c r="T4" i="3"/>
  <c r="U4" i="3"/>
  <c r="L5" i="3"/>
  <c r="M5" i="3"/>
  <c r="N5" i="3"/>
  <c r="O5" i="3"/>
  <c r="P5" i="3"/>
  <c r="Q5" i="3"/>
  <c r="R5" i="3"/>
  <c r="S5" i="3"/>
  <c r="T5" i="3"/>
  <c r="U5" i="3"/>
  <c r="L6" i="3"/>
  <c r="M6" i="3"/>
  <c r="N6" i="3"/>
  <c r="O6" i="3"/>
  <c r="P6" i="3"/>
  <c r="Q6" i="3"/>
  <c r="R6" i="3"/>
  <c r="S6" i="3"/>
  <c r="T6" i="3"/>
  <c r="U6" i="3"/>
  <c r="M3" i="3"/>
  <c r="N3" i="3"/>
  <c r="O3" i="3"/>
  <c r="P3" i="3"/>
  <c r="Q3" i="3"/>
  <c r="R3" i="3"/>
  <c r="S3" i="3"/>
  <c r="T3" i="3"/>
  <c r="U3" i="3"/>
  <c r="M112" i="3" l="1"/>
  <c r="M114" i="3"/>
  <c r="M115" i="3"/>
  <c r="M113" i="3"/>
  <c r="M111" i="3"/>
  <c r="G20" i="5"/>
  <c r="H20" i="12"/>
  <c r="G10" i="5"/>
  <c r="H10" i="12"/>
  <c r="G21" i="5"/>
  <c r="H21" i="12"/>
  <c r="G34" i="5"/>
  <c r="H34" i="12"/>
  <c r="G36" i="5"/>
  <c r="H36" i="12"/>
  <c r="G44" i="5"/>
  <c r="H44" i="12"/>
  <c r="G52" i="5"/>
  <c r="H52" i="12"/>
  <c r="G79" i="5"/>
  <c r="H79" i="12"/>
  <c r="G73" i="5"/>
  <c r="H73" i="12"/>
  <c r="G25" i="5"/>
  <c r="H25" i="12"/>
  <c r="G42" i="5"/>
  <c r="H42" i="12"/>
  <c r="G55" i="5"/>
  <c r="H55" i="12"/>
  <c r="G66" i="5"/>
  <c r="H66" i="12"/>
  <c r="G87" i="5"/>
  <c r="H87" i="12"/>
  <c r="G22" i="5"/>
  <c r="H22" i="12"/>
  <c r="G67" i="5"/>
  <c r="H67" i="12"/>
  <c r="G90" i="5"/>
  <c r="H90" i="12"/>
  <c r="G85" i="5"/>
  <c r="H85" i="12"/>
  <c r="G3" i="5"/>
  <c r="H3" i="12"/>
  <c r="G71" i="5"/>
  <c r="H71" i="12"/>
  <c r="G91" i="5"/>
  <c r="H91" i="12"/>
  <c r="G56" i="5"/>
  <c r="H56" i="12"/>
  <c r="V3" i="3"/>
  <c r="M2" i="4" s="1"/>
  <c r="W3" i="3"/>
  <c r="N2" i="4" s="1"/>
  <c r="V5" i="3"/>
  <c r="M4" i="4" s="1"/>
  <c r="W5" i="3"/>
  <c r="N4" i="4" s="1"/>
  <c r="C20" i="6"/>
  <c r="C21" i="6" s="1"/>
  <c r="W98" i="3"/>
  <c r="N97" i="4" s="1"/>
  <c r="V98" i="3"/>
  <c r="M97" i="4" s="1"/>
  <c r="C10" i="6"/>
  <c r="M10" i="6" s="1"/>
  <c r="W96" i="3"/>
  <c r="N95" i="4" s="1"/>
  <c r="V96" i="3"/>
  <c r="M95" i="4" s="1"/>
  <c r="C9" i="6"/>
  <c r="W94" i="3"/>
  <c r="N93" i="4" s="1"/>
  <c r="V94" i="3"/>
  <c r="M93" i="4" s="1"/>
  <c r="W92" i="3"/>
  <c r="N91" i="4" s="1"/>
  <c r="V92" i="3"/>
  <c r="M91" i="4" s="1"/>
  <c r="W90" i="3"/>
  <c r="N89" i="4" s="1"/>
  <c r="V90" i="3"/>
  <c r="M89" i="4" s="1"/>
  <c r="W88" i="3"/>
  <c r="N87" i="4" s="1"/>
  <c r="V88" i="3"/>
  <c r="M87" i="4" s="1"/>
  <c r="W86" i="3"/>
  <c r="N85" i="4" s="1"/>
  <c r="V86" i="3"/>
  <c r="M85" i="4" s="1"/>
  <c r="W84" i="3"/>
  <c r="N83" i="4" s="1"/>
  <c r="V84" i="3"/>
  <c r="M83" i="4" s="1"/>
  <c r="W82" i="3"/>
  <c r="N81" i="4" s="1"/>
  <c r="V82" i="3"/>
  <c r="M81" i="4" s="1"/>
  <c r="W80" i="3"/>
  <c r="N79" i="4" s="1"/>
  <c r="V80" i="3"/>
  <c r="M79" i="4" s="1"/>
  <c r="W78" i="3"/>
  <c r="N77" i="4" s="1"/>
  <c r="V78" i="3"/>
  <c r="M77" i="4" s="1"/>
  <c r="W76" i="3"/>
  <c r="N75" i="4" s="1"/>
  <c r="V76" i="3"/>
  <c r="M75" i="4" s="1"/>
  <c r="W74" i="3"/>
  <c r="N73" i="4" s="1"/>
  <c r="V74" i="3"/>
  <c r="M73" i="4" s="1"/>
  <c r="W72" i="3"/>
  <c r="N71" i="4" s="1"/>
  <c r="V72" i="3"/>
  <c r="M71" i="4" s="1"/>
  <c r="W70" i="3"/>
  <c r="N69" i="4" s="1"/>
  <c r="V70" i="3"/>
  <c r="M69" i="4" s="1"/>
  <c r="W68" i="3"/>
  <c r="N67" i="4" s="1"/>
  <c r="V68" i="3"/>
  <c r="M67" i="4" s="1"/>
  <c r="W66" i="3"/>
  <c r="N65" i="4" s="1"/>
  <c r="V66" i="3"/>
  <c r="M65" i="4" s="1"/>
  <c r="W64" i="3"/>
  <c r="N63" i="4" s="1"/>
  <c r="V64" i="3"/>
  <c r="M63" i="4" s="1"/>
  <c r="W62" i="3"/>
  <c r="N61" i="4" s="1"/>
  <c r="V62" i="3"/>
  <c r="M61" i="4" s="1"/>
  <c r="W60" i="3"/>
  <c r="N59" i="4" s="1"/>
  <c r="V60" i="3"/>
  <c r="M59" i="4" s="1"/>
  <c r="W58" i="3"/>
  <c r="N57" i="4" s="1"/>
  <c r="V58" i="3"/>
  <c r="M57" i="4" s="1"/>
  <c r="W56" i="3"/>
  <c r="N55" i="4" s="1"/>
  <c r="V56" i="3"/>
  <c r="M55" i="4" s="1"/>
  <c r="W54" i="3"/>
  <c r="N53" i="4" s="1"/>
  <c r="V54" i="3"/>
  <c r="M53" i="4" s="1"/>
  <c r="W52" i="3"/>
  <c r="N51" i="4" s="1"/>
  <c r="V52" i="3"/>
  <c r="M51" i="4" s="1"/>
  <c r="W50" i="3"/>
  <c r="N49" i="4" s="1"/>
  <c r="V50" i="3"/>
  <c r="M49" i="4" s="1"/>
  <c r="W48" i="3"/>
  <c r="N47" i="4" s="1"/>
  <c r="V48" i="3"/>
  <c r="M47" i="4" s="1"/>
  <c r="W46" i="3"/>
  <c r="N45" i="4" s="1"/>
  <c r="V46" i="3"/>
  <c r="M45" i="4" s="1"/>
  <c r="W44" i="3"/>
  <c r="N43" i="4" s="1"/>
  <c r="V44" i="3"/>
  <c r="M43" i="4" s="1"/>
  <c r="W42" i="3"/>
  <c r="N41" i="4" s="1"/>
  <c r="V42" i="3"/>
  <c r="M41" i="4" s="1"/>
  <c r="W40" i="3"/>
  <c r="N39" i="4" s="1"/>
  <c r="V40" i="3"/>
  <c r="M39" i="4" s="1"/>
  <c r="W38" i="3"/>
  <c r="N37" i="4" s="1"/>
  <c r="V38" i="3"/>
  <c r="M37" i="4" s="1"/>
  <c r="W36" i="3"/>
  <c r="N35" i="4" s="1"/>
  <c r="V36" i="3"/>
  <c r="M35" i="4" s="1"/>
  <c r="Z34" i="3"/>
  <c r="AL34" i="3" s="1"/>
  <c r="H33" i="5" s="1"/>
  <c r="W34" i="3"/>
  <c r="N33" i="4" s="1"/>
  <c r="V34" i="3"/>
  <c r="M33" i="4" s="1"/>
  <c r="W32" i="3"/>
  <c r="N31" i="4" s="1"/>
  <c r="V32" i="3"/>
  <c r="M31" i="4" s="1"/>
  <c r="W30" i="3"/>
  <c r="N29" i="4" s="1"/>
  <c r="V30" i="3"/>
  <c r="M29" i="4" s="1"/>
  <c r="W28" i="3"/>
  <c r="N27" i="4" s="1"/>
  <c r="V28" i="3"/>
  <c r="M27" i="4" s="1"/>
  <c r="L106" i="3"/>
  <c r="W26" i="3"/>
  <c r="N25" i="4" s="1"/>
  <c r="V26" i="3"/>
  <c r="M25" i="4" s="1"/>
  <c r="L104" i="3"/>
  <c r="L112" i="3" s="1"/>
  <c r="W24" i="3"/>
  <c r="N23" i="4" s="1"/>
  <c r="V24" i="3"/>
  <c r="M23" i="4" s="1"/>
  <c r="L102" i="3"/>
  <c r="L110" i="3" s="1"/>
  <c r="W22" i="3"/>
  <c r="N21" i="4" s="1"/>
  <c r="V22" i="3"/>
  <c r="M21" i="4" s="1"/>
  <c r="Z20" i="3"/>
  <c r="AL20" i="3" s="1"/>
  <c r="W20" i="3"/>
  <c r="N19" i="4" s="1"/>
  <c r="V20" i="3"/>
  <c r="M19" i="4" s="1"/>
  <c r="W18" i="3"/>
  <c r="N17" i="4" s="1"/>
  <c r="V18" i="3"/>
  <c r="M17" i="4" s="1"/>
  <c r="W16" i="3"/>
  <c r="N15" i="4" s="1"/>
  <c r="V16" i="3"/>
  <c r="M15" i="4" s="1"/>
  <c r="W14" i="3"/>
  <c r="N13" i="4" s="1"/>
  <c r="V14" i="3"/>
  <c r="M13" i="4" s="1"/>
  <c r="W12" i="3"/>
  <c r="N11" i="4" s="1"/>
  <c r="V12" i="3"/>
  <c r="M11" i="4" s="1"/>
  <c r="W10" i="3"/>
  <c r="N9" i="4" s="1"/>
  <c r="V10" i="3"/>
  <c r="M9" i="4" s="1"/>
  <c r="V7" i="3"/>
  <c r="M6" i="4" s="1"/>
  <c r="W7" i="3"/>
  <c r="N6" i="4" s="1"/>
  <c r="G57" i="5"/>
  <c r="H57" i="12"/>
  <c r="G72" i="5"/>
  <c r="H72" i="12"/>
  <c r="G88" i="5"/>
  <c r="H88" i="12"/>
  <c r="G78" i="5"/>
  <c r="H78" i="12"/>
  <c r="G92" i="5"/>
  <c r="H94" i="12"/>
  <c r="G76" i="5"/>
  <c r="H76" i="12"/>
  <c r="G4" i="5"/>
  <c r="H4" i="12"/>
  <c r="G13" i="5"/>
  <c r="H13" i="12"/>
  <c r="G14" i="5"/>
  <c r="H14" i="12"/>
  <c r="G83" i="5"/>
  <c r="H83" i="12"/>
  <c r="G28" i="5"/>
  <c r="H28" i="12"/>
  <c r="G43" i="5"/>
  <c r="H43" i="12"/>
  <c r="G81" i="5"/>
  <c r="H81" i="12"/>
  <c r="G31" i="5"/>
  <c r="H31" i="12"/>
  <c r="G48" i="5"/>
  <c r="H48" i="12"/>
  <c r="G62" i="5"/>
  <c r="H62" i="12"/>
  <c r="G40" i="5"/>
  <c r="H40" i="12"/>
  <c r="G38" i="5"/>
  <c r="H38" i="12"/>
  <c r="G89" i="5"/>
  <c r="H89" i="12"/>
  <c r="G33" i="5"/>
  <c r="H33" i="12"/>
  <c r="G64" i="5"/>
  <c r="H64" i="12"/>
  <c r="G2" i="5"/>
  <c r="H2" i="12"/>
  <c r="G61" i="5"/>
  <c r="H61" i="12"/>
  <c r="G12" i="5"/>
  <c r="H12" i="12"/>
  <c r="G5" i="5"/>
  <c r="H5" i="12"/>
  <c r="G26" i="5"/>
  <c r="H26" i="12"/>
  <c r="G8" i="5"/>
  <c r="H8" i="12"/>
  <c r="G30" i="5"/>
  <c r="H30" i="12"/>
  <c r="G39" i="5"/>
  <c r="H39" i="12"/>
  <c r="G50" i="5"/>
  <c r="H50" i="12"/>
  <c r="G74" i="5"/>
  <c r="H74" i="12"/>
  <c r="G6" i="5"/>
  <c r="H6" i="12"/>
  <c r="G32" i="5"/>
  <c r="H32" i="12"/>
  <c r="G46" i="5"/>
  <c r="H46" i="12"/>
  <c r="G23" i="5"/>
  <c r="H23" i="12"/>
  <c r="G9" i="5"/>
  <c r="H9" i="12"/>
  <c r="G58" i="5"/>
  <c r="H58" i="12"/>
  <c r="G63" i="5"/>
  <c r="H63" i="12"/>
  <c r="G75" i="5"/>
  <c r="H75" i="12"/>
  <c r="G53" i="5"/>
  <c r="H53" i="12"/>
  <c r="G17" i="5"/>
  <c r="H17" i="12"/>
  <c r="G41" i="5"/>
  <c r="H41" i="12"/>
  <c r="G47" i="5"/>
  <c r="H47" i="12"/>
  <c r="G11" i="5"/>
  <c r="H11" i="12"/>
  <c r="W6" i="3"/>
  <c r="N5" i="4" s="1"/>
  <c r="V6" i="3"/>
  <c r="M5" i="4" s="1"/>
  <c r="W4" i="3"/>
  <c r="N3" i="4" s="1"/>
  <c r="V4" i="3"/>
  <c r="M3" i="4" s="1"/>
  <c r="C11" i="6"/>
  <c r="V97" i="3"/>
  <c r="M96" i="4" s="1"/>
  <c r="W97" i="3"/>
  <c r="N96" i="4" s="1"/>
  <c r="V95" i="3"/>
  <c r="M94" i="4" s="1"/>
  <c r="W95" i="3"/>
  <c r="N94" i="4" s="1"/>
  <c r="C8" i="6"/>
  <c r="C13" i="6" s="1"/>
  <c r="V93" i="3"/>
  <c r="M92" i="4" s="1"/>
  <c r="W93" i="3"/>
  <c r="N92" i="4" s="1"/>
  <c r="V91" i="3"/>
  <c r="M90" i="4" s="1"/>
  <c r="W91" i="3"/>
  <c r="N90" i="4" s="1"/>
  <c r="V89" i="3"/>
  <c r="M88" i="4" s="1"/>
  <c r="W89" i="3"/>
  <c r="N88" i="4" s="1"/>
  <c r="V87" i="3"/>
  <c r="M86" i="4" s="1"/>
  <c r="W87" i="3"/>
  <c r="N86" i="4" s="1"/>
  <c r="V85" i="3"/>
  <c r="M84" i="4" s="1"/>
  <c r="W85" i="3"/>
  <c r="N84" i="4" s="1"/>
  <c r="V83" i="3"/>
  <c r="M82" i="4" s="1"/>
  <c r="W83" i="3"/>
  <c r="N82" i="4" s="1"/>
  <c r="V81" i="3"/>
  <c r="M80" i="4" s="1"/>
  <c r="W81" i="3"/>
  <c r="N80" i="4" s="1"/>
  <c r="V79" i="3"/>
  <c r="M78" i="4" s="1"/>
  <c r="W79" i="3"/>
  <c r="N78" i="4" s="1"/>
  <c r="V77" i="3"/>
  <c r="M76" i="4" s="1"/>
  <c r="W77" i="3"/>
  <c r="N76" i="4" s="1"/>
  <c r="V75" i="3"/>
  <c r="M74" i="4" s="1"/>
  <c r="W75" i="3"/>
  <c r="N74" i="4" s="1"/>
  <c r="V73" i="3"/>
  <c r="M72" i="4" s="1"/>
  <c r="W73" i="3"/>
  <c r="N72" i="4" s="1"/>
  <c r="V71" i="3"/>
  <c r="M70" i="4" s="1"/>
  <c r="W71" i="3"/>
  <c r="N70" i="4" s="1"/>
  <c r="V69" i="3"/>
  <c r="M68" i="4" s="1"/>
  <c r="W69" i="3"/>
  <c r="N68" i="4" s="1"/>
  <c r="V67" i="3"/>
  <c r="M66" i="4" s="1"/>
  <c r="W67" i="3"/>
  <c r="N66" i="4" s="1"/>
  <c r="V65" i="3"/>
  <c r="M64" i="4" s="1"/>
  <c r="W65" i="3"/>
  <c r="N64" i="4" s="1"/>
  <c r="V63" i="3"/>
  <c r="M62" i="4" s="1"/>
  <c r="W63" i="3"/>
  <c r="N62" i="4" s="1"/>
  <c r="V61" i="3"/>
  <c r="M60" i="4" s="1"/>
  <c r="W61" i="3"/>
  <c r="N60" i="4" s="1"/>
  <c r="V59" i="3"/>
  <c r="M58" i="4" s="1"/>
  <c r="W59" i="3"/>
  <c r="N58" i="4" s="1"/>
  <c r="V57" i="3"/>
  <c r="M56" i="4" s="1"/>
  <c r="W57" i="3"/>
  <c r="N56" i="4" s="1"/>
  <c r="V55" i="3"/>
  <c r="M54" i="4" s="1"/>
  <c r="W55" i="3"/>
  <c r="N54" i="4" s="1"/>
  <c r="V53" i="3"/>
  <c r="M52" i="4" s="1"/>
  <c r="W53" i="3"/>
  <c r="N52" i="4" s="1"/>
  <c r="V51" i="3"/>
  <c r="M50" i="4" s="1"/>
  <c r="W51" i="3"/>
  <c r="N50" i="4" s="1"/>
  <c r="V49" i="3"/>
  <c r="M48" i="4" s="1"/>
  <c r="W49" i="3"/>
  <c r="N48" i="4" s="1"/>
  <c r="V47" i="3"/>
  <c r="M46" i="4" s="1"/>
  <c r="W47" i="3"/>
  <c r="N46" i="4" s="1"/>
  <c r="V45" i="3"/>
  <c r="M44" i="4" s="1"/>
  <c r="W45" i="3"/>
  <c r="N44" i="4" s="1"/>
  <c r="V43" i="3"/>
  <c r="M42" i="4" s="1"/>
  <c r="W43" i="3"/>
  <c r="N42" i="4" s="1"/>
  <c r="W41" i="3"/>
  <c r="N40" i="4" s="1"/>
  <c r="V41" i="3"/>
  <c r="M40" i="4" s="1"/>
  <c r="V39" i="3"/>
  <c r="M38" i="4" s="1"/>
  <c r="W39" i="3"/>
  <c r="N38" i="4" s="1"/>
  <c r="V37" i="3"/>
  <c r="M36" i="4" s="1"/>
  <c r="W37" i="3"/>
  <c r="N36" i="4" s="1"/>
  <c r="V35" i="3"/>
  <c r="M34" i="4" s="1"/>
  <c r="W35" i="3"/>
  <c r="N34" i="4" s="1"/>
  <c r="W33" i="3"/>
  <c r="N32" i="4" s="1"/>
  <c r="V33" i="3"/>
  <c r="M32" i="4" s="1"/>
  <c r="V31" i="3"/>
  <c r="M30" i="4" s="1"/>
  <c r="W31" i="3"/>
  <c r="N30" i="4" s="1"/>
  <c r="V29" i="3"/>
  <c r="M28" i="4" s="1"/>
  <c r="W29" i="3"/>
  <c r="N28" i="4" s="1"/>
  <c r="L107" i="3"/>
  <c r="L115" i="3" s="1"/>
  <c r="V27" i="3"/>
  <c r="M26" i="4" s="1"/>
  <c r="W27" i="3"/>
  <c r="N26" i="4" s="1"/>
  <c r="L105" i="3"/>
  <c r="L113" i="3" s="1"/>
  <c r="W25" i="3"/>
  <c r="N24" i="4" s="1"/>
  <c r="V25" i="3"/>
  <c r="M24" i="4" s="1"/>
  <c r="L103" i="3"/>
  <c r="L111" i="3" s="1"/>
  <c r="V23" i="3"/>
  <c r="M22" i="4" s="1"/>
  <c r="W23" i="3"/>
  <c r="N22" i="4" s="1"/>
  <c r="L101" i="3"/>
  <c r="V21" i="3"/>
  <c r="M20" i="4" s="1"/>
  <c r="W21" i="3"/>
  <c r="N20" i="4" s="1"/>
  <c r="V19" i="3"/>
  <c r="M18" i="4" s="1"/>
  <c r="W19" i="3"/>
  <c r="N18" i="4" s="1"/>
  <c r="W17" i="3"/>
  <c r="N16" i="4" s="1"/>
  <c r="V17" i="3"/>
  <c r="M16" i="4" s="1"/>
  <c r="V15" i="3"/>
  <c r="M14" i="4" s="1"/>
  <c r="W15" i="3"/>
  <c r="N14" i="4" s="1"/>
  <c r="V13" i="3"/>
  <c r="M12" i="4" s="1"/>
  <c r="W13" i="3"/>
  <c r="N12" i="4" s="1"/>
  <c r="V11" i="3"/>
  <c r="M10" i="4" s="1"/>
  <c r="W11" i="3"/>
  <c r="N10" i="4" s="1"/>
  <c r="W9" i="3"/>
  <c r="N8" i="4" s="1"/>
  <c r="V9" i="3"/>
  <c r="M8" i="4" s="1"/>
  <c r="G65" i="5"/>
  <c r="H65" i="12"/>
  <c r="G45" i="5"/>
  <c r="H45" i="12"/>
  <c r="G80" i="5"/>
  <c r="H80" i="12"/>
  <c r="G70" i="5"/>
  <c r="H70" i="12"/>
  <c r="G86" i="5"/>
  <c r="H86" i="12"/>
  <c r="G68" i="5"/>
  <c r="H68" i="12"/>
  <c r="G84" i="5"/>
  <c r="H84" i="12"/>
  <c r="G18" i="5"/>
  <c r="H18" i="12"/>
  <c r="G29" i="5"/>
  <c r="H29" i="12"/>
  <c r="G24" i="5"/>
  <c r="H24" i="12"/>
  <c r="G51" i="5"/>
  <c r="H51" i="12"/>
  <c r="G35" i="5"/>
  <c r="H35" i="12"/>
  <c r="G69" i="5"/>
  <c r="H69" i="12"/>
  <c r="G49" i="5"/>
  <c r="H49" i="12"/>
  <c r="G15" i="5"/>
  <c r="H15" i="12"/>
  <c r="G54" i="5"/>
  <c r="H54" i="12"/>
  <c r="G59" i="5"/>
  <c r="H59" i="12"/>
  <c r="G16" i="5"/>
  <c r="H16" i="12"/>
  <c r="G77" i="5"/>
  <c r="H77" i="12"/>
  <c r="G60" i="5"/>
  <c r="H60" i="12"/>
  <c r="G82" i="5"/>
  <c r="H82" i="12"/>
  <c r="G19" i="5"/>
  <c r="H19" i="12"/>
  <c r="G27" i="5"/>
  <c r="H27" i="12"/>
  <c r="R114" i="3"/>
  <c r="N114" i="3"/>
  <c r="R112" i="3"/>
  <c r="N112" i="3"/>
  <c r="R110" i="3"/>
  <c r="N110" i="3"/>
  <c r="P110" i="3"/>
  <c r="S111" i="3"/>
  <c r="O111" i="3"/>
  <c r="T114" i="3"/>
  <c r="P114" i="3"/>
  <c r="L114" i="3"/>
  <c r="T112" i="3"/>
  <c r="P112" i="3"/>
  <c r="T110" i="3"/>
  <c r="R113" i="3"/>
  <c r="S114" i="3"/>
  <c r="O114" i="3"/>
  <c r="S112" i="3"/>
  <c r="O112" i="3"/>
  <c r="S110" i="3"/>
  <c r="O110" i="3"/>
  <c r="U112" i="3"/>
  <c r="Q114" i="3"/>
  <c r="M110" i="3"/>
  <c r="M20" i="6"/>
  <c r="K3" i="5"/>
  <c r="Q71" i="5"/>
  <c r="I71" i="5"/>
  <c r="Q17" i="5"/>
  <c r="I17" i="5"/>
  <c r="N82" i="5"/>
  <c r="N60" i="5"/>
  <c r="N38" i="5"/>
  <c r="L33" i="5"/>
  <c r="P19" i="5"/>
  <c r="H19" i="5"/>
  <c r="L7" i="5"/>
  <c r="O3" i="5"/>
  <c r="M71" i="5"/>
  <c r="O56" i="5"/>
  <c r="J82" i="5"/>
  <c r="J60" i="5"/>
  <c r="J38" i="5"/>
  <c r="P33" i="5"/>
  <c r="L19" i="5"/>
  <c r="P7" i="5"/>
  <c r="H7" i="5"/>
  <c r="M11" i="6"/>
  <c r="N11" i="6"/>
  <c r="G7" i="5"/>
  <c r="AI38" i="3"/>
  <c r="AU38" i="3" s="1"/>
  <c r="G37" i="5"/>
  <c r="AI4" i="3"/>
  <c r="AU4" i="3" s="1"/>
  <c r="AE4" i="3"/>
  <c r="AQ4" i="3" s="1"/>
  <c r="AA4" i="3"/>
  <c r="AM4" i="3" s="1"/>
  <c r="AG72" i="3"/>
  <c r="AS72" i="3" s="1"/>
  <c r="AC72" i="3"/>
  <c r="AO72" i="3" s="1"/>
  <c r="AI57" i="3"/>
  <c r="AU57" i="3" s="1"/>
  <c r="AE57" i="3"/>
  <c r="AQ57" i="3" s="1"/>
  <c r="AA57" i="3"/>
  <c r="AM57" i="3" s="1"/>
  <c r="AG86" i="3"/>
  <c r="AC86" i="3"/>
  <c r="AG18" i="3"/>
  <c r="AS18" i="3" s="1"/>
  <c r="AC18" i="3"/>
  <c r="AO18" i="3" s="1"/>
  <c r="AH4" i="3"/>
  <c r="AT4" i="3" s="1"/>
  <c r="Z4" i="3"/>
  <c r="AL4" i="3" s="1"/>
  <c r="AF86" i="3"/>
  <c r="AB86" i="3"/>
  <c r="AF72" i="3"/>
  <c r="AR72" i="3" s="1"/>
  <c r="AB72" i="3"/>
  <c r="AN72" i="3" s="1"/>
  <c r="AH57" i="3"/>
  <c r="AT57" i="3" s="1"/>
  <c r="AD57" i="3"/>
  <c r="AP57" i="3" s="1"/>
  <c r="Z57" i="3"/>
  <c r="AL57" i="3" s="1"/>
  <c r="AF18" i="3"/>
  <c r="AR18" i="3" s="1"/>
  <c r="AB18" i="3"/>
  <c r="AN18" i="3" s="1"/>
  <c r="AF4" i="3"/>
  <c r="AR4" i="3" s="1"/>
  <c r="AB4" i="3"/>
  <c r="AN4" i="3" s="1"/>
  <c r="AH86" i="3"/>
  <c r="Z86" i="3"/>
  <c r="AH72" i="3"/>
  <c r="AT72" i="3" s="1"/>
  <c r="AD72" i="3"/>
  <c r="AP72" i="3" s="1"/>
  <c r="Z72" i="3"/>
  <c r="AL72" i="3" s="1"/>
  <c r="AF57" i="3"/>
  <c r="AR57" i="3" s="1"/>
  <c r="AB57" i="3"/>
  <c r="AN57" i="3" s="1"/>
  <c r="AH18" i="3"/>
  <c r="AT18" i="3" s="1"/>
  <c r="AI83" i="3"/>
  <c r="AU83" i="3" s="1"/>
  <c r="AE83" i="3"/>
  <c r="AQ83" i="3" s="1"/>
  <c r="AA83" i="3"/>
  <c r="AM83" i="3" s="1"/>
  <c r="AI61" i="3"/>
  <c r="AU61" i="3" s="1"/>
  <c r="AE61" i="3"/>
  <c r="AQ61" i="3" s="1"/>
  <c r="AA61" i="3"/>
  <c r="AM61" i="3" s="1"/>
  <c r="AI39" i="3"/>
  <c r="AU39" i="3" s="1"/>
  <c r="AE39" i="3"/>
  <c r="AQ39" i="3" s="1"/>
  <c r="AA39" i="3"/>
  <c r="AM39" i="3" s="1"/>
  <c r="AG34" i="3"/>
  <c r="AS34" i="3" s="1"/>
  <c r="AC34" i="3"/>
  <c r="AO34" i="3" s="1"/>
  <c r="AG20" i="3"/>
  <c r="AS20" i="3" s="1"/>
  <c r="AC20" i="3"/>
  <c r="AO20" i="3" s="1"/>
  <c r="AH83" i="3"/>
  <c r="AT83" i="3" s="1"/>
  <c r="AD83" i="3"/>
  <c r="AP83" i="3" s="1"/>
  <c r="Z83" i="3"/>
  <c r="AL83" i="3" s="1"/>
  <c r="AH61" i="3"/>
  <c r="AT61" i="3" s="1"/>
  <c r="AD61" i="3"/>
  <c r="AP61" i="3" s="1"/>
  <c r="Z61" i="3"/>
  <c r="AL61" i="3" s="1"/>
  <c r="AF34" i="3"/>
  <c r="AR34" i="3" s="1"/>
  <c r="AB34" i="3"/>
  <c r="AN34" i="3" s="1"/>
  <c r="AF20" i="3"/>
  <c r="AR20" i="3" s="1"/>
  <c r="AB20" i="3"/>
  <c r="AN20" i="3" s="1"/>
  <c r="AH39" i="3"/>
  <c r="AT39" i="3" s="1"/>
  <c r="AD39" i="3"/>
  <c r="AP39" i="3" s="1"/>
  <c r="Z39" i="3"/>
  <c r="AL39" i="3" s="1"/>
  <c r="AG83" i="3"/>
  <c r="AS83" i="3" s="1"/>
  <c r="AC83" i="3"/>
  <c r="AO83" i="3" s="1"/>
  <c r="AG61" i="3"/>
  <c r="AS61" i="3" s="1"/>
  <c r="AC61" i="3"/>
  <c r="AO61" i="3" s="1"/>
  <c r="AG39" i="3"/>
  <c r="AS39" i="3" s="1"/>
  <c r="AC39" i="3"/>
  <c r="AO39" i="3" s="1"/>
  <c r="AI34" i="3"/>
  <c r="AU34" i="3" s="1"/>
  <c r="AE34" i="3"/>
  <c r="AQ34" i="3" s="1"/>
  <c r="AA34" i="3"/>
  <c r="AM34" i="3" s="1"/>
  <c r="AI20" i="3"/>
  <c r="AU20" i="3" s="1"/>
  <c r="AE20" i="3"/>
  <c r="AQ20" i="3" s="1"/>
  <c r="AA20" i="3"/>
  <c r="AM20" i="3" s="1"/>
  <c r="Z92" i="3"/>
  <c r="AL92" i="3" s="1"/>
  <c r="H91" i="5" s="1"/>
  <c r="AD48" i="3"/>
  <c r="AP48" i="3" s="1"/>
  <c r="Z48" i="3"/>
  <c r="AL48" i="3" s="1"/>
  <c r="AH12" i="3"/>
  <c r="AT12" i="3" s="1"/>
  <c r="AD12" i="3"/>
  <c r="AP12" i="3" s="1"/>
  <c r="Z12" i="3"/>
  <c r="AL12" i="3" s="1"/>
  <c r="AG78" i="3"/>
  <c r="AS78" i="3" s="1"/>
  <c r="AC78" i="3"/>
  <c r="AO78" i="3" s="1"/>
  <c r="AI65" i="3"/>
  <c r="AU65" i="3" s="1"/>
  <c r="AE65" i="3"/>
  <c r="AQ65" i="3" s="1"/>
  <c r="AA65" i="3"/>
  <c r="AM65" i="3" s="1"/>
  <c r="AG28" i="3"/>
  <c r="AS28" i="3" s="1"/>
  <c r="AC28" i="3"/>
  <c r="AO28" i="3" s="1"/>
  <c r="AG54" i="3"/>
  <c r="AS54" i="3" s="1"/>
  <c r="AC38" i="3"/>
  <c r="AO38" i="3" s="1"/>
  <c r="AG12" i="3"/>
  <c r="AS12" i="3" s="1"/>
  <c r="AC12" i="3"/>
  <c r="AO12" i="3" s="1"/>
  <c r="Z78" i="3"/>
  <c r="AL78" i="3" s="1"/>
  <c r="AC65" i="3"/>
  <c r="AO65" i="3" s="1"/>
  <c r="AD28" i="3"/>
  <c r="AP28" i="3" s="1"/>
  <c r="AF42" i="3"/>
  <c r="AR42" i="3" s="1"/>
  <c r="AB42" i="3"/>
  <c r="AN42" i="3" s="1"/>
  <c r="AH90" i="3"/>
  <c r="Z90" i="3"/>
  <c r="AH78" i="3"/>
  <c r="AT78" i="3" s="1"/>
  <c r="AD78" i="3"/>
  <c r="AP78" i="3" s="1"/>
  <c r="AH28" i="3"/>
  <c r="AT28" i="3" s="1"/>
  <c r="Z28" i="3"/>
  <c r="AL28" i="3" s="1"/>
  <c r="AC54" i="3"/>
  <c r="AO54" i="3" s="1"/>
  <c r="AH42" i="3"/>
  <c r="AT42" i="3" s="1"/>
  <c r="AH48" i="3"/>
  <c r="AT48" i="3" s="1"/>
  <c r="AD92" i="3"/>
  <c r="AP92" i="3" s="1"/>
  <c r="L91" i="5" s="1"/>
  <c r="AF12" i="3"/>
  <c r="AR12" i="3" s="1"/>
  <c r="AB12" i="3"/>
  <c r="AN12" i="3" s="1"/>
  <c r="AA28" i="3"/>
  <c r="AM28" i="3" s="1"/>
  <c r="AD42" i="3"/>
  <c r="AP42" i="3" s="1"/>
  <c r="AD86" i="3"/>
  <c r="AE18" i="3"/>
  <c r="AQ18" i="3" s="1"/>
  <c r="AD4" i="3"/>
  <c r="AP4" i="3" s="1"/>
  <c r="AC57" i="3"/>
  <c r="AO57" i="3" s="1"/>
  <c r="AD65" i="3"/>
  <c r="AP65" i="3" s="1"/>
  <c r="Z65" i="3"/>
  <c r="AL65" i="3" s="1"/>
  <c r="AF28" i="3"/>
  <c r="AR28" i="3" s="1"/>
  <c r="AB28" i="3"/>
  <c r="AN28" i="3" s="1"/>
  <c r="AI90" i="3"/>
  <c r="AE90" i="3"/>
  <c r="AA90" i="3"/>
  <c r="AE38" i="3"/>
  <c r="AQ38" i="3" s="1"/>
  <c r="AI28" i="3"/>
  <c r="AU28" i="3" s="1"/>
  <c r="AE28" i="3"/>
  <c r="AQ28" i="3" s="1"/>
  <c r="AI12" i="3"/>
  <c r="AU12" i="3" s="1"/>
  <c r="AE12" i="3"/>
  <c r="AQ12" i="3" s="1"/>
  <c r="AA12" i="3"/>
  <c r="AM12" i="3" s="1"/>
  <c r="AC92" i="3"/>
  <c r="AO92" i="3" s="1"/>
  <c r="K91" i="5" s="1"/>
  <c r="AB54" i="3"/>
  <c r="AN54" i="3" s="1"/>
  <c r="AC48" i="3"/>
  <c r="AO48" i="3" s="1"/>
  <c r="AE42" i="3"/>
  <c r="AQ42" i="3" s="1"/>
  <c r="AH54" i="3"/>
  <c r="AT54" i="3" s="1"/>
  <c r="AF92" i="3"/>
  <c r="AR92" i="3" s="1"/>
  <c r="N91" i="5" s="1"/>
  <c r="AC90" i="3"/>
  <c r="AF78" i="3"/>
  <c r="AR78" i="3" s="1"/>
  <c r="AE54" i="3"/>
  <c r="AQ54" i="3" s="1"/>
  <c r="AF48" i="3"/>
  <c r="AR48" i="3" s="1"/>
  <c r="Z42" i="3"/>
  <c r="AL42" i="3" s="1"/>
  <c r="AG38" i="3"/>
  <c r="AS38" i="3" s="1"/>
  <c r="AH92" i="3"/>
  <c r="AT92" i="3" s="1"/>
  <c r="P91" i="5" s="1"/>
  <c r="AH65" i="3"/>
  <c r="AT65" i="3" s="1"/>
  <c r="AA38" i="3"/>
  <c r="AM38" i="3" s="1"/>
  <c r="AD38" i="3"/>
  <c r="AP38" i="3" s="1"/>
  <c r="AD54" i="3"/>
  <c r="AP54" i="3" s="1"/>
  <c r="AD90" i="3"/>
  <c r="AC42" i="3"/>
  <c r="AO42" i="3" s="1"/>
  <c r="AG92" i="3"/>
  <c r="AS92" i="3" s="1"/>
  <c r="O91" i="5" s="1"/>
  <c r="AF54" i="3"/>
  <c r="AR54" i="3" s="1"/>
  <c r="AG48" i="3"/>
  <c r="AS48" i="3" s="1"/>
  <c r="AI42" i="3"/>
  <c r="AU42" i="3" s="1"/>
  <c r="AA42" i="3"/>
  <c r="AM42" i="3" s="1"/>
  <c r="Z38" i="3"/>
  <c r="AL38" i="3" s="1"/>
  <c r="AH38" i="3"/>
  <c r="AT38" i="3" s="1"/>
  <c r="AB92" i="3"/>
  <c r="AN92" i="3" s="1"/>
  <c r="J91" i="5" s="1"/>
  <c r="AG90" i="3"/>
  <c r="AB78" i="3"/>
  <c r="AN78" i="3" s="1"/>
  <c r="AI54" i="3"/>
  <c r="AU54" i="3" s="1"/>
  <c r="AA54" i="3"/>
  <c r="AM54" i="3" s="1"/>
  <c r="AB48" i="3"/>
  <c r="AN48" i="3" s="1"/>
  <c r="AI92" i="3"/>
  <c r="AU92" i="3" s="1"/>
  <c r="Q91" i="5" s="1"/>
  <c r="AE92" i="3"/>
  <c r="AQ92" i="3" s="1"/>
  <c r="M91" i="5" s="1"/>
  <c r="AA92" i="3"/>
  <c r="AM92" i="3" s="1"/>
  <c r="I91" i="5" s="1"/>
  <c r="AF90" i="3"/>
  <c r="AB90" i="3"/>
  <c r="AI78" i="3"/>
  <c r="AU78" i="3" s="1"/>
  <c r="AE78" i="3"/>
  <c r="AQ78" i="3" s="1"/>
  <c r="AA78" i="3"/>
  <c r="AM78" i="3" s="1"/>
  <c r="AF65" i="3"/>
  <c r="AR65" i="3" s="1"/>
  <c r="AB65" i="3"/>
  <c r="AN65" i="3" s="1"/>
  <c r="Z54" i="3"/>
  <c r="AL54" i="3" s="1"/>
  <c r="AI48" i="3"/>
  <c r="AU48" i="3" s="1"/>
  <c r="AE48" i="3"/>
  <c r="AQ48" i="3" s="1"/>
  <c r="AA48" i="3"/>
  <c r="AM48" i="3" s="1"/>
  <c r="AG42" i="3"/>
  <c r="AS42" i="3" s="1"/>
  <c r="AF38" i="3"/>
  <c r="AR38" i="3" s="1"/>
  <c r="AB38" i="3"/>
  <c r="AN38" i="3" s="1"/>
  <c r="AD18" i="3"/>
  <c r="AP18" i="3" s="1"/>
  <c r="Z18" i="3"/>
  <c r="AL18" i="3" s="1"/>
  <c r="AG65" i="3"/>
  <c r="AS65" i="3" s="1"/>
  <c r="AC3" i="3"/>
  <c r="AO3" i="3" s="1"/>
  <c r="AG3" i="3"/>
  <c r="AS3" i="3" s="1"/>
  <c r="AD3" i="3"/>
  <c r="AP3" i="3" s="1"/>
  <c r="AH3" i="3"/>
  <c r="AT3" i="3" s="1"/>
  <c r="Z3" i="3"/>
  <c r="AL3" i="3" s="1"/>
  <c r="AA3" i="3"/>
  <c r="AM3" i="3" s="1"/>
  <c r="AI3" i="3"/>
  <c r="AU3" i="3" s="1"/>
  <c r="AF3" i="3"/>
  <c r="AR3" i="3" s="1"/>
  <c r="AB3" i="3"/>
  <c r="AN3" i="3" s="1"/>
  <c r="AE3" i="3"/>
  <c r="AQ3" i="3" s="1"/>
  <c r="Z40" i="3"/>
  <c r="AL40" i="3" s="1"/>
  <c r="AD40" i="3"/>
  <c r="AP40" i="3" s="1"/>
  <c r="AH40" i="3"/>
  <c r="AT40" i="3" s="1"/>
  <c r="AE40" i="3"/>
  <c r="AQ40" i="3" s="1"/>
  <c r="AA40" i="3"/>
  <c r="AM40" i="3" s="1"/>
  <c r="AF40" i="3"/>
  <c r="AR40" i="3" s="1"/>
  <c r="AB40" i="3"/>
  <c r="AN40" i="3" s="1"/>
  <c r="AC40" i="3"/>
  <c r="AO40" i="3" s="1"/>
  <c r="AG40" i="3"/>
  <c r="AS40" i="3" s="1"/>
  <c r="AI40" i="3"/>
  <c r="AU40" i="3" s="1"/>
  <c r="AA75" i="3"/>
  <c r="AM75" i="3" s="1"/>
  <c r="AE75" i="3"/>
  <c r="AQ75" i="3" s="1"/>
  <c r="AI75" i="3"/>
  <c r="AU75" i="3" s="1"/>
  <c r="Z75" i="3"/>
  <c r="AL75" i="3" s="1"/>
  <c r="AF75" i="3"/>
  <c r="AR75" i="3" s="1"/>
  <c r="AB75" i="3"/>
  <c r="AN75" i="3" s="1"/>
  <c r="AG75" i="3"/>
  <c r="AS75" i="3" s="1"/>
  <c r="AC75" i="3"/>
  <c r="AO75" i="3" s="1"/>
  <c r="AH75" i="3"/>
  <c r="AT75" i="3" s="1"/>
  <c r="AD75" i="3"/>
  <c r="AP75" i="3" s="1"/>
  <c r="Z53" i="3"/>
  <c r="AL53" i="3" s="1"/>
  <c r="AD53" i="3"/>
  <c r="AP53" i="3" s="1"/>
  <c r="AH53" i="3"/>
  <c r="AT53" i="3" s="1"/>
  <c r="AA53" i="3"/>
  <c r="AM53" i="3" s="1"/>
  <c r="AE53" i="3"/>
  <c r="AQ53" i="3" s="1"/>
  <c r="AI53" i="3"/>
  <c r="AU53" i="3" s="1"/>
  <c r="AB53" i="3"/>
  <c r="AN53" i="3" s="1"/>
  <c r="AC53" i="3"/>
  <c r="AO53" i="3" s="1"/>
  <c r="AF53" i="3"/>
  <c r="AR53" i="3" s="1"/>
  <c r="AG53" i="3"/>
  <c r="AS53" i="3" s="1"/>
  <c r="Z60" i="3"/>
  <c r="AL60" i="3" s="1"/>
  <c r="AD60" i="3"/>
  <c r="AP60" i="3" s="1"/>
  <c r="AH60" i="3"/>
  <c r="AT60" i="3" s="1"/>
  <c r="AA60" i="3"/>
  <c r="AM60" i="3" s="1"/>
  <c r="AE60" i="3"/>
  <c r="AQ60" i="3" s="1"/>
  <c r="AI60" i="3"/>
  <c r="AU60" i="3" s="1"/>
  <c r="AF60" i="3"/>
  <c r="AR60" i="3" s="1"/>
  <c r="AG60" i="3"/>
  <c r="AS60" i="3" s="1"/>
  <c r="AB60" i="3"/>
  <c r="AN60" i="3" s="1"/>
  <c r="AC60" i="3"/>
  <c r="AO60" i="3" s="1"/>
  <c r="AA68" i="3"/>
  <c r="AM68" i="3" s="1"/>
  <c r="AE68" i="3"/>
  <c r="AQ68" i="3" s="1"/>
  <c r="AI68" i="3"/>
  <c r="AU68" i="3" s="1"/>
  <c r="AD68" i="3"/>
  <c r="AP68" i="3" s="1"/>
  <c r="Z68" i="3"/>
  <c r="AL68" i="3" s="1"/>
  <c r="AF68" i="3"/>
  <c r="AR68" i="3" s="1"/>
  <c r="AB68" i="3"/>
  <c r="AN68" i="3" s="1"/>
  <c r="AG68" i="3"/>
  <c r="AS68" i="3" s="1"/>
  <c r="AH68" i="3"/>
  <c r="AT68" i="3" s="1"/>
  <c r="AC68" i="3"/>
  <c r="AO68" i="3" s="1"/>
  <c r="AB81" i="3"/>
  <c r="AN81" i="3" s="1"/>
  <c r="AF81" i="3"/>
  <c r="AR81" i="3" s="1"/>
  <c r="AC81" i="3"/>
  <c r="AO81" i="3" s="1"/>
  <c r="AG81" i="3"/>
  <c r="AS81" i="3" s="1"/>
  <c r="Z81" i="3"/>
  <c r="AL81" i="3" s="1"/>
  <c r="AH81" i="3"/>
  <c r="AT81" i="3" s="1"/>
  <c r="AD81" i="3"/>
  <c r="AP81" i="3" s="1"/>
  <c r="AE81" i="3"/>
  <c r="AQ81" i="3" s="1"/>
  <c r="AA81" i="3"/>
  <c r="AM81" i="3" s="1"/>
  <c r="AI81" i="3"/>
  <c r="AU81" i="3" s="1"/>
  <c r="AA71" i="3"/>
  <c r="AM71" i="3" s="1"/>
  <c r="AE71" i="3"/>
  <c r="AQ71" i="3" s="1"/>
  <c r="AI71" i="3"/>
  <c r="AU71" i="3" s="1"/>
  <c r="Z71" i="3"/>
  <c r="AL71" i="3" s="1"/>
  <c r="AF71" i="3"/>
  <c r="AR71" i="3" s="1"/>
  <c r="AB71" i="3"/>
  <c r="AN71" i="3" s="1"/>
  <c r="AG71" i="3"/>
  <c r="AS71" i="3" s="1"/>
  <c r="AH71" i="3"/>
  <c r="AT71" i="3" s="1"/>
  <c r="AC71" i="3"/>
  <c r="AO71" i="3" s="1"/>
  <c r="AD71" i="3"/>
  <c r="AP71" i="3" s="1"/>
  <c r="AA69" i="3"/>
  <c r="AM69" i="3" s="1"/>
  <c r="AE69" i="3"/>
  <c r="AQ69" i="3" s="1"/>
  <c r="AI69" i="3"/>
  <c r="AU69" i="3" s="1"/>
  <c r="AC69" i="3"/>
  <c r="AO69" i="3" s="1"/>
  <c r="AH69" i="3"/>
  <c r="AT69" i="3" s="1"/>
  <c r="AD69" i="3"/>
  <c r="AP69" i="3" s="1"/>
  <c r="Z69" i="3"/>
  <c r="AL69" i="3" s="1"/>
  <c r="AB69" i="3"/>
  <c r="AN69" i="3" s="1"/>
  <c r="AF69" i="3"/>
  <c r="AR69" i="3" s="1"/>
  <c r="AG69" i="3"/>
  <c r="AS69" i="3" s="1"/>
  <c r="Z13" i="3"/>
  <c r="AL13" i="3" s="1"/>
  <c r="AD13" i="3"/>
  <c r="AP13" i="3" s="1"/>
  <c r="AH13" i="3"/>
  <c r="AT13" i="3" s="1"/>
  <c r="AC13" i="3"/>
  <c r="AO13" i="3" s="1"/>
  <c r="AI13" i="3"/>
  <c r="AU13" i="3" s="1"/>
  <c r="AF13" i="3"/>
  <c r="AR13" i="3" s="1"/>
  <c r="AA13" i="3"/>
  <c r="AM13" i="3" s="1"/>
  <c r="AG13" i="3"/>
  <c r="AS13" i="3" s="1"/>
  <c r="AB13" i="3"/>
  <c r="AN13" i="3" s="1"/>
  <c r="AE13" i="3"/>
  <c r="AQ13" i="3" s="1"/>
  <c r="Z52" i="3"/>
  <c r="AL52" i="3" s="1"/>
  <c r="AD52" i="3"/>
  <c r="AP52" i="3" s="1"/>
  <c r="AH52" i="3"/>
  <c r="AT52" i="3" s="1"/>
  <c r="AA52" i="3"/>
  <c r="AM52" i="3" s="1"/>
  <c r="AE52" i="3"/>
  <c r="AQ52" i="3" s="1"/>
  <c r="AI52" i="3"/>
  <c r="AU52" i="3" s="1"/>
  <c r="AF52" i="3"/>
  <c r="AR52" i="3" s="1"/>
  <c r="AG52" i="3"/>
  <c r="AS52" i="3" s="1"/>
  <c r="AC52" i="3"/>
  <c r="AO52" i="3" s="1"/>
  <c r="AB52" i="3"/>
  <c r="AN52" i="3" s="1"/>
  <c r="AB96" i="3"/>
  <c r="AN96" i="3" s="1"/>
  <c r="AF96" i="3"/>
  <c r="AR96" i="3" s="1"/>
  <c r="AC96" i="3"/>
  <c r="AO96" i="3" s="1"/>
  <c r="AG96" i="3"/>
  <c r="AS96" i="3" s="1"/>
  <c r="AD96" i="3"/>
  <c r="AP96" i="3" s="1"/>
  <c r="Z96" i="3"/>
  <c r="AI96" i="3"/>
  <c r="AU96" i="3" s="1"/>
  <c r="AE96" i="3"/>
  <c r="AQ96" i="3" s="1"/>
  <c r="AH96" i="3"/>
  <c r="AT96" i="3" s="1"/>
  <c r="AA96" i="3"/>
  <c r="Z29" i="3"/>
  <c r="AL29" i="3" s="1"/>
  <c r="AD29" i="3"/>
  <c r="AP29" i="3" s="1"/>
  <c r="AH29" i="3"/>
  <c r="AT29" i="3" s="1"/>
  <c r="AC29" i="3"/>
  <c r="AO29" i="3" s="1"/>
  <c r="AI29" i="3"/>
  <c r="AU29" i="3" s="1"/>
  <c r="AF29" i="3"/>
  <c r="AR29" i="3" s="1"/>
  <c r="AA29" i="3"/>
  <c r="AM29" i="3" s="1"/>
  <c r="AG29" i="3"/>
  <c r="AS29" i="3" s="1"/>
  <c r="AB29" i="3"/>
  <c r="AN29" i="3" s="1"/>
  <c r="AE29" i="3"/>
  <c r="AQ29" i="3" s="1"/>
  <c r="AA74" i="3"/>
  <c r="AM74" i="3" s="1"/>
  <c r="AE74" i="3"/>
  <c r="AQ74" i="3" s="1"/>
  <c r="AI74" i="3"/>
  <c r="AU74" i="3" s="1"/>
  <c r="AB74" i="3"/>
  <c r="AN74" i="3" s="1"/>
  <c r="AG74" i="3"/>
  <c r="AS74" i="3" s="1"/>
  <c r="AC74" i="3"/>
  <c r="AO74" i="3" s="1"/>
  <c r="AH74" i="3"/>
  <c r="AT74" i="3" s="1"/>
  <c r="AD74" i="3"/>
  <c r="AP74" i="3" s="1"/>
  <c r="Z74" i="3"/>
  <c r="AL74" i="3" s="1"/>
  <c r="AF74" i="3"/>
  <c r="AR74" i="3" s="1"/>
  <c r="Z26" i="3"/>
  <c r="AD26" i="3"/>
  <c r="AH26" i="3"/>
  <c r="AB26" i="3"/>
  <c r="AG26" i="3"/>
  <c r="AF26" i="3"/>
  <c r="AA26" i="3"/>
  <c r="AI26" i="3"/>
  <c r="AC26" i="3"/>
  <c r="AE26" i="3"/>
  <c r="Z56" i="3"/>
  <c r="AL56" i="3" s="1"/>
  <c r="AD56" i="3"/>
  <c r="AP56" i="3" s="1"/>
  <c r="AH56" i="3"/>
  <c r="AT56" i="3" s="1"/>
  <c r="AA56" i="3"/>
  <c r="AM56" i="3" s="1"/>
  <c r="AE56" i="3"/>
  <c r="AQ56" i="3" s="1"/>
  <c r="AI56" i="3"/>
  <c r="AU56" i="3" s="1"/>
  <c r="AF56" i="3"/>
  <c r="AR56" i="3" s="1"/>
  <c r="AG56" i="3"/>
  <c r="AS56" i="3" s="1"/>
  <c r="AB56" i="3"/>
  <c r="AN56" i="3" s="1"/>
  <c r="AC56" i="3"/>
  <c r="AO56" i="3" s="1"/>
  <c r="AA67" i="3"/>
  <c r="AM67" i="3" s="1"/>
  <c r="AE67" i="3"/>
  <c r="AQ67" i="3" s="1"/>
  <c r="AI67" i="3"/>
  <c r="AU67" i="3" s="1"/>
  <c r="Z67" i="3"/>
  <c r="AL67" i="3" s="1"/>
  <c r="AF67" i="3"/>
  <c r="AR67" i="3" s="1"/>
  <c r="AB67" i="3"/>
  <c r="AN67" i="3" s="1"/>
  <c r="AG67" i="3"/>
  <c r="AS67" i="3" s="1"/>
  <c r="AC67" i="3"/>
  <c r="AO67" i="3" s="1"/>
  <c r="AD67" i="3"/>
  <c r="AP67" i="3" s="1"/>
  <c r="AH67" i="3"/>
  <c r="AT67" i="3" s="1"/>
  <c r="AB88" i="3"/>
  <c r="AF88" i="3"/>
  <c r="AC88" i="3"/>
  <c r="AG88" i="3"/>
  <c r="AD88" i="3"/>
  <c r="Z88" i="3"/>
  <c r="AA88" i="3"/>
  <c r="AE88" i="3"/>
  <c r="AH88" i="3"/>
  <c r="AI88" i="3"/>
  <c r="AB98" i="3"/>
  <c r="AN98" i="3" s="1"/>
  <c r="AF98" i="3"/>
  <c r="AR98" i="3" s="1"/>
  <c r="AC98" i="3"/>
  <c r="AO98" i="3" s="1"/>
  <c r="AG98" i="3"/>
  <c r="AS98" i="3" s="1"/>
  <c r="AD98" i="3"/>
  <c r="AP98" i="3" s="1"/>
  <c r="AH98" i="3"/>
  <c r="AT98" i="3" s="1"/>
  <c r="AA98" i="3"/>
  <c r="AM98" i="3" s="1"/>
  <c r="AE98" i="3"/>
  <c r="AQ98" i="3" s="1"/>
  <c r="Z98" i="3"/>
  <c r="AL98" i="3" s="1"/>
  <c r="AI98" i="3"/>
  <c r="AU98" i="3" s="1"/>
  <c r="Z19" i="3"/>
  <c r="AL19" i="3" s="1"/>
  <c r="AD19" i="3"/>
  <c r="AP19" i="3" s="1"/>
  <c r="AH19" i="3"/>
  <c r="AT19" i="3" s="1"/>
  <c r="AA19" i="3"/>
  <c r="AM19" i="3" s="1"/>
  <c r="AF19" i="3"/>
  <c r="AR19" i="3" s="1"/>
  <c r="AE19" i="3"/>
  <c r="AQ19" i="3" s="1"/>
  <c r="AG19" i="3"/>
  <c r="AS19" i="3" s="1"/>
  <c r="AB19" i="3"/>
  <c r="AN19" i="3" s="1"/>
  <c r="AC19" i="3"/>
  <c r="AO19" i="3" s="1"/>
  <c r="AI19" i="3"/>
  <c r="AU19" i="3" s="1"/>
  <c r="Z30" i="3"/>
  <c r="AL30" i="3" s="1"/>
  <c r="AD30" i="3"/>
  <c r="AP30" i="3" s="1"/>
  <c r="AH30" i="3"/>
  <c r="AT30" i="3" s="1"/>
  <c r="AB30" i="3"/>
  <c r="AN30" i="3" s="1"/>
  <c r="AG30" i="3"/>
  <c r="AS30" i="3" s="1"/>
  <c r="AA30" i="3"/>
  <c r="AM30" i="3" s="1"/>
  <c r="AI30" i="3"/>
  <c r="AU30" i="3" s="1"/>
  <c r="AC30" i="3"/>
  <c r="AO30" i="3" s="1"/>
  <c r="AF30" i="3"/>
  <c r="AR30" i="3" s="1"/>
  <c r="AE30" i="3"/>
  <c r="AQ30" i="3" s="1"/>
  <c r="Z37" i="3"/>
  <c r="AL37" i="3" s="1"/>
  <c r="AD37" i="3"/>
  <c r="AP37" i="3" s="1"/>
  <c r="AH37" i="3"/>
  <c r="AT37" i="3" s="1"/>
  <c r="AC37" i="3"/>
  <c r="AO37" i="3" s="1"/>
  <c r="AI37" i="3"/>
  <c r="AU37" i="3" s="1"/>
  <c r="AE37" i="3"/>
  <c r="AQ37" i="3" s="1"/>
  <c r="AF37" i="3"/>
  <c r="AR37" i="3" s="1"/>
  <c r="AG37" i="3"/>
  <c r="AS37" i="3" s="1"/>
  <c r="AA37" i="3"/>
  <c r="AM37" i="3" s="1"/>
  <c r="AB37" i="3"/>
  <c r="AN37" i="3" s="1"/>
  <c r="Z45" i="3"/>
  <c r="AL45" i="3" s="1"/>
  <c r="AD45" i="3"/>
  <c r="AP45" i="3" s="1"/>
  <c r="AH45" i="3"/>
  <c r="AT45" i="3" s="1"/>
  <c r="AA45" i="3"/>
  <c r="AM45" i="3" s="1"/>
  <c r="AE45" i="3"/>
  <c r="AQ45" i="3" s="1"/>
  <c r="AI45" i="3"/>
  <c r="AU45" i="3" s="1"/>
  <c r="AB45" i="3"/>
  <c r="AN45" i="3" s="1"/>
  <c r="AC45" i="3"/>
  <c r="AO45" i="3" s="1"/>
  <c r="AF45" i="3"/>
  <c r="AR45" i="3" s="1"/>
  <c r="AG45" i="3"/>
  <c r="AS45" i="3" s="1"/>
  <c r="Z7" i="3"/>
  <c r="AL7" i="3" s="1"/>
  <c r="AD7" i="3"/>
  <c r="AP7" i="3" s="1"/>
  <c r="AH7" i="3"/>
  <c r="AT7" i="3" s="1"/>
  <c r="AA7" i="3"/>
  <c r="AM7" i="3" s="1"/>
  <c r="AE7" i="3"/>
  <c r="AQ7" i="3" s="1"/>
  <c r="AI7" i="3"/>
  <c r="AU7" i="3" s="1"/>
  <c r="AG7" i="3"/>
  <c r="AS7" i="3" s="1"/>
  <c r="AB7" i="3"/>
  <c r="AN7" i="3" s="1"/>
  <c r="AF7" i="3"/>
  <c r="AR7" i="3" s="1"/>
  <c r="AC7" i="3"/>
  <c r="AO7" i="3" s="1"/>
  <c r="Z33" i="3"/>
  <c r="AL33" i="3" s="1"/>
  <c r="AD33" i="3"/>
  <c r="AP33" i="3" s="1"/>
  <c r="AH33" i="3"/>
  <c r="AT33" i="3" s="1"/>
  <c r="AC33" i="3"/>
  <c r="AO33" i="3" s="1"/>
  <c r="AI33" i="3"/>
  <c r="AU33" i="3" s="1"/>
  <c r="AE33" i="3"/>
  <c r="AQ33" i="3" s="1"/>
  <c r="AA33" i="3"/>
  <c r="AM33" i="3" s="1"/>
  <c r="AB33" i="3"/>
  <c r="AN33" i="3" s="1"/>
  <c r="AF33" i="3"/>
  <c r="AR33" i="3" s="1"/>
  <c r="AG33" i="3"/>
  <c r="AS33" i="3" s="1"/>
  <c r="Z47" i="3"/>
  <c r="AL47" i="3" s="1"/>
  <c r="AD47" i="3"/>
  <c r="AP47" i="3" s="1"/>
  <c r="AH47" i="3"/>
  <c r="AT47" i="3" s="1"/>
  <c r="AA47" i="3"/>
  <c r="AM47" i="3" s="1"/>
  <c r="AE47" i="3"/>
  <c r="AQ47" i="3" s="1"/>
  <c r="AI47" i="3"/>
  <c r="AU47" i="3" s="1"/>
  <c r="AB47" i="3"/>
  <c r="AN47" i="3" s="1"/>
  <c r="AC47" i="3"/>
  <c r="AO47" i="3" s="1"/>
  <c r="AF47" i="3"/>
  <c r="AR47" i="3" s="1"/>
  <c r="AG47" i="3"/>
  <c r="AS47" i="3" s="1"/>
  <c r="Z32" i="3"/>
  <c r="AL32" i="3" s="1"/>
  <c r="AD32" i="3"/>
  <c r="AP32" i="3" s="1"/>
  <c r="AH32" i="3"/>
  <c r="AT32" i="3" s="1"/>
  <c r="AE32" i="3"/>
  <c r="AQ32" i="3" s="1"/>
  <c r="AA32" i="3"/>
  <c r="AM32" i="3" s="1"/>
  <c r="AF32" i="3"/>
  <c r="AR32" i="3" s="1"/>
  <c r="AB32" i="3"/>
  <c r="AN32" i="3" s="1"/>
  <c r="AC32" i="3"/>
  <c r="AO32" i="3" s="1"/>
  <c r="AG32" i="3"/>
  <c r="AS32" i="3" s="1"/>
  <c r="AI32" i="3"/>
  <c r="AU32" i="3" s="1"/>
  <c r="Z49" i="3"/>
  <c r="AL49" i="3" s="1"/>
  <c r="AD49" i="3"/>
  <c r="AP49" i="3" s="1"/>
  <c r="AH49" i="3"/>
  <c r="AT49" i="3" s="1"/>
  <c r="AA49" i="3"/>
  <c r="AM49" i="3" s="1"/>
  <c r="AE49" i="3"/>
  <c r="AQ49" i="3" s="1"/>
  <c r="AI49" i="3"/>
  <c r="AU49" i="3" s="1"/>
  <c r="AB49" i="3"/>
  <c r="AN49" i="3" s="1"/>
  <c r="AC49" i="3"/>
  <c r="AO49" i="3" s="1"/>
  <c r="AG49" i="3"/>
  <c r="AS49" i="3" s="1"/>
  <c r="AF49" i="3"/>
  <c r="AR49" i="3" s="1"/>
  <c r="Z63" i="3"/>
  <c r="AL63" i="3" s="1"/>
  <c r="AD63" i="3"/>
  <c r="AP63" i="3" s="1"/>
  <c r="AH63" i="3"/>
  <c r="AT63" i="3" s="1"/>
  <c r="AA63" i="3"/>
  <c r="AM63" i="3" s="1"/>
  <c r="AE63" i="3"/>
  <c r="AQ63" i="3" s="1"/>
  <c r="AI63" i="3"/>
  <c r="AU63" i="3" s="1"/>
  <c r="AB63" i="3"/>
  <c r="AN63" i="3" s="1"/>
  <c r="AC63" i="3"/>
  <c r="AO63" i="3" s="1"/>
  <c r="AF63" i="3"/>
  <c r="AR63" i="3" s="1"/>
  <c r="AG63" i="3"/>
  <c r="AS63" i="3" s="1"/>
  <c r="Z62" i="3"/>
  <c r="AL62" i="3" s="1"/>
  <c r="AD62" i="3"/>
  <c r="AP62" i="3" s="1"/>
  <c r="AH62" i="3"/>
  <c r="AT62" i="3" s="1"/>
  <c r="AA62" i="3"/>
  <c r="AM62" i="3" s="1"/>
  <c r="AE62" i="3"/>
  <c r="AQ62" i="3" s="1"/>
  <c r="AI62" i="3"/>
  <c r="AU62" i="3" s="1"/>
  <c r="AF62" i="3"/>
  <c r="AR62" i="3" s="1"/>
  <c r="AG62" i="3"/>
  <c r="AS62" i="3" s="1"/>
  <c r="AB62" i="3"/>
  <c r="AN62" i="3" s="1"/>
  <c r="AC62" i="3"/>
  <c r="AO62" i="3" s="1"/>
  <c r="Z14" i="3"/>
  <c r="AL14" i="3" s="1"/>
  <c r="AD14" i="3"/>
  <c r="AP14" i="3" s="1"/>
  <c r="AH14" i="3"/>
  <c r="AT14" i="3" s="1"/>
  <c r="AB14" i="3"/>
  <c r="AN14" i="3" s="1"/>
  <c r="AG14" i="3"/>
  <c r="AS14" i="3" s="1"/>
  <c r="AA14" i="3"/>
  <c r="AM14" i="3" s="1"/>
  <c r="AI14" i="3"/>
  <c r="AU14" i="3" s="1"/>
  <c r="AC14" i="3"/>
  <c r="AO14" i="3" s="1"/>
  <c r="AE14" i="3"/>
  <c r="AQ14" i="3" s="1"/>
  <c r="AF14" i="3"/>
  <c r="AR14" i="3" s="1"/>
  <c r="Z9" i="3"/>
  <c r="AL9" i="3" s="1"/>
  <c r="AD9" i="3"/>
  <c r="AP9" i="3" s="1"/>
  <c r="AH9" i="3"/>
  <c r="AT9" i="3" s="1"/>
  <c r="AA9" i="3"/>
  <c r="AM9" i="3" s="1"/>
  <c r="AE9" i="3"/>
  <c r="AQ9" i="3" s="1"/>
  <c r="AI9" i="3"/>
  <c r="AU9" i="3" s="1"/>
  <c r="AG9" i="3"/>
  <c r="AS9" i="3" s="1"/>
  <c r="AF9" i="3"/>
  <c r="AR9" i="3" s="1"/>
  <c r="AB9" i="3"/>
  <c r="AN9" i="3" s="1"/>
  <c r="AC9" i="3"/>
  <c r="AO9" i="3" s="1"/>
  <c r="Z31" i="3"/>
  <c r="AL31" i="3" s="1"/>
  <c r="AD31" i="3"/>
  <c r="AP31" i="3" s="1"/>
  <c r="AH31" i="3"/>
  <c r="AT31" i="3" s="1"/>
  <c r="AA31" i="3"/>
  <c r="AM31" i="3" s="1"/>
  <c r="AF31" i="3"/>
  <c r="AR31" i="3" s="1"/>
  <c r="AC31" i="3"/>
  <c r="AO31" i="3" s="1"/>
  <c r="AE31" i="3"/>
  <c r="AQ31" i="3" s="1"/>
  <c r="AB31" i="3"/>
  <c r="AN31" i="3" s="1"/>
  <c r="AG31" i="3"/>
  <c r="AS31" i="3" s="1"/>
  <c r="AI31" i="3"/>
  <c r="AU31" i="3" s="1"/>
  <c r="Z51" i="3"/>
  <c r="AL51" i="3" s="1"/>
  <c r="AD51" i="3"/>
  <c r="AP51" i="3" s="1"/>
  <c r="AH51" i="3"/>
  <c r="AT51" i="3" s="1"/>
  <c r="AA51" i="3"/>
  <c r="AM51" i="3" s="1"/>
  <c r="AE51" i="3"/>
  <c r="AQ51" i="3" s="1"/>
  <c r="AI51" i="3"/>
  <c r="AU51" i="3" s="1"/>
  <c r="AB51" i="3"/>
  <c r="AN51" i="3" s="1"/>
  <c r="AC51" i="3"/>
  <c r="AO51" i="3" s="1"/>
  <c r="AF51" i="3"/>
  <c r="AR51" i="3" s="1"/>
  <c r="AG51" i="3"/>
  <c r="AS51" i="3" s="1"/>
  <c r="AB80" i="3"/>
  <c r="AN80" i="3" s="1"/>
  <c r="AF80" i="3"/>
  <c r="AR80" i="3" s="1"/>
  <c r="AC80" i="3"/>
  <c r="AO80" i="3" s="1"/>
  <c r="AG80" i="3"/>
  <c r="AS80" i="3" s="1"/>
  <c r="AD80" i="3"/>
  <c r="AP80" i="3" s="1"/>
  <c r="Z80" i="3"/>
  <c r="AL80" i="3" s="1"/>
  <c r="AA80" i="3"/>
  <c r="AM80" i="3" s="1"/>
  <c r="AE80" i="3"/>
  <c r="AQ80" i="3" s="1"/>
  <c r="AH80" i="3"/>
  <c r="AT80" i="3" s="1"/>
  <c r="AI80" i="3"/>
  <c r="AU80" i="3" s="1"/>
  <c r="Z50" i="3"/>
  <c r="AL50" i="3" s="1"/>
  <c r="AD50" i="3"/>
  <c r="AP50" i="3" s="1"/>
  <c r="AH50" i="3"/>
  <c r="AT50" i="3" s="1"/>
  <c r="AA50" i="3"/>
  <c r="AM50" i="3" s="1"/>
  <c r="AE50" i="3"/>
  <c r="AQ50" i="3" s="1"/>
  <c r="AI50" i="3"/>
  <c r="AU50" i="3" s="1"/>
  <c r="AF50" i="3"/>
  <c r="AR50" i="3" s="1"/>
  <c r="AG50" i="3"/>
  <c r="AS50" i="3" s="1"/>
  <c r="AB50" i="3"/>
  <c r="AN50" i="3" s="1"/>
  <c r="AC50" i="3"/>
  <c r="AO50" i="3" s="1"/>
  <c r="AB94" i="3"/>
  <c r="AN94" i="3" s="1"/>
  <c r="AF94" i="3"/>
  <c r="AR94" i="3" s="1"/>
  <c r="AC94" i="3"/>
  <c r="AO94" i="3" s="1"/>
  <c r="AG94" i="3"/>
  <c r="AS94" i="3" s="1"/>
  <c r="AD94" i="3"/>
  <c r="AP94" i="3" s="1"/>
  <c r="AH94" i="3"/>
  <c r="AT94" i="3" s="1"/>
  <c r="AA94" i="3"/>
  <c r="AM94" i="3" s="1"/>
  <c r="AE94" i="3"/>
  <c r="AQ94" i="3" s="1"/>
  <c r="Z94" i="3"/>
  <c r="AL94" i="3" s="1"/>
  <c r="AI94" i="3"/>
  <c r="AU94" i="3" s="1"/>
  <c r="Z16" i="3"/>
  <c r="AL16" i="3" s="1"/>
  <c r="AD16" i="3"/>
  <c r="AP16" i="3" s="1"/>
  <c r="AH16" i="3"/>
  <c r="AT16" i="3" s="1"/>
  <c r="AE16" i="3"/>
  <c r="AQ16" i="3" s="1"/>
  <c r="AF16" i="3"/>
  <c r="AR16" i="3" s="1"/>
  <c r="AA16" i="3"/>
  <c r="AM16" i="3" s="1"/>
  <c r="AG16" i="3"/>
  <c r="AS16" i="3" s="1"/>
  <c r="AI16" i="3"/>
  <c r="AU16" i="3" s="1"/>
  <c r="AC16" i="3"/>
  <c r="AO16" i="3" s="1"/>
  <c r="AB16" i="3"/>
  <c r="AN16" i="3" s="1"/>
  <c r="Z55" i="3"/>
  <c r="AL55" i="3" s="1"/>
  <c r="AD55" i="3"/>
  <c r="AP55" i="3" s="1"/>
  <c r="AH55" i="3"/>
  <c r="AT55" i="3" s="1"/>
  <c r="AA55" i="3"/>
  <c r="AM55" i="3" s="1"/>
  <c r="AE55" i="3"/>
  <c r="AQ55" i="3" s="1"/>
  <c r="AI55" i="3"/>
  <c r="AU55" i="3" s="1"/>
  <c r="AB55" i="3"/>
  <c r="AN55" i="3" s="1"/>
  <c r="AC55" i="3"/>
  <c r="AO55" i="3" s="1"/>
  <c r="AF55" i="3"/>
  <c r="AR55" i="3" s="1"/>
  <c r="AG55" i="3"/>
  <c r="AS55" i="3" s="1"/>
  <c r="Z23" i="3"/>
  <c r="AD23" i="3"/>
  <c r="AH23" i="3"/>
  <c r="AA23" i="3"/>
  <c r="AF23" i="3"/>
  <c r="AG23" i="3"/>
  <c r="AB23" i="3"/>
  <c r="AI23" i="3"/>
  <c r="AC23" i="3"/>
  <c r="AE23" i="3"/>
  <c r="AB91" i="3"/>
  <c r="AN91" i="3" s="1"/>
  <c r="J90" i="5" s="1"/>
  <c r="AF91" i="3"/>
  <c r="AR91" i="3" s="1"/>
  <c r="N90" i="5" s="1"/>
  <c r="AC91" i="3"/>
  <c r="AO91" i="3" s="1"/>
  <c r="K90" i="5" s="1"/>
  <c r="AG91" i="3"/>
  <c r="AS91" i="3" s="1"/>
  <c r="O90" i="5" s="1"/>
  <c r="Z91" i="3"/>
  <c r="AL91" i="3" s="1"/>
  <c r="H90" i="5" s="1"/>
  <c r="AH91" i="3"/>
  <c r="AT91" i="3" s="1"/>
  <c r="P90" i="5" s="1"/>
  <c r="AA91" i="3"/>
  <c r="AM91" i="3" s="1"/>
  <c r="I90" i="5" s="1"/>
  <c r="AI91" i="3"/>
  <c r="AU91" i="3" s="1"/>
  <c r="Q90" i="5" s="1"/>
  <c r="AD91" i="3"/>
  <c r="AP91" i="3" s="1"/>
  <c r="L90" i="5" s="1"/>
  <c r="AE91" i="3"/>
  <c r="AQ91" i="3" s="1"/>
  <c r="M90" i="5" s="1"/>
  <c r="AA66" i="3"/>
  <c r="AM66" i="3" s="1"/>
  <c r="AE66" i="3"/>
  <c r="AQ66" i="3" s="1"/>
  <c r="AI66" i="3"/>
  <c r="AU66" i="3" s="1"/>
  <c r="AB66" i="3"/>
  <c r="AN66" i="3" s="1"/>
  <c r="AG66" i="3"/>
  <c r="AS66" i="3" s="1"/>
  <c r="AC66" i="3"/>
  <c r="AO66" i="3" s="1"/>
  <c r="AH66" i="3"/>
  <c r="AT66" i="3" s="1"/>
  <c r="AD66" i="3"/>
  <c r="AP66" i="3" s="1"/>
  <c r="Z66" i="3"/>
  <c r="AL66" i="3" s="1"/>
  <c r="AF66" i="3"/>
  <c r="AR66" i="3" s="1"/>
  <c r="Z46" i="3"/>
  <c r="AL46" i="3" s="1"/>
  <c r="AD46" i="3"/>
  <c r="AP46" i="3" s="1"/>
  <c r="AH46" i="3"/>
  <c r="AT46" i="3" s="1"/>
  <c r="AA46" i="3"/>
  <c r="AM46" i="3" s="1"/>
  <c r="AE46" i="3"/>
  <c r="AQ46" i="3" s="1"/>
  <c r="AI46" i="3"/>
  <c r="AU46" i="3" s="1"/>
  <c r="AF46" i="3"/>
  <c r="AR46" i="3" s="1"/>
  <c r="AG46" i="3"/>
  <c r="AS46" i="3" s="1"/>
  <c r="AB46" i="3"/>
  <c r="AN46" i="3" s="1"/>
  <c r="AC46" i="3"/>
  <c r="AO46" i="3" s="1"/>
  <c r="AB97" i="3"/>
  <c r="AN97" i="3" s="1"/>
  <c r="AF97" i="3"/>
  <c r="AR97" i="3" s="1"/>
  <c r="AC97" i="3"/>
  <c r="AO97" i="3" s="1"/>
  <c r="AG97" i="3"/>
  <c r="AS97" i="3" s="1"/>
  <c r="Z97" i="3"/>
  <c r="AH97" i="3"/>
  <c r="AT97" i="3" s="1"/>
  <c r="AD97" i="3"/>
  <c r="AP97" i="3" s="1"/>
  <c r="AA97" i="3"/>
  <c r="AI97" i="3"/>
  <c r="AU97" i="3" s="1"/>
  <c r="AE97" i="3"/>
  <c r="AQ97" i="3" s="1"/>
  <c r="AB87" i="3"/>
  <c r="AF87" i="3"/>
  <c r="AC87" i="3"/>
  <c r="AG87" i="3"/>
  <c r="Z87" i="3"/>
  <c r="AH87" i="3"/>
  <c r="AA87" i="3"/>
  <c r="AI87" i="3"/>
  <c r="AD87" i="3"/>
  <c r="AE87" i="3"/>
  <c r="AB85" i="3"/>
  <c r="AN85" i="3" s="1"/>
  <c r="AF85" i="3"/>
  <c r="AR85" i="3" s="1"/>
  <c r="AC85" i="3"/>
  <c r="AO85" i="3" s="1"/>
  <c r="AG85" i="3"/>
  <c r="AS85" i="3" s="1"/>
  <c r="Z85" i="3"/>
  <c r="AL85" i="3" s="1"/>
  <c r="AH85" i="3"/>
  <c r="AT85" i="3" s="1"/>
  <c r="AD85" i="3"/>
  <c r="AP85" i="3" s="1"/>
  <c r="AE85" i="3"/>
  <c r="AQ85" i="3" s="1"/>
  <c r="AA85" i="3"/>
  <c r="AM85" i="3" s="1"/>
  <c r="AI85" i="3"/>
  <c r="AU85" i="3" s="1"/>
  <c r="Z6" i="3"/>
  <c r="AL6" i="3" s="1"/>
  <c r="AD6" i="3"/>
  <c r="AP6" i="3" s="1"/>
  <c r="AH6" i="3"/>
  <c r="AT6" i="3" s="1"/>
  <c r="AA6" i="3"/>
  <c r="AM6" i="3" s="1"/>
  <c r="AE6" i="3"/>
  <c r="AQ6" i="3" s="1"/>
  <c r="AI6" i="3"/>
  <c r="AU6" i="3" s="1"/>
  <c r="AC6" i="3"/>
  <c r="AO6" i="3" s="1"/>
  <c r="AB6" i="3"/>
  <c r="AN6" i="3" s="1"/>
  <c r="AF6" i="3"/>
  <c r="AR6" i="3" s="1"/>
  <c r="AG6" i="3"/>
  <c r="AS6" i="3" s="1"/>
  <c r="Z27" i="3"/>
  <c r="AD27" i="3"/>
  <c r="AH27" i="3"/>
  <c r="AA27" i="3"/>
  <c r="AF27" i="3"/>
  <c r="AB27" i="3"/>
  <c r="AI27" i="3"/>
  <c r="AC27" i="3"/>
  <c r="AE27" i="3"/>
  <c r="AG27" i="3"/>
  <c r="Z25" i="3"/>
  <c r="AD25" i="3"/>
  <c r="AH25" i="3"/>
  <c r="AC25" i="3"/>
  <c r="AI25" i="3"/>
  <c r="AE25" i="3"/>
  <c r="AF25" i="3"/>
  <c r="AA25" i="3"/>
  <c r="AB25" i="3"/>
  <c r="AG25" i="3"/>
  <c r="Z44" i="3"/>
  <c r="AL44" i="3" s="1"/>
  <c r="AD44" i="3"/>
  <c r="AP44" i="3" s="1"/>
  <c r="AH44" i="3"/>
  <c r="AT44" i="3" s="1"/>
  <c r="AA44" i="3"/>
  <c r="AM44" i="3" s="1"/>
  <c r="AE44" i="3"/>
  <c r="AQ44" i="3" s="1"/>
  <c r="AI44" i="3"/>
  <c r="AU44" i="3" s="1"/>
  <c r="AF44" i="3"/>
  <c r="AR44" i="3" s="1"/>
  <c r="AG44" i="3"/>
  <c r="AS44" i="3" s="1"/>
  <c r="AC44" i="3"/>
  <c r="AO44" i="3" s="1"/>
  <c r="AB44" i="3"/>
  <c r="AN44" i="3" s="1"/>
  <c r="AB82" i="3"/>
  <c r="AN82" i="3" s="1"/>
  <c r="AF82" i="3"/>
  <c r="AR82" i="3" s="1"/>
  <c r="AC82" i="3"/>
  <c r="AO82" i="3" s="1"/>
  <c r="AG82" i="3"/>
  <c r="AS82" i="3" s="1"/>
  <c r="AD82" i="3"/>
  <c r="AP82" i="3" s="1"/>
  <c r="AH82" i="3"/>
  <c r="AT82" i="3" s="1"/>
  <c r="AI82" i="3"/>
  <c r="AU82" i="3" s="1"/>
  <c r="AE82" i="3"/>
  <c r="AQ82" i="3" s="1"/>
  <c r="Z82" i="3"/>
  <c r="AL82" i="3" s="1"/>
  <c r="AA82" i="3"/>
  <c r="AM82" i="3" s="1"/>
  <c r="Z10" i="3"/>
  <c r="AL10" i="3" s="1"/>
  <c r="AD10" i="3"/>
  <c r="AP10" i="3" s="1"/>
  <c r="AH10" i="3"/>
  <c r="AT10" i="3" s="1"/>
  <c r="AA10" i="3"/>
  <c r="AM10" i="3" s="1"/>
  <c r="AE10" i="3"/>
  <c r="AQ10" i="3" s="1"/>
  <c r="AI10" i="3"/>
  <c r="AU10" i="3" s="1"/>
  <c r="AC10" i="3"/>
  <c r="AO10" i="3" s="1"/>
  <c r="AF10" i="3"/>
  <c r="AR10" i="3" s="1"/>
  <c r="AG10" i="3"/>
  <c r="AS10" i="3" s="1"/>
  <c r="AB10" i="3"/>
  <c r="AN10" i="3" s="1"/>
  <c r="Z43" i="3"/>
  <c r="AL43" i="3" s="1"/>
  <c r="AD43" i="3"/>
  <c r="AP43" i="3" s="1"/>
  <c r="AH43" i="3"/>
  <c r="AT43" i="3" s="1"/>
  <c r="AA43" i="3"/>
  <c r="AM43" i="3" s="1"/>
  <c r="AE43" i="3"/>
  <c r="AQ43" i="3" s="1"/>
  <c r="AI43" i="3"/>
  <c r="AU43" i="3" s="1"/>
  <c r="AB43" i="3"/>
  <c r="AN43" i="3" s="1"/>
  <c r="AC43" i="3"/>
  <c r="AO43" i="3" s="1"/>
  <c r="AF43" i="3"/>
  <c r="AR43" i="3" s="1"/>
  <c r="AG43" i="3"/>
  <c r="AS43" i="3" s="1"/>
  <c r="Z41" i="3"/>
  <c r="AL41" i="3" s="1"/>
  <c r="AD41" i="3"/>
  <c r="AP41" i="3" s="1"/>
  <c r="AC41" i="3"/>
  <c r="AO41" i="3" s="1"/>
  <c r="AH41" i="3"/>
  <c r="AT41" i="3" s="1"/>
  <c r="AE41" i="3"/>
  <c r="AQ41" i="3" s="1"/>
  <c r="AI41" i="3"/>
  <c r="AU41" i="3" s="1"/>
  <c r="AA41" i="3"/>
  <c r="AM41" i="3" s="1"/>
  <c r="AB41" i="3"/>
  <c r="AN41" i="3" s="1"/>
  <c r="AG41" i="3"/>
  <c r="AS41" i="3" s="1"/>
  <c r="AF41" i="3"/>
  <c r="AR41" i="3" s="1"/>
  <c r="Z58" i="3"/>
  <c r="AL58" i="3" s="1"/>
  <c r="AD58" i="3"/>
  <c r="AP58" i="3" s="1"/>
  <c r="AH58" i="3"/>
  <c r="AT58" i="3" s="1"/>
  <c r="AA58" i="3"/>
  <c r="AM58" i="3" s="1"/>
  <c r="AE58" i="3"/>
  <c r="AQ58" i="3" s="1"/>
  <c r="AI58" i="3"/>
  <c r="AU58" i="3" s="1"/>
  <c r="AF58" i="3"/>
  <c r="AR58" i="3" s="1"/>
  <c r="AG58" i="3"/>
  <c r="AS58" i="3" s="1"/>
  <c r="AB58" i="3"/>
  <c r="AN58" i="3" s="1"/>
  <c r="AC58" i="3"/>
  <c r="AO58" i="3" s="1"/>
  <c r="AA73" i="3"/>
  <c r="AM73" i="3" s="1"/>
  <c r="AE73" i="3"/>
  <c r="AQ73" i="3" s="1"/>
  <c r="AI73" i="3"/>
  <c r="AU73" i="3" s="1"/>
  <c r="AC73" i="3"/>
  <c r="AO73" i="3" s="1"/>
  <c r="AH73" i="3"/>
  <c r="AT73" i="3" s="1"/>
  <c r="AD73" i="3"/>
  <c r="AP73" i="3" s="1"/>
  <c r="AF73" i="3"/>
  <c r="AR73" i="3" s="1"/>
  <c r="AG73" i="3"/>
  <c r="AS73" i="3" s="1"/>
  <c r="Z73" i="3"/>
  <c r="AL73" i="3" s="1"/>
  <c r="AB73" i="3"/>
  <c r="AN73" i="3" s="1"/>
  <c r="AB89" i="3"/>
  <c r="AF89" i="3"/>
  <c r="AC89" i="3"/>
  <c r="AG89" i="3"/>
  <c r="Z89" i="3"/>
  <c r="AH89" i="3"/>
  <c r="AD89" i="3"/>
  <c r="AE89" i="3"/>
  <c r="AA89" i="3"/>
  <c r="AI89" i="3"/>
  <c r="AB93" i="3"/>
  <c r="AN93" i="3" s="1"/>
  <c r="AF93" i="3"/>
  <c r="AR93" i="3" s="1"/>
  <c r="AC93" i="3"/>
  <c r="AO93" i="3" s="1"/>
  <c r="AG93" i="3"/>
  <c r="AS93" i="3" s="1"/>
  <c r="Z93" i="3"/>
  <c r="AL93" i="3" s="1"/>
  <c r="AH93" i="3"/>
  <c r="AT93" i="3" s="1"/>
  <c r="AD93" i="3"/>
  <c r="AP93" i="3" s="1"/>
  <c r="AA93" i="3"/>
  <c r="AM93" i="3" s="1"/>
  <c r="AI93" i="3"/>
  <c r="AU93" i="3" s="1"/>
  <c r="AE93" i="3"/>
  <c r="AQ93" i="3" s="1"/>
  <c r="AB79" i="3"/>
  <c r="AN79" i="3" s="1"/>
  <c r="AF79" i="3"/>
  <c r="AR79" i="3" s="1"/>
  <c r="AC79" i="3"/>
  <c r="AO79" i="3" s="1"/>
  <c r="AG79" i="3"/>
  <c r="AS79" i="3" s="1"/>
  <c r="Z79" i="3"/>
  <c r="AL79" i="3" s="1"/>
  <c r="AH79" i="3"/>
  <c r="AT79" i="3" s="1"/>
  <c r="AA79" i="3"/>
  <c r="AM79" i="3" s="1"/>
  <c r="AI79" i="3"/>
  <c r="AU79" i="3" s="1"/>
  <c r="AD79" i="3"/>
  <c r="AP79" i="3" s="1"/>
  <c r="AE79" i="3"/>
  <c r="AQ79" i="3" s="1"/>
  <c r="AB95" i="3"/>
  <c r="AN95" i="3" s="1"/>
  <c r="J92" i="5" s="1"/>
  <c r="AF95" i="3"/>
  <c r="AR95" i="3" s="1"/>
  <c r="N92" i="5" s="1"/>
  <c r="AC95" i="3"/>
  <c r="AO95" i="3" s="1"/>
  <c r="K92" i="5" s="1"/>
  <c r="AG95" i="3"/>
  <c r="AS95" i="3" s="1"/>
  <c r="O92" i="5" s="1"/>
  <c r="Z95" i="3"/>
  <c r="AL95" i="3" s="1"/>
  <c r="H92" i="5" s="1"/>
  <c r="AH95" i="3"/>
  <c r="AT95" i="3" s="1"/>
  <c r="P92" i="5" s="1"/>
  <c r="AE95" i="3"/>
  <c r="AQ95" i="3" s="1"/>
  <c r="M92" i="5" s="1"/>
  <c r="AA95" i="3"/>
  <c r="AM95" i="3" s="1"/>
  <c r="I92" i="5" s="1"/>
  <c r="AI95" i="3"/>
  <c r="AU95" i="3" s="1"/>
  <c r="Q92" i="5" s="1"/>
  <c r="AD95" i="3"/>
  <c r="AP95" i="3" s="1"/>
  <c r="L92" i="5" s="1"/>
  <c r="AB77" i="3"/>
  <c r="AN77" i="3" s="1"/>
  <c r="AF77" i="3"/>
  <c r="AR77" i="3" s="1"/>
  <c r="AC77" i="3"/>
  <c r="AO77" i="3" s="1"/>
  <c r="AG77" i="3"/>
  <c r="AS77" i="3" s="1"/>
  <c r="Z77" i="3"/>
  <c r="AL77" i="3" s="1"/>
  <c r="AH77" i="3"/>
  <c r="AT77" i="3" s="1"/>
  <c r="AD77" i="3"/>
  <c r="AP77" i="3" s="1"/>
  <c r="AE77" i="3"/>
  <c r="AQ77" i="3" s="1"/>
  <c r="AA77" i="3"/>
  <c r="AM77" i="3" s="1"/>
  <c r="AI77" i="3"/>
  <c r="AU77" i="3" s="1"/>
  <c r="Z5" i="3"/>
  <c r="AL5" i="3" s="1"/>
  <c r="AD5" i="3"/>
  <c r="AP5" i="3" s="1"/>
  <c r="AH5" i="3"/>
  <c r="AT5" i="3" s="1"/>
  <c r="AA5" i="3"/>
  <c r="AM5" i="3" s="1"/>
  <c r="AE5" i="3"/>
  <c r="AQ5" i="3" s="1"/>
  <c r="AI5" i="3"/>
  <c r="AU5" i="3" s="1"/>
  <c r="AG5" i="3"/>
  <c r="AS5" i="3" s="1"/>
  <c r="AB5" i="3"/>
  <c r="AN5" i="3" s="1"/>
  <c r="AC5" i="3"/>
  <c r="AO5" i="3" s="1"/>
  <c r="AF5" i="3"/>
  <c r="AR5" i="3" s="1"/>
  <c r="Z21" i="3"/>
  <c r="AL21" i="3" s="1"/>
  <c r="AD21" i="3"/>
  <c r="AP21" i="3" s="1"/>
  <c r="AH21" i="3"/>
  <c r="AT21" i="3" s="1"/>
  <c r="AC21" i="3"/>
  <c r="AO21" i="3" s="1"/>
  <c r="AI21" i="3"/>
  <c r="AU21" i="3" s="1"/>
  <c r="AB21" i="3"/>
  <c r="AN21" i="3" s="1"/>
  <c r="AE21" i="3"/>
  <c r="AQ21" i="3" s="1"/>
  <c r="AF21" i="3"/>
  <c r="AR21" i="3" s="1"/>
  <c r="AG21" i="3"/>
  <c r="AS21" i="3" s="1"/>
  <c r="AA21" i="3"/>
  <c r="AM21" i="3" s="1"/>
  <c r="Z11" i="3"/>
  <c r="AL11" i="3" s="1"/>
  <c r="AD11" i="3"/>
  <c r="AP11" i="3" s="1"/>
  <c r="AH11" i="3"/>
  <c r="AT11" i="3" s="1"/>
  <c r="AA11" i="3"/>
  <c r="AM11" i="3" s="1"/>
  <c r="AE11" i="3"/>
  <c r="AQ11" i="3" s="1"/>
  <c r="AI11" i="3"/>
  <c r="AU11" i="3" s="1"/>
  <c r="AG11" i="3"/>
  <c r="AS11" i="3" s="1"/>
  <c r="AC11" i="3"/>
  <c r="AO11" i="3" s="1"/>
  <c r="AF11" i="3"/>
  <c r="AR11" i="3" s="1"/>
  <c r="AB11" i="3"/>
  <c r="AN11" i="3" s="1"/>
  <c r="Z22" i="3"/>
  <c r="AD22" i="3"/>
  <c r="AH22" i="3"/>
  <c r="AB22" i="3"/>
  <c r="AG22" i="3"/>
  <c r="AE22" i="3"/>
  <c r="AF22" i="3"/>
  <c r="AI22" i="3"/>
  <c r="AA22" i="3"/>
  <c r="AC22" i="3"/>
  <c r="Z35" i="3"/>
  <c r="AL35" i="3" s="1"/>
  <c r="AD35" i="3"/>
  <c r="AP35" i="3" s="1"/>
  <c r="AH35" i="3"/>
  <c r="AT35" i="3" s="1"/>
  <c r="AA35" i="3"/>
  <c r="AM35" i="3" s="1"/>
  <c r="AF35" i="3"/>
  <c r="AR35" i="3" s="1"/>
  <c r="AB35" i="3"/>
  <c r="AN35" i="3" s="1"/>
  <c r="AG35" i="3"/>
  <c r="AS35" i="3" s="1"/>
  <c r="AI35" i="3"/>
  <c r="AU35" i="3" s="1"/>
  <c r="AC35" i="3"/>
  <c r="AO35" i="3" s="1"/>
  <c r="AE35" i="3"/>
  <c r="AQ35" i="3" s="1"/>
  <c r="Z15" i="3"/>
  <c r="AL15" i="3" s="1"/>
  <c r="AD15" i="3"/>
  <c r="AP15" i="3" s="1"/>
  <c r="AH15" i="3"/>
  <c r="AT15" i="3" s="1"/>
  <c r="AA15" i="3"/>
  <c r="AM15" i="3" s="1"/>
  <c r="AF15" i="3"/>
  <c r="AR15" i="3" s="1"/>
  <c r="AC15" i="3"/>
  <c r="AO15" i="3" s="1"/>
  <c r="AE15" i="3"/>
  <c r="AQ15" i="3" s="1"/>
  <c r="AG15" i="3"/>
  <c r="AS15" i="3" s="1"/>
  <c r="AI15" i="3"/>
  <c r="AU15" i="3" s="1"/>
  <c r="AB15" i="3"/>
  <c r="AN15" i="3" s="1"/>
  <c r="AB84" i="3"/>
  <c r="AN84" i="3" s="1"/>
  <c r="AF84" i="3"/>
  <c r="AR84" i="3" s="1"/>
  <c r="AC84" i="3"/>
  <c r="AO84" i="3" s="1"/>
  <c r="AG84" i="3"/>
  <c r="AS84" i="3" s="1"/>
  <c r="AD84" i="3"/>
  <c r="AP84" i="3" s="1"/>
  <c r="Z84" i="3"/>
  <c r="AL84" i="3" s="1"/>
  <c r="AA84" i="3"/>
  <c r="AM84" i="3" s="1"/>
  <c r="AE84" i="3"/>
  <c r="AQ84" i="3" s="1"/>
  <c r="AH84" i="3"/>
  <c r="AT84" i="3" s="1"/>
  <c r="AI84" i="3"/>
  <c r="AU84" i="3" s="1"/>
  <c r="Z36" i="3"/>
  <c r="AL36" i="3" s="1"/>
  <c r="AD36" i="3"/>
  <c r="AP36" i="3" s="1"/>
  <c r="AH36" i="3"/>
  <c r="AT36" i="3" s="1"/>
  <c r="AE36" i="3"/>
  <c r="AQ36" i="3" s="1"/>
  <c r="AA36" i="3"/>
  <c r="AM36" i="3" s="1"/>
  <c r="AF36" i="3"/>
  <c r="AR36" i="3" s="1"/>
  <c r="AG36" i="3"/>
  <c r="AS36" i="3" s="1"/>
  <c r="AI36" i="3"/>
  <c r="AU36" i="3" s="1"/>
  <c r="AB36" i="3"/>
  <c r="AN36" i="3" s="1"/>
  <c r="AC36" i="3"/>
  <c r="AO36" i="3" s="1"/>
  <c r="AA70" i="3"/>
  <c r="AM70" i="3" s="1"/>
  <c r="AE70" i="3"/>
  <c r="AQ70" i="3" s="1"/>
  <c r="AI70" i="3"/>
  <c r="AU70" i="3" s="1"/>
  <c r="AB70" i="3"/>
  <c r="AN70" i="3" s="1"/>
  <c r="AG70" i="3"/>
  <c r="AS70" i="3" s="1"/>
  <c r="AC70" i="3"/>
  <c r="AO70" i="3" s="1"/>
  <c r="AH70" i="3"/>
  <c r="AT70" i="3" s="1"/>
  <c r="AF70" i="3"/>
  <c r="AR70" i="3" s="1"/>
  <c r="Z70" i="3"/>
  <c r="AL70" i="3" s="1"/>
  <c r="AD70" i="3"/>
  <c r="AP70" i="3" s="1"/>
  <c r="Z24" i="3"/>
  <c r="AD24" i="3"/>
  <c r="AH24" i="3"/>
  <c r="AE24" i="3"/>
  <c r="AB24" i="3"/>
  <c r="AI24" i="3"/>
  <c r="AC24" i="3"/>
  <c r="AA24" i="3"/>
  <c r="AF24" i="3"/>
  <c r="AG24" i="3"/>
  <c r="Z59" i="3"/>
  <c r="AL59" i="3" s="1"/>
  <c r="AD59" i="3"/>
  <c r="AP59" i="3" s="1"/>
  <c r="AH59" i="3"/>
  <c r="AT59" i="3" s="1"/>
  <c r="AA59" i="3"/>
  <c r="AM59" i="3" s="1"/>
  <c r="AE59" i="3"/>
  <c r="AQ59" i="3" s="1"/>
  <c r="AI59" i="3"/>
  <c r="AU59" i="3" s="1"/>
  <c r="AB59" i="3"/>
  <c r="AN59" i="3" s="1"/>
  <c r="AC59" i="3"/>
  <c r="AO59" i="3" s="1"/>
  <c r="AF59" i="3"/>
  <c r="AR59" i="3" s="1"/>
  <c r="AG59" i="3"/>
  <c r="AS59" i="3" s="1"/>
  <c r="Z64" i="3"/>
  <c r="AL64" i="3" s="1"/>
  <c r="AA64" i="3"/>
  <c r="AM64" i="3" s="1"/>
  <c r="AE64" i="3"/>
  <c r="AQ64" i="3" s="1"/>
  <c r="AI64" i="3"/>
  <c r="AU64" i="3" s="1"/>
  <c r="AD64" i="3"/>
  <c r="AP64" i="3" s="1"/>
  <c r="AF64" i="3"/>
  <c r="AR64" i="3" s="1"/>
  <c r="AG64" i="3"/>
  <c r="AS64" i="3" s="1"/>
  <c r="AC64" i="3"/>
  <c r="AO64" i="3" s="1"/>
  <c r="AH64" i="3"/>
  <c r="AT64" i="3" s="1"/>
  <c r="AB64" i="3"/>
  <c r="AN64" i="3" s="1"/>
  <c r="AA76" i="3"/>
  <c r="M124" i="3" s="1"/>
  <c r="M138" i="3" s="1"/>
  <c r="AE76" i="3"/>
  <c r="AI76" i="3"/>
  <c r="AD76" i="3"/>
  <c r="Z76" i="3"/>
  <c r="AF76" i="3"/>
  <c r="AB76" i="3"/>
  <c r="AC76" i="3"/>
  <c r="AG76" i="3"/>
  <c r="AH76" i="3"/>
  <c r="Z17" i="3"/>
  <c r="AL17" i="3" s="1"/>
  <c r="AD17" i="3"/>
  <c r="AP17" i="3" s="1"/>
  <c r="AH17" i="3"/>
  <c r="AT17" i="3" s="1"/>
  <c r="AC17" i="3"/>
  <c r="AO17" i="3" s="1"/>
  <c r="AI17" i="3"/>
  <c r="AU17" i="3" s="1"/>
  <c r="AA17" i="3"/>
  <c r="AM17" i="3" s="1"/>
  <c r="AG17" i="3"/>
  <c r="AS17" i="3" s="1"/>
  <c r="AB17" i="3"/>
  <c r="AN17" i="3" s="1"/>
  <c r="AE17" i="3"/>
  <c r="AQ17" i="3" s="1"/>
  <c r="AF17" i="3"/>
  <c r="AR17" i="3" s="1"/>
  <c r="AU76" i="3" l="1"/>
  <c r="Q75" i="5" s="1"/>
  <c r="N9" i="6"/>
  <c r="N10" i="6"/>
  <c r="M9" i="6"/>
  <c r="N20" i="6"/>
  <c r="AL97" i="3"/>
  <c r="C16" i="6"/>
  <c r="AM97" i="3"/>
  <c r="D16" i="6"/>
  <c r="Q124" i="3"/>
  <c r="Q138" i="3" s="1"/>
  <c r="U124" i="3"/>
  <c r="U138" i="3" s="1"/>
  <c r="AM96" i="3"/>
  <c r="D15" i="6"/>
  <c r="AL96" i="3"/>
  <c r="C15" i="6"/>
  <c r="AM76" i="3"/>
  <c r="I75" i="5" s="1"/>
  <c r="M127" i="3"/>
  <c r="M141" i="3" s="1"/>
  <c r="L127" i="3"/>
  <c r="L141" i="3" s="1"/>
  <c r="L125" i="3"/>
  <c r="L139" i="3" s="1"/>
  <c r="L126" i="3"/>
  <c r="L140" i="3" s="1"/>
  <c r="M126" i="3"/>
  <c r="M140" i="3" s="1"/>
  <c r="M125" i="3"/>
  <c r="M139" i="3" s="1"/>
  <c r="L124" i="3"/>
  <c r="U127" i="3"/>
  <c r="U141" i="3" s="1"/>
  <c r="T127" i="3"/>
  <c r="T141" i="3" s="1"/>
  <c r="R127" i="3"/>
  <c r="R141" i="3" s="1"/>
  <c r="Q125" i="3"/>
  <c r="Q139" i="3" s="1"/>
  <c r="R125" i="3"/>
  <c r="R139" i="3" s="1"/>
  <c r="Q126" i="3"/>
  <c r="Q140" i="3" s="1"/>
  <c r="T124" i="3"/>
  <c r="T138" i="3" s="1"/>
  <c r="AT76" i="3" s="1"/>
  <c r="P75" i="5" s="1"/>
  <c r="O124" i="3"/>
  <c r="O138" i="3" s="1"/>
  <c r="N125" i="3"/>
  <c r="N139" i="3" s="1"/>
  <c r="Q127" i="3"/>
  <c r="Q141" i="3" s="1"/>
  <c r="S127" i="3"/>
  <c r="S141" i="3" s="1"/>
  <c r="P127" i="3"/>
  <c r="P141" i="3" s="1"/>
  <c r="O127" i="3"/>
  <c r="O141" i="3" s="1"/>
  <c r="O125" i="3"/>
  <c r="O139" i="3" s="1"/>
  <c r="T126" i="3"/>
  <c r="T140" i="3" s="1"/>
  <c r="P126" i="3"/>
  <c r="P140" i="3" s="1"/>
  <c r="N126" i="3"/>
  <c r="N140" i="3" s="1"/>
  <c r="R124" i="3"/>
  <c r="R138" i="3" s="1"/>
  <c r="AR76" i="3" s="1"/>
  <c r="N75" i="5" s="1"/>
  <c r="O126" i="3"/>
  <c r="O140" i="3" s="1"/>
  <c r="S124" i="3"/>
  <c r="S138" i="3" s="1"/>
  <c r="T125" i="3"/>
  <c r="T139" i="3" s="1"/>
  <c r="AS88" i="3"/>
  <c r="O87" i="5" s="1"/>
  <c r="S126" i="3"/>
  <c r="S140" i="3" s="1"/>
  <c r="N127" i="3"/>
  <c r="N141" i="3" s="1"/>
  <c r="P125" i="3"/>
  <c r="P139" i="3" s="1"/>
  <c r="U125" i="3"/>
  <c r="U139" i="3" s="1"/>
  <c r="S125" i="3"/>
  <c r="S139" i="3" s="1"/>
  <c r="U126" i="3"/>
  <c r="U140" i="3" s="1"/>
  <c r="R126" i="3"/>
  <c r="R140" i="3" s="1"/>
  <c r="P124" i="3"/>
  <c r="P138" i="3" s="1"/>
  <c r="AP76" i="3" s="1"/>
  <c r="L75" i="5" s="1"/>
  <c r="N124" i="3"/>
  <c r="N138" i="3" s="1"/>
  <c r="AP87" i="3"/>
  <c r="L86" i="5" s="1"/>
  <c r="AM86" i="3"/>
  <c r="I85" i="5" s="1"/>
  <c r="AU88" i="3"/>
  <c r="Q87" i="5" s="1"/>
  <c r="AN88" i="3"/>
  <c r="J87" i="5" s="1"/>
  <c r="AT87" i="3"/>
  <c r="P86" i="5" s="1"/>
  <c r="AR90" i="3"/>
  <c r="N89" i="5" s="1"/>
  <c r="AS90" i="3"/>
  <c r="O89" i="5" s="1"/>
  <c r="AU90" i="3"/>
  <c r="Q89" i="5" s="1"/>
  <c r="AO90" i="3"/>
  <c r="K89" i="5" s="1"/>
  <c r="AL90" i="3"/>
  <c r="H89" i="5" s="1"/>
  <c r="AP90" i="3"/>
  <c r="L89" i="5" s="1"/>
  <c r="AM90" i="3"/>
  <c r="I89" i="5" s="1"/>
  <c r="AT90" i="3"/>
  <c r="P89" i="5" s="1"/>
  <c r="AN90" i="3"/>
  <c r="J89" i="5" s="1"/>
  <c r="AQ90" i="3"/>
  <c r="M89" i="5" s="1"/>
  <c r="AQ86" i="3"/>
  <c r="M85" i="5" s="1"/>
  <c r="AU86" i="3"/>
  <c r="Q85" i="5" s="1"/>
  <c r="L133" i="3"/>
  <c r="AL25" i="3" s="1"/>
  <c r="M134" i="3"/>
  <c r="AM26" i="3" s="1"/>
  <c r="I25" i="5" s="1"/>
  <c r="R132" i="3"/>
  <c r="AR24" i="3" s="1"/>
  <c r="N23" i="5" s="1"/>
  <c r="R134" i="3"/>
  <c r="AR26" i="3" s="1"/>
  <c r="N25" i="5" s="1"/>
  <c r="R130" i="3"/>
  <c r="AR22" i="3" s="1"/>
  <c r="R131" i="3"/>
  <c r="AR23" i="3" s="1"/>
  <c r="N22" i="5" s="1"/>
  <c r="R133" i="3"/>
  <c r="AR25" i="3" s="1"/>
  <c r="N24" i="5" s="1"/>
  <c r="R135" i="3"/>
  <c r="AR27" i="3" s="1"/>
  <c r="N26" i="5" s="1"/>
  <c r="O130" i="3"/>
  <c r="AO22" i="3" s="1"/>
  <c r="O131" i="3"/>
  <c r="AO23" i="3" s="1"/>
  <c r="K22" i="5" s="1"/>
  <c r="O133" i="3"/>
  <c r="AO25" i="3" s="1"/>
  <c r="K24" i="5" s="1"/>
  <c r="O135" i="3"/>
  <c r="AO27" i="3" s="1"/>
  <c r="K26" i="5" s="1"/>
  <c r="O132" i="3"/>
  <c r="AO24" i="3" s="1"/>
  <c r="K23" i="5" s="1"/>
  <c r="O134" i="3"/>
  <c r="AO26" i="3" s="1"/>
  <c r="K25" i="5" s="1"/>
  <c r="M131" i="3"/>
  <c r="AM23" i="3" s="1"/>
  <c r="I22" i="5" s="1"/>
  <c r="M130" i="3"/>
  <c r="AM22" i="3" s="1"/>
  <c r="M135" i="3"/>
  <c r="AM27" i="3" s="1"/>
  <c r="I26" i="5" s="1"/>
  <c r="M133" i="3"/>
  <c r="AM25" i="3" s="1"/>
  <c r="I24" i="5" s="1"/>
  <c r="M132" i="3"/>
  <c r="AM24" i="3" s="1"/>
  <c r="I23" i="5" s="1"/>
  <c r="N130" i="3"/>
  <c r="AN22" i="3" s="1"/>
  <c r="N131" i="3"/>
  <c r="AN23" i="3" s="1"/>
  <c r="J22" i="5" s="1"/>
  <c r="N133" i="3"/>
  <c r="AN25" i="3" s="1"/>
  <c r="J24" i="5" s="1"/>
  <c r="N135" i="3"/>
  <c r="AN27" i="3" s="1"/>
  <c r="J26" i="5" s="1"/>
  <c r="N132" i="3"/>
  <c r="AN24" i="3" s="1"/>
  <c r="J23" i="5" s="1"/>
  <c r="N134" i="3"/>
  <c r="AN26" i="3" s="1"/>
  <c r="J25" i="5" s="1"/>
  <c r="P130" i="3"/>
  <c r="AP22" i="3" s="1"/>
  <c r="P131" i="3"/>
  <c r="AP23" i="3" s="1"/>
  <c r="L22" i="5" s="1"/>
  <c r="P132" i="3"/>
  <c r="AP24" i="3" s="1"/>
  <c r="L23" i="5" s="1"/>
  <c r="P133" i="3"/>
  <c r="AP25" i="3" s="1"/>
  <c r="L24" i="5" s="1"/>
  <c r="P134" i="3"/>
  <c r="AP26" i="3" s="1"/>
  <c r="L25" i="5" s="1"/>
  <c r="P135" i="3"/>
  <c r="AP27" i="3" s="1"/>
  <c r="L26" i="5" s="1"/>
  <c r="Q130" i="3"/>
  <c r="AQ22" i="3" s="1"/>
  <c r="Q132" i="3"/>
  <c r="AQ24" i="3" s="1"/>
  <c r="M23" i="5" s="1"/>
  <c r="Q134" i="3"/>
  <c r="AQ26" i="3" s="1"/>
  <c r="M25" i="5" s="1"/>
  <c r="Q131" i="3"/>
  <c r="AQ23" i="3" s="1"/>
  <c r="M22" i="5" s="1"/>
  <c r="Q133" i="3"/>
  <c r="AQ25" i="3" s="1"/>
  <c r="M24" i="5" s="1"/>
  <c r="Q135" i="3"/>
  <c r="AQ27" i="3" s="1"/>
  <c r="M26" i="5" s="1"/>
  <c r="T130" i="3"/>
  <c r="AT22" i="3" s="1"/>
  <c r="T131" i="3"/>
  <c r="AT23" i="3" s="1"/>
  <c r="P22" i="5" s="1"/>
  <c r="T132" i="3"/>
  <c r="AT24" i="3" s="1"/>
  <c r="P23" i="5" s="1"/>
  <c r="T133" i="3"/>
  <c r="AT25" i="3" s="1"/>
  <c r="P24" i="5" s="1"/>
  <c r="T134" i="3"/>
  <c r="AT26" i="3" s="1"/>
  <c r="P25" i="5" s="1"/>
  <c r="T135" i="3"/>
  <c r="AT27" i="3" s="1"/>
  <c r="P26" i="5" s="1"/>
  <c r="S131" i="3"/>
  <c r="AS23" i="3" s="1"/>
  <c r="O22" i="5" s="1"/>
  <c r="S133" i="3"/>
  <c r="AS25" i="3" s="1"/>
  <c r="O24" i="5" s="1"/>
  <c r="S135" i="3"/>
  <c r="AS27" i="3" s="1"/>
  <c r="O26" i="5" s="1"/>
  <c r="S132" i="3"/>
  <c r="AS24" i="3" s="1"/>
  <c r="O23" i="5" s="1"/>
  <c r="S134" i="3"/>
  <c r="AS26" i="3" s="1"/>
  <c r="O25" i="5" s="1"/>
  <c r="S130" i="3"/>
  <c r="AS22" i="3" s="1"/>
  <c r="U130" i="3"/>
  <c r="AU22" i="3" s="1"/>
  <c r="Q21" i="5" s="1"/>
  <c r="U131" i="3"/>
  <c r="AU23" i="3" s="1"/>
  <c r="Q22" i="5" s="1"/>
  <c r="U133" i="3"/>
  <c r="AU25" i="3" s="1"/>
  <c r="Q24" i="5" s="1"/>
  <c r="U135" i="3"/>
  <c r="AU27" i="3" s="1"/>
  <c r="Q26" i="5" s="1"/>
  <c r="U132" i="3"/>
  <c r="AU24" i="3" s="1"/>
  <c r="Q23" i="5" s="1"/>
  <c r="U134" i="3"/>
  <c r="AU26" i="3" s="1"/>
  <c r="Q25" i="5" s="1"/>
  <c r="L135" i="3"/>
  <c r="AL27" i="3" s="1"/>
  <c r="L132" i="3"/>
  <c r="AL24" i="3" s="1"/>
  <c r="L134" i="3"/>
  <c r="AL26" i="3" s="1"/>
  <c r="L131" i="3"/>
  <c r="AL23" i="3" s="1"/>
  <c r="L130" i="3"/>
  <c r="AL22" i="3" s="1"/>
  <c r="N20" i="5"/>
  <c r="I20" i="5"/>
  <c r="J20" i="5"/>
  <c r="L20" i="5"/>
  <c r="K20" i="5"/>
  <c r="M20" i="5"/>
  <c r="O20" i="5"/>
  <c r="H20" i="5"/>
  <c r="I27" i="5"/>
  <c r="I28" i="5"/>
  <c r="M29" i="5"/>
  <c r="M28" i="5"/>
  <c r="P27" i="5"/>
  <c r="P28" i="5"/>
  <c r="P29" i="5"/>
  <c r="N28" i="5"/>
  <c r="N27" i="5"/>
  <c r="J29" i="5"/>
  <c r="K27" i="5"/>
  <c r="K28" i="5"/>
  <c r="K29" i="5"/>
  <c r="O27" i="5"/>
  <c r="O28" i="5"/>
  <c r="O29" i="5"/>
  <c r="Q27" i="5"/>
  <c r="L27" i="5"/>
  <c r="L28" i="5"/>
  <c r="L29" i="5"/>
  <c r="Q29" i="5"/>
  <c r="N29" i="5"/>
  <c r="J27" i="5"/>
  <c r="I29" i="5"/>
  <c r="J16" i="5"/>
  <c r="Q63" i="5"/>
  <c r="Q58" i="5"/>
  <c r="K69" i="5"/>
  <c r="Q35" i="5"/>
  <c r="Q83" i="5"/>
  <c r="H83" i="5"/>
  <c r="O14" i="5"/>
  <c r="I14" i="5"/>
  <c r="J34" i="5"/>
  <c r="J10" i="5"/>
  <c r="L10" i="5"/>
  <c r="Q4" i="5"/>
  <c r="M76" i="5"/>
  <c r="O78" i="5"/>
  <c r="J72" i="5"/>
  <c r="M72" i="5"/>
  <c r="I57" i="5"/>
  <c r="Q40" i="5"/>
  <c r="K42" i="5"/>
  <c r="J9" i="5"/>
  <c r="L9" i="5"/>
  <c r="O81" i="5"/>
  <c r="Q43" i="5"/>
  <c r="L43" i="5"/>
  <c r="J5" i="5"/>
  <c r="I5" i="5"/>
  <c r="P84" i="5"/>
  <c r="N65" i="5"/>
  <c r="M65" i="5"/>
  <c r="K54" i="5"/>
  <c r="I54" i="5"/>
  <c r="L15" i="5"/>
  <c r="Q49" i="5"/>
  <c r="M79" i="5"/>
  <c r="O50" i="5"/>
  <c r="L50" i="5"/>
  <c r="K8" i="5"/>
  <c r="L8" i="5"/>
  <c r="J13" i="5"/>
  <c r="Q61" i="5"/>
  <c r="K62" i="5"/>
  <c r="I62" i="5"/>
  <c r="Q48" i="5"/>
  <c r="K31" i="5"/>
  <c r="O46" i="5"/>
  <c r="L46" i="5"/>
  <c r="K32" i="5"/>
  <c r="K6" i="5"/>
  <c r="L6" i="5"/>
  <c r="J36" i="5"/>
  <c r="L36" i="5"/>
  <c r="M18" i="5"/>
  <c r="K55" i="5"/>
  <c r="L55" i="5"/>
  <c r="K73" i="5"/>
  <c r="M73" i="5"/>
  <c r="I51" i="5"/>
  <c r="N12" i="5"/>
  <c r="J68" i="5"/>
  <c r="L70" i="5"/>
  <c r="J70" i="5"/>
  <c r="M80" i="5"/>
  <c r="N67" i="5"/>
  <c r="O59" i="5"/>
  <c r="O52" i="5"/>
  <c r="L52" i="5"/>
  <c r="Q39" i="5"/>
  <c r="L39" i="5"/>
  <c r="P2" i="5"/>
  <c r="N37" i="5"/>
  <c r="I41" i="5"/>
  <c r="L37" i="5"/>
  <c r="N77" i="5"/>
  <c r="M41" i="5"/>
  <c r="I11" i="5"/>
  <c r="K53" i="5"/>
  <c r="N41" i="5"/>
  <c r="K11" i="5"/>
  <c r="Q64" i="5"/>
  <c r="M19" i="5"/>
  <c r="O60" i="5"/>
  <c r="J19" i="5"/>
  <c r="H60" i="5"/>
  <c r="K19" i="5"/>
  <c r="I38" i="5"/>
  <c r="Q82" i="5"/>
  <c r="H71" i="5"/>
  <c r="J71" i="5"/>
  <c r="Q56" i="5"/>
  <c r="M3" i="5"/>
  <c r="O16" i="5"/>
  <c r="P16" i="5"/>
  <c r="O63" i="5"/>
  <c r="M63" i="5"/>
  <c r="N58" i="5"/>
  <c r="M58" i="5"/>
  <c r="H58" i="5"/>
  <c r="H69" i="5"/>
  <c r="O69" i="5"/>
  <c r="I69" i="5"/>
  <c r="O35" i="5"/>
  <c r="P35" i="5"/>
  <c r="P83" i="5"/>
  <c r="L83" i="5"/>
  <c r="J83" i="5"/>
  <c r="M14" i="5"/>
  <c r="P14" i="5"/>
  <c r="K34" i="5"/>
  <c r="N34" i="5"/>
  <c r="H34" i="5"/>
  <c r="N10" i="5"/>
  <c r="M10" i="5"/>
  <c r="H10" i="5"/>
  <c r="P20" i="5"/>
  <c r="K4" i="5"/>
  <c r="M4" i="5"/>
  <c r="H4" i="5"/>
  <c r="K76" i="5"/>
  <c r="I78" i="5"/>
  <c r="H72" i="5"/>
  <c r="N57" i="5"/>
  <c r="O40" i="5"/>
  <c r="J42" i="5"/>
  <c r="O9" i="5"/>
  <c r="Q81" i="5"/>
  <c r="K43" i="5"/>
  <c r="M43" i="5"/>
  <c r="H43" i="5"/>
  <c r="K5" i="5"/>
  <c r="I84" i="5"/>
  <c r="J84" i="5"/>
  <c r="N45" i="5"/>
  <c r="O65" i="5"/>
  <c r="I65" i="5"/>
  <c r="J54" i="5"/>
  <c r="K15" i="5"/>
  <c r="H15" i="5"/>
  <c r="J49" i="5"/>
  <c r="K79" i="5"/>
  <c r="M50" i="5"/>
  <c r="M30" i="5"/>
  <c r="J8" i="5"/>
  <c r="H8" i="5"/>
  <c r="P13" i="5"/>
  <c r="M61" i="5"/>
  <c r="J62" i="5"/>
  <c r="O48" i="5"/>
  <c r="J31" i="5"/>
  <c r="N46" i="5"/>
  <c r="P32" i="5"/>
  <c r="M6" i="5"/>
  <c r="J44" i="5"/>
  <c r="Q36" i="5"/>
  <c r="K18" i="5"/>
  <c r="Q66" i="5"/>
  <c r="M55" i="5"/>
  <c r="H55" i="5"/>
  <c r="H73" i="5"/>
  <c r="P51" i="5"/>
  <c r="Q12" i="5"/>
  <c r="H12" i="5"/>
  <c r="H68" i="5"/>
  <c r="K70" i="5"/>
  <c r="N70" i="5"/>
  <c r="I70" i="5"/>
  <c r="L80" i="5"/>
  <c r="K80" i="5"/>
  <c r="P67" i="5"/>
  <c r="H67" i="5"/>
  <c r="N59" i="5"/>
  <c r="P59" i="5"/>
  <c r="N52" i="5"/>
  <c r="M52" i="5"/>
  <c r="H52" i="5"/>
  <c r="O74" i="5"/>
  <c r="Q74" i="5"/>
  <c r="O39" i="5"/>
  <c r="I39" i="5"/>
  <c r="H39" i="5"/>
  <c r="Q2" i="5"/>
  <c r="L2" i="5"/>
  <c r="H17" i="5"/>
  <c r="O41" i="5"/>
  <c r="H53" i="5"/>
  <c r="M77" i="5"/>
  <c r="I53" i="5"/>
  <c r="Q41" i="5"/>
  <c r="K41" i="5"/>
  <c r="I37" i="5"/>
  <c r="H41" i="5"/>
  <c r="K47" i="5"/>
  <c r="M11" i="5"/>
  <c r="M37" i="5"/>
  <c r="K56" i="5"/>
  <c r="L41" i="5"/>
  <c r="O11" i="5"/>
  <c r="K77" i="5"/>
  <c r="P11" i="5"/>
  <c r="I7" i="5"/>
  <c r="Q19" i="5"/>
  <c r="K38" i="5"/>
  <c r="K82" i="5"/>
  <c r="H38" i="5"/>
  <c r="N19" i="5"/>
  <c r="L60" i="5"/>
  <c r="P82" i="5"/>
  <c r="O19" i="5"/>
  <c r="M38" i="5"/>
  <c r="Q60" i="5"/>
  <c r="P17" i="5"/>
  <c r="L71" i="5"/>
  <c r="J3" i="5"/>
  <c r="H56" i="5"/>
  <c r="N71" i="5"/>
  <c r="P3" i="5"/>
  <c r="K71" i="5"/>
  <c r="Q3" i="5"/>
  <c r="Q7" i="5"/>
  <c r="N16" i="5"/>
  <c r="I16" i="5"/>
  <c r="L16" i="5"/>
  <c r="J63" i="5"/>
  <c r="N63" i="5"/>
  <c r="I63" i="5"/>
  <c r="K58" i="5"/>
  <c r="I58" i="5"/>
  <c r="N69" i="5"/>
  <c r="J69" i="5"/>
  <c r="K35" i="5"/>
  <c r="N35" i="5"/>
  <c r="L35" i="5"/>
  <c r="M83" i="5"/>
  <c r="O83" i="5"/>
  <c r="J14" i="5"/>
  <c r="K14" i="5"/>
  <c r="L14" i="5"/>
  <c r="Q34" i="5"/>
  <c r="I34" i="5"/>
  <c r="K10" i="5"/>
  <c r="I10" i="5"/>
  <c r="J4" i="5"/>
  <c r="I4" i="5"/>
  <c r="Q76" i="5"/>
  <c r="P76" i="5"/>
  <c r="N76" i="5"/>
  <c r="M78" i="5"/>
  <c r="P78" i="5"/>
  <c r="N78" i="5"/>
  <c r="O72" i="5"/>
  <c r="K72" i="5"/>
  <c r="K57" i="5"/>
  <c r="Q57" i="5"/>
  <c r="L57" i="5"/>
  <c r="J40" i="5"/>
  <c r="P40" i="5"/>
  <c r="O42" i="5"/>
  <c r="Q42" i="5"/>
  <c r="L42" i="5"/>
  <c r="N9" i="5"/>
  <c r="I9" i="5"/>
  <c r="I81" i="5"/>
  <c r="P81" i="5"/>
  <c r="N81" i="5"/>
  <c r="O43" i="5"/>
  <c r="I43" i="5"/>
  <c r="O5" i="5"/>
  <c r="Q5" i="5"/>
  <c r="L5" i="5"/>
  <c r="M84" i="5"/>
  <c r="O84" i="5"/>
  <c r="K45" i="5"/>
  <c r="Q45" i="5"/>
  <c r="L45" i="5"/>
  <c r="L65" i="5"/>
  <c r="J65" i="5"/>
  <c r="O54" i="5"/>
  <c r="Q54" i="5"/>
  <c r="L54" i="5"/>
  <c r="Q15" i="5"/>
  <c r="M15" i="5"/>
  <c r="O49" i="5"/>
  <c r="I49" i="5"/>
  <c r="Q79" i="5"/>
  <c r="H79" i="5"/>
  <c r="N79" i="5"/>
  <c r="K50" i="5"/>
  <c r="I50" i="5"/>
  <c r="Q30" i="5"/>
  <c r="K30" i="5"/>
  <c r="L30" i="5"/>
  <c r="N8" i="5"/>
  <c r="I8" i="5"/>
  <c r="N13" i="5"/>
  <c r="I13" i="5"/>
  <c r="L13" i="5"/>
  <c r="O61" i="5"/>
  <c r="I61" i="5"/>
  <c r="O62" i="5"/>
  <c r="Q62" i="5"/>
  <c r="L62" i="5"/>
  <c r="K48" i="5"/>
  <c r="I48" i="5"/>
  <c r="Q31" i="5"/>
  <c r="N31" i="5"/>
  <c r="L31" i="5"/>
  <c r="K46" i="5"/>
  <c r="I46" i="5"/>
  <c r="O32" i="5"/>
  <c r="M32" i="5"/>
  <c r="L32" i="5"/>
  <c r="J6" i="5"/>
  <c r="I6" i="5"/>
  <c r="O44" i="5"/>
  <c r="Q44" i="5"/>
  <c r="L44" i="5"/>
  <c r="O36" i="5"/>
  <c r="K36" i="5"/>
  <c r="J18" i="5"/>
  <c r="I18" i="5"/>
  <c r="P66" i="5"/>
  <c r="J66" i="5"/>
  <c r="M66" i="5"/>
  <c r="O55" i="5"/>
  <c r="I55" i="5"/>
  <c r="L73" i="5"/>
  <c r="J73" i="5"/>
  <c r="J51" i="5"/>
  <c r="Q51" i="5"/>
  <c r="L51" i="5"/>
  <c r="O12" i="5"/>
  <c r="K12" i="5"/>
  <c r="O68" i="5"/>
  <c r="L68" i="5"/>
  <c r="M68" i="5"/>
  <c r="P70" i="5"/>
  <c r="H70" i="5"/>
  <c r="Q80" i="5"/>
  <c r="P80" i="5"/>
  <c r="N80" i="5"/>
  <c r="O67" i="5"/>
  <c r="L67" i="5"/>
  <c r="K59" i="5"/>
  <c r="Q59" i="5"/>
  <c r="L59" i="5"/>
  <c r="K52" i="5"/>
  <c r="I52" i="5"/>
  <c r="L74" i="5"/>
  <c r="J74" i="5"/>
  <c r="M74" i="5"/>
  <c r="K39" i="5"/>
  <c r="M39" i="5"/>
  <c r="M2" i="5"/>
  <c r="I2" i="5"/>
  <c r="O2" i="5"/>
  <c r="L17" i="5"/>
  <c r="I47" i="5"/>
  <c r="J64" i="5"/>
  <c r="Q77" i="5"/>
  <c r="Q53" i="5"/>
  <c r="P37" i="5"/>
  <c r="O47" i="5"/>
  <c r="P64" i="5"/>
  <c r="N47" i="5"/>
  <c r="J53" i="5"/>
  <c r="Q11" i="5"/>
  <c r="L3" i="5"/>
  <c r="P47" i="5"/>
  <c r="K64" i="5"/>
  <c r="K37" i="5"/>
  <c r="I64" i="5"/>
  <c r="O77" i="5"/>
  <c r="H47" i="5"/>
  <c r="M7" i="5"/>
  <c r="I33" i="5"/>
  <c r="O38" i="5"/>
  <c r="O82" i="5"/>
  <c r="L38" i="5"/>
  <c r="J33" i="5"/>
  <c r="P60" i="5"/>
  <c r="K7" i="5"/>
  <c r="K33" i="5"/>
  <c r="Q38" i="5"/>
  <c r="I82" i="5"/>
  <c r="J56" i="5"/>
  <c r="P71" i="5"/>
  <c r="N3" i="5"/>
  <c r="L56" i="5"/>
  <c r="K17" i="5"/>
  <c r="I56" i="5"/>
  <c r="O71" i="5"/>
  <c r="K16" i="5"/>
  <c r="K63" i="5"/>
  <c r="O58" i="5"/>
  <c r="L58" i="5"/>
  <c r="L69" i="5"/>
  <c r="M69" i="5"/>
  <c r="M35" i="5"/>
  <c r="N83" i="5"/>
  <c r="M34" i="5"/>
  <c r="L34" i="5"/>
  <c r="Q10" i="5"/>
  <c r="N4" i="5"/>
  <c r="L4" i="5"/>
  <c r="O76" i="5"/>
  <c r="Q78" i="5"/>
  <c r="L72" i="5"/>
  <c r="O57" i="5"/>
  <c r="N40" i="5"/>
  <c r="L40" i="5"/>
  <c r="I42" i="5"/>
  <c r="Q9" i="5"/>
  <c r="M81" i="5"/>
  <c r="J43" i="5"/>
  <c r="Q84" i="5"/>
  <c r="N84" i="5"/>
  <c r="O45" i="5"/>
  <c r="I45" i="5"/>
  <c r="K65" i="5"/>
  <c r="J15" i="5"/>
  <c r="I15" i="5"/>
  <c r="K49" i="5"/>
  <c r="L49" i="5"/>
  <c r="O79" i="5"/>
  <c r="Q50" i="5"/>
  <c r="J30" i="5"/>
  <c r="I30" i="5"/>
  <c r="Q8" i="5"/>
  <c r="K13" i="5"/>
  <c r="K61" i="5"/>
  <c r="L61" i="5"/>
  <c r="N48" i="5"/>
  <c r="L48" i="5"/>
  <c r="M31" i="5"/>
  <c r="Q46" i="5"/>
  <c r="J32" i="5"/>
  <c r="Q6" i="5"/>
  <c r="K44" i="5"/>
  <c r="I44" i="5"/>
  <c r="M36" i="5"/>
  <c r="Q18" i="5"/>
  <c r="L18" i="5"/>
  <c r="K66" i="5"/>
  <c r="H66" i="5"/>
  <c r="Q55" i="5"/>
  <c r="N73" i="5"/>
  <c r="O51" i="5"/>
  <c r="M12" i="5"/>
  <c r="L12" i="5"/>
  <c r="K68" i="5"/>
  <c r="M70" i="5"/>
  <c r="O80" i="5"/>
  <c r="K67" i="5"/>
  <c r="M67" i="5"/>
  <c r="I59" i="5"/>
  <c r="Q52" i="5"/>
  <c r="K74" i="5"/>
  <c r="H74" i="5"/>
  <c r="N39" i="5"/>
  <c r="N2" i="5"/>
  <c r="O64" i="5"/>
  <c r="Q47" i="5"/>
  <c r="I77" i="5"/>
  <c r="J47" i="5"/>
  <c r="O37" i="5"/>
  <c r="L64" i="5"/>
  <c r="N11" i="5"/>
  <c r="P77" i="5"/>
  <c r="L11" i="5"/>
  <c r="Q33" i="5"/>
  <c r="N7" i="5"/>
  <c r="L82" i="5"/>
  <c r="M60" i="5"/>
  <c r="N17" i="5"/>
  <c r="H3" i="5"/>
  <c r="L76" i="5"/>
  <c r="K78" i="5"/>
  <c r="P72" i="5"/>
  <c r="I72" i="5"/>
  <c r="P57" i="5"/>
  <c r="M40" i="5"/>
  <c r="H40" i="5"/>
  <c r="P42" i="5"/>
  <c r="M9" i="5"/>
  <c r="H9" i="5"/>
  <c r="K81" i="5"/>
  <c r="P5" i="5"/>
  <c r="H84" i="5"/>
  <c r="P45" i="5"/>
  <c r="H65" i="5"/>
  <c r="P54" i="5"/>
  <c r="N15" i="5"/>
  <c r="M49" i="5"/>
  <c r="H49" i="5"/>
  <c r="I79" i="5"/>
  <c r="N50" i="5"/>
  <c r="H50" i="5"/>
  <c r="P30" i="5"/>
  <c r="M8" i="5"/>
  <c r="Q13" i="5"/>
  <c r="J61" i="5"/>
  <c r="H61" i="5"/>
  <c r="P62" i="5"/>
  <c r="M48" i="5"/>
  <c r="H48" i="5"/>
  <c r="P31" i="5"/>
  <c r="M46" i="5"/>
  <c r="H46" i="5"/>
  <c r="I32" i="5"/>
  <c r="N6" i="5"/>
  <c r="H6" i="5"/>
  <c r="P44" i="5"/>
  <c r="I36" i="5"/>
  <c r="H36" i="5"/>
  <c r="N18" i="5"/>
  <c r="H18" i="5"/>
  <c r="O66" i="5"/>
  <c r="J55" i="5"/>
  <c r="O73" i="5"/>
  <c r="I73" i="5"/>
  <c r="N51" i="5"/>
  <c r="J12" i="5"/>
  <c r="Q68" i="5"/>
  <c r="I67" i="5"/>
  <c r="M16" i="5"/>
  <c r="Q16" i="5"/>
  <c r="H16" i="5"/>
  <c r="P63" i="5"/>
  <c r="L63" i="5"/>
  <c r="H63" i="5"/>
  <c r="J58" i="5"/>
  <c r="P58" i="5"/>
  <c r="P69" i="5"/>
  <c r="Q69" i="5"/>
  <c r="J35" i="5"/>
  <c r="I35" i="5"/>
  <c r="H35" i="5"/>
  <c r="I83" i="5"/>
  <c r="K83" i="5"/>
  <c r="Q14" i="5"/>
  <c r="N14" i="5"/>
  <c r="H14" i="5"/>
  <c r="O34" i="5"/>
  <c r="P34" i="5"/>
  <c r="O10" i="5"/>
  <c r="P10" i="5"/>
  <c r="Q20" i="5"/>
  <c r="O4" i="5"/>
  <c r="P4" i="5"/>
  <c r="I76" i="5"/>
  <c r="H76" i="5"/>
  <c r="J76" i="5"/>
  <c r="L78" i="5"/>
  <c r="H78" i="5"/>
  <c r="J78" i="5"/>
  <c r="N72" i="5"/>
  <c r="Q72" i="5"/>
  <c r="J57" i="5"/>
  <c r="M57" i="5"/>
  <c r="H57" i="5"/>
  <c r="I40" i="5"/>
  <c r="K40" i="5"/>
  <c r="N42" i="5"/>
  <c r="M42" i="5"/>
  <c r="H42" i="5"/>
  <c r="K9" i="5"/>
  <c r="P9" i="5"/>
  <c r="H81" i="5"/>
  <c r="L81" i="5"/>
  <c r="J81" i="5"/>
  <c r="N43" i="5"/>
  <c r="P43" i="5"/>
  <c r="N5" i="5"/>
  <c r="M5" i="5"/>
  <c r="H5" i="5"/>
  <c r="L84" i="5"/>
  <c r="K84" i="5"/>
  <c r="J45" i="5"/>
  <c r="M45" i="5"/>
  <c r="H45" i="5"/>
  <c r="P65" i="5"/>
  <c r="Q65" i="5"/>
  <c r="N54" i="5"/>
  <c r="M54" i="5"/>
  <c r="H54" i="5"/>
  <c r="O15" i="5"/>
  <c r="P15" i="5"/>
  <c r="N49" i="5"/>
  <c r="P49" i="5"/>
  <c r="P79" i="5"/>
  <c r="L79" i="5"/>
  <c r="J79" i="5"/>
  <c r="J50" i="5"/>
  <c r="P50" i="5"/>
  <c r="O30" i="5"/>
  <c r="N30" i="5"/>
  <c r="H30" i="5"/>
  <c r="O8" i="5"/>
  <c r="P8" i="5"/>
  <c r="M13" i="5"/>
  <c r="O13" i="5"/>
  <c r="H13" i="5"/>
  <c r="N61" i="5"/>
  <c r="P61" i="5"/>
  <c r="N62" i="5"/>
  <c r="M62" i="5"/>
  <c r="H62" i="5"/>
  <c r="J48" i="5"/>
  <c r="P48" i="5"/>
  <c r="O31" i="5"/>
  <c r="I31" i="5"/>
  <c r="H31" i="5"/>
  <c r="J46" i="5"/>
  <c r="P46" i="5"/>
  <c r="N32" i="5"/>
  <c r="Q32" i="5"/>
  <c r="H32" i="5"/>
  <c r="O6" i="5"/>
  <c r="P6" i="5"/>
  <c r="N44" i="5"/>
  <c r="M44" i="5"/>
  <c r="H44" i="5"/>
  <c r="N36" i="5"/>
  <c r="P36" i="5"/>
  <c r="O18" i="5"/>
  <c r="P18" i="5"/>
  <c r="L66" i="5"/>
  <c r="N66" i="5"/>
  <c r="I66" i="5"/>
  <c r="N55" i="5"/>
  <c r="P55" i="5"/>
  <c r="P73" i="5"/>
  <c r="Q73" i="5"/>
  <c r="K51" i="5"/>
  <c r="M51" i="5"/>
  <c r="H51" i="5"/>
  <c r="I12" i="5"/>
  <c r="P12" i="5"/>
  <c r="N68" i="5"/>
  <c r="P68" i="5"/>
  <c r="I68" i="5"/>
  <c r="O70" i="5"/>
  <c r="Q70" i="5"/>
  <c r="I80" i="5"/>
  <c r="H80" i="5"/>
  <c r="J80" i="5"/>
  <c r="J67" i="5"/>
  <c r="Q67" i="5"/>
  <c r="J59" i="5"/>
  <c r="M59" i="5"/>
  <c r="H59" i="5"/>
  <c r="J52" i="5"/>
  <c r="P52" i="5"/>
  <c r="P74" i="5"/>
  <c r="N74" i="5"/>
  <c r="I74" i="5"/>
  <c r="J39" i="5"/>
  <c r="P39" i="5"/>
  <c r="J2" i="5"/>
  <c r="H2" i="5"/>
  <c r="K2" i="5"/>
  <c r="J37" i="5"/>
  <c r="M47" i="5"/>
  <c r="N64" i="5"/>
  <c r="J77" i="5"/>
  <c r="H37" i="5"/>
  <c r="N53" i="5"/>
  <c r="L53" i="5"/>
  <c r="M53" i="5"/>
  <c r="P53" i="5"/>
  <c r="H64" i="5"/>
  <c r="M17" i="5"/>
  <c r="J11" i="5"/>
  <c r="P41" i="5"/>
  <c r="L77" i="5"/>
  <c r="J41" i="5"/>
  <c r="H77" i="5"/>
  <c r="O53" i="5"/>
  <c r="M64" i="5"/>
  <c r="H11" i="5"/>
  <c r="L47" i="5"/>
  <c r="I19" i="5"/>
  <c r="M33" i="5"/>
  <c r="K60" i="5"/>
  <c r="J7" i="5"/>
  <c r="P38" i="5"/>
  <c r="N33" i="5"/>
  <c r="H82" i="5"/>
  <c r="O7" i="5"/>
  <c r="O33" i="5"/>
  <c r="I60" i="5"/>
  <c r="M82" i="5"/>
  <c r="N56" i="5"/>
  <c r="J17" i="5"/>
  <c r="P56" i="5"/>
  <c r="O17" i="5"/>
  <c r="M56" i="5"/>
  <c r="I3" i="5"/>
  <c r="Q37" i="5"/>
  <c r="M27" i="5"/>
  <c r="J28" i="5"/>
  <c r="Q28" i="5"/>
  <c r="M142" i="3" l="1"/>
  <c r="I94" i="5" s="1"/>
  <c r="S142" i="3"/>
  <c r="L138" i="3"/>
  <c r="L142" i="3" s="1"/>
  <c r="U142" i="3"/>
  <c r="Q94" i="5" s="1"/>
  <c r="N142" i="3"/>
  <c r="J94" i="5" s="1"/>
  <c r="T142" i="3"/>
  <c r="P94" i="5" s="1"/>
  <c r="AN76" i="3"/>
  <c r="J75" i="5" s="1"/>
  <c r="Q142" i="3"/>
  <c r="M94" i="5" s="1"/>
  <c r="O142" i="3"/>
  <c r="K94" i="5" s="1"/>
  <c r="AO76" i="3"/>
  <c r="K75" i="5" s="1"/>
  <c r="P142" i="3"/>
  <c r="R142" i="3"/>
  <c r="AS76" i="3"/>
  <c r="O75" i="5" s="1"/>
  <c r="AQ76" i="3"/>
  <c r="M75" i="5" s="1"/>
  <c r="AL86" i="3"/>
  <c r="N94" i="5"/>
  <c r="O94" i="5"/>
  <c r="L94" i="5"/>
  <c r="AQ89" i="3"/>
  <c r="M88" i="5" s="1"/>
  <c r="AO89" i="3"/>
  <c r="K88" i="5" s="1"/>
  <c r="AR88" i="3"/>
  <c r="N87" i="5" s="1"/>
  <c r="AT89" i="3"/>
  <c r="P88" i="5" s="1"/>
  <c r="AS87" i="3"/>
  <c r="O86" i="5" s="1"/>
  <c r="AR89" i="3"/>
  <c r="N88" i="5" s="1"/>
  <c r="AP89" i="3"/>
  <c r="L88" i="5" s="1"/>
  <c r="AN87" i="3"/>
  <c r="J86" i="5" s="1"/>
  <c r="AO87" i="3"/>
  <c r="K86" i="5" s="1"/>
  <c r="AS86" i="3"/>
  <c r="O85" i="5" s="1"/>
  <c r="AT88" i="3"/>
  <c r="P87" i="5" s="1"/>
  <c r="AU87" i="3"/>
  <c r="Q86" i="5" s="1"/>
  <c r="AO88" i="3"/>
  <c r="K87" i="5" s="1"/>
  <c r="AN89" i="3"/>
  <c r="J88" i="5" s="1"/>
  <c r="AO86" i="3"/>
  <c r="K85" i="5" s="1"/>
  <c r="AR87" i="3"/>
  <c r="N86" i="5" s="1"/>
  <c r="AR86" i="3"/>
  <c r="N85" i="5" s="1"/>
  <c r="AN86" i="3"/>
  <c r="J85" i="5" s="1"/>
  <c r="AP86" i="3"/>
  <c r="L85" i="5" s="1"/>
  <c r="AS89" i="3"/>
  <c r="O88" i="5" s="1"/>
  <c r="AQ88" i="3"/>
  <c r="M87" i="5" s="1"/>
  <c r="AP88" i="3"/>
  <c r="L87" i="5" s="1"/>
  <c r="AT86" i="3"/>
  <c r="P85" i="5" s="1"/>
  <c r="AQ87" i="3"/>
  <c r="M86" i="5" s="1"/>
  <c r="AU89" i="3"/>
  <c r="Q88" i="5" s="1"/>
  <c r="AM89" i="3"/>
  <c r="I88" i="5" s="1"/>
  <c r="AM87" i="3"/>
  <c r="I86" i="5" s="1"/>
  <c r="AM88" i="3"/>
  <c r="I87" i="5" s="1"/>
  <c r="AL88" i="3"/>
  <c r="AL87" i="3"/>
  <c r="AL89" i="3"/>
  <c r="L21" i="5"/>
  <c r="N21" i="5"/>
  <c r="P21" i="5"/>
  <c r="K21" i="5"/>
  <c r="O21" i="5"/>
  <c r="M21" i="5"/>
  <c r="J21" i="5"/>
  <c r="I21" i="5"/>
  <c r="AL76" i="3" l="1"/>
  <c r="H75" i="5" s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N8" i="6" l="1"/>
  <c r="M8" i="6"/>
  <c r="H23" i="5"/>
  <c r="H27" i="5"/>
  <c r="H29" i="5"/>
  <c r="H25" i="5"/>
  <c r="H24" i="5"/>
  <c r="H28" i="5"/>
  <c r="H22" i="5"/>
  <c r="H21" i="5"/>
  <c r="H26" i="5"/>
  <c r="H85" i="5"/>
  <c r="H87" i="5"/>
  <c r="H88" i="5"/>
  <c r="H86" i="5"/>
  <c r="H94" i="5"/>
</calcChain>
</file>

<file path=xl/sharedStrings.xml><?xml version="1.0" encoding="utf-8"?>
<sst xmlns="http://schemas.openxmlformats.org/spreadsheetml/2006/main" count="4081" uniqueCount="1557">
  <si>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</si>
  <si>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</si>
  <si>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</si>
  <si>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</si>
  <si>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</si>
  <si>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</si>
  <si>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</si>
  <si>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</si>
  <si>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</si>
  <si>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</si>
  <si>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</si>
  <si>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</si>
  <si>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</si>
  <si>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</si>
  <si>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</si>
  <si>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</si>
  <si>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</si>
  <si>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</si>
  <si>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</si>
  <si>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</si>
  <si>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</si>
  <si>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</si>
  <si>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</si>
  <si>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</si>
  <si>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</si>
  <si>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</si>
  <si>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</si>
  <si>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</si>
  <si>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</si>
  <si>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</si>
  <si>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</si>
  <si>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</si>
  <si>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</si>
  <si>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</si>
  <si>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</si>
  <si>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</si>
  <si>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</si>
  <si>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</si>
  <si>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</si>
  <si>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</si>
  <si>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</si>
  <si>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</si>
  <si>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</si>
  <si>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</si>
  <si>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</si>
  <si>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</si>
  <si>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</si>
  <si>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</si>
  <si>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</si>
  <si>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</si>
  <si>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</si>
  <si>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</si>
  <si>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</si>
  <si>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</si>
  <si>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</si>
  <si>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</si>
  <si>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</si>
  <si>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</si>
  <si>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</si>
  <si>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</si>
  <si>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</si>
  <si>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</si>
  <si>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</si>
  <si>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</si>
  <si>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</si>
  <si>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</si>
  <si>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</si>
  <si>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</si>
  <si>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</si>
  <si>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</si>
  <si>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</si>
  <si>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</si>
  <si>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</si>
  <si>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</si>
  <si>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</si>
  <si>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</si>
  <si>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</si>
  <si>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</si>
  <si>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</si>
  <si>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</si>
  <si>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</si>
  <si>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</si>
  <si>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</si>
  <si>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</si>
  <si>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</si>
  <si>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</si>
  <si>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</si>
  <si>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</si>
  <si>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</si>
  <si>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</si>
  <si>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</si>
  <si>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</si>
  <si>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</si>
  <si>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</si>
  <si>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</si>
  <si>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</si>
  <si>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</si>
  <si>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</si>
  <si>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</si>
  <si>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</si>
  <si>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</si>
  <si>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</si>
  <si>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</si>
  <si>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</si>
  <si>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</si>
  <si>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</si>
  <si>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</si>
  <si>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</si>
  <si>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</si>
  <si>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</si>
  <si>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</si>
  <si>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</si>
  <si>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</si>
  <si>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</si>
  <si>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</si>
  <si>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</si>
  <si>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</si>
  <si>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</si>
  <si>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</si>
  <si>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</si>
  <si>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</si>
  <si>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</si>
  <si>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</si>
  <si>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</si>
  <si>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</si>
  <si>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</si>
  <si>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</si>
  <si>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</si>
  <si>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1.  If using a 384-well format (E or G) plate, download the “384-Well Format E Data Analysis Patch” to reformat a 384-well dataset into the correct four sets of 96 assays for each of the four samples.</t>
  </si>
  <si>
    <t>NTC 1</t>
  </si>
  <si>
    <t>dCt</t>
  </si>
  <si>
    <t>NTC 2</t>
  </si>
  <si>
    <t>NTC 3</t>
  </si>
  <si>
    <t>NTC 4</t>
  </si>
  <si>
    <t>NTC 5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</si>
  <si>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</si>
  <si>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</si>
  <si>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</si>
  <si>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</si>
  <si>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</si>
  <si>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</si>
  <si>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</si>
  <si>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</si>
  <si>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</si>
  <si>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</si>
  <si>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</si>
  <si>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</si>
  <si>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</si>
  <si>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</si>
  <si>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</si>
  <si>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</si>
  <si>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</si>
  <si>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</si>
  <si>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</si>
  <si>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</si>
  <si>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</si>
  <si>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</si>
  <si>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</si>
  <si>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</si>
  <si>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</si>
  <si>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</si>
  <si>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</si>
  <si>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</si>
  <si>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</si>
  <si>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</si>
  <si>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</si>
  <si>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</si>
  <si>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</si>
  <si>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</si>
  <si>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</si>
  <si>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</si>
  <si>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</si>
  <si>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</si>
  <si>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</si>
  <si>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</si>
  <si>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</si>
  <si>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</si>
  <si>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</si>
  <si>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</si>
  <si>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</si>
  <si>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</si>
  <si>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</si>
  <si>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</si>
  <si>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</si>
  <si>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</si>
  <si>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</si>
  <si>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</si>
  <si>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</si>
  <si>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</si>
  <si>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</si>
  <si>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</si>
  <si>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</si>
  <si>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</si>
  <si>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</si>
  <si>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</si>
  <si>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</si>
  <si>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</si>
  <si>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</si>
  <si>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</si>
  <si>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</si>
  <si>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</si>
  <si>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</si>
  <si>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</si>
  <si>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</si>
  <si>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</si>
  <si>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</si>
  <si>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</si>
  <si>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</si>
  <si>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</si>
  <si>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</si>
  <si>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</si>
  <si>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</si>
  <si>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</si>
  <si>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</si>
  <si>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</si>
  <si>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</si>
  <si>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</si>
  <si>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</si>
  <si>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</si>
  <si>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</si>
  <si>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</si>
  <si>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</si>
  <si>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</si>
  <si>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</si>
  <si>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</si>
  <si>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</si>
  <si>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</si>
  <si>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</si>
  <si>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</si>
  <si>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</si>
  <si>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</si>
  <si>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</si>
  <si>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</si>
  <si>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</si>
  <si>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</si>
  <si>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</si>
  <si>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</si>
  <si>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</si>
  <si>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</si>
  <si>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</si>
  <si>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</si>
  <si>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</si>
  <si>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</si>
  <si>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</si>
  <si>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</si>
  <si>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</si>
  <si>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</si>
  <si>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</si>
  <si>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</si>
  <si>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</si>
  <si>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</si>
  <si>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</si>
  <si>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</si>
  <si>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</si>
  <si>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</si>
  <si>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</si>
  <si>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</si>
  <si>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</si>
  <si>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</si>
  <si>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</si>
  <si>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</si>
  <si>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</si>
  <si>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</si>
  <si>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</si>
  <si>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</si>
  <si>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</si>
  <si>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</si>
  <si>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</si>
  <si>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</si>
  <si>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</si>
  <si>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</si>
  <si>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</si>
  <si>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</si>
  <si>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</si>
  <si>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</si>
  <si>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</si>
  <si>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</si>
  <si>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</si>
  <si>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</si>
  <si>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</si>
  <si>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</si>
  <si>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</si>
  <si>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</si>
  <si>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</si>
  <si>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</si>
  <si>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</si>
  <si>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</si>
  <si>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</si>
  <si>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</si>
  <si>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</si>
  <si>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</si>
  <si>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</si>
  <si>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</si>
  <si>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</si>
  <si>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</si>
  <si>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</si>
  <si>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</si>
  <si>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</si>
  <si>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</si>
  <si>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</si>
  <si>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</si>
  <si>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</si>
  <si>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</si>
  <si>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</si>
  <si>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</si>
  <si>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</si>
  <si>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</si>
  <si>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</si>
  <si>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</si>
  <si>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</si>
  <si>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</si>
  <si>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</si>
  <si>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</si>
  <si>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</si>
  <si>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</si>
  <si>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</si>
  <si>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</si>
  <si>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</si>
  <si>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</si>
  <si>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</si>
  <si>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</si>
  <si>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</si>
  <si>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</si>
  <si>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</si>
  <si>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</si>
  <si>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</si>
  <si>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</si>
  <si>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</si>
  <si>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</si>
  <si>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</si>
  <si>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</si>
  <si>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</si>
  <si>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</si>
  <si>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</si>
  <si>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</si>
  <si>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</si>
  <si>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</si>
  <si>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</si>
  <si>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</si>
  <si>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</si>
  <si>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</si>
  <si>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</si>
  <si>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</si>
  <si>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</si>
  <si>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</si>
  <si>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</si>
  <si>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</si>
  <si>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</si>
  <si>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</si>
  <si>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</si>
  <si>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</si>
  <si>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</si>
  <si>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</si>
  <si>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</si>
  <si>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</si>
  <si>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</si>
  <si>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</si>
  <si>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</si>
  <si>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</si>
  <si>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</si>
  <si>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</si>
  <si>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</si>
  <si>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</si>
  <si>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</si>
  <si>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</si>
  <si>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</si>
  <si>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</si>
  <si>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</si>
  <si>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</si>
  <si>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</si>
  <si>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</si>
  <si>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</si>
  <si>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</si>
  <si>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</si>
  <si>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</si>
  <si>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</si>
  <si>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</si>
  <si>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</si>
  <si>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</si>
  <si>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</si>
  <si>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</si>
  <si>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</si>
  <si>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</si>
  <si>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</si>
  <si>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</si>
  <si>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</si>
  <si>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</si>
  <si>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</si>
  <si>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</si>
  <si>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</si>
  <si>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</si>
  <si>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</si>
  <si>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</si>
  <si>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</si>
  <si>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</si>
  <si>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</si>
  <si>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</si>
  <si>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</si>
  <si>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</si>
  <si>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</si>
  <si>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</si>
  <si>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</si>
  <si>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</si>
  <si>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</si>
  <si>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</si>
  <si>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</si>
  <si>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</si>
  <si>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</si>
  <si>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</si>
  <si>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</si>
  <si>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</si>
  <si>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</si>
  <si>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</si>
  <si>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</si>
  <si>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</si>
  <si>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</si>
  <si>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</si>
  <si>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</si>
  <si>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</si>
  <si>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</si>
  <si>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</si>
  <si>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</si>
  <si>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</si>
  <si>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</si>
  <si>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</si>
  <si>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</si>
  <si>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</si>
  <si>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</si>
  <si>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</si>
  <si>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</si>
  <si>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</si>
  <si>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</si>
  <si>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</si>
  <si>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</si>
  <si>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</si>
  <si>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</si>
  <si>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</si>
  <si>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</si>
  <si>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</si>
  <si>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</si>
  <si>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</si>
  <si>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</si>
  <si>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</si>
  <si>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</si>
  <si>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</si>
  <si>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</si>
  <si>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</si>
  <si>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</si>
  <si>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</si>
  <si>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</si>
  <si>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</si>
  <si>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</si>
  <si>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</si>
  <si>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</si>
  <si>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</si>
  <si>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</si>
  <si>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</si>
  <si>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</si>
  <si>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</si>
  <si>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</si>
  <si>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</si>
  <si>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</si>
  <si>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</si>
  <si>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</si>
  <si>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</si>
  <si>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</si>
  <si>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</si>
  <si>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</si>
  <si>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</si>
  <si>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</si>
  <si>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</si>
  <si>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</si>
  <si>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</si>
  <si>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</si>
  <si>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</si>
  <si>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</si>
  <si>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</si>
  <si>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</si>
  <si>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</si>
  <si>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</si>
  <si>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</si>
  <si>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</si>
  <si>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</si>
  <si>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</si>
  <si>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</si>
  <si>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</si>
  <si>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</si>
  <si>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</si>
  <si>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</si>
  <si>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</si>
  <si>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</si>
  <si>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</si>
  <si>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</si>
  <si>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</si>
  <si>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</si>
  <si>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</si>
  <si>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</si>
  <si>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</si>
  <si>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</si>
  <si>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</si>
  <si>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</si>
  <si>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</si>
  <si>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</si>
  <si>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</si>
  <si>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</si>
  <si>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</si>
  <si>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</si>
  <si>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</si>
  <si>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</si>
  <si>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</si>
  <si>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</si>
  <si>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</si>
  <si>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</si>
  <si>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</si>
  <si>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</si>
  <si>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</si>
  <si>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</si>
  <si>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</si>
  <si>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</si>
  <si>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</si>
  <si>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</si>
  <si>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</si>
  <si>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</si>
  <si>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</si>
  <si>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</si>
  <si>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</si>
  <si>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</si>
  <si>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</si>
  <si>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</si>
  <si>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</si>
  <si>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</si>
  <si>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</si>
  <si>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</si>
  <si>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</si>
  <si>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</si>
  <si>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</si>
  <si>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</si>
  <si>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</si>
  <si>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</si>
  <si>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</si>
  <si>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</si>
  <si>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</si>
  <si>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</si>
  <si>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</si>
  <si>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</si>
  <si>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</si>
  <si>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</si>
  <si>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</si>
  <si>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</si>
  <si>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</si>
  <si>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</si>
  <si>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</si>
  <si>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</si>
  <si>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</si>
  <si>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</si>
  <si>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</si>
  <si>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</si>
  <si>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</si>
  <si>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</si>
  <si>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</si>
  <si>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</si>
  <si>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</si>
  <si>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</si>
  <si>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</si>
  <si>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</si>
  <si>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</si>
  <si>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</si>
  <si>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</si>
  <si>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</si>
  <si>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</si>
  <si>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</si>
  <si>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</si>
  <si>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</si>
  <si>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</si>
  <si>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</si>
  <si>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</si>
  <si>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</si>
  <si>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</si>
  <si>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</si>
  <si>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</si>
  <si>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</si>
  <si>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</si>
  <si>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</si>
  <si>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</si>
  <si>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</si>
  <si>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</si>
  <si>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</si>
  <si>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</si>
  <si>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</si>
  <si>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</si>
  <si>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</si>
  <si>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</si>
  <si>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</si>
  <si>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</si>
  <si>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</si>
  <si>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</si>
  <si>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</si>
  <si>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</si>
  <si>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</si>
  <si>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</si>
  <si>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</si>
  <si>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</si>
  <si>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</si>
  <si>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</si>
  <si>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</si>
  <si>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</si>
  <si>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</si>
  <si>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</si>
  <si>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</si>
  <si>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</si>
  <si>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</si>
  <si>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</si>
  <si>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</si>
  <si>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</si>
  <si>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</si>
  <si>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</si>
  <si>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</si>
  <si>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</si>
  <si>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</si>
  <si>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</si>
  <si>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</si>
  <si>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</si>
  <si>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</si>
  <si>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</si>
  <si>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</si>
  <si>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</si>
  <si>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</si>
  <si>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</si>
  <si>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</si>
  <si>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</si>
  <si>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</si>
  <si>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</si>
  <si>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</si>
  <si>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</si>
  <si>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</si>
  <si>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</si>
  <si>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</si>
  <si>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</si>
  <si>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</si>
  <si>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</si>
  <si>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</si>
  <si>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</si>
  <si>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</si>
  <si>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</si>
  <si>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</si>
  <si>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</si>
  <si>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</si>
  <si>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</si>
  <si>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</si>
  <si>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</si>
  <si>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</si>
  <si>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</si>
  <si>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</si>
  <si>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</si>
  <si>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</si>
  <si>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</si>
  <si>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</si>
  <si>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</si>
  <si>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</si>
  <si>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</si>
  <si>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</si>
  <si>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</si>
  <si>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</si>
  <si>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</si>
  <si>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</si>
  <si>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</si>
  <si>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</si>
  <si>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</si>
  <si>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</si>
  <si>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</si>
  <si>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</si>
  <si>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</si>
  <si>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</si>
  <si>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</si>
  <si>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</si>
  <si>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</si>
  <si>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</si>
  <si>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</si>
  <si>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</si>
  <si>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</si>
  <si>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</si>
  <si>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</si>
  <si>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</si>
  <si>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</si>
  <si>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</si>
  <si>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</si>
  <si>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</si>
  <si>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</si>
  <si>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</si>
  <si>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</si>
  <si>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</si>
  <si>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</si>
  <si>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</si>
  <si>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</si>
  <si>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</si>
  <si>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</si>
  <si>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</si>
  <si>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</si>
  <si>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</si>
  <si>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</si>
  <si>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</si>
  <si>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</si>
  <si>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</si>
  <si>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</si>
  <si>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</si>
  <si>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</si>
  <si>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</si>
  <si>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</si>
  <si>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</si>
  <si>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</si>
  <si>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</si>
  <si>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</si>
  <si>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</si>
  <si>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</si>
  <si>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</si>
  <si>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</si>
  <si>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</si>
  <si>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</si>
  <si>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</si>
  <si>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</si>
  <si>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</si>
  <si>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</si>
  <si>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</si>
  <si>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</si>
  <si>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</si>
  <si>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</si>
  <si>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</si>
  <si>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</si>
  <si>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</si>
  <si>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</si>
  <si>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</si>
  <si>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</si>
  <si>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</si>
  <si>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</si>
  <si>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</si>
  <si>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</si>
  <si>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</si>
  <si>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</si>
  <si>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</si>
  <si>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</si>
  <si>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</si>
  <si>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</si>
  <si>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</si>
  <si>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</si>
  <si>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</si>
  <si>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</si>
  <si>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</si>
  <si>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</si>
  <si>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</si>
  <si>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</si>
  <si>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</si>
  <si>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</si>
  <si>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</si>
  <si>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</si>
  <si>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</si>
  <si>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</si>
  <si>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</si>
  <si>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</si>
  <si>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</si>
  <si>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</si>
  <si>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</si>
  <si>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</si>
  <si>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</si>
  <si>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</si>
  <si>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</si>
  <si>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</si>
  <si>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</si>
  <si>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</si>
  <si>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</si>
  <si>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</si>
  <si>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</si>
  <si>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</si>
  <si>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</si>
  <si>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</si>
  <si>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</si>
  <si>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</si>
  <si>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</si>
  <si>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</si>
  <si>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</si>
  <si>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</si>
  <si>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</si>
  <si>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</si>
  <si>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</si>
  <si>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</si>
  <si>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</si>
  <si>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</si>
  <si>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</si>
  <si>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</si>
  <si>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</si>
  <si>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</si>
  <si>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</si>
  <si>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</si>
  <si>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</si>
  <si>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</si>
  <si>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</si>
  <si>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</si>
  <si>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</si>
  <si>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</si>
  <si>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</si>
  <si>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</si>
  <si>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</si>
  <si>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</si>
  <si>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</si>
  <si>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</si>
  <si>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</si>
  <si>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</si>
  <si>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</si>
  <si>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</si>
  <si>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</si>
  <si>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</si>
  <si>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</si>
  <si>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</si>
  <si>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</si>
  <si>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</si>
  <si>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</si>
  <si>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</si>
  <si>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</si>
  <si>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</si>
  <si>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</si>
  <si>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</si>
  <si>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</si>
  <si>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</si>
  <si>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</si>
  <si>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</si>
  <si>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</si>
  <si>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</si>
  <si>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</si>
  <si>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</si>
  <si>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</si>
  <si>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</si>
  <si>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</si>
  <si>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</si>
  <si>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</si>
  <si>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</si>
  <si>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</si>
  <si>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</si>
  <si>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</si>
  <si>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</si>
  <si>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</si>
  <si>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</si>
  <si>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</si>
  <si>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</si>
  <si>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</si>
  <si>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</si>
  <si>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</si>
  <si>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</si>
  <si>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</si>
  <si>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</si>
  <si>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</si>
  <si>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</si>
  <si>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</si>
  <si>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</si>
  <si>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</si>
  <si>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</si>
  <si>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</si>
  <si>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</si>
  <si>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</si>
  <si>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</si>
  <si>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</si>
  <si>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</si>
  <si>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</si>
  <si>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</si>
  <si>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</si>
  <si>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</si>
  <si>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</si>
  <si>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</si>
  <si>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</si>
  <si>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</si>
  <si>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</si>
  <si>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</si>
  <si>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</si>
  <si>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</si>
  <si>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</si>
  <si>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</si>
  <si>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</si>
  <si>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</si>
  <si>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</si>
  <si>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</si>
  <si>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</si>
  <si>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</si>
  <si>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</si>
  <si>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</si>
  <si>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</si>
  <si>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</si>
  <si>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</si>
  <si>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</si>
  <si>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</si>
  <si>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</si>
  <si>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</si>
  <si>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</si>
  <si>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</si>
  <si>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</si>
  <si>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</si>
  <si>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</si>
  <si>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</si>
  <si>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</si>
  <si>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</si>
  <si>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</si>
  <si>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</si>
  <si>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</si>
  <si>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</si>
  <si>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</si>
  <si>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</si>
  <si>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</si>
  <si>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</si>
  <si>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</si>
  <si>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</si>
  <si>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</si>
  <si>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</si>
  <si>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</si>
  <si>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</si>
  <si>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</si>
  <si>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</si>
  <si>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</si>
  <si>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</si>
  <si>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</si>
  <si>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</si>
  <si>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</si>
  <si>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</si>
  <si>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</si>
  <si>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</si>
  <si>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</si>
  <si>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</si>
  <si>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</si>
  <si>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</si>
  <si>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</si>
  <si>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</si>
  <si>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</si>
  <si>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</si>
  <si>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</si>
  <si>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</si>
  <si>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</si>
  <si>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</si>
  <si>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</si>
  <si>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</si>
  <si>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</si>
  <si>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</si>
  <si>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</si>
  <si>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</si>
  <si>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</si>
  <si>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</si>
  <si>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</si>
  <si>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</si>
  <si>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</si>
  <si>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</si>
  <si>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</si>
  <si>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</si>
  <si>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</si>
  <si>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</si>
  <si>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</si>
  <si>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</si>
  <si>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</si>
  <si>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</si>
  <si>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</si>
  <si>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</si>
  <si>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</si>
  <si>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</si>
  <si>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</si>
  <si>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</si>
  <si>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</si>
  <si>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</si>
  <si>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</si>
  <si>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</si>
  <si>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</si>
  <si>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</si>
  <si>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</si>
  <si>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</si>
  <si>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</si>
  <si>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</si>
  <si>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</si>
  <si>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</si>
  <si>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</si>
  <si>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</si>
  <si>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</si>
  <si>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</si>
  <si>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</si>
  <si>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</si>
  <si>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</si>
  <si>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</si>
  <si>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</si>
  <si>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</si>
  <si>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</si>
  <si>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</si>
  <si>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</si>
  <si>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</si>
  <si>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</si>
  <si>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</si>
  <si>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</si>
  <si>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</si>
  <si>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</si>
  <si>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1. PPC (NTC)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</si>
  <si>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</si>
  <si>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</si>
  <si>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</si>
  <si>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</si>
  <si>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</si>
  <si>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</si>
  <si>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</si>
  <si>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</si>
  <si>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</si>
  <si>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</si>
  <si>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</si>
  <si>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</si>
  <si>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</si>
  <si>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</si>
  <si>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</si>
  <si>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</si>
  <si>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</si>
  <si>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</si>
  <si>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</si>
  <si>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</si>
  <si>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</si>
  <si>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</si>
  <si>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</si>
  <si>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</si>
  <si>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</si>
  <si>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</si>
  <si>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</si>
  <si>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</si>
  <si>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</si>
  <si>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</si>
  <si>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</si>
  <si>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</si>
  <si>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</si>
  <si>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</si>
  <si>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</si>
  <si>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</si>
  <si>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</si>
  <si>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</si>
  <si>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</si>
  <si>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</si>
  <si>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</si>
  <si>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</si>
  <si>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</si>
  <si>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</si>
  <si>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</si>
  <si>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</si>
  <si>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</si>
  <si>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</si>
  <si>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</si>
  <si>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</si>
  <si>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</si>
  <si>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</si>
  <si>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</si>
  <si>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</si>
  <si>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</si>
  <si>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</si>
  <si>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</si>
  <si>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</si>
  <si>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</si>
  <si>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</si>
  <si>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</si>
  <si>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</si>
  <si>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</si>
  <si>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</si>
  <si>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</si>
  <si>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</si>
  <si>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</si>
  <si>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</si>
  <si>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</si>
  <si>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</si>
  <si>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</si>
  <si>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</si>
  <si>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</si>
  <si>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</si>
  <si>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</si>
  <si>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</si>
  <si>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</si>
  <si>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</si>
  <si>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</si>
  <si>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</si>
  <si>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</si>
  <si>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</si>
  <si>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</si>
  <si>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</si>
  <si>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</si>
  <si>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</si>
  <si>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</si>
  <si>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</si>
  <si>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</si>
  <si>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</si>
  <si>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</si>
  <si>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</si>
  <si>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</si>
  <si>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</si>
  <si>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</si>
  <si>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</si>
  <si>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</si>
  <si>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</si>
  <si>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</si>
  <si>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</si>
  <si>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</si>
  <si>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</si>
  <si>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</si>
  <si>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</si>
  <si>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</si>
  <si>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</si>
  <si>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</si>
  <si>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</si>
  <si>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</si>
  <si>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</si>
  <si>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</si>
  <si>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</si>
  <si>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</si>
  <si>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</si>
  <si>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</si>
  <si>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</si>
  <si>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</si>
  <si>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</si>
  <si>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</si>
  <si>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</si>
  <si>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</si>
  <si>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</si>
  <si>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</si>
  <si>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</si>
  <si>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</si>
  <si>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</si>
  <si>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</si>
  <si>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</si>
  <si>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</si>
  <si>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</si>
  <si>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</si>
  <si>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</si>
  <si>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</si>
  <si>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</si>
  <si>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</si>
  <si>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</si>
  <si>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</si>
  <si>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</si>
  <si>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</si>
  <si>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</si>
  <si>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</si>
  <si>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</si>
  <si>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</si>
  <si>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</si>
  <si>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</si>
  <si>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</si>
  <si>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</si>
  <si>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</si>
  <si>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</si>
  <si>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</si>
  <si>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</si>
  <si>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</si>
  <si>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</si>
  <si>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</si>
  <si>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</si>
  <si>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</si>
  <si>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</si>
  <si>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</si>
  <si>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</si>
  <si>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</si>
  <si>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</si>
  <si>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</si>
  <si>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</si>
  <si>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</si>
  <si>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</si>
  <si>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</si>
  <si>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</si>
  <si>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</si>
  <si>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</si>
  <si>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</si>
  <si>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</si>
  <si>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</si>
  <si>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</si>
  <si>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</si>
  <si>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</si>
  <si>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</si>
  <si>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</si>
  <si>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</si>
  <si>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</si>
  <si>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</si>
  <si>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</si>
  <si>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</si>
  <si>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</si>
  <si>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</si>
  <si>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</si>
  <si>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</si>
  <si>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</si>
  <si>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</si>
  <si>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</si>
  <si>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</si>
  <si>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</si>
  <si>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</si>
  <si>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</si>
  <si>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</si>
  <si>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</si>
  <si>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</si>
  <si>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</si>
  <si>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</si>
  <si>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</si>
  <si>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</si>
  <si>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</si>
  <si>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</si>
  <si>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</si>
  <si>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</si>
  <si>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</si>
  <si>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</si>
  <si>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</si>
  <si>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</si>
  <si>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</si>
  <si>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</si>
  <si>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</si>
  <si>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</si>
  <si>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</si>
  <si>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</si>
  <si>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</si>
  <si>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</si>
  <si>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</si>
  <si>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</si>
  <si>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</si>
  <si>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</si>
  <si>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</si>
  <si>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</si>
  <si>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</si>
  <si>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</si>
  <si>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</si>
  <si>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</si>
  <si>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</si>
  <si>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</si>
  <si>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</si>
  <si>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</si>
  <si>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</si>
  <si>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</si>
  <si>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</si>
  <si>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</si>
  <si>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</si>
  <si>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</si>
  <si>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</si>
  <si>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</si>
  <si>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</si>
  <si>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</si>
  <si>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</si>
  <si>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</si>
  <si>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</si>
  <si>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</si>
  <si>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</si>
  <si>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</si>
  <si>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</si>
  <si>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</si>
  <si>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</si>
  <si>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</si>
  <si>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</si>
  <si>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</si>
  <si>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</si>
  <si>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</si>
  <si>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</si>
  <si>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</si>
  <si>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</si>
  <si>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</si>
  <si>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</si>
  <si>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</si>
  <si>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</si>
  <si>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</si>
  <si>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</si>
  <si>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</si>
  <si>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</si>
  <si>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</si>
  <si>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</si>
  <si>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</si>
  <si>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</si>
  <si>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</si>
  <si>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</si>
  <si>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</si>
  <si>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</si>
  <si>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</si>
  <si>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</si>
  <si>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</si>
  <si>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</si>
  <si>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</si>
  <si>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</si>
  <si>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</si>
  <si>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</si>
  <si>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</si>
  <si>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</si>
  <si>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</si>
  <si>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</si>
  <si>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</si>
  <si>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</si>
  <si>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</si>
  <si>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</si>
  <si>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</si>
  <si>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</si>
  <si>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</si>
  <si>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</si>
  <si>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</si>
  <si>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</si>
  <si>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</si>
  <si>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</si>
  <si>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</si>
  <si>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</si>
  <si>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</si>
  <si>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</si>
  <si>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</si>
  <si>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</si>
  <si>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</si>
  <si>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</si>
  <si>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</si>
  <si>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</si>
  <si>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</si>
  <si>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</si>
  <si>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</si>
  <si>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</si>
  <si>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</si>
  <si>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</si>
  <si>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</si>
  <si>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</si>
  <si>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</si>
  <si>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</si>
  <si>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</si>
  <si>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</si>
  <si>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</si>
  <si>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</si>
  <si>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</si>
  <si>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</si>
  <si>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</si>
  <si>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</si>
  <si>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</si>
  <si>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</si>
  <si>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</si>
  <si>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</si>
  <si>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</si>
  <si>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</si>
  <si>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</si>
  <si>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</si>
  <si>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</si>
  <si>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</si>
  <si>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</si>
  <si>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</si>
  <si>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</si>
  <si>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</si>
  <si>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</si>
  <si>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</si>
  <si>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</si>
  <si>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</si>
  <si>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</si>
  <si>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</si>
  <si>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</si>
  <si>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</si>
  <si>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</si>
  <si>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</si>
  <si>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</si>
  <si>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</si>
  <si>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</si>
  <si>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</si>
  <si>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</si>
  <si>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</si>
  <si>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</si>
  <si>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</si>
  <si>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</si>
  <si>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</si>
  <si>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</si>
  <si>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</si>
  <si>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</si>
  <si>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</si>
  <si>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</si>
  <si>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</si>
  <si>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</si>
  <si>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</si>
  <si>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</si>
  <si>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</si>
  <si>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</si>
  <si>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</si>
  <si>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</si>
  <si>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</si>
  <si>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</si>
  <si>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</si>
  <si>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</si>
  <si>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</si>
  <si>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</si>
  <si>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</si>
  <si>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</si>
  <si>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</si>
  <si>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</si>
  <si>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</si>
  <si>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</si>
  <si>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</si>
  <si>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</si>
  <si>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</si>
  <si>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</si>
  <si>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</si>
  <si>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</si>
  <si>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</si>
  <si>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</si>
  <si>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</si>
  <si>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</si>
  <si>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</si>
  <si>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</si>
  <si>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</si>
  <si>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</si>
  <si>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</si>
  <si>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</si>
  <si>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</si>
  <si>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</si>
  <si>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</si>
  <si>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</si>
  <si>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</si>
  <si>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</si>
  <si>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</si>
  <si>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</si>
  <si>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</si>
  <si>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</si>
  <si>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</si>
  <si>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</si>
  <si>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</si>
  <si>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</si>
  <si>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</si>
  <si>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</si>
  <si>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</si>
  <si>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</si>
  <si>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</si>
  <si>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</si>
  <si>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</si>
  <si>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</si>
  <si>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</si>
  <si>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</si>
  <si>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</si>
  <si>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</si>
  <si>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</si>
  <si>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</si>
  <si>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</si>
  <si>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</si>
  <si>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</si>
  <si>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</si>
  <si>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</si>
  <si>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</si>
  <si>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</si>
  <si>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</si>
  <si>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</si>
  <si>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</si>
  <si>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</si>
  <si>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</si>
  <si>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</si>
  <si>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</si>
  <si>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</si>
  <si>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</si>
  <si>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</si>
  <si>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</si>
  <si>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</si>
  <si>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</si>
  <si>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</si>
  <si>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</si>
  <si>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</si>
  <si>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</si>
  <si>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</si>
  <si>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</si>
  <si>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</si>
  <si>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</si>
  <si>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</si>
  <si>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</si>
  <si>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</si>
  <si>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</si>
  <si>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</si>
  <si>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</si>
  <si>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</si>
  <si>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</si>
  <si>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</si>
  <si>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</si>
  <si>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</si>
  <si>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</si>
  <si>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</si>
  <si>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</si>
  <si>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</si>
  <si>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</si>
  <si>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</si>
  <si>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</si>
  <si>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</si>
  <si>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</si>
  <si>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</si>
  <si>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</si>
  <si>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</si>
  <si>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</si>
  <si>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</si>
  <si>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</si>
  <si>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</si>
  <si>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</si>
  <si>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</si>
  <si>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</si>
  <si>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</si>
  <si>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</si>
  <si>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</si>
  <si>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</si>
  <si>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</si>
  <si>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</si>
  <si>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</si>
  <si>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</si>
  <si>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</si>
  <si>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</si>
  <si>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</si>
  <si>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</si>
  <si>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</si>
  <si>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</si>
  <si>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</si>
  <si>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</si>
  <si>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</si>
  <si>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</si>
  <si>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</si>
  <si>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</si>
  <si>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</si>
  <si>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</si>
  <si>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</si>
  <si>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</si>
  <si>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</si>
  <si>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</si>
  <si>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</si>
  <si>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</si>
  <si>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</si>
  <si>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</si>
  <si>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</si>
  <si>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</si>
  <si>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</si>
  <si>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</si>
  <si>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</si>
  <si>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</si>
  <si>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</si>
  <si>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</si>
  <si>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</si>
  <si>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</si>
  <si>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</si>
  <si>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</si>
  <si>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</si>
  <si>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</si>
  <si>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</si>
  <si>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</si>
  <si>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</si>
  <si>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</si>
  <si>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</si>
  <si>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</si>
  <si>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</si>
  <si>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</si>
  <si>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</si>
  <si>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</si>
  <si>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</si>
  <si>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</si>
  <si>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SHV Ct</t>
  </si>
  <si>
    <t>SHV call</t>
  </si>
  <si>
    <t>MRSA</t>
  </si>
  <si>
    <t>MRSA dCt</t>
  </si>
  <si>
    <t>Species/Gene</t>
  </si>
  <si>
    <t>MRSA NTC</t>
  </si>
  <si>
    <t>NTC</t>
  </si>
  <si>
    <t>Methicillin Resistant Staphylococcus aureus</t>
  </si>
  <si>
    <t>May detect (microbial identification)</t>
  </si>
  <si>
    <t>Species/gene</t>
  </si>
  <si>
    <t>NTC data</t>
  </si>
  <si>
    <t>Average</t>
  </si>
  <si>
    <t>Test samples</t>
  </si>
  <si>
    <t>Identification call</t>
  </si>
  <si>
    <t>Antibiotic classification / virulence factor gene description</t>
  </si>
  <si>
    <t>Also detects (antibiotic resistance gene) / associated species (virulence factor)</t>
  </si>
  <si>
    <t>2. Universal assays (test sample)</t>
  </si>
  <si>
    <t>2. PPC (test sample)</t>
  </si>
  <si>
    <t>Instructions for analyzing Microbial DNA qPCR Array results with this template:</t>
  </si>
  <si>
    <t xml:space="preserve">Generally, only change data in the yellow cells. Gray and white cells contain formulas for calculation or results. Please do not change them. </t>
  </si>
  <si>
    <t>2. Copy the Ct values of your test sample from your real-time PCR results; use the "Paste Special" function and select "Values" to paste the Ct values to the yellow part of the "Input Ct" worksheet. This template accommodates a maximum number of 10 samples.</t>
  </si>
  <si>
    <t xml:space="preserve">3. Obtain presence/absence/questionable call results for microbial species/genes in each sample in the "Identification Call" worksheet. </t>
  </si>
  <si>
    <t>Data analysis calculates the presence or absence of a microbial species or microbial gene for all inputted samples. A microbial species/gene profile will be displayed under the"Identification Call" tab.</t>
  </si>
  <si>
    <t>To analyze data, use the following simple procedure: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</si>
</sst>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2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</cellStyleXfs>
  <cellXfs count="121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7" fillId="0" borderId="10" xfId="43" applyFont="1" applyBorder="1" applyAlignment="1">
      <alignment horizontal="left" vertical="center"/>
    </xf>
    <xf numFmtId="0" fontId="58" fillId="0" borderId="10" xfId="43" applyFont="1" applyFill="1" applyBorder="1" applyAlignment="1"/>
    <xf numFmtId="0" fontId="18" fillId="0" borderId="10" xfId="356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59" fillId="0" borderId="10" xfId="43" applyFont="1" applyBorder="1" applyAlignment="1">
      <alignment horizontal="left" vertical="center"/>
    </xf>
    <xf numFmtId="0" fontId="59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59" fillId="0" borderId="10" xfId="0" applyFont="1" applyFill="1" applyBorder="1"/>
    <xf numFmtId="0" fontId="0" fillId="0" borderId="0" xfId="0" applyFill="1"/>
    <xf numFmtId="2" fontId="0" fillId="0" borderId="1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0" fontId="18" fillId="0" borderId="10" xfId="356" applyFill="1" applyBorder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60" fillId="0" borderId="10" xfId="42" applyFont="1" applyFill="1" applyBorder="1"/>
    <xf numFmtId="0" fontId="61" fillId="0" borderId="10" xfId="43" applyFont="1" applyFill="1" applyBorder="1" applyAlignment="1">
      <alignment horizontal="left" vertical="center"/>
    </xf>
    <xf numFmtId="0" fontId="1" fillId="0" borderId="10" xfId="0" applyFont="1" applyFill="1" applyBorder="1"/>
    <xf numFmtId="0" fontId="1" fillId="0" borderId="10" xfId="43" applyFont="1" applyFill="1" applyBorder="1" applyAlignment="1"/>
    <xf numFmtId="0" fontId="60" fillId="0" borderId="10" xfId="42" applyFont="1" applyFill="1" applyBorder="1" applyAlignment="1"/>
    <xf numFmtId="0" fontId="1" fillId="0" borderId="0" xfId="0" applyFont="1"/>
    <xf numFmtId="0" fontId="16" fillId="0" borderId="10" xfId="0" applyFont="1" applyBorder="1"/>
    <xf numFmtId="2" fontId="58" fillId="91" borderId="10" xfId="0" applyNumberFormat="1" applyFont="1" applyFill="1" applyBorder="1"/>
    <xf numFmtId="0" fontId="58" fillId="91" borderId="10" xfId="0" applyFont="1" applyFill="1" applyBorder="1"/>
    <xf numFmtId="2" fontId="58" fillId="90" borderId="10" xfId="0" applyNumberFormat="1" applyFont="1" applyFill="1" applyBorder="1"/>
    <xf numFmtId="0" fontId="16" fillId="0" borderId="10" xfId="0" applyFont="1" applyFill="1" applyBorder="1"/>
    <xf numFmtId="0" fontId="57" fillId="0" borderId="10" xfId="43" applyFont="1" applyBorder="1" applyAlignment="1">
      <alignment horizontal="left" vertical="center" wrapText="1"/>
    </xf>
    <xf numFmtId="0" fontId="61" fillId="0" borderId="10" xfId="43" applyFont="1" applyFill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62" fillId="0" borderId="0" xfId="0" applyFont="1" applyBorder="1" applyAlignment="1">
      <alignment wrapText="1"/>
    </xf>
    <xf numFmtId="0" fontId="62" fillId="0" borderId="0" xfId="0" applyFont="1"/>
    <xf numFmtId="0" fontId="0" fillId="0" borderId="10" xfId="0" applyFont="1" applyFill="1" applyBorder="1"/>
    <xf numFmtId="0" fontId="0" fillId="0" borderId="0" xfId="0" applyAlignment="1"/>
    <xf numFmtId="0" fontId="0" fillId="0" borderId="10" xfId="0" applyBorder="1" applyAlignment="1">
      <alignment horizontal="center"/>
    </xf>
    <xf numFmtId="0" fontId="18" fillId="0" borderId="10" xfId="42" applyFont="1" applyFill="1" applyBorder="1"/>
    <xf numFmtId="0" fontId="0" fillId="0" borderId="10" xfId="0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61" fillId="0" borderId="10" xfId="43" applyFont="1" applyFill="1" applyBorder="1" applyAlignment="1">
      <alignment horizontal="left" vertical="center" wrapText="1"/>
    </xf>
    <xf numFmtId="0" fontId="0" fillId="90" borderId="0" xfId="0" applyFill="1"/>
    <xf numFmtId="0" fontId="60" fillId="0" borderId="0" xfId="0" applyFont="1" applyBorder="1"/>
    <xf numFmtId="0" fontId="60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0" fillId="90" borderId="0" xfId="0" applyFont="1" applyFill="1"/>
    <xf numFmtId="0" fontId="0" fillId="90" borderId="0" xfId="0" applyFont="1" applyFill="1" applyBorder="1" applyAlignment="1">
      <alignment horizontal="center"/>
    </xf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9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8" fillId="0" borderId="10" xfId="43" applyFont="1" applyFill="1" applyBorder="1" applyAlignment="1">
      <alignment horizontal="left"/>
    </xf>
    <xf numFmtId="0" fontId="58" fillId="0" borderId="10" xfId="43" applyFont="1" applyBorder="1" applyAlignment="1">
      <alignment horizontal="left" wrapText="1"/>
    </xf>
    <xf numFmtId="0" fontId="58" fillId="0" borderId="10" xfId="43" applyFont="1" applyFill="1" applyBorder="1" applyAlignment="1">
      <alignment horizontal="left" vertical="center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2" xfId="464" applyBorder="1" applyAlignment="1">
      <alignment vertical="center"/>
    </xf>
    <xf numFmtId="0" fontId="18" fillId="0" borderId="24" xfId="464" applyBorder="1" applyAlignment="1">
      <alignment vertical="center"/>
    </xf>
    <xf numFmtId="0" fontId="18" fillId="0" borderId="11" xfId="464" applyBorder="1" applyAlignment="1">
      <alignment vertical="center"/>
    </xf>
    <xf numFmtId="0" fontId="20" fillId="0" borderId="10" xfId="464" applyFont="1" applyBorder="1" applyAlignment="1">
      <alignment horizontal="left" vertical="top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wrapText="1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2" borderId="11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6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90" borderId="0" xfId="0" applyFont="1" applyFill="1" applyAlignment="1">
      <alignment horizontal="center"/>
    </xf>
    <xf numFmtId="0" fontId="0" fillId="90" borderId="26" xfId="0" applyFont="1" applyFill="1" applyBorder="1" applyAlignment="1">
      <alignment horizontal="center"/>
    </xf>
  </cellXfs>
  <cellStyles count="925">
    <cellStyle name="20% - Accent1" xfId="19" builtinId="30" customBuiltin="1"/>
    <cellStyle name="20% - Accent1 2" xfId="44"/>
    <cellStyle name="20% - Accent1 2 2" xfId="45"/>
    <cellStyle name="20% - Accent1 2 2 2" xfId="898"/>
    <cellStyle name="20% - Accent1 2 3" xfId="46"/>
    <cellStyle name="20% - Accent1 2 4" xfId="47"/>
    <cellStyle name="20% - Accent1 2 4 2" xfId="473"/>
    <cellStyle name="20% - Accent1 2 4 3" xfId="687"/>
    <cellStyle name="20% - Accent1 2 5" xfId="460"/>
    <cellStyle name="20% - Accent1 2 5 2" xfId="641"/>
    <cellStyle name="20% - Accent1 2 5 3" xfId="688"/>
    <cellStyle name="20% - Accent1 3" xfId="48"/>
    <cellStyle name="20% - Accent1 3 2" xfId="49"/>
    <cellStyle name="20% - Accent1 3 2 2" xfId="899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3" xfId="691"/>
    <cellStyle name="20% - Accent1 5" xfId="53"/>
    <cellStyle name="20% - Accent1 5 2" xfId="595"/>
    <cellStyle name="20% - Accent1 5 2 2" xfId="693"/>
    <cellStyle name="20% - Accent1 5 3" xfId="692"/>
    <cellStyle name="20% - Accent1 6" xfId="54"/>
    <cellStyle name="20% - Accent1 7" xfId="441"/>
    <cellStyle name="20% - Accent1 7 2" xfId="622"/>
    <cellStyle name="20% - Accent1 7 3" xfId="694"/>
    <cellStyle name="20% - Accent1 8" xfId="581"/>
    <cellStyle name="20% - Accent1 8 2" xfId="695"/>
    <cellStyle name="20% - Accent1 9" xfId="671"/>
    <cellStyle name="20% - Accent2" xfId="23" builtinId="34" customBuiltin="1"/>
    <cellStyle name="20% - Accent2 2" xfId="55"/>
    <cellStyle name="20% - Accent2 2 2" xfId="56"/>
    <cellStyle name="20% - Accent2 2 2 2" xfId="900"/>
    <cellStyle name="20% - Accent2 2 3" xfId="57"/>
    <cellStyle name="20% - Accent2 2 4" xfId="58"/>
    <cellStyle name="20% - Accent2 2 4 2" xfId="476"/>
    <cellStyle name="20% - Accent2 2 4 3" xfId="696"/>
    <cellStyle name="20% - Accent2 2 5" xfId="459"/>
    <cellStyle name="20% - Accent2 2 5 2" xfId="640"/>
    <cellStyle name="20% - Accent2 2 5 3" xfId="697"/>
    <cellStyle name="20% - Accent2 3" xfId="59"/>
    <cellStyle name="20% - Accent2 3 2" xfId="60"/>
    <cellStyle name="20% - Accent2 3 2 2" xfId="901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3" xfId="700"/>
    <cellStyle name="20% - Accent2 5" xfId="64"/>
    <cellStyle name="20% - Accent2 5 2" xfId="596"/>
    <cellStyle name="20% - Accent2 5 2 2" xfId="702"/>
    <cellStyle name="20% - Accent2 5 3" xfId="701"/>
    <cellStyle name="20% - Accent2 6" xfId="65"/>
    <cellStyle name="20% - Accent2 7" xfId="443"/>
    <cellStyle name="20% - Accent2 7 2" xfId="624"/>
    <cellStyle name="20% - Accent2 7 3" xfId="703"/>
    <cellStyle name="20% - Accent2 8" xfId="583"/>
    <cellStyle name="20% - Accent2 8 2" xfId="704"/>
    <cellStyle name="20% - Accent2 9" xfId="673"/>
    <cellStyle name="20% - Accent3" xfId="27" builtinId="38" customBuiltin="1"/>
    <cellStyle name="20% - Accent3 2" xfId="66"/>
    <cellStyle name="20% - Accent3 2 2" xfId="67"/>
    <cellStyle name="20% - Accent3 2 2 2" xfId="902"/>
    <cellStyle name="20% - Accent3 2 3" xfId="68"/>
    <cellStyle name="20% - Accent3 2 4" xfId="479"/>
    <cellStyle name="20% - Accent3 2 5" xfId="439"/>
    <cellStyle name="20% - Accent3 2 5 2" xfId="620"/>
    <cellStyle name="20% - Accent3 2 5 3" xfId="705"/>
    <cellStyle name="20% - Accent3 3" xfId="69"/>
    <cellStyle name="20% - Accent3 3 2" xfId="70"/>
    <cellStyle name="20% - Accent3 3 2 2" xfId="903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3" xfId="708"/>
    <cellStyle name="20% - Accent3 5" xfId="73"/>
    <cellStyle name="20% - Accent3 5 2" xfId="597"/>
    <cellStyle name="20% - Accent3 5 2 2" xfId="710"/>
    <cellStyle name="20% - Accent3 5 3" xfId="709"/>
    <cellStyle name="20% - Accent3 6" xfId="74"/>
    <cellStyle name="20% - Accent3 7" xfId="445"/>
    <cellStyle name="20% - Accent3 7 2" xfId="626"/>
    <cellStyle name="20% - Accent3 7 3" xfId="711"/>
    <cellStyle name="20% - Accent3 8" xfId="585"/>
    <cellStyle name="20% - Accent3 8 2" xfId="712"/>
    <cellStyle name="20% - Accent3 9" xfId="675"/>
    <cellStyle name="20% - Accent4" xfId="31" builtinId="42" customBuiltin="1"/>
    <cellStyle name="20% - Accent4 2" xfId="75"/>
    <cellStyle name="20% - Accent4 2 2" xfId="76"/>
    <cellStyle name="20% - Accent4 2 2 2" xfId="904"/>
    <cellStyle name="20% - Accent4 2 3" xfId="77"/>
    <cellStyle name="20% - Accent4 2 4" xfId="78"/>
    <cellStyle name="20% - Accent4 2 4 2" xfId="482"/>
    <cellStyle name="20% - Accent4 2 4 3" xfId="713"/>
    <cellStyle name="20% - Accent4 2 5" xfId="456"/>
    <cellStyle name="20% - Accent4 2 5 2" xfId="637"/>
    <cellStyle name="20% - Accent4 2 5 3" xfId="714"/>
    <cellStyle name="20% - Accent4 3" xfId="79"/>
    <cellStyle name="20% - Accent4 3 2" xfId="80"/>
    <cellStyle name="20% - Accent4 3 2 2" xfId="90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3" xfId="717"/>
    <cellStyle name="20% - Accent4 5" xfId="84"/>
    <cellStyle name="20% - Accent4 5 2" xfId="598"/>
    <cellStyle name="20% - Accent4 5 2 2" xfId="719"/>
    <cellStyle name="20% - Accent4 5 3" xfId="718"/>
    <cellStyle name="20% - Accent4 6" xfId="85"/>
    <cellStyle name="20% - Accent4 7" xfId="447"/>
    <cellStyle name="20% - Accent4 7 2" xfId="628"/>
    <cellStyle name="20% - Accent4 7 3" xfId="720"/>
    <cellStyle name="20% - Accent4 8" xfId="587"/>
    <cellStyle name="20% - Accent4 8 2" xfId="721"/>
    <cellStyle name="20% - Accent4 9" xfId="677"/>
    <cellStyle name="20% - Accent5" xfId="35" builtinId="46" customBuiltin="1"/>
    <cellStyle name="20% - Accent5 2" xfId="86"/>
    <cellStyle name="20% - Accent5 2 2" xfId="87"/>
    <cellStyle name="20% - Accent5 2 2 2" xfId="906"/>
    <cellStyle name="20% - Accent5 2 3" xfId="88"/>
    <cellStyle name="20% - Accent5 2 4" xfId="485"/>
    <cellStyle name="20% - Accent5 2 5" xfId="455"/>
    <cellStyle name="20% - Accent5 2 5 2" xfId="636"/>
    <cellStyle name="20% - Accent5 2 5 3" xfId="722"/>
    <cellStyle name="20% - Accent5 3" xfId="89"/>
    <cellStyle name="20% - Accent5 3 2" xfId="90"/>
    <cellStyle name="20% - Accent5 3 2 2" xfId="907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3" xfId="725"/>
    <cellStyle name="20% - Accent5 5" xfId="93"/>
    <cellStyle name="20% - Accent5 5 2" xfId="599"/>
    <cellStyle name="20% - Accent5 5 2 2" xfId="727"/>
    <cellStyle name="20% - Accent5 5 3" xfId="726"/>
    <cellStyle name="20% - Accent5 6" xfId="94"/>
    <cellStyle name="20% - Accent5 7" xfId="449"/>
    <cellStyle name="20% - Accent5 7 2" xfId="630"/>
    <cellStyle name="20% - Accent5 7 3" xfId="728"/>
    <cellStyle name="20% - Accent5 8" xfId="589"/>
    <cellStyle name="20% - Accent5 8 2" xfId="729"/>
    <cellStyle name="20% - Accent5 9" xfId="679"/>
    <cellStyle name="20% - Accent6" xfId="39" builtinId="50" customBuiltin="1"/>
    <cellStyle name="20% - Accent6 2" xfId="95"/>
    <cellStyle name="20% - Accent6 2 2" xfId="96"/>
    <cellStyle name="20% - Accent6 2 2 2" xfId="908"/>
    <cellStyle name="20% - Accent6 2 3" xfId="97"/>
    <cellStyle name="20% - Accent6 2 4" xfId="98"/>
    <cellStyle name="20% - Accent6 2 4 2" xfId="488"/>
    <cellStyle name="20% - Accent6 2 4 3" xfId="730"/>
    <cellStyle name="20% - Accent6 2 5" xfId="436"/>
    <cellStyle name="20% - Accent6 2 5 2" xfId="617"/>
    <cellStyle name="20% - Accent6 2 5 3" xfId="731"/>
    <cellStyle name="20% - Accent6 3" xfId="99"/>
    <cellStyle name="20% - Accent6 3 2" xfId="100"/>
    <cellStyle name="20% - Accent6 3 2 2" xfId="909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3" xfId="734"/>
    <cellStyle name="20% - Accent6 5" xfId="104"/>
    <cellStyle name="20% - Accent6 5 2" xfId="600"/>
    <cellStyle name="20% - Accent6 5 2 2" xfId="736"/>
    <cellStyle name="20% - Accent6 5 3" xfId="735"/>
    <cellStyle name="20% - Accent6 6" xfId="105"/>
    <cellStyle name="20% - Accent6 7" xfId="451"/>
    <cellStyle name="20% - Accent6 7 2" xfId="632"/>
    <cellStyle name="20% - Accent6 7 3" xfId="737"/>
    <cellStyle name="20% - Accent6 8" xfId="591"/>
    <cellStyle name="20% - Accent6 8 2" xfId="738"/>
    <cellStyle name="20% - Accent6 9" xfId="681"/>
    <cellStyle name="40% - Accent1" xfId="20" builtinId="31" customBuiltin="1"/>
    <cellStyle name="40% - Accent1 2" xfId="106"/>
    <cellStyle name="40% - Accent1 2 2" xfId="107"/>
    <cellStyle name="40% - Accent1 2 2 2" xfId="910"/>
    <cellStyle name="40% - Accent1 2 3" xfId="108"/>
    <cellStyle name="40% - Accent1 2 4" xfId="109"/>
    <cellStyle name="40% - Accent1 2 4 2" xfId="491"/>
    <cellStyle name="40% - Accent1 2 4 3" xfId="739"/>
    <cellStyle name="40% - Accent1 2 5" xfId="437"/>
    <cellStyle name="40% - Accent1 2 5 2" xfId="618"/>
    <cellStyle name="40% - Accent1 2 5 3" xfId="740"/>
    <cellStyle name="40% - Accent1 3" xfId="110"/>
    <cellStyle name="40% - Accent1 3 2" xfId="111"/>
    <cellStyle name="40% - Accent1 3 2 2" xfId="911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3" xfId="743"/>
    <cellStyle name="40% - Accent1 5" xfId="115"/>
    <cellStyle name="40% - Accent1 5 2" xfId="601"/>
    <cellStyle name="40% - Accent1 5 2 2" xfId="745"/>
    <cellStyle name="40% - Accent1 5 3" xfId="744"/>
    <cellStyle name="40% - Accent1 6" xfId="116"/>
    <cellStyle name="40% - Accent1 7" xfId="442"/>
    <cellStyle name="40% - Accent1 7 2" xfId="623"/>
    <cellStyle name="40% - Accent1 7 3" xfId="746"/>
    <cellStyle name="40% - Accent1 8" xfId="582"/>
    <cellStyle name="40% - Accent1 8 2" xfId="747"/>
    <cellStyle name="40% - Accent1 9" xfId="672"/>
    <cellStyle name="40% - Accent2" xfId="24" builtinId="35" customBuiltin="1"/>
    <cellStyle name="40% - Accent2 2" xfId="117"/>
    <cellStyle name="40% - Accent2 2 2" xfId="118"/>
    <cellStyle name="40% - Accent2 2 2 2" xfId="912"/>
    <cellStyle name="40% - Accent2 2 3" xfId="119"/>
    <cellStyle name="40% - Accent2 2 4" xfId="120"/>
    <cellStyle name="40% - Accent2 2 4 2" xfId="494"/>
    <cellStyle name="40% - Accent2 2 4 3" xfId="748"/>
    <cellStyle name="40% - Accent2 2 5" xfId="458"/>
    <cellStyle name="40% - Accent2 2 5 2" xfId="639"/>
    <cellStyle name="40% - Accent2 2 5 3" xfId="749"/>
    <cellStyle name="40% - Accent2 3" xfId="121"/>
    <cellStyle name="40% - Accent2 3 2" xfId="122"/>
    <cellStyle name="40% - Accent2 3 2 2" xfId="913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3" xfId="752"/>
    <cellStyle name="40% - Accent2 5" xfId="126"/>
    <cellStyle name="40% - Accent2 5 2" xfId="602"/>
    <cellStyle name="40% - Accent2 5 2 2" xfId="754"/>
    <cellStyle name="40% - Accent2 5 3" xfId="753"/>
    <cellStyle name="40% - Accent2 6" xfId="127"/>
    <cellStyle name="40% - Accent2 7" xfId="444"/>
    <cellStyle name="40% - Accent2 7 2" xfId="625"/>
    <cellStyle name="40% - Accent2 7 3" xfId="755"/>
    <cellStyle name="40% - Accent2 8" xfId="584"/>
    <cellStyle name="40% - Accent2 8 2" xfId="756"/>
    <cellStyle name="40% - Accent2 9" xfId="674"/>
    <cellStyle name="40% - Accent3" xfId="28" builtinId="39" customBuiltin="1"/>
    <cellStyle name="40% - Accent3 2" xfId="128"/>
    <cellStyle name="40% - Accent3 2 2" xfId="129"/>
    <cellStyle name="40% - Accent3 2 2 2" xfId="914"/>
    <cellStyle name="40% - Accent3 2 3" xfId="130"/>
    <cellStyle name="40% - Accent3 2 4" xfId="497"/>
    <cellStyle name="40% - Accent3 2 5" xfId="457"/>
    <cellStyle name="40% - Accent3 2 5 2" xfId="638"/>
    <cellStyle name="40% - Accent3 2 5 3" xfId="757"/>
    <cellStyle name="40% - Accent3 3" xfId="131"/>
    <cellStyle name="40% - Accent3 3 2" xfId="132"/>
    <cellStyle name="40% - Accent3 3 2 2" xfId="91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3" xfId="760"/>
    <cellStyle name="40% - Accent3 5" xfId="135"/>
    <cellStyle name="40% - Accent3 5 2" xfId="603"/>
    <cellStyle name="40% - Accent3 5 2 2" xfId="762"/>
    <cellStyle name="40% - Accent3 5 3" xfId="761"/>
    <cellStyle name="40% - Accent3 6" xfId="136"/>
    <cellStyle name="40% - Accent3 7" xfId="446"/>
    <cellStyle name="40% - Accent3 7 2" xfId="627"/>
    <cellStyle name="40% - Accent3 7 3" xfId="763"/>
    <cellStyle name="40% - Accent3 8" xfId="586"/>
    <cellStyle name="40% - Accent3 8 2" xfId="764"/>
    <cellStyle name="40% - Accent3 9" xfId="676"/>
    <cellStyle name="40% - Accent4" xfId="32" builtinId="43" customBuiltin="1"/>
    <cellStyle name="40% - Accent4 2" xfId="137"/>
    <cellStyle name="40% - Accent4 2 2" xfId="138"/>
    <cellStyle name="40% - Accent4 2 2 2" xfId="916"/>
    <cellStyle name="40% - Accent4 2 3" xfId="139"/>
    <cellStyle name="40% - Accent4 2 4" xfId="140"/>
    <cellStyle name="40% - Accent4 2 4 2" xfId="500"/>
    <cellStyle name="40% - Accent4 2 4 3" xfId="765"/>
    <cellStyle name="40% - Accent4 2 5" xfId="438"/>
    <cellStyle name="40% - Accent4 2 5 2" xfId="619"/>
    <cellStyle name="40% - Accent4 2 5 3" xfId="766"/>
    <cellStyle name="40% - Accent4 3" xfId="141"/>
    <cellStyle name="40% - Accent4 3 2" xfId="142"/>
    <cellStyle name="40% - Accent4 3 2 2" xfId="917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3" xfId="769"/>
    <cellStyle name="40% - Accent4 5" xfId="146"/>
    <cellStyle name="40% - Accent4 5 2" xfId="604"/>
    <cellStyle name="40% - Accent4 5 2 2" xfId="771"/>
    <cellStyle name="40% - Accent4 5 3" xfId="770"/>
    <cellStyle name="40% - Accent4 6" xfId="147"/>
    <cellStyle name="40% - Accent4 7" xfId="448"/>
    <cellStyle name="40% - Accent4 7 2" xfId="629"/>
    <cellStyle name="40% - Accent4 7 3" xfId="772"/>
    <cellStyle name="40% - Accent4 8" xfId="588"/>
    <cellStyle name="40% - Accent4 8 2" xfId="773"/>
    <cellStyle name="40% - Accent4 9" xfId="678"/>
    <cellStyle name="40% - Accent5" xfId="36" builtinId="47" customBuiltin="1"/>
    <cellStyle name="40% - Accent5 2" xfId="148"/>
    <cellStyle name="40% - Accent5 2 2" xfId="149"/>
    <cellStyle name="40% - Accent5 2 2 2" xfId="918"/>
    <cellStyle name="40% - Accent5 2 3" xfId="150"/>
    <cellStyle name="40% - Accent5 2 4" xfId="151"/>
    <cellStyle name="40% - Accent5 2 4 2" xfId="503"/>
    <cellStyle name="40% - Accent5 2 4 3" xfId="774"/>
    <cellStyle name="40% - Accent5 2 5" xfId="454"/>
    <cellStyle name="40% - Accent5 2 5 2" xfId="635"/>
    <cellStyle name="40% - Accent5 2 5 3" xfId="775"/>
    <cellStyle name="40% - Accent5 3" xfId="152"/>
    <cellStyle name="40% - Accent5 3 2" xfId="153"/>
    <cellStyle name="40% - Accent5 3 2 2" xfId="919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3" xfId="778"/>
    <cellStyle name="40% - Accent5 5" xfId="157"/>
    <cellStyle name="40% - Accent5 5 2" xfId="605"/>
    <cellStyle name="40% - Accent5 5 2 2" xfId="780"/>
    <cellStyle name="40% - Accent5 5 3" xfId="779"/>
    <cellStyle name="40% - Accent5 6" xfId="158"/>
    <cellStyle name="40% - Accent5 7" xfId="450"/>
    <cellStyle name="40% - Accent5 7 2" xfId="631"/>
    <cellStyle name="40% - Accent5 7 3" xfId="781"/>
    <cellStyle name="40% - Accent5 8" xfId="590"/>
    <cellStyle name="40% - Accent5 8 2" xfId="782"/>
    <cellStyle name="40% - Accent5 9" xfId="680"/>
    <cellStyle name="40% - Accent6" xfId="40" builtinId="51" customBuiltin="1"/>
    <cellStyle name="40% - Accent6 2" xfId="159"/>
    <cellStyle name="40% - Accent6 2 2" xfId="160"/>
    <cellStyle name="40% - Accent6 2 2 2" xfId="920"/>
    <cellStyle name="40% - Accent6 2 3" xfId="161"/>
    <cellStyle name="40% - Accent6 2 4" xfId="506"/>
    <cellStyle name="40% - Accent6 2 5" xfId="453"/>
    <cellStyle name="40% - Accent6 2 5 2" xfId="634"/>
    <cellStyle name="40% - Accent6 2 5 3" xfId="783"/>
    <cellStyle name="40% - Accent6 3" xfId="162"/>
    <cellStyle name="40% - Accent6 3 2" xfId="163"/>
    <cellStyle name="40% - Accent6 3 2 2" xfId="921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3" xfId="786"/>
    <cellStyle name="40% - Accent6 5" xfId="166"/>
    <cellStyle name="40% - Accent6 5 2" xfId="606"/>
    <cellStyle name="40% - Accent6 5 2 2" xfId="788"/>
    <cellStyle name="40% - Accent6 5 3" xfId="787"/>
    <cellStyle name="40% - Accent6 6" xfId="167"/>
    <cellStyle name="40% - Accent6 7" xfId="452"/>
    <cellStyle name="40% - Accent6 7 2" xfId="633"/>
    <cellStyle name="40% - Accent6 7 3" xfId="789"/>
    <cellStyle name="40% - Accent6 8" xfId="592"/>
    <cellStyle name="40% - Accent6 8 2" xfId="790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3" xfId="686"/>
    <cellStyle name="Normal 10 4" xfId="897"/>
    <cellStyle name="Normal 11" xfId="464"/>
    <cellStyle name="Normal 11 2" xfId="667"/>
    <cellStyle name="Normal 11 2 2" xfId="841"/>
    <cellStyle name="Normal 11 3" xfId="645"/>
    <cellStyle name="Normal 12" xfId="579"/>
    <cellStyle name="Normal 12 2" xfId="842"/>
    <cellStyle name="Normal 13" xfId="669"/>
    <cellStyle name="Normal 14" xfId="895"/>
    <cellStyle name="Normal 15" xfId="42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4" xfId="462"/>
    <cellStyle name="Normal 2 4 2" xfId="643"/>
    <cellStyle name="Normal 2 4 3" xfId="845"/>
    <cellStyle name="Normal 3" xfId="43"/>
    <cellStyle name="Normal 3 2" xfId="359"/>
    <cellStyle name="Normal 3 2 2" xfId="668"/>
    <cellStyle name="Normal 3 3" xfId="360"/>
    <cellStyle name="Normal 3 3 2" xfId="557"/>
    <cellStyle name="Normal 3 3 2 2" xfId="664"/>
    <cellStyle name="Normal 3 3 2 3" xfId="846"/>
    <cellStyle name="Normal 3 3 3" xfId="847"/>
    <cellStyle name="Normal 3 4" xfId="433"/>
    <cellStyle name="Normal 3 4 2" xfId="614"/>
    <cellStyle name="Normal 3 4 3" xfId="848"/>
    <cellStyle name="Normal 3 5" xfId="463"/>
    <cellStyle name="Normal 3 5 2" xfId="644"/>
    <cellStyle name="Normal 3 5 3" xfId="849"/>
    <cellStyle name="Normal 3 6" xfId="593"/>
    <cellStyle name="Normal 3 6 2" xfId="850"/>
    <cellStyle name="Normal 3 7" xfId="683"/>
    <cellStyle name="Normal 3 8" xfId="896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3" xfId="365"/>
    <cellStyle name="Normal 5 4" xfId="467"/>
    <cellStyle name="Normal 5 4 2" xfId="647"/>
    <cellStyle name="Normal 5 4 3" xfId="853"/>
    <cellStyle name="Normal 5 5" xfId="854"/>
    <cellStyle name="Normal 6" xfId="366"/>
    <cellStyle name="Normal 6 2" xfId="469"/>
    <cellStyle name="Normal 6 2 2" xfId="649"/>
    <cellStyle name="Normal 6 2 3" xfId="856"/>
    <cellStyle name="Normal 6 3" xfId="608"/>
    <cellStyle name="Normal 6 3 2" xfId="857"/>
    <cellStyle name="Normal 6 4" xfId="855"/>
    <cellStyle name="Normal 7" xfId="367"/>
    <cellStyle name="Normal 8" xfId="432"/>
    <cellStyle name="Normal 8 2" xfId="470"/>
    <cellStyle name="Normal 8 2 2" xfId="650"/>
    <cellStyle name="Normal 8 2 3" xfId="859"/>
    <cellStyle name="Normal 8 3" xfId="613"/>
    <cellStyle name="Normal 8 3 2" xfId="860"/>
    <cellStyle name="Normal 8 4" xfId="858"/>
    <cellStyle name="Normal 9" xfId="435"/>
    <cellStyle name="Normal 9 2" xfId="616"/>
    <cellStyle name="Normal 9 2 2" xfId="861"/>
    <cellStyle name="Normal 9 3" xfId="685"/>
    <cellStyle name="Note" xfId="15" builtinId="10" customBuiltin="1"/>
    <cellStyle name="Note 10" xfId="368"/>
    <cellStyle name="Note 10 2" xfId="559"/>
    <cellStyle name="Note 10 3" xfId="862"/>
    <cellStyle name="Note 11" xfId="369"/>
    <cellStyle name="Note 11 2" xfId="609"/>
    <cellStyle name="Note 11 2 2" xfId="864"/>
    <cellStyle name="Note 11 3" xfId="863"/>
    <cellStyle name="Note 12" xfId="580"/>
    <cellStyle name="Note 12 2" xfId="865"/>
    <cellStyle name="Note 13" xfId="670"/>
    <cellStyle name="Note 2" xfId="370"/>
    <cellStyle name="Note 2 10" xfId="371"/>
    <cellStyle name="Note 2 10 2" xfId="560"/>
    <cellStyle name="Note 2 10 3" xfId="866"/>
    <cellStyle name="Note 2 10 4" xfId="922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3" xfId="390"/>
    <cellStyle name="Note 3 4" xfId="391"/>
    <cellStyle name="Note 3 4 2" xfId="561"/>
    <cellStyle name="Note 3 4 3" xfId="873"/>
    <cellStyle name="Note 3 5" xfId="440"/>
    <cellStyle name="Note 3 5 2" xfId="621"/>
    <cellStyle name="Note 3 5 3" xfId="874"/>
    <cellStyle name="Note 4" xfId="392"/>
    <cellStyle name="Note 4 2" xfId="39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3" xfId="612"/>
    <cellStyle name="Percent 2 3 2" xfId="881"/>
    <cellStyle name="Percent 2 4" xfId="879"/>
    <cellStyle name="Percent 3" xfId="431"/>
    <cellStyle name="Percent 3 2" xfId="434"/>
    <cellStyle name="Percent 3 2 2" xfId="615"/>
    <cellStyle name="Percent 3 2 3" xfId="883"/>
    <cellStyle name="Percent 3 3" xfId="465"/>
    <cellStyle name="Percent 3 3 2" xfId="646"/>
    <cellStyle name="Percent 3 3 3" xfId="884"/>
    <cellStyle name="Percent 3 4" xfId="594"/>
    <cellStyle name="Percent 3 4 2" xfId="885"/>
    <cellStyle name="Percent 3 5" xfId="882"/>
    <cellStyle name="Percent 4" xfId="570"/>
    <cellStyle name="Percent 4 2" xfId="665"/>
    <cellStyle name="Percent 4 2 2" xfId="887"/>
    <cellStyle name="Percent 4 3" xfId="886"/>
    <cellStyle name="Percent 5" xfId="666"/>
    <cellStyle name="Percent 6" xfId="888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4" sqref="A4:M4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107" t="s">
        <v>1551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4" ht="15" customHeight="1" x14ac:dyDescent="0.25">
      <c r="A2" s="110" t="s">
        <v>1555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s="18" customFormat="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x14ac:dyDescent="0.25">
      <c r="A4" s="109" t="s">
        <v>1556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4" ht="15" customHeight="1" x14ac:dyDescent="0.25">
      <c r="A5" s="100" t="s">
        <v>128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4" s="18" customForma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4" x14ac:dyDescent="0.25">
      <c r="A7" s="101" t="s">
        <v>1552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1:14" s="26" customFormat="1" x14ac:dyDescent="0.25">
      <c r="A8" s="31"/>
      <c r="B8" s="32"/>
      <c r="C8" s="32"/>
      <c r="D8" s="32"/>
      <c r="E8" s="32"/>
      <c r="F8" s="32"/>
      <c r="G8" s="32"/>
      <c r="H8" s="32"/>
      <c r="I8" s="32"/>
      <c r="J8" s="33"/>
      <c r="K8" s="33"/>
      <c r="L8" s="33"/>
      <c r="M8" s="33"/>
      <c r="N8" s="34"/>
    </row>
    <row r="9" spans="1:14" ht="29.25" customHeight="1" x14ac:dyDescent="0.25">
      <c r="A9" s="104" t="s">
        <v>1553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6"/>
    </row>
    <row r="10" spans="1:14" x14ac:dyDescent="0.25">
      <c r="A10" s="7"/>
      <c r="B10" s="10" t="s">
        <v>110</v>
      </c>
      <c r="C10" s="10" t="s">
        <v>111</v>
      </c>
      <c r="D10" s="10" t="s">
        <v>112</v>
      </c>
      <c r="E10" s="10" t="s">
        <v>113</v>
      </c>
      <c r="F10" s="10" t="s">
        <v>114</v>
      </c>
      <c r="G10" s="10" t="s">
        <v>115</v>
      </c>
      <c r="H10" s="10" t="s">
        <v>116</v>
      </c>
      <c r="I10" s="10" t="s">
        <v>117</v>
      </c>
      <c r="J10" s="10" t="s">
        <v>118</v>
      </c>
      <c r="K10" s="10" t="s">
        <v>119</v>
      </c>
      <c r="L10" s="10" t="s">
        <v>120</v>
      </c>
      <c r="M10" s="10" t="s">
        <v>121</v>
      </c>
    </row>
    <row r="11" spans="1:14" x14ac:dyDescent="0.25">
      <c r="A11" s="7">
        <v>1</v>
      </c>
      <c r="B11" s="95" t="s">
        <v>122</v>
      </c>
      <c r="C11" s="95" t="s">
        <v>0</v>
      </c>
      <c r="D11" s="96" t="s">
        <v>1545</v>
      </c>
      <c r="E11" s="96"/>
      <c r="F11" s="96"/>
      <c r="G11" s="96"/>
      <c r="H11" s="96"/>
      <c r="I11" s="96"/>
      <c r="J11" s="96"/>
      <c r="K11" s="96"/>
      <c r="L11" s="96"/>
      <c r="M11" s="96"/>
    </row>
    <row r="12" spans="1:14" x14ac:dyDescent="0.25">
      <c r="A12" s="7">
        <v>2</v>
      </c>
      <c r="B12" s="95"/>
      <c r="C12" s="95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Acidaminococcus fermentans</v>
      </c>
      <c r="C13" s="11" t="s">
        <v>123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Actinomyces israelii</v>
      </c>
      <c r="C14" s="11" t="s">
        <v>124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125</v>
      </c>
      <c r="B15" s="1" t="s">
        <v>126</v>
      </c>
      <c r="C15" s="1" t="s">
        <v>126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109</v>
      </c>
      <c r="C16" s="13" t="s">
        <v>108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x14ac:dyDescent="0.25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9"/>
    </row>
    <row r="18" spans="1:13" ht="15" customHeight="1" x14ac:dyDescent="0.25">
      <c r="A18" s="100" t="s">
        <v>1554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</row>
    <row r="19" spans="1:13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</row>
    <row r="20" spans="1:13" s="18" customForma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</sheetData>
  <mergeCells count="11">
    <mergeCell ref="A7:M7"/>
    <mergeCell ref="A9:M9"/>
    <mergeCell ref="A1:M1"/>
    <mergeCell ref="A4:M4"/>
    <mergeCell ref="A5:M6"/>
    <mergeCell ref="A2:M3"/>
    <mergeCell ref="B11:B12"/>
    <mergeCell ref="C11:C12"/>
    <mergeCell ref="D11:M11"/>
    <mergeCell ref="A17:M17"/>
    <mergeCell ref="A18:M19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workbookViewId="0">
      <selection activeCell="D1" sqref="D1"/>
    </sheetView>
  </sheetViews>
  <sheetFormatPr defaultRowHeight="15" x14ac:dyDescent="0.25"/>
  <cols>
    <col min="2" max="2" width="30.140625" style="63" customWidth="1"/>
    <col min="3" max="3" width="35.140625" customWidth="1"/>
    <col min="4" max="4" width="43.5703125" customWidth="1"/>
    <col min="5" max="5" width="35.140625" style="63" customWidth="1"/>
    <col min="6" max="6" width="12.7109375" customWidth="1"/>
    <col min="7" max="7" width="16.28515625" customWidth="1"/>
  </cols>
  <sheetData>
    <row r="1" spans="1:7" ht="30" x14ac:dyDescent="0.25">
      <c r="A1" s="49" t="s">
        <v>0</v>
      </c>
      <c r="B1" s="66" t="s">
        <v>1542</v>
      </c>
      <c r="C1" s="50" t="s">
        <v>1547</v>
      </c>
      <c r="D1" s="67" t="s">
        <v>1548</v>
      </c>
      <c r="E1" s="67" t="s">
        <v>1541</v>
      </c>
      <c r="F1" s="51" t="s">
        <v>235</v>
      </c>
      <c r="G1" s="65" t="s">
        <v>1532</v>
      </c>
    </row>
    <row r="2" spans="1:7" s="55" customFormat="1" x14ac:dyDescent="0.25">
      <c r="A2" s="5" t="s">
        <v>1</v>
      </c>
      <c r="B2" s="93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Acidaminococcus fermentans</v>
      </c>
      <c r="C2" s="94" t="str">
        <f>IFERROR(IF(OR(VLOOKUP(Assays!A2,AssayDescription!$A$2:$G$531,5,FALSE)="virulence factor gene",VLOOKUP(Assays!A2,AssayDescription!$A$2:$G$531,5,FALSE)="antibiotic resistance gene"),VLOOKUP(Assays!A2,AssayDescription!$A$2:$G$531,3,FALSE),""),"")</f>
        <v/>
      </c>
      <c r="D2" s="94" t="str">
        <f>IFERROR(IF(OR(VLOOKUP(Assays!A2,AssayDescription!$A$2:$G$531,5,FALSE)="virulence factor gene",VLOOKUP(Assays!A2,AssayDescription!$A$2:$G$531,5,FALSE)="antibiotic resistance gene"),VLOOKUP(Assays!A2,AssayDescription!$A$2:$G$531,4,FALSE),""),"")</f>
        <v/>
      </c>
      <c r="E2" s="94" t="str">
        <f>IFERROR(IF(VLOOKUP(B2,AssayDescription!$A$2:$G$531,5,FALSE)="Microbial Identification",IF(VLOOKUP(B2,AssayDescription!$A$2:$G$531,4,FALSE)=0,"",VLOOKUP(B2,AssayDescription!$A$2:$G$531,4,FALSE)),""),"")</f>
        <v xml:space="preserve"> </v>
      </c>
      <c r="F2" s="92">
        <f>IF(VLOOKUP(Assays!$A2,AssayDescription!$A$2:$F$550,6,FALSE)=0,"",VLOOKUP(Assays!$A2,AssayDescription!$A$2:$F$550,6,FALSE))</f>
        <v>100</v>
      </c>
      <c r="G2" s="62" t="str">
        <f>VLOOKUP(Assays!A2,AssayDescription!$A$2:$G$550,7,FALSE)</f>
        <v>BPID00003A</v>
      </c>
    </row>
    <row r="3" spans="1:7" s="55" customFormat="1" x14ac:dyDescent="0.25">
      <c r="A3" s="5" t="s">
        <v>2</v>
      </c>
      <c r="B3" s="93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Actinomyces israelii</v>
      </c>
      <c r="C3" s="94" t="str">
        <f>IFERROR(IF(OR(VLOOKUP(Assays!A3,AssayDescription!$A$2:$G$531,5,FALSE)="virulence factor gene",VLOOKUP(Assays!A3,AssayDescription!$A$2:$G$531,5,FALSE)="antibiotic resistance gene"),VLOOKUP(Assays!A3,AssayDescription!$A$2:$G$531,3,FALSE),""),"")</f>
        <v/>
      </c>
      <c r="D3" s="94" t="str">
        <f>IFERROR(IF(OR(VLOOKUP(Assays!A3,AssayDescription!$A$2:$G$531,5,FALSE)="virulence factor gene",VLOOKUP(Assays!A3,AssayDescription!$A$2:$G$531,5,FALSE)="antibiotic resistance gene"),VLOOKUP(Assays!A3,AssayDescription!$A$2:$G$531,4,FALSE),""),"")</f>
        <v/>
      </c>
      <c r="E3" s="94" t="str">
        <f>IFERROR(IF(VLOOKUP(B3,AssayDescription!$A$2:$G$531,5,FALSE)="Microbial Identification",IF(VLOOKUP(B3,AssayDescription!$A$2:$G$531,4,FALSE)=0,"",VLOOKUP(B3,AssayDescription!$A$2:$G$531,4,FALSE)),""),"")</f>
        <v/>
      </c>
      <c r="F3" s="92">
        <f>IF(VLOOKUP(Assays!$A3,AssayDescription!$A$2:$F$550,6,FALSE)=0,"",VLOOKUP(Assays!$A3,AssayDescription!$A$2:$F$550,6,FALSE))</f>
        <v>20</v>
      </c>
      <c r="G3" s="62" t="str">
        <f>VLOOKUP(Assays!A3,AssayDescription!$A$2:$G$550,7,FALSE)</f>
        <v>BPID00011A</v>
      </c>
    </row>
    <row r="4" spans="1:7" s="55" customFormat="1" x14ac:dyDescent="0.25">
      <c r="A4" s="5" t="s">
        <v>3</v>
      </c>
      <c r="B4" s="93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Actinomyces naeslundii</v>
      </c>
      <c r="C4" s="94" t="str">
        <f>IFERROR(IF(OR(VLOOKUP(Assays!A4,AssayDescription!$A$2:$G$531,5,FALSE)="virulence factor gene",VLOOKUP(Assays!A4,AssayDescription!$A$2:$G$531,5,FALSE)="antibiotic resistance gene"),VLOOKUP(Assays!A4,AssayDescription!$A$2:$G$531,3,FALSE),""),"")</f>
        <v/>
      </c>
      <c r="D4" s="94" t="str">
        <f>IFERROR(IF(OR(VLOOKUP(Assays!A4,AssayDescription!$A$2:$G$531,5,FALSE)="virulence factor gene",VLOOKUP(Assays!A4,AssayDescription!$A$2:$G$531,5,FALSE)="antibiotic resistance gene"),VLOOKUP(Assays!A4,AssayDescription!$A$2:$G$531,4,FALSE),""),"")</f>
        <v/>
      </c>
      <c r="E4" s="94" t="str">
        <f>IFERROR(IF(VLOOKUP(B4,AssayDescription!$A$2:$G$531,5,FALSE)="Microbial Identification",IF(VLOOKUP(B4,AssayDescription!$A$2:$G$531,4,FALSE)=0,"",VLOOKUP(B4,AssayDescription!$A$2:$G$531,4,FALSE)),""),"")</f>
        <v/>
      </c>
      <c r="F4" s="92">
        <f>IF(VLOOKUP(Assays!$A4,AssayDescription!$A$2:$F$550,6,FALSE)=0,"",VLOOKUP(Assays!$A4,AssayDescription!$A$2:$F$550,6,FALSE))</f>
        <v>20</v>
      </c>
      <c r="G4" s="62" t="str">
        <f>VLOOKUP(Assays!A4,AssayDescription!$A$2:$G$550,7,FALSE)</f>
        <v>BPID00013A</v>
      </c>
    </row>
    <row r="5" spans="1:7" s="55" customFormat="1" x14ac:dyDescent="0.25">
      <c r="A5" s="5" t="s">
        <v>4</v>
      </c>
      <c r="B5" s="93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Actinomyces odontolyticus</v>
      </c>
      <c r="C5" s="94" t="str">
        <f>IFERROR(IF(OR(VLOOKUP(Assays!A5,AssayDescription!$A$2:$G$531,5,FALSE)="virulence factor gene",VLOOKUP(Assays!A5,AssayDescription!$A$2:$G$531,5,FALSE)="antibiotic resistance gene"),VLOOKUP(Assays!A5,AssayDescription!$A$2:$G$531,3,FALSE),""),"")</f>
        <v/>
      </c>
      <c r="D5" s="94" t="str">
        <f>IFERROR(IF(OR(VLOOKUP(Assays!A5,AssayDescription!$A$2:$G$531,5,FALSE)="virulence factor gene",VLOOKUP(Assays!A5,AssayDescription!$A$2:$G$531,5,FALSE)="antibiotic resistance gene"),VLOOKUP(Assays!A5,AssayDescription!$A$2:$G$531,4,FALSE),""),"")</f>
        <v/>
      </c>
      <c r="E5" s="94" t="str">
        <f>IFERROR(IF(VLOOKUP(B5,AssayDescription!$A$2:$G$531,5,FALSE)="Microbial Identification",IF(VLOOKUP(B5,AssayDescription!$A$2:$G$531,4,FALSE)=0,"",VLOOKUP(B5,AssayDescription!$A$2:$G$531,4,FALSE)),""),"")</f>
        <v>Actinomyces lingnae</v>
      </c>
      <c r="F5" s="92">
        <f>IF(VLOOKUP(Assays!$A5,AssayDescription!$A$2:$F$550,6,FALSE)=0,"",VLOOKUP(Assays!$A5,AssayDescription!$A$2:$F$550,6,FALSE))</f>
        <v>100</v>
      </c>
      <c r="G5" s="62" t="str">
        <f>VLOOKUP(Assays!A5,AssayDescription!$A$2:$G$550,7,FALSE)</f>
        <v>BPID00014A</v>
      </c>
    </row>
    <row r="6" spans="1:7" s="55" customFormat="1" x14ac:dyDescent="0.25">
      <c r="A6" s="5" t="s">
        <v>5</v>
      </c>
      <c r="B6" s="93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Actinomyces urogenitalis</v>
      </c>
      <c r="C6" s="94" t="str">
        <f>IFERROR(IF(OR(VLOOKUP(Assays!A6,AssayDescription!$A$2:$G$531,5,FALSE)="virulence factor gene",VLOOKUP(Assays!A6,AssayDescription!$A$2:$G$531,5,FALSE)="antibiotic resistance gene"),VLOOKUP(Assays!A6,AssayDescription!$A$2:$G$531,3,FALSE),""),"")</f>
        <v/>
      </c>
      <c r="D6" s="94" t="str">
        <f>IFERROR(IF(OR(VLOOKUP(Assays!A6,AssayDescription!$A$2:$G$531,5,FALSE)="virulence factor gene",VLOOKUP(Assays!A6,AssayDescription!$A$2:$G$531,5,FALSE)="antibiotic resistance gene"),VLOOKUP(Assays!A6,AssayDescription!$A$2:$G$531,4,FALSE),""),"")</f>
        <v/>
      </c>
      <c r="E6" s="94" t="str">
        <f>IFERROR(IF(VLOOKUP(B6,AssayDescription!$A$2:$G$531,5,FALSE)="Microbial Identification",IF(VLOOKUP(B6,AssayDescription!$A$2:$G$531,4,FALSE)=0,"",VLOOKUP(B6,AssayDescription!$A$2:$G$531,4,FALSE)),""),"")</f>
        <v/>
      </c>
      <c r="F6" s="92">
        <f>IF(VLOOKUP(Assays!$A6,AssayDescription!$A$2:$F$550,6,FALSE)=0,"",VLOOKUP(Assays!$A6,AssayDescription!$A$2:$F$550,6,FALSE))</f>
        <v>30</v>
      </c>
      <c r="G6" s="62" t="str">
        <f>VLOOKUP(Assays!A6,AssayDescription!$A$2:$G$550,7,FALSE)</f>
        <v>BPID00017A</v>
      </c>
    </row>
    <row r="7" spans="1:7" s="55" customFormat="1" x14ac:dyDescent="0.25">
      <c r="A7" s="5" t="s">
        <v>6</v>
      </c>
      <c r="B7" s="93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Aerococcus christensenii</v>
      </c>
      <c r="C7" s="94" t="str">
        <f>IFERROR(IF(OR(VLOOKUP(Assays!A7,AssayDescription!$A$2:$G$531,5,FALSE)="virulence factor gene",VLOOKUP(Assays!A7,AssayDescription!$A$2:$G$531,5,FALSE)="antibiotic resistance gene"),VLOOKUP(Assays!A7,AssayDescription!$A$2:$G$531,3,FALSE),""),"")</f>
        <v/>
      </c>
      <c r="D7" s="94" t="str">
        <f>IFERROR(IF(OR(VLOOKUP(Assays!A7,AssayDescription!$A$2:$G$531,5,FALSE)="virulence factor gene",VLOOKUP(Assays!A7,AssayDescription!$A$2:$G$531,5,FALSE)="antibiotic resistance gene"),VLOOKUP(Assays!A7,AssayDescription!$A$2:$G$531,4,FALSE),""),"")</f>
        <v/>
      </c>
      <c r="E7" s="94" t="str">
        <f>IFERROR(IF(VLOOKUP(B7,AssayDescription!$A$2:$G$531,5,FALSE)="Microbial Identification",IF(VLOOKUP(B7,AssayDescription!$A$2:$G$531,4,FALSE)=0,"",VLOOKUP(B7,AssayDescription!$A$2:$G$531,4,FALSE)),""),"")</f>
        <v/>
      </c>
      <c r="F7" s="92">
        <f>IF(VLOOKUP(Assays!$A7,AssayDescription!$A$2:$F$550,6,FALSE)=0,"",VLOOKUP(Assays!$A7,AssayDescription!$A$2:$F$550,6,FALSE))</f>
        <v>50</v>
      </c>
      <c r="G7" s="62" t="str">
        <f>VLOOKUP(Assays!A7,AssayDescription!$A$2:$G$550,7,FALSE)</f>
        <v>BPID00019A</v>
      </c>
    </row>
    <row r="8" spans="1:7" s="55" customFormat="1" x14ac:dyDescent="0.25">
      <c r="A8" s="5" t="s">
        <v>7</v>
      </c>
      <c r="B8" s="93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Aerococcus urinae</v>
      </c>
      <c r="C8" s="94" t="str">
        <f>IFERROR(IF(OR(VLOOKUP(Assays!A8,AssayDescription!$A$2:$G$531,5,FALSE)="virulence factor gene",VLOOKUP(Assays!A8,AssayDescription!$A$2:$G$531,5,FALSE)="antibiotic resistance gene"),VLOOKUP(Assays!A8,AssayDescription!$A$2:$G$531,3,FALSE),""),"")</f>
        <v/>
      </c>
      <c r="D8" s="94" t="str">
        <f>IFERROR(IF(OR(VLOOKUP(Assays!A8,AssayDescription!$A$2:$G$531,5,FALSE)="virulence factor gene",VLOOKUP(Assays!A8,AssayDescription!$A$2:$G$531,5,FALSE)="antibiotic resistance gene"),VLOOKUP(Assays!A8,AssayDescription!$A$2:$G$531,4,FALSE),""),"")</f>
        <v/>
      </c>
      <c r="E8" s="94" t="str">
        <f>IFERROR(IF(VLOOKUP(B8,AssayDescription!$A$2:$G$531,5,FALSE)="Microbial Identification",IF(VLOOKUP(B8,AssayDescription!$A$2:$G$531,4,FALSE)=0,"",VLOOKUP(B8,AssayDescription!$A$2:$G$531,4,FALSE)),""),"")</f>
        <v/>
      </c>
      <c r="F8" s="92">
        <f>IF(VLOOKUP(Assays!$A8,AssayDescription!$A$2:$F$550,6,FALSE)=0,"",VLOOKUP(Assays!$A8,AssayDescription!$A$2:$F$550,6,FALSE))</f>
        <v>100</v>
      </c>
      <c r="G8" s="62" t="str">
        <f>VLOOKUP(Assays!A8,AssayDescription!$A$2:$G$550,7,FALSE)</f>
        <v>BPID00020A</v>
      </c>
    </row>
    <row r="9" spans="1:7" s="55" customFormat="1" x14ac:dyDescent="0.25">
      <c r="A9" s="5" t="s">
        <v>8</v>
      </c>
      <c r="B9" s="93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Aerococcus viridans</v>
      </c>
      <c r="C9" s="94" t="str">
        <f>IFERROR(IF(OR(VLOOKUP(Assays!A9,AssayDescription!$A$2:$G$531,5,FALSE)="virulence factor gene",VLOOKUP(Assays!A9,AssayDescription!$A$2:$G$531,5,FALSE)="antibiotic resistance gene"),VLOOKUP(Assays!A9,AssayDescription!$A$2:$G$531,3,FALSE),""),"")</f>
        <v/>
      </c>
      <c r="D9" s="94" t="str">
        <f>IFERROR(IF(OR(VLOOKUP(Assays!A9,AssayDescription!$A$2:$G$531,5,FALSE)="virulence factor gene",VLOOKUP(Assays!A9,AssayDescription!$A$2:$G$531,5,FALSE)="antibiotic resistance gene"),VLOOKUP(Assays!A9,AssayDescription!$A$2:$G$531,4,FALSE),""),"")</f>
        <v/>
      </c>
      <c r="E9" s="94" t="str">
        <f>IFERROR(IF(VLOOKUP(B9,AssayDescription!$A$2:$G$531,5,FALSE)="Microbial Identification",IF(VLOOKUP(B9,AssayDescription!$A$2:$G$531,4,FALSE)=0,"",VLOOKUP(B9,AssayDescription!$A$2:$G$531,4,FALSE)),""),"")</f>
        <v/>
      </c>
      <c r="F9" s="92">
        <f>IF(VLOOKUP(Assays!$A9,AssayDescription!$A$2:$F$550,6,FALSE)=0,"",VLOOKUP(Assays!$A9,AssayDescription!$A$2:$F$550,6,FALSE))</f>
        <v>20</v>
      </c>
      <c r="G9" s="62" t="str">
        <f>VLOOKUP(Assays!A9,AssayDescription!$A$2:$G$550,7,FALSE)</f>
        <v>BPID00021A</v>
      </c>
    </row>
    <row r="10" spans="1:7" s="55" customFormat="1" x14ac:dyDescent="0.25">
      <c r="A10" s="5" t="s">
        <v>9</v>
      </c>
      <c r="B10" s="93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Anaerococcus hydrogenalis</v>
      </c>
      <c r="C10" s="94" t="str">
        <f>IFERROR(IF(OR(VLOOKUP(Assays!A10,AssayDescription!$A$2:$G$531,5,FALSE)="virulence factor gene",VLOOKUP(Assays!A10,AssayDescription!$A$2:$G$531,5,FALSE)="antibiotic resistance gene"),VLOOKUP(Assays!A10,AssayDescription!$A$2:$G$531,3,FALSE),""),"")</f>
        <v/>
      </c>
      <c r="D10" s="94" t="str">
        <f>IFERROR(IF(OR(VLOOKUP(Assays!A10,AssayDescription!$A$2:$G$531,5,FALSE)="virulence factor gene",VLOOKUP(Assays!A10,AssayDescription!$A$2:$G$531,5,FALSE)="antibiotic resistance gene"),VLOOKUP(Assays!A10,AssayDescription!$A$2:$G$531,4,FALSE),""),"")</f>
        <v/>
      </c>
      <c r="E10" s="94" t="str">
        <f>IFERROR(IF(VLOOKUP(B10,AssayDescription!$A$2:$G$531,5,FALSE)="Microbial Identification",IF(VLOOKUP(B10,AssayDescription!$A$2:$G$531,4,FALSE)=0,"",VLOOKUP(B10,AssayDescription!$A$2:$G$531,4,FALSE)),""),"")</f>
        <v/>
      </c>
      <c r="F10" s="92">
        <f>IF(VLOOKUP(Assays!$A10,AssayDescription!$A$2:$F$550,6,FALSE)=0,"",VLOOKUP(Assays!$A10,AssayDescription!$A$2:$F$550,6,FALSE))</f>
        <v>20</v>
      </c>
      <c r="G10" s="62" t="str">
        <f>VLOOKUP(Assays!A10,AssayDescription!$A$2:$G$550,7,FALSE)</f>
        <v>BPID00029A</v>
      </c>
    </row>
    <row r="11" spans="1:7" s="55" customFormat="1" x14ac:dyDescent="0.25">
      <c r="A11" s="5" t="s">
        <v>10</v>
      </c>
      <c r="B11" s="93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Anaerococcus prevotii</v>
      </c>
      <c r="C11" s="94" t="str">
        <f>IFERROR(IF(OR(VLOOKUP(Assays!A11,AssayDescription!$A$2:$G$531,5,FALSE)="virulence factor gene",VLOOKUP(Assays!A11,AssayDescription!$A$2:$G$531,5,FALSE)="antibiotic resistance gene"),VLOOKUP(Assays!A11,AssayDescription!$A$2:$G$531,3,FALSE),""),"")</f>
        <v/>
      </c>
      <c r="D11" s="94" t="str">
        <f>IFERROR(IF(OR(VLOOKUP(Assays!A11,AssayDescription!$A$2:$G$531,5,FALSE)="virulence factor gene",VLOOKUP(Assays!A11,AssayDescription!$A$2:$G$531,5,FALSE)="antibiotic resistance gene"),VLOOKUP(Assays!A11,AssayDescription!$A$2:$G$531,4,FALSE),""),"")</f>
        <v/>
      </c>
      <c r="E11" s="94" t="str">
        <f>IFERROR(IF(VLOOKUP(B11,AssayDescription!$A$2:$G$531,5,FALSE)="Microbial Identification",IF(VLOOKUP(B11,AssayDescription!$A$2:$G$531,4,FALSE)=0,"",VLOOKUP(B11,AssayDescription!$A$2:$G$531,4,FALSE)),""),"")</f>
        <v/>
      </c>
      <c r="F11" s="92">
        <f>IF(VLOOKUP(Assays!$A11,AssayDescription!$A$2:$F$550,6,FALSE)=0,"",VLOOKUP(Assays!$A11,AssayDescription!$A$2:$F$550,6,FALSE))</f>
        <v>30</v>
      </c>
      <c r="G11" s="62" t="str">
        <f>VLOOKUP(Assays!A11,AssayDescription!$A$2:$G$550,7,FALSE)</f>
        <v>BPID00031A</v>
      </c>
    </row>
    <row r="12" spans="1:7" s="55" customFormat="1" x14ac:dyDescent="0.25">
      <c r="A12" s="4" t="s">
        <v>11</v>
      </c>
      <c r="B12" s="93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Atopobium vaginae</v>
      </c>
      <c r="C12" s="94" t="str">
        <f>IFERROR(IF(OR(VLOOKUP(Assays!A12,AssayDescription!$A$2:$G$531,5,FALSE)="virulence factor gene",VLOOKUP(Assays!A12,AssayDescription!$A$2:$G$531,5,FALSE)="antibiotic resistance gene"),VLOOKUP(Assays!A12,AssayDescription!$A$2:$G$531,3,FALSE),""),"")</f>
        <v/>
      </c>
      <c r="D12" s="94" t="str">
        <f>IFERROR(IF(OR(VLOOKUP(Assays!A12,AssayDescription!$A$2:$G$531,5,FALSE)="virulence factor gene",VLOOKUP(Assays!A12,AssayDescription!$A$2:$G$531,5,FALSE)="antibiotic resistance gene"),VLOOKUP(Assays!A12,AssayDescription!$A$2:$G$531,4,FALSE),""),"")</f>
        <v/>
      </c>
      <c r="E12" s="94" t="str">
        <f>IFERROR(IF(VLOOKUP(B12,AssayDescription!$A$2:$G$531,5,FALSE)="Microbial Identification",IF(VLOOKUP(B12,AssayDescription!$A$2:$G$531,4,FALSE)=0,"",VLOOKUP(B12,AssayDescription!$A$2:$G$531,4,FALSE)),""),"")</f>
        <v/>
      </c>
      <c r="F12" s="92">
        <f>IF(VLOOKUP(Assays!$A12,AssayDescription!$A$2:$F$550,6,FALSE)=0,"",VLOOKUP(Assays!$A12,AssayDescription!$A$2:$F$550,6,FALSE))</f>
        <v>100</v>
      </c>
      <c r="G12" s="62" t="str">
        <f>VLOOKUP(Assays!A12,AssayDescription!$A$2:$G$550,7,FALSE)</f>
        <v>BPID00041A</v>
      </c>
    </row>
    <row r="13" spans="1:7" s="55" customFormat="1" x14ac:dyDescent="0.25">
      <c r="A13" s="4" t="s">
        <v>12</v>
      </c>
      <c r="B13" s="93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Bacteroides fragilis</v>
      </c>
      <c r="C13" s="94" t="str">
        <f>IFERROR(IF(OR(VLOOKUP(Assays!A13,AssayDescription!$A$2:$G$531,5,FALSE)="virulence factor gene",VLOOKUP(Assays!A13,AssayDescription!$A$2:$G$531,5,FALSE)="antibiotic resistance gene"),VLOOKUP(Assays!A13,AssayDescription!$A$2:$G$531,3,FALSE),""),"")</f>
        <v/>
      </c>
      <c r="D13" s="94" t="str">
        <f>IFERROR(IF(OR(VLOOKUP(Assays!A13,AssayDescription!$A$2:$G$531,5,FALSE)="virulence factor gene",VLOOKUP(Assays!A13,AssayDescription!$A$2:$G$531,5,FALSE)="antibiotic resistance gene"),VLOOKUP(Assays!A13,AssayDescription!$A$2:$G$531,4,FALSE),""),"")</f>
        <v/>
      </c>
      <c r="E13" s="94" t="str">
        <f>IFERROR(IF(VLOOKUP(B13,AssayDescription!$A$2:$G$531,5,FALSE)="Microbial Identification",IF(VLOOKUP(B13,AssayDescription!$A$2:$G$531,4,FALSE)=0,"",VLOOKUP(B13,AssayDescription!$A$2:$G$531,4,FALSE)),""),"")</f>
        <v/>
      </c>
      <c r="F13" s="92">
        <f>IF(VLOOKUP(Assays!$A13,AssayDescription!$A$2:$F$550,6,FALSE)=0,"",VLOOKUP(Assays!$A13,AssayDescription!$A$2:$F$550,6,FALSE))</f>
        <v>20</v>
      </c>
      <c r="G13" s="62" t="str">
        <f>VLOOKUP(Assays!A13,AssayDescription!$A$2:$G$550,7,FALSE)</f>
        <v>BPID00051A</v>
      </c>
    </row>
    <row r="14" spans="1:7" s="55" customFormat="1" x14ac:dyDescent="0.25">
      <c r="A14" s="4" t="s">
        <v>13</v>
      </c>
      <c r="B14" s="93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Bacteroides ureolyticus</v>
      </c>
      <c r="C14" s="94" t="str">
        <f>IFERROR(IF(OR(VLOOKUP(Assays!A14,AssayDescription!$A$2:$G$531,5,FALSE)="virulence factor gene",VLOOKUP(Assays!A14,AssayDescription!$A$2:$G$531,5,FALSE)="antibiotic resistance gene"),VLOOKUP(Assays!A14,AssayDescription!$A$2:$G$531,3,FALSE),""),"")</f>
        <v/>
      </c>
      <c r="D14" s="94" t="str">
        <f>IFERROR(IF(OR(VLOOKUP(Assays!A14,AssayDescription!$A$2:$G$531,5,FALSE)="virulence factor gene",VLOOKUP(Assays!A14,AssayDescription!$A$2:$G$531,5,FALSE)="antibiotic resistance gene"),VLOOKUP(Assays!A14,AssayDescription!$A$2:$G$531,4,FALSE),""),"")</f>
        <v/>
      </c>
      <c r="E14" s="94" t="str">
        <f>IFERROR(IF(VLOOKUP(B14,AssayDescription!$A$2:$G$531,5,FALSE)="Microbial Identification",IF(VLOOKUP(B14,AssayDescription!$A$2:$G$531,4,FALSE)=0,"",VLOOKUP(B14,AssayDescription!$A$2:$G$531,4,FALSE)),""),"")</f>
        <v/>
      </c>
      <c r="F14" s="92">
        <f>IF(VLOOKUP(Assays!$A14,AssayDescription!$A$2:$F$550,6,FALSE)=0,"",VLOOKUP(Assays!$A14,AssayDescription!$A$2:$F$550,6,FALSE))</f>
        <v>100</v>
      </c>
      <c r="G14" s="62" t="str">
        <f>VLOOKUP(Assays!A14,AssayDescription!$A$2:$G$550,7,FALSE)</f>
        <v>BPID00061A</v>
      </c>
    </row>
    <row r="15" spans="1:7" s="55" customFormat="1" x14ac:dyDescent="0.25">
      <c r="A15" s="4" t="s">
        <v>14</v>
      </c>
      <c r="B15" s="93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Bifidobacterium bifidum</v>
      </c>
      <c r="C15" s="94" t="str">
        <f>IFERROR(IF(OR(VLOOKUP(Assays!A15,AssayDescription!$A$2:$G$531,5,FALSE)="virulence factor gene",VLOOKUP(Assays!A15,AssayDescription!$A$2:$G$531,5,FALSE)="antibiotic resistance gene"),VLOOKUP(Assays!A15,AssayDescription!$A$2:$G$531,3,FALSE),""),"")</f>
        <v/>
      </c>
      <c r="D15" s="94" t="str">
        <f>IFERROR(IF(OR(VLOOKUP(Assays!A15,AssayDescription!$A$2:$G$531,5,FALSE)="virulence factor gene",VLOOKUP(Assays!A15,AssayDescription!$A$2:$G$531,5,FALSE)="antibiotic resistance gene"),VLOOKUP(Assays!A15,AssayDescription!$A$2:$G$531,4,FALSE),""),"")</f>
        <v/>
      </c>
      <c r="E15" s="94" t="str">
        <f>IFERROR(IF(VLOOKUP(B15,AssayDescription!$A$2:$G$531,5,FALSE)="Microbial Identification",IF(VLOOKUP(B15,AssayDescription!$A$2:$G$531,4,FALSE)=0,"",VLOOKUP(B15,AssayDescription!$A$2:$G$531,4,FALSE)),""),"")</f>
        <v/>
      </c>
      <c r="F15" s="92">
        <f>IF(VLOOKUP(Assays!$A15,AssayDescription!$A$2:$F$550,6,FALSE)=0,"",VLOOKUP(Assays!$A15,AssayDescription!$A$2:$F$550,6,FALSE))</f>
        <v>30</v>
      </c>
      <c r="G15" s="62" t="str">
        <f>VLOOKUP(Assays!A15,AssayDescription!$A$2:$G$550,7,FALSE)</f>
        <v>BPID00064A</v>
      </c>
    </row>
    <row r="16" spans="1:7" s="55" customFormat="1" x14ac:dyDescent="0.25">
      <c r="A16" s="4" t="s">
        <v>15</v>
      </c>
      <c r="B16" s="93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Bifidobacterium breve</v>
      </c>
      <c r="C16" s="94" t="str">
        <f>IFERROR(IF(OR(VLOOKUP(Assays!A16,AssayDescription!$A$2:$G$531,5,FALSE)="virulence factor gene",VLOOKUP(Assays!A16,AssayDescription!$A$2:$G$531,5,FALSE)="antibiotic resistance gene"),VLOOKUP(Assays!A16,AssayDescription!$A$2:$G$531,3,FALSE),""),"")</f>
        <v/>
      </c>
      <c r="D16" s="94" t="str">
        <f>IFERROR(IF(OR(VLOOKUP(Assays!A16,AssayDescription!$A$2:$G$531,5,FALSE)="virulence factor gene",VLOOKUP(Assays!A16,AssayDescription!$A$2:$G$531,5,FALSE)="antibiotic resistance gene"),VLOOKUP(Assays!A16,AssayDescription!$A$2:$G$531,4,FALSE),""),"")</f>
        <v/>
      </c>
      <c r="E16" s="94" t="str">
        <f>IFERROR(IF(VLOOKUP(B16,AssayDescription!$A$2:$G$531,5,FALSE)="Microbial Identification",IF(VLOOKUP(B16,AssayDescription!$A$2:$G$531,4,FALSE)=0,"",VLOOKUP(B16,AssayDescription!$A$2:$G$531,4,FALSE)),""),"")</f>
        <v/>
      </c>
      <c r="F16" s="92">
        <f>IF(VLOOKUP(Assays!$A16,AssayDescription!$A$2:$F$550,6,FALSE)=0,"",VLOOKUP(Assays!$A16,AssayDescription!$A$2:$F$550,6,FALSE))</f>
        <v>50</v>
      </c>
      <c r="G16" s="62" t="str">
        <f>VLOOKUP(Assays!A16,AssayDescription!$A$2:$G$550,7,FALSE)</f>
        <v>BPID00065A</v>
      </c>
    </row>
    <row r="17" spans="1:7" s="55" customFormat="1" x14ac:dyDescent="0.25">
      <c r="A17" s="4" t="s">
        <v>16</v>
      </c>
      <c r="B17" s="93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Bifidobacterium dentium</v>
      </c>
      <c r="C17" s="94" t="str">
        <f>IFERROR(IF(OR(VLOOKUP(Assays!A17,AssayDescription!$A$2:$G$531,5,FALSE)="virulence factor gene",VLOOKUP(Assays!A17,AssayDescription!$A$2:$G$531,5,FALSE)="antibiotic resistance gene"),VLOOKUP(Assays!A17,AssayDescription!$A$2:$G$531,3,FALSE),""),"")</f>
        <v/>
      </c>
      <c r="D17" s="94" t="str">
        <f>IFERROR(IF(OR(VLOOKUP(Assays!A17,AssayDescription!$A$2:$G$531,5,FALSE)="virulence factor gene",VLOOKUP(Assays!A17,AssayDescription!$A$2:$G$531,5,FALSE)="antibiotic resistance gene"),VLOOKUP(Assays!A17,AssayDescription!$A$2:$G$531,4,FALSE),""),"")</f>
        <v/>
      </c>
      <c r="E17" s="94" t="str">
        <f>IFERROR(IF(VLOOKUP(B17,AssayDescription!$A$2:$G$531,5,FALSE)="Microbial Identification",IF(VLOOKUP(B17,AssayDescription!$A$2:$G$531,4,FALSE)=0,"",VLOOKUP(B17,AssayDescription!$A$2:$G$531,4,FALSE)),""),"")</f>
        <v/>
      </c>
      <c r="F17" s="92">
        <f>IF(VLOOKUP(Assays!$A17,AssayDescription!$A$2:$F$550,6,FALSE)=0,"",VLOOKUP(Assays!$A17,AssayDescription!$A$2:$F$550,6,FALSE))</f>
        <v>40</v>
      </c>
      <c r="G17" s="62" t="str">
        <f>VLOOKUP(Assays!A17,AssayDescription!$A$2:$G$550,7,FALSE)</f>
        <v>BPID00066A</v>
      </c>
    </row>
    <row r="18" spans="1:7" s="55" customFormat="1" x14ac:dyDescent="0.25">
      <c r="A18" s="4" t="s">
        <v>17</v>
      </c>
      <c r="B18" s="93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Bifidobacterium longum</v>
      </c>
      <c r="C18" s="94" t="str">
        <f>IFERROR(IF(OR(VLOOKUP(Assays!A18,AssayDescription!$A$2:$G$531,5,FALSE)="virulence factor gene",VLOOKUP(Assays!A18,AssayDescription!$A$2:$G$531,5,FALSE)="antibiotic resistance gene"),VLOOKUP(Assays!A18,AssayDescription!$A$2:$G$531,3,FALSE),""),"")</f>
        <v/>
      </c>
      <c r="D18" s="94" t="str">
        <f>IFERROR(IF(OR(VLOOKUP(Assays!A18,AssayDescription!$A$2:$G$531,5,FALSE)="virulence factor gene",VLOOKUP(Assays!A18,AssayDescription!$A$2:$G$531,5,FALSE)="antibiotic resistance gene"),VLOOKUP(Assays!A18,AssayDescription!$A$2:$G$531,4,FALSE),""),"")</f>
        <v/>
      </c>
      <c r="E18" s="94" t="str">
        <f>IFERROR(IF(VLOOKUP(B18,AssayDescription!$A$2:$G$531,5,FALSE)="Microbial Identification",IF(VLOOKUP(B18,AssayDescription!$A$2:$G$531,4,FALSE)=0,"",VLOOKUP(B18,AssayDescription!$A$2:$G$531,4,FALSE)),""),"")</f>
        <v/>
      </c>
      <c r="F18" s="92">
        <f>IF(VLOOKUP(Assays!$A18,AssayDescription!$A$2:$F$550,6,FALSE)=0,"",VLOOKUP(Assays!$A18,AssayDescription!$A$2:$F$550,6,FALSE))</f>
        <v>20</v>
      </c>
      <c r="G18" s="62" t="str">
        <f>VLOOKUP(Assays!A18,AssayDescription!$A$2:$G$550,7,FALSE)</f>
        <v>BPID00067A</v>
      </c>
    </row>
    <row r="19" spans="1:7" s="55" customFormat="1" x14ac:dyDescent="0.25">
      <c r="A19" s="4" t="s">
        <v>18</v>
      </c>
      <c r="B19" s="93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Bifidobacterium scardovii</v>
      </c>
      <c r="C19" s="94" t="str">
        <f>IFERROR(IF(OR(VLOOKUP(Assays!A19,AssayDescription!$A$2:$G$531,5,FALSE)="virulence factor gene",VLOOKUP(Assays!A19,AssayDescription!$A$2:$G$531,5,FALSE)="antibiotic resistance gene"),VLOOKUP(Assays!A19,AssayDescription!$A$2:$G$531,3,FALSE),""),"")</f>
        <v/>
      </c>
      <c r="D19" s="94" t="str">
        <f>IFERROR(IF(OR(VLOOKUP(Assays!A19,AssayDescription!$A$2:$G$531,5,FALSE)="virulence factor gene",VLOOKUP(Assays!A19,AssayDescription!$A$2:$G$531,5,FALSE)="antibiotic resistance gene"),VLOOKUP(Assays!A19,AssayDescription!$A$2:$G$531,4,FALSE),""),"")</f>
        <v/>
      </c>
      <c r="E19" s="94" t="str">
        <f>IFERROR(IF(VLOOKUP(B19,AssayDescription!$A$2:$G$531,5,FALSE)="Microbial Identification",IF(VLOOKUP(B19,AssayDescription!$A$2:$G$531,4,FALSE)=0,"",VLOOKUP(B19,AssayDescription!$A$2:$G$531,4,FALSE)),""),"")</f>
        <v/>
      </c>
      <c r="F19" s="92">
        <f>IF(VLOOKUP(Assays!$A19,AssayDescription!$A$2:$F$550,6,FALSE)=0,"",VLOOKUP(Assays!$A19,AssayDescription!$A$2:$F$550,6,FALSE))</f>
        <v>50</v>
      </c>
      <c r="G19" s="62" t="str">
        <f>VLOOKUP(Assays!A19,AssayDescription!$A$2:$G$550,7,FALSE)</f>
        <v>BPID00069A</v>
      </c>
    </row>
    <row r="20" spans="1:7" s="55" customFormat="1" x14ac:dyDescent="0.25">
      <c r="A20" s="4" t="s">
        <v>19</v>
      </c>
      <c r="B20" s="93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Campylobacter fetus</v>
      </c>
      <c r="C20" s="94" t="str">
        <f>IFERROR(IF(OR(VLOOKUP(Assays!A20,AssayDescription!$A$2:$G$531,5,FALSE)="virulence factor gene",VLOOKUP(Assays!A20,AssayDescription!$A$2:$G$531,5,FALSE)="antibiotic resistance gene"),VLOOKUP(Assays!A20,AssayDescription!$A$2:$G$531,3,FALSE),""),"")</f>
        <v/>
      </c>
      <c r="D20" s="94" t="str">
        <f>IFERROR(IF(OR(VLOOKUP(Assays!A20,AssayDescription!$A$2:$G$531,5,FALSE)="virulence factor gene",VLOOKUP(Assays!A20,AssayDescription!$A$2:$G$531,5,FALSE)="antibiotic resistance gene"),VLOOKUP(Assays!A20,AssayDescription!$A$2:$G$531,4,FALSE),""),"")</f>
        <v/>
      </c>
      <c r="E20" s="94" t="str">
        <f>IFERROR(IF(VLOOKUP(B20,AssayDescription!$A$2:$G$531,5,FALSE)="Microbial Identification",IF(VLOOKUP(B20,AssayDescription!$A$2:$G$531,4,FALSE)=0,"",VLOOKUP(B20,AssayDescription!$A$2:$G$531,4,FALSE)),""),"")</f>
        <v/>
      </c>
      <c r="F20" s="92">
        <f>IF(VLOOKUP(Assays!$A20,AssayDescription!$A$2:$F$550,6,FALSE)=0,"",VLOOKUP(Assays!$A20,AssayDescription!$A$2:$F$550,6,FALSE))</f>
        <v>20</v>
      </c>
      <c r="G20" s="62" t="str">
        <f>VLOOKUP(Assays!A20,AssayDescription!$A$2:$G$550,7,FALSE)</f>
        <v>BPID00085A</v>
      </c>
    </row>
    <row r="21" spans="1:7" s="55" customFormat="1" x14ac:dyDescent="0.25">
      <c r="A21" s="4" t="s">
        <v>20</v>
      </c>
      <c r="B21" s="93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Campylobacter gracilis</v>
      </c>
      <c r="C21" s="94" t="str">
        <f>IFERROR(IF(OR(VLOOKUP(Assays!A21,AssayDescription!$A$2:$G$531,5,FALSE)="virulence factor gene",VLOOKUP(Assays!A21,AssayDescription!$A$2:$G$531,5,FALSE)="antibiotic resistance gene"),VLOOKUP(Assays!A21,AssayDescription!$A$2:$G$531,3,FALSE),""),"")</f>
        <v/>
      </c>
      <c r="D21" s="94" t="str">
        <f>IFERROR(IF(OR(VLOOKUP(Assays!A21,AssayDescription!$A$2:$G$531,5,FALSE)="virulence factor gene",VLOOKUP(Assays!A21,AssayDescription!$A$2:$G$531,5,FALSE)="antibiotic resistance gene"),VLOOKUP(Assays!A21,AssayDescription!$A$2:$G$531,4,FALSE),""),"")</f>
        <v/>
      </c>
      <c r="E21" s="94" t="str">
        <f>IFERROR(IF(VLOOKUP(B21,AssayDescription!$A$2:$G$531,5,FALSE)="Microbial Identification",IF(VLOOKUP(B21,AssayDescription!$A$2:$G$531,4,FALSE)=0,"",VLOOKUP(B21,AssayDescription!$A$2:$G$531,4,FALSE)),""),"")</f>
        <v>Campylobacter rectus</v>
      </c>
      <c r="F21" s="92">
        <f>IF(VLOOKUP(Assays!$A21,AssayDescription!$A$2:$F$550,6,FALSE)=0,"",VLOOKUP(Assays!$A21,AssayDescription!$A$2:$F$550,6,FALSE))</f>
        <v>30</v>
      </c>
      <c r="G21" s="62" t="str">
        <f>VLOOKUP(Assays!A21,AssayDescription!$A$2:$G$550,7,FALSE)</f>
        <v>BPID00086A</v>
      </c>
    </row>
    <row r="22" spans="1:7" s="55" customFormat="1" x14ac:dyDescent="0.25">
      <c r="A22" s="4" t="s">
        <v>21</v>
      </c>
      <c r="B22" s="93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Campylobacter rectus</v>
      </c>
      <c r="C22" s="94" t="str">
        <f>IFERROR(IF(OR(VLOOKUP(Assays!A22,AssayDescription!$A$2:$G$531,5,FALSE)="virulence factor gene",VLOOKUP(Assays!A22,AssayDescription!$A$2:$G$531,5,FALSE)="antibiotic resistance gene"),VLOOKUP(Assays!A22,AssayDescription!$A$2:$G$531,3,FALSE),""),"")</f>
        <v/>
      </c>
      <c r="D22" s="94" t="str">
        <f>IFERROR(IF(OR(VLOOKUP(Assays!A22,AssayDescription!$A$2:$G$531,5,FALSE)="virulence factor gene",VLOOKUP(Assays!A22,AssayDescription!$A$2:$G$531,5,FALSE)="antibiotic resistance gene"),VLOOKUP(Assays!A22,AssayDescription!$A$2:$G$531,4,FALSE),""),"")</f>
        <v/>
      </c>
      <c r="E22" s="94" t="str">
        <f>IFERROR(IF(VLOOKUP(B22,AssayDescription!$A$2:$G$531,5,FALSE)="Microbial Identification",IF(VLOOKUP(B22,AssayDescription!$A$2:$G$531,4,FALSE)=0,"",VLOOKUP(B22,AssayDescription!$A$2:$G$531,4,FALSE)),""),"")</f>
        <v>Campylobacter fetus</v>
      </c>
      <c r="F22" s="92">
        <f>IF(VLOOKUP(Assays!$A22,AssayDescription!$A$2:$F$550,6,FALSE)=0,"",VLOOKUP(Assays!$A22,AssayDescription!$A$2:$F$550,6,FALSE))</f>
        <v>20</v>
      </c>
      <c r="G22" s="62" t="str">
        <f>VLOOKUP(Assays!A22,AssayDescription!$A$2:$G$550,7,FALSE)</f>
        <v>BPID00088A</v>
      </c>
    </row>
    <row r="23" spans="1:7" s="55" customFormat="1" x14ac:dyDescent="0.25">
      <c r="A23" s="4" t="s">
        <v>22</v>
      </c>
      <c r="B23" s="93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Campylobacter showae</v>
      </c>
      <c r="C23" s="94" t="str">
        <f>IFERROR(IF(OR(VLOOKUP(Assays!A23,AssayDescription!$A$2:$G$531,5,FALSE)="virulence factor gene",VLOOKUP(Assays!A23,AssayDescription!$A$2:$G$531,5,FALSE)="antibiotic resistance gene"),VLOOKUP(Assays!A23,AssayDescription!$A$2:$G$531,3,FALSE),""),"")</f>
        <v/>
      </c>
      <c r="D23" s="94" t="str">
        <f>IFERROR(IF(OR(VLOOKUP(Assays!A23,AssayDescription!$A$2:$G$531,5,FALSE)="virulence factor gene",VLOOKUP(Assays!A23,AssayDescription!$A$2:$G$531,5,FALSE)="antibiotic resistance gene"),VLOOKUP(Assays!A23,AssayDescription!$A$2:$G$531,4,FALSE),""),"")</f>
        <v/>
      </c>
      <c r="E23" s="94" t="str">
        <f>IFERROR(IF(VLOOKUP(B23,AssayDescription!$A$2:$G$531,5,FALSE)="Microbial Identification",IF(VLOOKUP(B23,AssayDescription!$A$2:$G$531,4,FALSE)=0,"",VLOOKUP(B23,AssayDescription!$A$2:$G$531,4,FALSE)),""),"")</f>
        <v/>
      </c>
      <c r="F23" s="92">
        <f>IF(VLOOKUP(Assays!$A23,AssayDescription!$A$2:$F$550,6,FALSE)=0,"",VLOOKUP(Assays!$A23,AssayDescription!$A$2:$F$550,6,FALSE))</f>
        <v>100</v>
      </c>
      <c r="G23" s="62" t="str">
        <f>VLOOKUP(Assays!A23,AssayDescription!$A$2:$G$550,7,FALSE)</f>
        <v>BPID00089A</v>
      </c>
    </row>
    <row r="24" spans="1:7" s="55" customFormat="1" x14ac:dyDescent="0.25">
      <c r="A24" s="4" t="s">
        <v>23</v>
      </c>
      <c r="B24" s="93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Candida albicans</v>
      </c>
      <c r="C24" s="94" t="str">
        <f>IFERROR(IF(OR(VLOOKUP(Assays!A24,AssayDescription!$A$2:$G$531,5,FALSE)="virulence factor gene",VLOOKUP(Assays!A24,AssayDescription!$A$2:$G$531,5,FALSE)="antibiotic resistance gene"),VLOOKUP(Assays!A24,AssayDescription!$A$2:$G$531,3,FALSE),""),"")</f>
        <v/>
      </c>
      <c r="D24" s="94" t="str">
        <f>IFERROR(IF(OR(VLOOKUP(Assays!A24,AssayDescription!$A$2:$G$531,5,FALSE)="virulence factor gene",VLOOKUP(Assays!A24,AssayDescription!$A$2:$G$531,5,FALSE)="antibiotic resistance gene"),VLOOKUP(Assays!A24,AssayDescription!$A$2:$G$531,4,FALSE),""),"")</f>
        <v/>
      </c>
      <c r="E24" s="94" t="str">
        <f>IFERROR(IF(VLOOKUP(B24,AssayDescription!$A$2:$G$531,5,FALSE)="Microbial Identification",IF(VLOOKUP(B24,AssayDescription!$A$2:$G$531,4,FALSE)=0,"",VLOOKUP(B24,AssayDescription!$A$2:$G$531,4,FALSE)),""),"")</f>
        <v/>
      </c>
      <c r="F24" s="92">
        <f>IF(VLOOKUP(Assays!$A24,AssayDescription!$A$2:$F$550,6,FALSE)=0,"",VLOOKUP(Assays!$A24,AssayDescription!$A$2:$F$550,6,FALSE))</f>
        <v>20</v>
      </c>
      <c r="G24" s="62" t="str">
        <f>VLOOKUP(Assays!A24,AssayDescription!$A$2:$G$550,7,FALSE)</f>
        <v>BPID00092A</v>
      </c>
    </row>
    <row r="25" spans="1:7" s="55" customFormat="1" x14ac:dyDescent="0.25">
      <c r="A25" s="4" t="s">
        <v>24</v>
      </c>
      <c r="B25" s="93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Candida glabrata</v>
      </c>
      <c r="C25" s="94" t="str">
        <f>IFERROR(IF(OR(VLOOKUP(Assays!A25,AssayDescription!$A$2:$G$531,5,FALSE)="virulence factor gene",VLOOKUP(Assays!A25,AssayDescription!$A$2:$G$531,5,FALSE)="antibiotic resistance gene"),VLOOKUP(Assays!A25,AssayDescription!$A$2:$G$531,3,FALSE),""),"")</f>
        <v/>
      </c>
      <c r="D25" s="94" t="str">
        <f>IFERROR(IF(OR(VLOOKUP(Assays!A25,AssayDescription!$A$2:$G$531,5,FALSE)="virulence factor gene",VLOOKUP(Assays!A25,AssayDescription!$A$2:$G$531,5,FALSE)="antibiotic resistance gene"),VLOOKUP(Assays!A25,AssayDescription!$A$2:$G$531,4,FALSE),""),"")</f>
        <v/>
      </c>
      <c r="E25" s="94" t="str">
        <f>IFERROR(IF(VLOOKUP(B25,AssayDescription!$A$2:$G$531,5,FALSE)="Microbial Identification",IF(VLOOKUP(B25,AssayDescription!$A$2:$G$531,4,FALSE)=0,"",VLOOKUP(B25,AssayDescription!$A$2:$G$531,4,FALSE)),""),"")</f>
        <v/>
      </c>
      <c r="F25" s="92">
        <f>IF(VLOOKUP(Assays!$A25,AssayDescription!$A$2:$F$550,6,FALSE)=0,"",VLOOKUP(Assays!$A25,AssayDescription!$A$2:$F$550,6,FALSE))</f>
        <v>20</v>
      </c>
      <c r="G25" s="62" t="str">
        <f>VLOOKUP(Assays!A25,AssayDescription!$A$2:$G$550,7,FALSE)</f>
        <v>BPID00093A</v>
      </c>
    </row>
    <row r="26" spans="1:7" s="55" customFormat="1" x14ac:dyDescent="0.25">
      <c r="A26" s="4" t="s">
        <v>25</v>
      </c>
      <c r="B26" s="93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Candida krusei</v>
      </c>
      <c r="C26" s="94" t="str">
        <f>IFERROR(IF(OR(VLOOKUP(Assays!A26,AssayDescription!$A$2:$G$531,5,FALSE)="virulence factor gene",VLOOKUP(Assays!A26,AssayDescription!$A$2:$G$531,5,FALSE)="antibiotic resistance gene"),VLOOKUP(Assays!A26,AssayDescription!$A$2:$G$531,3,FALSE),""),"")</f>
        <v/>
      </c>
      <c r="D26" s="94" t="str">
        <f>IFERROR(IF(OR(VLOOKUP(Assays!A26,AssayDescription!$A$2:$G$531,5,FALSE)="virulence factor gene",VLOOKUP(Assays!A26,AssayDescription!$A$2:$G$531,5,FALSE)="antibiotic resistance gene"),VLOOKUP(Assays!A26,AssayDescription!$A$2:$G$531,4,FALSE),""),"")</f>
        <v/>
      </c>
      <c r="E26" s="94" t="str">
        <f>IFERROR(IF(VLOOKUP(B26,AssayDescription!$A$2:$G$531,5,FALSE)="Microbial Identification",IF(VLOOKUP(B26,AssayDescription!$A$2:$G$531,4,FALSE)=0,"",VLOOKUP(B26,AssayDescription!$A$2:$G$531,4,FALSE)),""),"")</f>
        <v/>
      </c>
      <c r="F26" s="92">
        <f>IF(VLOOKUP(Assays!$A26,AssayDescription!$A$2:$F$550,6,FALSE)=0,"",VLOOKUP(Assays!$A26,AssayDescription!$A$2:$F$550,6,FALSE))</f>
        <v>50</v>
      </c>
      <c r="G26" s="62" t="str">
        <f>VLOOKUP(Assays!A26,AssayDescription!$A$2:$G$550,7,FALSE)</f>
        <v>BPID00094A</v>
      </c>
    </row>
    <row r="27" spans="1:7" s="55" customFormat="1" ht="25.5" x14ac:dyDescent="0.25">
      <c r="A27" s="4" t="s">
        <v>26</v>
      </c>
      <c r="B27" s="93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Candida parapsilosis</v>
      </c>
      <c r="C27" s="94" t="str">
        <f>IFERROR(IF(OR(VLOOKUP(Assays!A27,AssayDescription!$A$2:$G$531,5,FALSE)="virulence factor gene",VLOOKUP(Assays!A27,AssayDescription!$A$2:$G$531,5,FALSE)="antibiotic resistance gene"),VLOOKUP(Assays!A27,AssayDescription!$A$2:$G$531,3,FALSE),""),"")</f>
        <v/>
      </c>
      <c r="D27" s="94" t="str">
        <f>IFERROR(IF(OR(VLOOKUP(Assays!A27,AssayDescription!$A$2:$G$531,5,FALSE)="virulence factor gene",VLOOKUP(Assays!A27,AssayDescription!$A$2:$G$531,5,FALSE)="antibiotic resistance gene"),VLOOKUP(Assays!A27,AssayDescription!$A$2:$G$531,4,FALSE),""),"")</f>
        <v/>
      </c>
      <c r="E27" s="94" t="str">
        <f>IFERROR(IF(VLOOKUP(B27,AssayDescription!$A$2:$G$531,5,FALSE)="Microbial Identification",IF(VLOOKUP(B27,AssayDescription!$A$2:$G$531,4,FALSE)=0,"",VLOOKUP(B27,AssayDescription!$A$2:$G$531,4,FALSE)),""),"")</f>
        <v>Candida orthopsilosis,Candida metapsilosis</v>
      </c>
      <c r="F27" s="92">
        <f>IF(VLOOKUP(Assays!$A27,AssayDescription!$A$2:$F$550,6,FALSE)=0,"",VLOOKUP(Assays!$A27,AssayDescription!$A$2:$F$550,6,FALSE))</f>
        <v>50</v>
      </c>
      <c r="G27" s="62" t="str">
        <f>VLOOKUP(Assays!A27,AssayDescription!$A$2:$G$550,7,FALSE)</f>
        <v>BPID00095A</v>
      </c>
    </row>
    <row r="28" spans="1:7" s="55" customFormat="1" x14ac:dyDescent="0.25">
      <c r="A28" s="4" t="s">
        <v>27</v>
      </c>
      <c r="B28" s="93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Capnocytophaga gingivalis</v>
      </c>
      <c r="C28" s="94" t="str">
        <f>IFERROR(IF(OR(VLOOKUP(Assays!A28,AssayDescription!$A$2:$G$531,5,FALSE)="virulence factor gene",VLOOKUP(Assays!A28,AssayDescription!$A$2:$G$531,5,FALSE)="antibiotic resistance gene"),VLOOKUP(Assays!A28,AssayDescription!$A$2:$G$531,3,FALSE),""),"")</f>
        <v/>
      </c>
      <c r="D28" s="94" t="str">
        <f>IFERROR(IF(OR(VLOOKUP(Assays!A28,AssayDescription!$A$2:$G$531,5,FALSE)="virulence factor gene",VLOOKUP(Assays!A28,AssayDescription!$A$2:$G$531,5,FALSE)="antibiotic resistance gene"),VLOOKUP(Assays!A28,AssayDescription!$A$2:$G$531,4,FALSE),""),"")</f>
        <v/>
      </c>
      <c r="E28" s="94" t="str">
        <f>IFERROR(IF(VLOOKUP(B28,AssayDescription!$A$2:$G$531,5,FALSE)="Microbial Identification",IF(VLOOKUP(B28,AssayDescription!$A$2:$G$531,4,FALSE)=0,"",VLOOKUP(B28,AssayDescription!$A$2:$G$531,4,FALSE)),""),"")</f>
        <v/>
      </c>
      <c r="F28" s="92">
        <f>IF(VLOOKUP(Assays!$A28,AssayDescription!$A$2:$F$550,6,FALSE)=0,"",VLOOKUP(Assays!$A28,AssayDescription!$A$2:$F$550,6,FALSE))</f>
        <v>20</v>
      </c>
      <c r="G28" s="62" t="str">
        <f>VLOOKUP(Assays!A28,AssayDescription!$A$2:$G$550,7,FALSE)</f>
        <v>BPID00097A</v>
      </c>
    </row>
    <row r="29" spans="1:7" s="55" customFormat="1" x14ac:dyDescent="0.25">
      <c r="A29" s="4" t="s">
        <v>28</v>
      </c>
      <c r="B29" s="93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Capnocytophaga ochracea</v>
      </c>
      <c r="C29" s="94" t="str">
        <f>IFERROR(IF(OR(VLOOKUP(Assays!A29,AssayDescription!$A$2:$G$531,5,FALSE)="virulence factor gene",VLOOKUP(Assays!A29,AssayDescription!$A$2:$G$531,5,FALSE)="antibiotic resistance gene"),VLOOKUP(Assays!A29,AssayDescription!$A$2:$G$531,3,FALSE),""),"")</f>
        <v/>
      </c>
      <c r="D29" s="94" t="str">
        <f>IFERROR(IF(OR(VLOOKUP(Assays!A29,AssayDescription!$A$2:$G$531,5,FALSE)="virulence factor gene",VLOOKUP(Assays!A29,AssayDescription!$A$2:$G$531,5,FALSE)="antibiotic resistance gene"),VLOOKUP(Assays!A29,AssayDescription!$A$2:$G$531,4,FALSE),""),"")</f>
        <v/>
      </c>
      <c r="E29" s="94" t="str">
        <f>IFERROR(IF(VLOOKUP(B29,AssayDescription!$A$2:$G$531,5,FALSE)="Microbial Identification",IF(VLOOKUP(B29,AssayDescription!$A$2:$G$531,4,FALSE)=0,"",VLOOKUP(B29,AssayDescription!$A$2:$G$531,4,FALSE)),""),"")</f>
        <v/>
      </c>
      <c r="F29" s="92">
        <f>IF(VLOOKUP(Assays!$A29,AssayDescription!$A$2:$F$550,6,FALSE)=0,"",VLOOKUP(Assays!$A29,AssayDescription!$A$2:$F$550,6,FALSE))</f>
        <v>20</v>
      </c>
      <c r="G29" s="62" t="str">
        <f>VLOOKUP(Assays!A29,AssayDescription!$A$2:$G$550,7,FALSE)</f>
        <v>BPID00099A</v>
      </c>
    </row>
    <row r="30" spans="1:7" s="55" customFormat="1" x14ac:dyDescent="0.25">
      <c r="A30" s="4" t="s">
        <v>29</v>
      </c>
      <c r="B30" s="93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Capnocytophaga sputigena</v>
      </c>
      <c r="C30" s="94" t="str">
        <f>IFERROR(IF(OR(VLOOKUP(Assays!A30,AssayDescription!$A$2:$G$531,5,FALSE)="virulence factor gene",VLOOKUP(Assays!A30,AssayDescription!$A$2:$G$531,5,FALSE)="antibiotic resistance gene"),VLOOKUP(Assays!A30,AssayDescription!$A$2:$G$531,3,FALSE),""),"")</f>
        <v/>
      </c>
      <c r="D30" s="94" t="str">
        <f>IFERROR(IF(OR(VLOOKUP(Assays!A30,AssayDescription!$A$2:$G$531,5,FALSE)="virulence factor gene",VLOOKUP(Assays!A30,AssayDescription!$A$2:$G$531,5,FALSE)="antibiotic resistance gene"),VLOOKUP(Assays!A30,AssayDescription!$A$2:$G$531,4,FALSE),""),"")</f>
        <v/>
      </c>
      <c r="E30" s="94" t="str">
        <f>IFERROR(IF(VLOOKUP(B30,AssayDescription!$A$2:$G$531,5,FALSE)="Microbial Identification",IF(VLOOKUP(B30,AssayDescription!$A$2:$G$531,4,FALSE)=0,"",VLOOKUP(B30,AssayDescription!$A$2:$G$531,4,FALSE)),""),"")</f>
        <v/>
      </c>
      <c r="F30" s="92">
        <f>IF(VLOOKUP(Assays!$A30,AssayDescription!$A$2:$F$550,6,FALSE)=0,"",VLOOKUP(Assays!$A30,AssayDescription!$A$2:$F$550,6,FALSE))</f>
        <v>20</v>
      </c>
      <c r="G30" s="62" t="str">
        <f>VLOOKUP(Assays!A30,AssayDescription!$A$2:$G$550,7,FALSE)</f>
        <v>BPID00100A</v>
      </c>
    </row>
    <row r="31" spans="1:7" s="55" customFormat="1" x14ac:dyDescent="0.25">
      <c r="A31" s="4" t="s">
        <v>30</v>
      </c>
      <c r="B31" s="93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Chlamydia trachomatis</v>
      </c>
      <c r="C31" s="94" t="str">
        <f>IFERROR(IF(OR(VLOOKUP(Assays!A31,AssayDescription!$A$2:$G$531,5,FALSE)="virulence factor gene",VLOOKUP(Assays!A31,AssayDescription!$A$2:$G$531,5,FALSE)="antibiotic resistance gene"),VLOOKUP(Assays!A31,AssayDescription!$A$2:$G$531,3,FALSE),""),"")</f>
        <v/>
      </c>
      <c r="D31" s="94" t="str">
        <f>IFERROR(IF(OR(VLOOKUP(Assays!A31,AssayDescription!$A$2:$G$531,5,FALSE)="virulence factor gene",VLOOKUP(Assays!A31,AssayDescription!$A$2:$G$531,5,FALSE)="antibiotic resistance gene"),VLOOKUP(Assays!A31,AssayDescription!$A$2:$G$531,4,FALSE),""),"")</f>
        <v/>
      </c>
      <c r="E31" s="94" t="str">
        <f>IFERROR(IF(VLOOKUP(B31,AssayDescription!$A$2:$G$531,5,FALSE)="Microbial Identification",IF(VLOOKUP(B31,AssayDescription!$A$2:$G$531,4,FALSE)=0,"",VLOOKUP(B31,AssayDescription!$A$2:$G$531,4,FALSE)),""),"")</f>
        <v/>
      </c>
      <c r="F31" s="92">
        <f>IF(VLOOKUP(Assays!$A31,AssayDescription!$A$2:$F$550,6,FALSE)=0,"",VLOOKUP(Assays!$A31,AssayDescription!$A$2:$F$550,6,FALSE))</f>
        <v>40</v>
      </c>
      <c r="G31" s="62" t="str">
        <f>VLOOKUP(Assays!A31,AssayDescription!$A$2:$G$550,7,FALSE)</f>
        <v>BPID00105A</v>
      </c>
    </row>
    <row r="32" spans="1:7" s="55" customFormat="1" x14ac:dyDescent="0.25">
      <c r="A32" s="4" t="s">
        <v>31</v>
      </c>
      <c r="B32" s="93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Clostridium sordellii</v>
      </c>
      <c r="C32" s="94" t="str">
        <f>IFERROR(IF(OR(VLOOKUP(Assays!A32,AssayDescription!$A$2:$G$531,5,FALSE)="virulence factor gene",VLOOKUP(Assays!A32,AssayDescription!$A$2:$G$531,5,FALSE)="antibiotic resistance gene"),VLOOKUP(Assays!A32,AssayDescription!$A$2:$G$531,3,FALSE),""),"")</f>
        <v/>
      </c>
      <c r="D32" s="94" t="str">
        <f>IFERROR(IF(OR(VLOOKUP(Assays!A32,AssayDescription!$A$2:$G$531,5,FALSE)="virulence factor gene",VLOOKUP(Assays!A32,AssayDescription!$A$2:$G$531,5,FALSE)="antibiotic resistance gene"),VLOOKUP(Assays!A32,AssayDescription!$A$2:$G$531,4,FALSE),""),"")</f>
        <v/>
      </c>
      <c r="E32" s="94" t="str">
        <f>IFERROR(IF(VLOOKUP(B32,AssayDescription!$A$2:$G$531,5,FALSE)="Microbial Identification",IF(VLOOKUP(B32,AssayDescription!$A$2:$G$531,4,FALSE)=0,"",VLOOKUP(B32,AssayDescription!$A$2:$G$531,4,FALSE)),""),"")</f>
        <v/>
      </c>
      <c r="F32" s="92">
        <f>IF(VLOOKUP(Assays!$A32,AssayDescription!$A$2:$F$550,6,FALSE)=0,"",VLOOKUP(Assays!$A32,AssayDescription!$A$2:$F$550,6,FALSE))</f>
        <v>20</v>
      </c>
      <c r="G32" s="62" t="str">
        <f>VLOOKUP(Assays!A32,AssayDescription!$A$2:$G$550,7,FALSE)</f>
        <v>BPID00114A</v>
      </c>
    </row>
    <row r="33" spans="1:7" s="55" customFormat="1" x14ac:dyDescent="0.25">
      <c r="A33" s="4" t="s">
        <v>32</v>
      </c>
      <c r="B33" s="93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Corynebacterium aurimucosum</v>
      </c>
      <c r="C33" s="94" t="str">
        <f>IFERROR(IF(OR(VLOOKUP(Assays!A33,AssayDescription!$A$2:$G$531,5,FALSE)="virulence factor gene",VLOOKUP(Assays!A33,AssayDescription!$A$2:$G$531,5,FALSE)="antibiotic resistance gene"),VLOOKUP(Assays!A33,AssayDescription!$A$2:$G$531,3,FALSE),""),"")</f>
        <v/>
      </c>
      <c r="D33" s="94" t="str">
        <f>IFERROR(IF(OR(VLOOKUP(Assays!A33,AssayDescription!$A$2:$G$531,5,FALSE)="virulence factor gene",VLOOKUP(Assays!A33,AssayDescription!$A$2:$G$531,5,FALSE)="antibiotic resistance gene"),VLOOKUP(Assays!A33,AssayDescription!$A$2:$G$531,4,FALSE),""),"")</f>
        <v/>
      </c>
      <c r="E33" s="94" t="str">
        <f>IFERROR(IF(VLOOKUP(B33,AssayDescription!$A$2:$G$531,5,FALSE)="Microbial Identification",IF(VLOOKUP(B33,AssayDescription!$A$2:$G$531,4,FALSE)=0,"",VLOOKUP(B33,AssayDescription!$A$2:$G$531,4,FALSE)),""),"")</f>
        <v/>
      </c>
      <c r="F33" s="92">
        <f>IF(VLOOKUP(Assays!$A33,AssayDescription!$A$2:$F$550,6,FALSE)=0,"",VLOOKUP(Assays!$A33,AssayDescription!$A$2:$F$550,6,FALSE))</f>
        <v>20</v>
      </c>
      <c r="G33" s="62" t="str">
        <f>VLOOKUP(Assays!A33,AssayDescription!$A$2:$G$550,7,FALSE)</f>
        <v>BPID00121A</v>
      </c>
    </row>
    <row r="34" spans="1:7" s="55" customFormat="1" x14ac:dyDescent="0.25">
      <c r="A34" s="4" t="s">
        <v>33</v>
      </c>
      <c r="B34" s="93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Dialister pneumosintes</v>
      </c>
      <c r="C34" s="94" t="str">
        <f>IFERROR(IF(OR(VLOOKUP(Assays!A34,AssayDescription!$A$2:$G$531,5,FALSE)="virulence factor gene",VLOOKUP(Assays!A34,AssayDescription!$A$2:$G$531,5,FALSE)="antibiotic resistance gene"),VLOOKUP(Assays!A34,AssayDescription!$A$2:$G$531,3,FALSE),""),"")</f>
        <v/>
      </c>
      <c r="D34" s="94" t="str">
        <f>IFERROR(IF(OR(VLOOKUP(Assays!A34,AssayDescription!$A$2:$G$531,5,FALSE)="virulence factor gene",VLOOKUP(Assays!A34,AssayDescription!$A$2:$G$531,5,FALSE)="antibiotic resistance gene"),VLOOKUP(Assays!A34,AssayDescription!$A$2:$G$531,4,FALSE),""),"")</f>
        <v/>
      </c>
      <c r="E34" s="94" t="str">
        <f>IFERROR(IF(VLOOKUP(B34,AssayDescription!$A$2:$G$531,5,FALSE)="Microbial Identification",IF(VLOOKUP(B34,AssayDescription!$A$2:$G$531,4,FALSE)=0,"",VLOOKUP(B34,AssayDescription!$A$2:$G$531,4,FALSE)),""),"")</f>
        <v/>
      </c>
      <c r="F34" s="92">
        <f>IF(VLOOKUP(Assays!$A34,AssayDescription!$A$2:$F$550,6,FALSE)=0,"",VLOOKUP(Assays!$A34,AssayDescription!$A$2:$F$550,6,FALSE))</f>
        <v>20</v>
      </c>
      <c r="G34" s="62" t="str">
        <f>VLOOKUP(Assays!A34,AssayDescription!$A$2:$G$550,7,FALSE)</f>
        <v>BPID00131A</v>
      </c>
    </row>
    <row r="35" spans="1:7" s="55" customFormat="1" x14ac:dyDescent="0.25">
      <c r="A35" s="4" t="s">
        <v>34</v>
      </c>
      <c r="B35" s="93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Eggerthella sinensis</v>
      </c>
      <c r="C35" s="94" t="str">
        <f>IFERROR(IF(OR(VLOOKUP(Assays!A35,AssayDescription!$A$2:$G$531,5,FALSE)="virulence factor gene",VLOOKUP(Assays!A35,AssayDescription!$A$2:$G$531,5,FALSE)="antibiotic resistance gene"),VLOOKUP(Assays!A35,AssayDescription!$A$2:$G$531,3,FALSE),""),"")</f>
        <v/>
      </c>
      <c r="D35" s="94" t="str">
        <f>IFERROR(IF(OR(VLOOKUP(Assays!A35,AssayDescription!$A$2:$G$531,5,FALSE)="virulence factor gene",VLOOKUP(Assays!A35,AssayDescription!$A$2:$G$531,5,FALSE)="antibiotic resistance gene"),VLOOKUP(Assays!A35,AssayDescription!$A$2:$G$531,4,FALSE),""),"")</f>
        <v/>
      </c>
      <c r="E35" s="94" t="str">
        <f>IFERROR(IF(VLOOKUP(B35,AssayDescription!$A$2:$G$531,5,FALSE)="Microbial Identification",IF(VLOOKUP(B35,AssayDescription!$A$2:$G$531,4,FALSE)=0,"",VLOOKUP(B35,AssayDescription!$A$2:$G$531,4,FALSE)),""),"")</f>
        <v/>
      </c>
      <c r="F35" s="92">
        <f>IF(VLOOKUP(Assays!$A35,AssayDescription!$A$2:$F$550,6,FALSE)=0,"",VLOOKUP(Assays!$A35,AssayDescription!$A$2:$F$550,6,FALSE))</f>
        <v>30</v>
      </c>
      <c r="G35" s="62" t="str">
        <f>VLOOKUP(Assays!A35,AssayDescription!$A$2:$G$550,7,FALSE)</f>
        <v>BPID00134A</v>
      </c>
    </row>
    <row r="36" spans="1:7" s="55" customFormat="1" x14ac:dyDescent="0.25">
      <c r="A36" s="4" t="s">
        <v>35</v>
      </c>
      <c r="B36" s="93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Eikenella corrodens</v>
      </c>
      <c r="C36" s="94" t="str">
        <f>IFERROR(IF(OR(VLOOKUP(Assays!A36,AssayDescription!$A$2:$G$531,5,FALSE)="virulence factor gene",VLOOKUP(Assays!A36,AssayDescription!$A$2:$G$531,5,FALSE)="antibiotic resistance gene"),VLOOKUP(Assays!A36,AssayDescription!$A$2:$G$531,3,FALSE),""),"")</f>
        <v/>
      </c>
      <c r="D36" s="94" t="str">
        <f>IFERROR(IF(OR(VLOOKUP(Assays!A36,AssayDescription!$A$2:$G$531,5,FALSE)="virulence factor gene",VLOOKUP(Assays!A36,AssayDescription!$A$2:$G$531,5,FALSE)="antibiotic resistance gene"),VLOOKUP(Assays!A36,AssayDescription!$A$2:$G$531,4,FALSE),""),"")</f>
        <v/>
      </c>
      <c r="E36" s="94" t="str">
        <f>IFERROR(IF(VLOOKUP(B36,AssayDescription!$A$2:$G$531,5,FALSE)="Microbial Identification",IF(VLOOKUP(B36,AssayDescription!$A$2:$G$531,4,FALSE)=0,"",VLOOKUP(B36,AssayDescription!$A$2:$G$531,4,FALSE)),""),"")</f>
        <v/>
      </c>
      <c r="F36" s="92">
        <f>IF(VLOOKUP(Assays!$A36,AssayDescription!$A$2:$F$550,6,FALSE)=0,"",VLOOKUP(Assays!$A36,AssayDescription!$A$2:$F$550,6,FALSE))</f>
        <v>100</v>
      </c>
      <c r="G36" s="62" t="str">
        <f>VLOOKUP(Assays!A36,AssayDescription!$A$2:$G$550,7,FALSE)</f>
        <v>BPID00136A</v>
      </c>
    </row>
    <row r="37" spans="1:7" s="55" customFormat="1" x14ac:dyDescent="0.25">
      <c r="A37" s="4" t="s">
        <v>36</v>
      </c>
      <c r="B37" s="93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Enterococcus faecalis</v>
      </c>
      <c r="C37" s="94" t="str">
        <f>IFERROR(IF(OR(VLOOKUP(Assays!A37,AssayDescription!$A$2:$G$531,5,FALSE)="virulence factor gene",VLOOKUP(Assays!A37,AssayDescription!$A$2:$G$531,5,FALSE)="antibiotic resistance gene"),VLOOKUP(Assays!A37,AssayDescription!$A$2:$G$531,3,FALSE),""),"")</f>
        <v/>
      </c>
      <c r="D37" s="94" t="str">
        <f>IFERROR(IF(OR(VLOOKUP(Assays!A37,AssayDescription!$A$2:$G$531,5,FALSE)="virulence factor gene",VLOOKUP(Assays!A37,AssayDescription!$A$2:$G$531,5,FALSE)="antibiotic resistance gene"),VLOOKUP(Assays!A37,AssayDescription!$A$2:$G$531,4,FALSE),""),"")</f>
        <v/>
      </c>
      <c r="E37" s="94" t="str">
        <f>IFERROR(IF(VLOOKUP(B37,AssayDescription!$A$2:$G$531,5,FALSE)="Microbial Identification",IF(VLOOKUP(B37,AssayDescription!$A$2:$G$531,4,FALSE)=0,"",VLOOKUP(B37,AssayDescription!$A$2:$G$531,4,FALSE)),""),"")</f>
        <v/>
      </c>
      <c r="F37" s="92">
        <f>IF(VLOOKUP(Assays!$A37,AssayDescription!$A$2:$F$550,6,FALSE)=0,"",VLOOKUP(Assays!$A37,AssayDescription!$A$2:$F$550,6,FALSE))</f>
        <v>30</v>
      </c>
      <c r="G37" s="62" t="str">
        <f>VLOOKUP(Assays!A37,AssayDescription!$A$2:$G$550,7,FALSE)</f>
        <v>BPID00142A</v>
      </c>
    </row>
    <row r="38" spans="1:7" s="55" customFormat="1" x14ac:dyDescent="0.25">
      <c r="A38" s="5" t="s">
        <v>98</v>
      </c>
      <c r="B38" s="93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Finegoldia magna</v>
      </c>
      <c r="C38" s="94" t="str">
        <f>IFERROR(IF(OR(VLOOKUP(Assays!A38,AssayDescription!$A$2:$G$531,5,FALSE)="virulence factor gene",VLOOKUP(Assays!A38,AssayDescription!$A$2:$G$531,5,FALSE)="antibiotic resistance gene"),VLOOKUP(Assays!A38,AssayDescription!$A$2:$G$531,3,FALSE),""),"")</f>
        <v/>
      </c>
      <c r="D38" s="94" t="str">
        <f>IFERROR(IF(OR(VLOOKUP(Assays!A38,AssayDescription!$A$2:$G$531,5,FALSE)="virulence factor gene",VLOOKUP(Assays!A38,AssayDescription!$A$2:$G$531,5,FALSE)="antibiotic resistance gene"),VLOOKUP(Assays!A38,AssayDescription!$A$2:$G$531,4,FALSE),""),"")</f>
        <v/>
      </c>
      <c r="E38" s="94" t="str">
        <f>IFERROR(IF(VLOOKUP(B38,AssayDescription!$A$2:$G$531,5,FALSE)="Microbial Identification",IF(VLOOKUP(B38,AssayDescription!$A$2:$G$531,4,FALSE)=0,"",VLOOKUP(B38,AssayDescription!$A$2:$G$531,4,FALSE)),""),"")</f>
        <v/>
      </c>
      <c r="F38" s="92">
        <f>IF(VLOOKUP(Assays!$A38,AssayDescription!$A$2:$F$550,6,FALSE)=0,"",VLOOKUP(Assays!$A38,AssayDescription!$A$2:$F$550,6,FALSE))</f>
        <v>20</v>
      </c>
      <c r="G38" s="62" t="str">
        <f>VLOOKUP(Assays!A38,AssayDescription!$A$2:$G$550,7,FALSE)</f>
        <v>BPID00156A</v>
      </c>
    </row>
    <row r="39" spans="1:7" s="55" customFormat="1" x14ac:dyDescent="0.25">
      <c r="A39" s="5" t="s">
        <v>37</v>
      </c>
      <c r="B39" s="93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Fusobacterium nucleatum</v>
      </c>
      <c r="C39" s="94" t="str">
        <f>IFERROR(IF(OR(VLOOKUP(Assays!A39,AssayDescription!$A$2:$G$531,5,FALSE)="virulence factor gene",VLOOKUP(Assays!A39,AssayDescription!$A$2:$G$531,5,FALSE)="antibiotic resistance gene"),VLOOKUP(Assays!A39,AssayDescription!$A$2:$G$531,3,FALSE),""),"")</f>
        <v/>
      </c>
      <c r="D39" s="94" t="str">
        <f>IFERROR(IF(OR(VLOOKUP(Assays!A39,AssayDescription!$A$2:$G$531,5,FALSE)="virulence factor gene",VLOOKUP(Assays!A39,AssayDescription!$A$2:$G$531,5,FALSE)="antibiotic resistance gene"),VLOOKUP(Assays!A39,AssayDescription!$A$2:$G$531,4,FALSE),""),"")</f>
        <v/>
      </c>
      <c r="E39" s="94" t="str">
        <f>IFERROR(IF(VLOOKUP(B39,AssayDescription!$A$2:$G$531,5,FALSE)="Microbial Identification",IF(VLOOKUP(B39,AssayDescription!$A$2:$G$531,4,FALSE)=0,"",VLOOKUP(B39,AssayDescription!$A$2:$G$531,4,FALSE)),""),"")</f>
        <v>Fusobacterium canifelinum</v>
      </c>
      <c r="F39" s="92">
        <f>IF(VLOOKUP(Assays!$A39,AssayDescription!$A$2:$F$550,6,FALSE)=0,"",VLOOKUP(Assays!$A39,AssayDescription!$A$2:$F$550,6,FALSE))</f>
        <v>30</v>
      </c>
      <c r="G39" s="62" t="str">
        <f>VLOOKUP(Assays!A39,AssayDescription!$A$2:$G$550,7,FALSE)</f>
        <v>BPID00160A</v>
      </c>
    </row>
    <row r="40" spans="1:7" s="55" customFormat="1" x14ac:dyDescent="0.25">
      <c r="A40" s="5" t="s">
        <v>38</v>
      </c>
      <c r="B40" s="93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Fusobacterium periodonticum</v>
      </c>
      <c r="C40" s="94" t="str">
        <f>IFERROR(IF(OR(VLOOKUP(Assays!A40,AssayDescription!$A$2:$G$531,5,FALSE)="virulence factor gene",VLOOKUP(Assays!A40,AssayDescription!$A$2:$G$531,5,FALSE)="antibiotic resistance gene"),VLOOKUP(Assays!A40,AssayDescription!$A$2:$G$531,3,FALSE),""),"")</f>
        <v/>
      </c>
      <c r="D40" s="94" t="str">
        <f>IFERROR(IF(OR(VLOOKUP(Assays!A40,AssayDescription!$A$2:$G$531,5,FALSE)="virulence factor gene",VLOOKUP(Assays!A40,AssayDescription!$A$2:$G$531,5,FALSE)="antibiotic resistance gene"),VLOOKUP(Assays!A40,AssayDescription!$A$2:$G$531,4,FALSE),""),"")</f>
        <v/>
      </c>
      <c r="E40" s="94" t="str">
        <f>IFERROR(IF(VLOOKUP(B40,AssayDescription!$A$2:$G$531,5,FALSE)="Microbial Identification",IF(VLOOKUP(B40,AssayDescription!$A$2:$G$531,4,FALSE)=0,"",VLOOKUP(B40,AssayDescription!$A$2:$G$531,4,FALSE)),""),"")</f>
        <v/>
      </c>
      <c r="F40" s="92">
        <f>IF(VLOOKUP(Assays!$A40,AssayDescription!$A$2:$F$550,6,FALSE)=0,"",VLOOKUP(Assays!$A40,AssayDescription!$A$2:$F$550,6,FALSE))</f>
        <v>40</v>
      </c>
      <c r="G40" s="62" t="str">
        <f>VLOOKUP(Assays!A40,AssayDescription!$A$2:$G$550,7,FALSE)</f>
        <v>BPID00161A</v>
      </c>
    </row>
    <row r="41" spans="1:7" s="55" customFormat="1" x14ac:dyDescent="0.25">
      <c r="A41" s="5" t="s">
        <v>39</v>
      </c>
      <c r="B41" s="93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Gardnerella vaginalis</v>
      </c>
      <c r="C41" s="94" t="str">
        <f>IFERROR(IF(OR(VLOOKUP(Assays!A41,AssayDescription!$A$2:$G$531,5,FALSE)="virulence factor gene",VLOOKUP(Assays!A41,AssayDescription!$A$2:$G$531,5,FALSE)="antibiotic resistance gene"),VLOOKUP(Assays!A41,AssayDescription!$A$2:$G$531,3,FALSE),""),"")</f>
        <v/>
      </c>
      <c r="D41" s="94" t="str">
        <f>IFERROR(IF(OR(VLOOKUP(Assays!A41,AssayDescription!$A$2:$G$531,5,FALSE)="virulence factor gene",VLOOKUP(Assays!A41,AssayDescription!$A$2:$G$531,5,FALSE)="antibiotic resistance gene"),VLOOKUP(Assays!A41,AssayDescription!$A$2:$G$531,4,FALSE),""),"")</f>
        <v/>
      </c>
      <c r="E41" s="94" t="str">
        <f>IFERROR(IF(VLOOKUP(B41,AssayDescription!$A$2:$G$531,5,FALSE)="Microbial Identification",IF(VLOOKUP(B41,AssayDescription!$A$2:$G$531,4,FALSE)=0,"",VLOOKUP(B41,AssayDescription!$A$2:$G$531,4,FALSE)),""),"")</f>
        <v/>
      </c>
      <c r="F41" s="92">
        <f>IF(VLOOKUP(Assays!$A41,AssayDescription!$A$2:$F$550,6,FALSE)=0,"",VLOOKUP(Assays!$A41,AssayDescription!$A$2:$F$550,6,FALSE))</f>
        <v>40</v>
      </c>
      <c r="G41" s="62" t="str">
        <f>VLOOKUP(Assays!A41,AssayDescription!$A$2:$G$550,7,FALSE)</f>
        <v>BPID00163A</v>
      </c>
    </row>
    <row r="42" spans="1:7" s="55" customFormat="1" ht="25.5" x14ac:dyDescent="0.25">
      <c r="A42" s="5" t="s">
        <v>40</v>
      </c>
      <c r="B42" s="93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Haemophilus ducreyi</v>
      </c>
      <c r="C42" s="94" t="str">
        <f>IFERROR(IF(OR(VLOOKUP(Assays!A42,AssayDescription!$A$2:$G$531,5,FALSE)="virulence factor gene",VLOOKUP(Assays!A42,AssayDescription!$A$2:$G$531,5,FALSE)="antibiotic resistance gene"),VLOOKUP(Assays!A42,AssayDescription!$A$2:$G$531,3,FALSE),""),"")</f>
        <v/>
      </c>
      <c r="D42" s="94" t="str">
        <f>IFERROR(IF(OR(VLOOKUP(Assays!A42,AssayDescription!$A$2:$G$531,5,FALSE)="virulence factor gene",VLOOKUP(Assays!A42,AssayDescription!$A$2:$G$531,5,FALSE)="antibiotic resistance gene"),VLOOKUP(Assays!A42,AssayDescription!$A$2:$G$531,4,FALSE),""),"")</f>
        <v/>
      </c>
      <c r="E42" s="94" t="str">
        <f>IFERROR(IF(VLOOKUP(B42,AssayDescription!$A$2:$G$531,5,FALSE)="Microbial Identification",IF(VLOOKUP(B42,AssayDescription!$A$2:$G$531,4,FALSE)=0,"",VLOOKUP(B42,AssayDescription!$A$2:$G$531,4,FALSE)),""),"")</f>
        <v>Pasteurella aerogenes,Photorhabdus temperata,Rickettsiella popilliae</v>
      </c>
      <c r="F42" s="92">
        <f>IF(VLOOKUP(Assays!$A42,AssayDescription!$A$2:$F$550,6,FALSE)=0,"",VLOOKUP(Assays!$A42,AssayDescription!$A$2:$F$550,6,FALSE))</f>
        <v>300</v>
      </c>
      <c r="G42" s="62" t="str">
        <f>VLOOKUP(Assays!A42,AssayDescription!$A$2:$G$550,7,FALSE)</f>
        <v>BPID00170A</v>
      </c>
    </row>
    <row r="43" spans="1:7" s="55" customFormat="1" x14ac:dyDescent="0.25">
      <c r="A43" s="5" t="s">
        <v>41</v>
      </c>
      <c r="B43" s="93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Haemophilus influenzae</v>
      </c>
      <c r="C43" s="94" t="str">
        <f>IFERROR(IF(OR(VLOOKUP(Assays!A43,AssayDescription!$A$2:$G$531,5,FALSE)="virulence factor gene",VLOOKUP(Assays!A43,AssayDescription!$A$2:$G$531,5,FALSE)="antibiotic resistance gene"),VLOOKUP(Assays!A43,AssayDescription!$A$2:$G$531,3,FALSE),""),"")</f>
        <v/>
      </c>
      <c r="D43" s="94" t="str">
        <f>IFERROR(IF(OR(VLOOKUP(Assays!A43,AssayDescription!$A$2:$G$531,5,FALSE)="virulence factor gene",VLOOKUP(Assays!A43,AssayDescription!$A$2:$G$531,5,FALSE)="antibiotic resistance gene"),VLOOKUP(Assays!A43,AssayDescription!$A$2:$G$531,4,FALSE),""),"")</f>
        <v/>
      </c>
      <c r="E43" s="94" t="str">
        <f>IFERROR(IF(VLOOKUP(B43,AssayDescription!$A$2:$G$531,5,FALSE)="Microbial Identification",IF(VLOOKUP(B43,AssayDescription!$A$2:$G$531,4,FALSE)=0,"",VLOOKUP(B43,AssayDescription!$A$2:$G$531,4,FALSE)),""),"")</f>
        <v>Haemophilus haemolyticus</v>
      </c>
      <c r="F43" s="92">
        <f>IF(VLOOKUP(Assays!$A43,AssayDescription!$A$2:$F$550,6,FALSE)=0,"",VLOOKUP(Assays!$A43,AssayDescription!$A$2:$F$550,6,FALSE))</f>
        <v>20</v>
      </c>
      <c r="G43" s="62" t="str">
        <f>VLOOKUP(Assays!A43,AssayDescription!$A$2:$G$550,7,FALSE)</f>
        <v>BPID00171A</v>
      </c>
    </row>
    <row r="44" spans="1:7" s="55" customFormat="1" x14ac:dyDescent="0.25">
      <c r="A44" s="5" t="s">
        <v>42</v>
      </c>
      <c r="B44" s="93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Klebsiella granulomatis</v>
      </c>
      <c r="C44" s="94" t="str">
        <f>IFERROR(IF(OR(VLOOKUP(Assays!A44,AssayDescription!$A$2:$G$531,5,FALSE)="virulence factor gene",VLOOKUP(Assays!A44,AssayDescription!$A$2:$G$531,5,FALSE)="antibiotic resistance gene"),VLOOKUP(Assays!A44,AssayDescription!$A$2:$G$531,3,FALSE),""),"")</f>
        <v/>
      </c>
      <c r="D44" s="94" t="str">
        <f>IFERROR(IF(OR(VLOOKUP(Assays!A44,AssayDescription!$A$2:$G$531,5,FALSE)="virulence factor gene",VLOOKUP(Assays!A44,AssayDescription!$A$2:$G$531,5,FALSE)="antibiotic resistance gene"),VLOOKUP(Assays!A44,AssayDescription!$A$2:$G$531,4,FALSE),""),"")</f>
        <v/>
      </c>
      <c r="E44" s="94" t="str">
        <f>IFERROR(IF(VLOOKUP(B44,AssayDescription!$A$2:$G$531,5,FALSE)="Microbial Identification",IF(VLOOKUP(B44,AssayDescription!$A$2:$G$531,4,FALSE)=0,"",VLOOKUP(B44,AssayDescription!$A$2:$G$531,4,FALSE)),""),"")</f>
        <v/>
      </c>
      <c r="F44" s="92">
        <f>IF(VLOOKUP(Assays!$A44,AssayDescription!$A$2:$F$550,6,FALSE)=0,"",VLOOKUP(Assays!$A44,AssayDescription!$A$2:$F$550,6,FALSE))</f>
        <v>20</v>
      </c>
      <c r="G44" s="62" t="str">
        <f>VLOOKUP(Assays!A44,AssayDescription!$A$2:$G$550,7,FALSE)</f>
        <v>BPID00180A</v>
      </c>
    </row>
    <row r="45" spans="1:7" s="55" customFormat="1" ht="25.5" x14ac:dyDescent="0.25">
      <c r="A45" s="5" t="s">
        <v>43</v>
      </c>
      <c r="B45" s="93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Lactobacillus acidophilus</v>
      </c>
      <c r="C45" s="94" t="str">
        <f>IFERROR(IF(OR(VLOOKUP(Assays!A45,AssayDescription!$A$2:$G$531,5,FALSE)="virulence factor gene",VLOOKUP(Assays!A45,AssayDescription!$A$2:$G$531,5,FALSE)="antibiotic resistance gene"),VLOOKUP(Assays!A45,AssayDescription!$A$2:$G$531,3,FALSE),""),"")</f>
        <v/>
      </c>
      <c r="D45" s="94" t="str">
        <f>IFERROR(IF(OR(VLOOKUP(Assays!A45,AssayDescription!$A$2:$G$531,5,FALSE)="virulence factor gene",VLOOKUP(Assays!A45,AssayDescription!$A$2:$G$531,5,FALSE)="antibiotic resistance gene"),VLOOKUP(Assays!A45,AssayDescription!$A$2:$G$531,4,FALSE),""),"")</f>
        <v/>
      </c>
      <c r="E45" s="94" t="str">
        <f>IFERROR(IF(VLOOKUP(B45,AssayDescription!$A$2:$G$531,5,FALSE)="Microbial Identification",IF(VLOOKUP(B45,AssayDescription!$A$2:$G$531,4,FALSE)=0,"",VLOOKUP(B45,AssayDescription!$A$2:$G$531,4,FALSE)),""),"")</f>
        <v>Lactobacillus helveticus,Lactobacillus intestinalis</v>
      </c>
      <c r="F45" s="92">
        <f>IF(VLOOKUP(Assays!$A45,AssayDescription!$A$2:$F$550,6,FALSE)=0,"",VLOOKUP(Assays!$A45,AssayDescription!$A$2:$F$550,6,FALSE))</f>
        <v>200</v>
      </c>
      <c r="G45" s="62" t="str">
        <f>VLOOKUP(Assays!A45,AssayDescription!$A$2:$G$550,7,FALSE)</f>
        <v>BPID00184A</v>
      </c>
    </row>
    <row r="46" spans="1:7" s="55" customFormat="1" x14ac:dyDescent="0.25">
      <c r="A46" s="5" t="s">
        <v>44</v>
      </c>
      <c r="B46" s="93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Lactobacillus crispatus</v>
      </c>
      <c r="C46" s="94" t="str">
        <f>IFERROR(IF(OR(VLOOKUP(Assays!A46,AssayDescription!$A$2:$G$531,5,FALSE)="virulence factor gene",VLOOKUP(Assays!A46,AssayDescription!$A$2:$G$531,5,FALSE)="antibiotic resistance gene"),VLOOKUP(Assays!A46,AssayDescription!$A$2:$G$531,3,FALSE),""),"")</f>
        <v/>
      </c>
      <c r="D46" s="94" t="str">
        <f>IFERROR(IF(OR(VLOOKUP(Assays!A46,AssayDescription!$A$2:$G$531,5,FALSE)="virulence factor gene",VLOOKUP(Assays!A46,AssayDescription!$A$2:$G$531,5,FALSE)="antibiotic resistance gene"),VLOOKUP(Assays!A46,AssayDescription!$A$2:$G$531,4,FALSE),""),"")</f>
        <v/>
      </c>
      <c r="E46" s="94" t="str">
        <f>IFERROR(IF(VLOOKUP(B46,AssayDescription!$A$2:$G$531,5,FALSE)="Microbial Identification",IF(VLOOKUP(B46,AssayDescription!$A$2:$G$531,4,FALSE)=0,"",VLOOKUP(B46,AssayDescription!$A$2:$G$531,4,FALSE)),""),"")</f>
        <v/>
      </c>
      <c r="F46" s="92">
        <f>IF(VLOOKUP(Assays!$A46,AssayDescription!$A$2:$F$550,6,FALSE)=0,"",VLOOKUP(Assays!$A46,AssayDescription!$A$2:$F$550,6,FALSE))</f>
        <v>200</v>
      </c>
      <c r="G46" s="62" t="str">
        <f>VLOOKUP(Assays!A46,AssayDescription!$A$2:$G$550,7,FALSE)</f>
        <v>BPID00186A</v>
      </c>
    </row>
    <row r="47" spans="1:7" s="55" customFormat="1" x14ac:dyDescent="0.25">
      <c r="A47" s="5" t="s">
        <v>45</v>
      </c>
      <c r="B47" s="93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Lactobacillus gasseri</v>
      </c>
      <c r="C47" s="94" t="str">
        <f>IFERROR(IF(OR(VLOOKUP(Assays!A47,AssayDescription!$A$2:$G$531,5,FALSE)="virulence factor gene",VLOOKUP(Assays!A47,AssayDescription!$A$2:$G$531,5,FALSE)="antibiotic resistance gene"),VLOOKUP(Assays!A47,AssayDescription!$A$2:$G$531,3,FALSE),""),"")</f>
        <v/>
      </c>
      <c r="D47" s="94" t="str">
        <f>IFERROR(IF(OR(VLOOKUP(Assays!A47,AssayDescription!$A$2:$G$531,5,FALSE)="virulence factor gene",VLOOKUP(Assays!A47,AssayDescription!$A$2:$G$531,5,FALSE)="antibiotic resistance gene"),VLOOKUP(Assays!A47,AssayDescription!$A$2:$G$531,4,FALSE),""),"")</f>
        <v/>
      </c>
      <c r="E47" s="94" t="str">
        <f>IFERROR(IF(VLOOKUP(B47,AssayDescription!$A$2:$G$531,5,FALSE)="Microbial Identification",IF(VLOOKUP(B47,AssayDescription!$A$2:$G$531,4,FALSE)=0,"",VLOOKUP(B47,AssayDescription!$A$2:$G$531,4,FALSE)),""),"")</f>
        <v/>
      </c>
      <c r="F47" s="92">
        <f>IF(VLOOKUP(Assays!$A47,AssayDescription!$A$2:$F$550,6,FALSE)=0,"",VLOOKUP(Assays!$A47,AssayDescription!$A$2:$F$550,6,FALSE))</f>
        <v>50</v>
      </c>
      <c r="G47" s="62" t="str">
        <f>VLOOKUP(Assays!A47,AssayDescription!$A$2:$G$550,7,FALSE)</f>
        <v>BPID00189A</v>
      </c>
    </row>
    <row r="48" spans="1:7" s="55" customFormat="1" x14ac:dyDescent="0.25">
      <c r="A48" s="5" t="s">
        <v>46</v>
      </c>
      <c r="B48" s="93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Lactobacillus iners</v>
      </c>
      <c r="C48" s="94" t="str">
        <f>IFERROR(IF(OR(VLOOKUP(Assays!A48,AssayDescription!$A$2:$G$531,5,FALSE)="virulence factor gene",VLOOKUP(Assays!A48,AssayDescription!$A$2:$G$531,5,FALSE)="antibiotic resistance gene"),VLOOKUP(Assays!A48,AssayDescription!$A$2:$G$531,3,FALSE),""),"")</f>
        <v/>
      </c>
      <c r="D48" s="94" t="str">
        <f>IFERROR(IF(OR(VLOOKUP(Assays!A48,AssayDescription!$A$2:$G$531,5,FALSE)="virulence factor gene",VLOOKUP(Assays!A48,AssayDescription!$A$2:$G$531,5,FALSE)="antibiotic resistance gene"),VLOOKUP(Assays!A48,AssayDescription!$A$2:$G$531,4,FALSE),""),"")</f>
        <v/>
      </c>
      <c r="E48" s="94" t="str">
        <f>IFERROR(IF(VLOOKUP(B48,AssayDescription!$A$2:$G$531,5,FALSE)="Microbial Identification",IF(VLOOKUP(B48,AssayDescription!$A$2:$G$531,4,FALSE)=0,"",VLOOKUP(B48,AssayDescription!$A$2:$G$531,4,FALSE)),""),"")</f>
        <v/>
      </c>
      <c r="F48" s="92">
        <f>IF(VLOOKUP(Assays!$A48,AssayDescription!$A$2:$F$550,6,FALSE)=0,"",VLOOKUP(Assays!$A48,AssayDescription!$A$2:$F$550,6,FALSE))</f>
        <v>50</v>
      </c>
      <c r="G48" s="62" t="str">
        <f>VLOOKUP(Assays!A48,AssayDescription!$A$2:$G$550,7,FALSE)</f>
        <v>BPID00190A</v>
      </c>
    </row>
    <row r="49" spans="1:7" s="55" customFormat="1" x14ac:dyDescent="0.25">
      <c r="A49" s="5" t="s">
        <v>47</v>
      </c>
      <c r="B49" s="93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Lactobacillus jensenii</v>
      </c>
      <c r="C49" s="94" t="str">
        <f>IFERROR(IF(OR(VLOOKUP(Assays!A49,AssayDescription!$A$2:$G$531,5,FALSE)="virulence factor gene",VLOOKUP(Assays!A49,AssayDescription!$A$2:$G$531,5,FALSE)="antibiotic resistance gene"),VLOOKUP(Assays!A49,AssayDescription!$A$2:$G$531,3,FALSE),""),"")</f>
        <v/>
      </c>
      <c r="D49" s="94" t="str">
        <f>IFERROR(IF(OR(VLOOKUP(Assays!A49,AssayDescription!$A$2:$G$531,5,FALSE)="virulence factor gene",VLOOKUP(Assays!A49,AssayDescription!$A$2:$G$531,5,FALSE)="antibiotic resistance gene"),VLOOKUP(Assays!A49,AssayDescription!$A$2:$G$531,4,FALSE),""),"")</f>
        <v/>
      </c>
      <c r="E49" s="94" t="str">
        <f>IFERROR(IF(VLOOKUP(B49,AssayDescription!$A$2:$G$531,5,FALSE)="Microbial Identification",IF(VLOOKUP(B49,AssayDescription!$A$2:$G$531,4,FALSE)=0,"",VLOOKUP(B49,AssayDescription!$A$2:$G$531,4,FALSE)),""),"")</f>
        <v/>
      </c>
      <c r="F49" s="92">
        <f>IF(VLOOKUP(Assays!$A49,AssayDescription!$A$2:$F$550,6,FALSE)=0,"",VLOOKUP(Assays!$A49,AssayDescription!$A$2:$F$550,6,FALSE))</f>
        <v>30</v>
      </c>
      <c r="G49" s="62" t="str">
        <f>VLOOKUP(Assays!A49,AssayDescription!$A$2:$G$550,7,FALSE)</f>
        <v>BPID00191A</v>
      </c>
    </row>
    <row r="50" spans="1:7" s="55" customFormat="1" x14ac:dyDescent="0.25">
      <c r="A50" s="5" t="s">
        <v>48</v>
      </c>
      <c r="B50" s="93" t="str">
        <f>IF(VLOOKUP(Assays!$A50,AssayDescription!$A$2:$F$550,5,FALSE)="Microbial Identification",IF(VLOOKUP(Assays!$A50,AssayDescription!$A$2:$F$550,3,FALSE)="",VLOOKUP(Assays!$A50,AssayDescription!$A$2:$F$550,1,FALSE),VLOOKUP(Assays!$A50,AssayDescription!$A$2:$F$550,3,FALSE)),VLOOKUP(Assays!$A50,AssayDescription!$A$2:$F$550,1,FALSE))</f>
        <v>Lactobacillus salivarius</v>
      </c>
      <c r="C50" s="94" t="str">
        <f>IFERROR(IF(OR(VLOOKUP(Assays!A50,AssayDescription!$A$2:$G$531,5,FALSE)="virulence factor gene",VLOOKUP(Assays!A50,AssayDescription!$A$2:$G$531,5,FALSE)="antibiotic resistance gene"),VLOOKUP(Assays!A50,AssayDescription!$A$2:$G$531,3,FALSE),""),"")</f>
        <v/>
      </c>
      <c r="D50" s="94" t="str">
        <f>IFERROR(IF(OR(VLOOKUP(Assays!A50,AssayDescription!$A$2:$G$531,5,FALSE)="virulence factor gene",VLOOKUP(Assays!A50,AssayDescription!$A$2:$G$531,5,FALSE)="antibiotic resistance gene"),VLOOKUP(Assays!A50,AssayDescription!$A$2:$G$531,4,FALSE),""),"")</f>
        <v/>
      </c>
      <c r="E50" s="94" t="str">
        <f>IFERROR(IF(VLOOKUP(B50,AssayDescription!$A$2:$G$531,5,FALSE)="Microbial Identification",IF(VLOOKUP(B50,AssayDescription!$A$2:$G$531,4,FALSE)=0,"",VLOOKUP(B50,AssayDescription!$A$2:$G$531,4,FALSE)),""),"")</f>
        <v/>
      </c>
      <c r="F50" s="92">
        <f>IF(VLOOKUP(Assays!$A50,AssayDescription!$A$2:$F$550,6,FALSE)=0,"",VLOOKUP(Assays!$A50,AssayDescription!$A$2:$F$550,6,FALSE))</f>
        <v>20</v>
      </c>
      <c r="G50" s="62" t="str">
        <f>VLOOKUP(Assays!A50,AssayDescription!$A$2:$G$550,7,FALSE)</f>
        <v>BPID00196A</v>
      </c>
    </row>
    <row r="51" spans="1:7" s="55" customFormat="1" ht="25.5" x14ac:dyDescent="0.25">
      <c r="A51" s="5" t="s">
        <v>49</v>
      </c>
      <c r="B51" s="93" t="str">
        <f>IF(VLOOKUP(Assays!$A51,AssayDescription!$A$2:$F$550,5,FALSE)="Microbial Identification",IF(VLOOKUP(Assays!$A51,AssayDescription!$A$2:$F$550,3,FALSE)="",VLOOKUP(Assays!$A51,AssayDescription!$A$2:$F$550,1,FALSE),VLOOKUP(Assays!$A51,AssayDescription!$A$2:$F$550,3,FALSE)),VLOOKUP(Assays!$A51,AssayDescription!$A$2:$F$550,1,FALSE))</f>
        <v>Lactobacillus vaginalis</v>
      </c>
      <c r="C51" s="94" t="str">
        <f>IFERROR(IF(OR(VLOOKUP(Assays!A51,AssayDescription!$A$2:$G$531,5,FALSE)="virulence factor gene",VLOOKUP(Assays!A51,AssayDescription!$A$2:$G$531,5,FALSE)="antibiotic resistance gene"),VLOOKUP(Assays!A51,AssayDescription!$A$2:$G$531,3,FALSE),""),"")</f>
        <v/>
      </c>
      <c r="D51" s="94" t="str">
        <f>IFERROR(IF(OR(VLOOKUP(Assays!A51,AssayDescription!$A$2:$G$531,5,FALSE)="virulence factor gene",VLOOKUP(Assays!A51,AssayDescription!$A$2:$G$531,5,FALSE)="antibiotic resistance gene"),VLOOKUP(Assays!A51,AssayDescription!$A$2:$G$531,4,FALSE),""),"")</f>
        <v/>
      </c>
      <c r="E51" s="94" t="str">
        <f>IFERROR(IF(VLOOKUP(B51,AssayDescription!$A$2:$G$531,5,FALSE)="Microbial Identification",IF(VLOOKUP(B51,AssayDescription!$A$2:$G$531,4,FALSE)=0,"",VLOOKUP(B51,AssayDescription!$A$2:$G$531,4,FALSE)),""),"")</f>
        <v>Lactobacillus coleohominis,Lactobacillus reuteri</v>
      </c>
      <c r="F51" s="92">
        <f>IF(VLOOKUP(Assays!$A51,AssayDescription!$A$2:$F$550,6,FALSE)=0,"",VLOOKUP(Assays!$A51,AssayDescription!$A$2:$F$550,6,FALSE))</f>
        <v>100</v>
      </c>
      <c r="G51" s="62" t="str">
        <f>VLOOKUP(Assays!A51,AssayDescription!$A$2:$G$550,7,FALSE)</f>
        <v>BPID00197A</v>
      </c>
    </row>
    <row r="52" spans="1:7" s="55" customFormat="1" x14ac:dyDescent="0.25">
      <c r="A52" s="5" t="s">
        <v>50</v>
      </c>
      <c r="B52" s="93" t="str">
        <f>IF(VLOOKUP(Assays!$A52,AssayDescription!$A$2:$F$550,5,FALSE)="Microbial Identification",IF(VLOOKUP(Assays!$A52,AssayDescription!$A$2:$F$550,3,FALSE)="",VLOOKUP(Assays!$A52,AssayDescription!$A$2:$F$550,1,FALSE),VLOOKUP(Assays!$A52,AssayDescription!$A$2:$F$550,3,FALSE)),VLOOKUP(Assays!$A52,AssayDescription!$A$2:$F$550,1,FALSE))</f>
        <v>Leptotrichia amnionii</v>
      </c>
      <c r="C52" s="94" t="str">
        <f>IFERROR(IF(OR(VLOOKUP(Assays!A52,AssayDescription!$A$2:$G$531,5,FALSE)="virulence factor gene",VLOOKUP(Assays!A52,AssayDescription!$A$2:$G$531,5,FALSE)="antibiotic resistance gene"),VLOOKUP(Assays!A52,AssayDescription!$A$2:$G$531,3,FALSE),""),"")</f>
        <v/>
      </c>
      <c r="D52" s="94" t="str">
        <f>IFERROR(IF(OR(VLOOKUP(Assays!A52,AssayDescription!$A$2:$G$531,5,FALSE)="virulence factor gene",VLOOKUP(Assays!A52,AssayDescription!$A$2:$G$531,5,FALSE)="antibiotic resistance gene"),VLOOKUP(Assays!A52,AssayDescription!$A$2:$G$531,4,FALSE),""),"")</f>
        <v/>
      </c>
      <c r="E52" s="94" t="str">
        <f>IFERROR(IF(VLOOKUP(B52,AssayDescription!$A$2:$G$531,5,FALSE)="Microbial Identification",IF(VLOOKUP(B52,AssayDescription!$A$2:$G$531,4,FALSE)=0,"",VLOOKUP(B52,AssayDescription!$A$2:$G$531,4,FALSE)),""),"")</f>
        <v/>
      </c>
      <c r="F52" s="92">
        <f>IF(VLOOKUP(Assays!$A52,AssayDescription!$A$2:$F$550,6,FALSE)=0,"",VLOOKUP(Assays!$A52,AssayDescription!$A$2:$F$550,6,FALSE))</f>
        <v>20</v>
      </c>
      <c r="G52" s="62" t="str">
        <f>VLOOKUP(Assays!A52,AssayDescription!$A$2:$G$550,7,FALSE)</f>
        <v>BPID00204A</v>
      </c>
    </row>
    <row r="53" spans="1:7" s="55" customFormat="1" x14ac:dyDescent="0.25">
      <c r="A53" s="5" t="s">
        <v>51</v>
      </c>
      <c r="B53" s="93" t="str">
        <f>IF(VLOOKUP(Assays!$A53,AssayDescription!$A$2:$F$550,5,FALSE)="Microbial Identification",IF(VLOOKUP(Assays!$A53,AssayDescription!$A$2:$F$550,3,FALSE)="",VLOOKUP(Assays!$A53,AssayDescription!$A$2:$F$550,1,FALSE),VLOOKUP(Assays!$A53,AssayDescription!$A$2:$F$550,3,FALSE)),VLOOKUP(Assays!$A53,AssayDescription!$A$2:$F$550,1,FALSE))</f>
        <v>Methylobacterium mesophilicum</v>
      </c>
      <c r="C53" s="94" t="str">
        <f>IFERROR(IF(OR(VLOOKUP(Assays!A53,AssayDescription!$A$2:$G$531,5,FALSE)="virulence factor gene",VLOOKUP(Assays!A53,AssayDescription!$A$2:$G$531,5,FALSE)="antibiotic resistance gene"),VLOOKUP(Assays!A53,AssayDescription!$A$2:$G$531,3,FALSE),""),"")</f>
        <v/>
      </c>
      <c r="D53" s="94" t="str">
        <f>IFERROR(IF(OR(VLOOKUP(Assays!A53,AssayDescription!$A$2:$G$531,5,FALSE)="virulence factor gene",VLOOKUP(Assays!A53,AssayDescription!$A$2:$G$531,5,FALSE)="antibiotic resistance gene"),VLOOKUP(Assays!A53,AssayDescription!$A$2:$G$531,4,FALSE),""),"")</f>
        <v/>
      </c>
      <c r="E53" s="94" t="str">
        <f>IFERROR(IF(VLOOKUP(B53,AssayDescription!$A$2:$G$531,5,FALSE)="Microbial Identification",IF(VLOOKUP(B53,AssayDescription!$A$2:$G$531,4,FALSE)=0,"",VLOOKUP(B53,AssayDescription!$A$2:$G$531,4,FALSE)),""),"")</f>
        <v/>
      </c>
      <c r="F53" s="92">
        <f>IF(VLOOKUP(Assays!$A53,AssayDescription!$A$2:$F$550,6,FALSE)=0,"",VLOOKUP(Assays!$A53,AssayDescription!$A$2:$F$550,6,FALSE))</f>
        <v>100</v>
      </c>
      <c r="G53" s="62" t="str">
        <f>VLOOKUP(Assays!A53,AssayDescription!$A$2:$G$550,7,FALSE)</f>
        <v>BPID00214A</v>
      </c>
    </row>
    <row r="54" spans="1:7" s="55" customFormat="1" x14ac:dyDescent="0.25">
      <c r="A54" s="5" t="s">
        <v>52</v>
      </c>
      <c r="B54" s="93" t="str">
        <f>IF(VLOOKUP(Assays!$A54,AssayDescription!$A$2:$F$550,5,FALSE)="Microbial Identification",IF(VLOOKUP(Assays!$A54,AssayDescription!$A$2:$F$550,3,FALSE)="",VLOOKUP(Assays!$A54,AssayDescription!$A$2:$F$550,1,FALSE),VLOOKUP(Assays!$A54,AssayDescription!$A$2:$F$550,3,FALSE)),VLOOKUP(Assays!$A54,AssayDescription!$A$2:$F$550,1,FALSE))</f>
        <v>Mobiluncus curtisii</v>
      </c>
      <c r="C54" s="94" t="str">
        <f>IFERROR(IF(OR(VLOOKUP(Assays!A54,AssayDescription!$A$2:$G$531,5,FALSE)="virulence factor gene",VLOOKUP(Assays!A54,AssayDescription!$A$2:$G$531,5,FALSE)="antibiotic resistance gene"),VLOOKUP(Assays!A54,AssayDescription!$A$2:$G$531,3,FALSE),""),"")</f>
        <v/>
      </c>
      <c r="D54" s="94" t="str">
        <f>IFERROR(IF(OR(VLOOKUP(Assays!A54,AssayDescription!$A$2:$G$531,5,FALSE)="virulence factor gene",VLOOKUP(Assays!A54,AssayDescription!$A$2:$G$531,5,FALSE)="antibiotic resistance gene"),VLOOKUP(Assays!A54,AssayDescription!$A$2:$G$531,4,FALSE),""),"")</f>
        <v/>
      </c>
      <c r="E54" s="94" t="str">
        <f>IFERROR(IF(VLOOKUP(B54,AssayDescription!$A$2:$G$531,5,FALSE)="Microbial Identification",IF(VLOOKUP(B54,AssayDescription!$A$2:$G$531,4,FALSE)=0,"",VLOOKUP(B54,AssayDescription!$A$2:$G$531,4,FALSE)),""),"")</f>
        <v/>
      </c>
      <c r="F54" s="92">
        <f>IF(VLOOKUP(Assays!$A54,AssayDescription!$A$2:$F$550,6,FALSE)=0,"",VLOOKUP(Assays!$A54,AssayDescription!$A$2:$F$550,6,FALSE))</f>
        <v>40</v>
      </c>
      <c r="G54" s="62" t="str">
        <f>VLOOKUP(Assays!A54,AssayDescription!$A$2:$G$550,7,FALSE)</f>
        <v>BPID00219A</v>
      </c>
    </row>
    <row r="55" spans="1:7" s="55" customFormat="1" x14ac:dyDescent="0.25">
      <c r="A55" s="5" t="s">
        <v>53</v>
      </c>
      <c r="B55" s="93" t="str">
        <f>IF(VLOOKUP(Assays!$A55,AssayDescription!$A$2:$F$550,5,FALSE)="Microbial Identification",IF(VLOOKUP(Assays!$A55,AssayDescription!$A$2:$F$550,3,FALSE)="",VLOOKUP(Assays!$A55,AssayDescription!$A$2:$F$550,1,FALSE),VLOOKUP(Assays!$A55,AssayDescription!$A$2:$F$550,3,FALSE)),VLOOKUP(Assays!$A55,AssayDescription!$A$2:$F$550,1,FALSE))</f>
        <v>Mobiluncus mulieris</v>
      </c>
      <c r="C55" s="94" t="str">
        <f>IFERROR(IF(OR(VLOOKUP(Assays!A55,AssayDescription!$A$2:$G$531,5,FALSE)="virulence factor gene",VLOOKUP(Assays!A55,AssayDescription!$A$2:$G$531,5,FALSE)="antibiotic resistance gene"),VLOOKUP(Assays!A55,AssayDescription!$A$2:$G$531,3,FALSE),""),"")</f>
        <v/>
      </c>
      <c r="D55" s="94" t="str">
        <f>IFERROR(IF(OR(VLOOKUP(Assays!A55,AssayDescription!$A$2:$G$531,5,FALSE)="virulence factor gene",VLOOKUP(Assays!A55,AssayDescription!$A$2:$G$531,5,FALSE)="antibiotic resistance gene"),VLOOKUP(Assays!A55,AssayDescription!$A$2:$G$531,4,FALSE),""),"")</f>
        <v/>
      </c>
      <c r="E55" s="94" t="str">
        <f>IFERROR(IF(VLOOKUP(B55,AssayDescription!$A$2:$G$531,5,FALSE)="Microbial Identification",IF(VLOOKUP(B55,AssayDescription!$A$2:$G$531,4,FALSE)=0,"",VLOOKUP(B55,AssayDescription!$A$2:$G$531,4,FALSE)),""),"")</f>
        <v/>
      </c>
      <c r="F55" s="92">
        <f>IF(VLOOKUP(Assays!$A55,AssayDescription!$A$2:$F$550,6,FALSE)=0,"",VLOOKUP(Assays!$A55,AssayDescription!$A$2:$F$550,6,FALSE))</f>
        <v>100</v>
      </c>
      <c r="G55" s="62" t="str">
        <f>VLOOKUP(Assays!A55,AssayDescription!$A$2:$G$550,7,FALSE)</f>
        <v>BPID00220A</v>
      </c>
    </row>
    <row r="56" spans="1:7" s="55" customFormat="1" ht="38.25" x14ac:dyDescent="0.25">
      <c r="A56" s="5" t="s">
        <v>54</v>
      </c>
      <c r="B56" s="93" t="str">
        <f>IF(VLOOKUP(Assays!$A56,AssayDescription!$A$2:$F$550,5,FALSE)="Microbial Identification",IF(VLOOKUP(Assays!$A56,AssayDescription!$A$2:$F$550,3,FALSE)="",VLOOKUP(Assays!$A56,AssayDescription!$A$2:$F$550,1,FALSE),VLOOKUP(Assays!$A56,AssayDescription!$A$2:$F$550,3,FALSE)),VLOOKUP(Assays!$A56,AssayDescription!$A$2:$F$550,1,FALSE))</f>
        <v>Morganella morganii</v>
      </c>
      <c r="C56" s="94" t="str">
        <f>IFERROR(IF(OR(VLOOKUP(Assays!A56,AssayDescription!$A$2:$G$531,5,FALSE)="virulence factor gene",VLOOKUP(Assays!A56,AssayDescription!$A$2:$G$531,5,FALSE)="antibiotic resistance gene"),VLOOKUP(Assays!A56,AssayDescription!$A$2:$G$531,3,FALSE),""),"")</f>
        <v/>
      </c>
      <c r="D56" s="94" t="str">
        <f>IFERROR(IF(OR(VLOOKUP(Assays!A56,AssayDescription!$A$2:$G$531,5,FALSE)="virulence factor gene",VLOOKUP(Assays!A56,AssayDescription!$A$2:$G$531,5,FALSE)="antibiotic resistance gene"),VLOOKUP(Assays!A56,AssayDescription!$A$2:$G$531,4,FALSE),""),"")</f>
        <v/>
      </c>
      <c r="E56" s="94" t="str">
        <f>IFERROR(IF(VLOOKUP(B56,AssayDescription!$A$2:$G$531,5,FALSE)="Microbial Identification",IF(VLOOKUP(B56,AssayDescription!$A$2:$G$531,4,FALSE)=0,"",VLOOKUP(B56,AssayDescription!$A$2:$G$531,4,FALSE)),""),"")</f>
        <v>Escherichia albertii,Providencia alcalifaciens,Providencia heimbachae,Providencia rustigianii</v>
      </c>
      <c r="F56" s="92">
        <f>IF(VLOOKUP(Assays!$A56,AssayDescription!$A$2:$F$550,6,FALSE)=0,"",VLOOKUP(Assays!$A56,AssayDescription!$A$2:$F$550,6,FALSE))</f>
        <v>100</v>
      </c>
      <c r="G56" s="62" t="str">
        <f>VLOOKUP(Assays!A56,AssayDescription!$A$2:$G$550,7,FALSE)</f>
        <v>BPID00224A</v>
      </c>
    </row>
    <row r="57" spans="1:7" s="55" customFormat="1" x14ac:dyDescent="0.25">
      <c r="A57" s="5" t="s">
        <v>55</v>
      </c>
      <c r="B57" s="93" t="str">
        <f>IF(VLOOKUP(Assays!$A57,AssayDescription!$A$2:$F$550,5,FALSE)="Microbial Identification",IF(VLOOKUP(Assays!$A57,AssayDescription!$A$2:$F$550,3,FALSE)="",VLOOKUP(Assays!$A57,AssayDescription!$A$2:$F$550,1,FALSE),VLOOKUP(Assays!$A57,AssayDescription!$A$2:$F$550,3,FALSE)),VLOOKUP(Assays!$A57,AssayDescription!$A$2:$F$550,1,FALSE))</f>
        <v>Mycoplasma genitalium</v>
      </c>
      <c r="C57" s="94" t="str">
        <f>IFERROR(IF(OR(VLOOKUP(Assays!A57,AssayDescription!$A$2:$G$531,5,FALSE)="virulence factor gene",VLOOKUP(Assays!A57,AssayDescription!$A$2:$G$531,5,FALSE)="antibiotic resistance gene"),VLOOKUP(Assays!A57,AssayDescription!$A$2:$G$531,3,FALSE),""),"")</f>
        <v/>
      </c>
      <c r="D57" s="94" t="str">
        <f>IFERROR(IF(OR(VLOOKUP(Assays!A57,AssayDescription!$A$2:$G$531,5,FALSE)="virulence factor gene",VLOOKUP(Assays!A57,AssayDescription!$A$2:$G$531,5,FALSE)="antibiotic resistance gene"),VLOOKUP(Assays!A57,AssayDescription!$A$2:$G$531,4,FALSE),""),"")</f>
        <v/>
      </c>
      <c r="E57" s="94" t="str">
        <f>IFERROR(IF(VLOOKUP(B57,AssayDescription!$A$2:$G$531,5,FALSE)="Microbial Identification",IF(VLOOKUP(B57,AssayDescription!$A$2:$G$531,4,FALSE)=0,"",VLOOKUP(B57,AssayDescription!$A$2:$G$531,4,FALSE)),""),"")</f>
        <v/>
      </c>
      <c r="F57" s="92">
        <f>IF(VLOOKUP(Assays!$A57,AssayDescription!$A$2:$F$550,6,FALSE)=0,"",VLOOKUP(Assays!$A57,AssayDescription!$A$2:$F$550,6,FALSE))</f>
        <v>30</v>
      </c>
      <c r="G57" s="62" t="str">
        <f>VLOOKUP(Assays!A57,AssayDescription!$A$2:$G$550,7,FALSE)</f>
        <v>BPID00231A</v>
      </c>
    </row>
    <row r="58" spans="1:7" s="55" customFormat="1" x14ac:dyDescent="0.25">
      <c r="A58" s="5" t="s">
        <v>56</v>
      </c>
      <c r="B58" s="93" t="str">
        <f>IF(VLOOKUP(Assays!$A58,AssayDescription!$A$2:$F$550,5,FALSE)="Microbial Identification",IF(VLOOKUP(Assays!$A58,AssayDescription!$A$2:$F$550,3,FALSE)="",VLOOKUP(Assays!$A58,AssayDescription!$A$2:$F$550,1,FALSE),VLOOKUP(Assays!$A58,AssayDescription!$A$2:$F$550,3,FALSE)),VLOOKUP(Assays!$A58,AssayDescription!$A$2:$F$550,1,FALSE))</f>
        <v>Mycoplasma hominis</v>
      </c>
      <c r="C58" s="94" t="str">
        <f>IFERROR(IF(OR(VLOOKUP(Assays!A58,AssayDescription!$A$2:$G$531,5,FALSE)="virulence factor gene",VLOOKUP(Assays!A58,AssayDescription!$A$2:$G$531,5,FALSE)="antibiotic resistance gene"),VLOOKUP(Assays!A58,AssayDescription!$A$2:$G$531,3,FALSE),""),"")</f>
        <v/>
      </c>
      <c r="D58" s="94" t="str">
        <f>IFERROR(IF(OR(VLOOKUP(Assays!A58,AssayDescription!$A$2:$G$531,5,FALSE)="virulence factor gene",VLOOKUP(Assays!A58,AssayDescription!$A$2:$G$531,5,FALSE)="antibiotic resistance gene"),VLOOKUP(Assays!A58,AssayDescription!$A$2:$G$531,4,FALSE),""),"")</f>
        <v/>
      </c>
      <c r="E58" s="94" t="str">
        <f>IFERROR(IF(VLOOKUP(B58,AssayDescription!$A$2:$G$531,5,FALSE)="Microbial Identification",IF(VLOOKUP(B58,AssayDescription!$A$2:$G$531,4,FALSE)=0,"",VLOOKUP(B58,AssayDescription!$A$2:$G$531,4,FALSE)),""),"")</f>
        <v/>
      </c>
      <c r="F58" s="92">
        <f>IF(VLOOKUP(Assays!$A58,AssayDescription!$A$2:$F$550,6,FALSE)=0,"",VLOOKUP(Assays!$A58,AssayDescription!$A$2:$F$550,6,FALSE))</f>
        <v>20</v>
      </c>
      <c r="G58" s="62" t="str">
        <f>VLOOKUP(Assays!A58,AssayDescription!$A$2:$G$550,7,FALSE)</f>
        <v>BPID00232A</v>
      </c>
    </row>
    <row r="59" spans="1:7" s="55" customFormat="1" ht="25.5" x14ac:dyDescent="0.25">
      <c r="A59" s="5" t="s">
        <v>57</v>
      </c>
      <c r="B59" s="93" t="str">
        <f>IF(VLOOKUP(Assays!$A59,AssayDescription!$A$2:$F$550,5,FALSE)="Microbial Identification",IF(VLOOKUP(Assays!$A59,AssayDescription!$A$2:$F$550,3,FALSE)="",VLOOKUP(Assays!$A59,AssayDescription!$A$2:$F$550,1,FALSE),VLOOKUP(Assays!$A59,AssayDescription!$A$2:$F$550,3,FALSE)),VLOOKUP(Assays!$A59,AssayDescription!$A$2:$F$550,1,FALSE))</f>
        <v>Neisseria gonorrhoeae</v>
      </c>
      <c r="C59" s="94" t="str">
        <f>IFERROR(IF(OR(VLOOKUP(Assays!A59,AssayDescription!$A$2:$G$531,5,FALSE)="virulence factor gene",VLOOKUP(Assays!A59,AssayDescription!$A$2:$G$531,5,FALSE)="antibiotic resistance gene"),VLOOKUP(Assays!A59,AssayDescription!$A$2:$G$531,3,FALSE),""),"")</f>
        <v/>
      </c>
      <c r="D59" s="94" t="str">
        <f>IFERROR(IF(OR(VLOOKUP(Assays!A59,AssayDescription!$A$2:$G$531,5,FALSE)="virulence factor gene",VLOOKUP(Assays!A59,AssayDescription!$A$2:$G$531,5,FALSE)="antibiotic resistance gene"),VLOOKUP(Assays!A59,AssayDescription!$A$2:$G$531,4,FALSE),""),"")</f>
        <v/>
      </c>
      <c r="E59" s="94" t="str">
        <f>IFERROR(IF(VLOOKUP(B59,AssayDescription!$A$2:$G$531,5,FALSE)="Microbial Identification",IF(VLOOKUP(B59,AssayDescription!$A$2:$G$531,4,FALSE)=0,"",VLOOKUP(B59,AssayDescription!$A$2:$G$531,4,FALSE)),""),"")</f>
        <v>Neisseria cinerea,Neisseria meningitidis,Neisseria polysaccharea</v>
      </c>
      <c r="F59" s="92">
        <f>IF(VLOOKUP(Assays!$A59,AssayDescription!$A$2:$F$550,6,FALSE)=0,"",VLOOKUP(Assays!$A59,AssayDescription!$A$2:$F$550,6,FALSE))</f>
        <v>100</v>
      </c>
      <c r="G59" s="62" t="str">
        <f>VLOOKUP(Assays!A59,AssayDescription!$A$2:$G$550,7,FALSE)</f>
        <v>BPID00239A</v>
      </c>
    </row>
    <row r="60" spans="1:7" s="55" customFormat="1" x14ac:dyDescent="0.25">
      <c r="A60" s="5" t="s">
        <v>58</v>
      </c>
      <c r="B60" s="93" t="str">
        <f>IF(VLOOKUP(Assays!$A60,AssayDescription!$A$2:$F$550,5,FALSE)="Microbial Identification",IF(VLOOKUP(Assays!$A60,AssayDescription!$A$2:$F$550,3,FALSE)="",VLOOKUP(Assays!$A60,AssayDescription!$A$2:$F$550,1,FALSE),VLOOKUP(Assays!$A60,AssayDescription!$A$2:$F$550,3,FALSE)),VLOOKUP(Assays!$A60,AssayDescription!$A$2:$F$550,1,FALSE))</f>
        <v>Parvimonas micra</v>
      </c>
      <c r="C60" s="94" t="str">
        <f>IFERROR(IF(OR(VLOOKUP(Assays!A60,AssayDescription!$A$2:$G$531,5,FALSE)="virulence factor gene",VLOOKUP(Assays!A60,AssayDescription!$A$2:$G$531,5,FALSE)="antibiotic resistance gene"),VLOOKUP(Assays!A60,AssayDescription!$A$2:$G$531,3,FALSE),""),"")</f>
        <v/>
      </c>
      <c r="D60" s="94" t="str">
        <f>IFERROR(IF(OR(VLOOKUP(Assays!A60,AssayDescription!$A$2:$G$531,5,FALSE)="virulence factor gene",VLOOKUP(Assays!A60,AssayDescription!$A$2:$G$531,5,FALSE)="antibiotic resistance gene"),VLOOKUP(Assays!A60,AssayDescription!$A$2:$G$531,4,FALSE),""),"")</f>
        <v/>
      </c>
      <c r="E60" s="94" t="str">
        <f>IFERROR(IF(VLOOKUP(B60,AssayDescription!$A$2:$G$531,5,FALSE)="Microbial Identification",IF(VLOOKUP(B60,AssayDescription!$A$2:$G$531,4,FALSE)=0,"",VLOOKUP(B60,AssayDescription!$A$2:$G$531,4,FALSE)),""),"")</f>
        <v/>
      </c>
      <c r="F60" s="92">
        <f>IF(VLOOKUP(Assays!$A60,AssayDescription!$A$2:$F$550,6,FALSE)=0,"",VLOOKUP(Assays!$A60,AssayDescription!$A$2:$F$550,6,FALSE))</f>
        <v>100</v>
      </c>
      <c r="G60" s="62" t="str">
        <f>VLOOKUP(Assays!A60,AssayDescription!$A$2:$G$550,7,FALSE)</f>
        <v>BPID00260A</v>
      </c>
    </row>
    <row r="61" spans="1:7" s="55" customFormat="1" x14ac:dyDescent="0.25">
      <c r="A61" s="5" t="s">
        <v>59</v>
      </c>
      <c r="B61" s="93" t="str">
        <f>IF(VLOOKUP(Assays!$A61,AssayDescription!$A$2:$F$550,5,FALSE)="Microbial Identification",IF(VLOOKUP(Assays!$A61,AssayDescription!$A$2:$F$550,3,FALSE)="",VLOOKUP(Assays!$A61,AssayDescription!$A$2:$F$550,1,FALSE),VLOOKUP(Assays!$A61,AssayDescription!$A$2:$F$550,3,FALSE)),VLOOKUP(Assays!$A61,AssayDescription!$A$2:$F$550,1,FALSE))</f>
        <v>Peptoniphilus asaccharolyticus</v>
      </c>
      <c r="C61" s="94" t="str">
        <f>IFERROR(IF(OR(VLOOKUP(Assays!A61,AssayDescription!$A$2:$G$531,5,FALSE)="virulence factor gene",VLOOKUP(Assays!A61,AssayDescription!$A$2:$G$531,5,FALSE)="antibiotic resistance gene"),VLOOKUP(Assays!A61,AssayDescription!$A$2:$G$531,3,FALSE),""),"")</f>
        <v/>
      </c>
      <c r="D61" s="94" t="str">
        <f>IFERROR(IF(OR(VLOOKUP(Assays!A61,AssayDescription!$A$2:$G$531,5,FALSE)="virulence factor gene",VLOOKUP(Assays!A61,AssayDescription!$A$2:$G$531,5,FALSE)="antibiotic resistance gene"),VLOOKUP(Assays!A61,AssayDescription!$A$2:$G$531,4,FALSE),""),"")</f>
        <v/>
      </c>
      <c r="E61" s="94" t="str">
        <f>IFERROR(IF(VLOOKUP(B61,AssayDescription!$A$2:$G$531,5,FALSE)="Microbial Identification",IF(VLOOKUP(B61,AssayDescription!$A$2:$G$531,4,FALSE)=0,"",VLOOKUP(B61,AssayDescription!$A$2:$G$531,4,FALSE)),""),"")</f>
        <v/>
      </c>
      <c r="F61" s="92">
        <f>IF(VLOOKUP(Assays!$A61,AssayDescription!$A$2:$F$550,6,FALSE)=0,"",VLOOKUP(Assays!$A61,AssayDescription!$A$2:$F$550,6,FALSE))</f>
        <v>20</v>
      </c>
      <c r="G61" s="62" t="str">
        <f>VLOOKUP(Assays!A61,AssayDescription!$A$2:$G$550,7,FALSE)</f>
        <v>BPID00264A</v>
      </c>
    </row>
    <row r="62" spans="1:7" s="55" customFormat="1" x14ac:dyDescent="0.25">
      <c r="A62" s="5" t="s">
        <v>60</v>
      </c>
      <c r="B62" s="93" t="str">
        <f>IF(VLOOKUP(Assays!$A62,AssayDescription!$A$2:$F$550,5,FALSE)="Microbial Identification",IF(VLOOKUP(Assays!$A62,AssayDescription!$A$2:$F$550,3,FALSE)="",VLOOKUP(Assays!$A62,AssayDescription!$A$2:$F$550,1,FALSE),VLOOKUP(Assays!$A62,AssayDescription!$A$2:$F$550,3,FALSE)),VLOOKUP(Assays!$A62,AssayDescription!$A$2:$F$550,1,FALSE))</f>
        <v>Peptostreptococcus anaerobius</v>
      </c>
      <c r="C62" s="94" t="str">
        <f>IFERROR(IF(OR(VLOOKUP(Assays!A62,AssayDescription!$A$2:$G$531,5,FALSE)="virulence factor gene",VLOOKUP(Assays!A62,AssayDescription!$A$2:$G$531,5,FALSE)="antibiotic resistance gene"),VLOOKUP(Assays!A62,AssayDescription!$A$2:$G$531,3,FALSE),""),"")</f>
        <v/>
      </c>
      <c r="D62" s="94" t="str">
        <f>IFERROR(IF(OR(VLOOKUP(Assays!A62,AssayDescription!$A$2:$G$531,5,FALSE)="virulence factor gene",VLOOKUP(Assays!A62,AssayDescription!$A$2:$G$531,5,FALSE)="antibiotic resistance gene"),VLOOKUP(Assays!A62,AssayDescription!$A$2:$G$531,4,FALSE),""),"")</f>
        <v/>
      </c>
      <c r="E62" s="94" t="str">
        <f>IFERROR(IF(VLOOKUP(B62,AssayDescription!$A$2:$G$531,5,FALSE)="Microbial Identification",IF(VLOOKUP(B62,AssayDescription!$A$2:$G$531,4,FALSE)=0,"",VLOOKUP(B62,AssayDescription!$A$2:$G$531,4,FALSE)),""),"")</f>
        <v/>
      </c>
      <c r="F62" s="92">
        <f>IF(VLOOKUP(Assays!$A62,AssayDescription!$A$2:$F$550,6,FALSE)=0,"",VLOOKUP(Assays!$A62,AssayDescription!$A$2:$F$550,6,FALSE))</f>
        <v>30</v>
      </c>
      <c r="G62" s="62" t="str">
        <f>VLOOKUP(Assays!A62,AssayDescription!$A$2:$G$550,7,FALSE)</f>
        <v>BPID00265A</v>
      </c>
    </row>
    <row r="63" spans="1:7" s="55" customFormat="1" x14ac:dyDescent="0.25">
      <c r="A63" s="5" t="s">
        <v>61</v>
      </c>
      <c r="B63" s="93" t="str">
        <f>IF(VLOOKUP(Assays!$A63,AssayDescription!$A$2:$F$550,5,FALSE)="Microbial Identification",IF(VLOOKUP(Assays!$A63,AssayDescription!$A$2:$F$550,3,FALSE)="",VLOOKUP(Assays!$A63,AssayDescription!$A$2:$F$550,1,FALSE),VLOOKUP(Assays!$A63,AssayDescription!$A$2:$F$550,3,FALSE)),VLOOKUP(Assays!$A63,AssayDescription!$A$2:$F$550,1,FALSE))</f>
        <v>Porphyromonas asaccharolytica</v>
      </c>
      <c r="C63" s="94" t="str">
        <f>IFERROR(IF(OR(VLOOKUP(Assays!A63,AssayDescription!$A$2:$G$531,5,FALSE)="virulence factor gene",VLOOKUP(Assays!A63,AssayDescription!$A$2:$G$531,5,FALSE)="antibiotic resistance gene"),VLOOKUP(Assays!A63,AssayDescription!$A$2:$G$531,3,FALSE),""),"")</f>
        <v/>
      </c>
      <c r="D63" s="94" t="str">
        <f>IFERROR(IF(OR(VLOOKUP(Assays!A63,AssayDescription!$A$2:$G$531,5,FALSE)="virulence factor gene",VLOOKUP(Assays!A63,AssayDescription!$A$2:$G$531,5,FALSE)="antibiotic resistance gene"),VLOOKUP(Assays!A63,AssayDescription!$A$2:$G$531,4,FALSE),""),"")</f>
        <v/>
      </c>
      <c r="E63" s="94" t="str">
        <f>IFERROR(IF(VLOOKUP(B63,AssayDescription!$A$2:$G$531,5,FALSE)="Microbial Identification",IF(VLOOKUP(B63,AssayDescription!$A$2:$G$531,4,FALSE)=0,"",VLOOKUP(B63,AssayDescription!$A$2:$G$531,4,FALSE)),""),"")</f>
        <v/>
      </c>
      <c r="F63" s="92">
        <f>IF(VLOOKUP(Assays!$A63,AssayDescription!$A$2:$F$550,6,FALSE)=0,"",VLOOKUP(Assays!$A63,AssayDescription!$A$2:$F$550,6,FALSE))</f>
        <v>100</v>
      </c>
      <c r="G63" s="62" t="str">
        <f>VLOOKUP(Assays!A63,AssayDescription!$A$2:$G$550,7,FALSE)</f>
        <v>BPID00269A</v>
      </c>
    </row>
    <row r="64" spans="1:7" s="55" customFormat="1" x14ac:dyDescent="0.25">
      <c r="A64" s="5" t="s">
        <v>62</v>
      </c>
      <c r="B64" s="93" t="str">
        <f>IF(VLOOKUP(Assays!$A64,AssayDescription!$A$2:$F$550,5,FALSE)="Microbial Identification",IF(VLOOKUP(Assays!$A64,AssayDescription!$A$2:$F$550,3,FALSE)="",VLOOKUP(Assays!$A64,AssayDescription!$A$2:$F$550,1,FALSE),VLOOKUP(Assays!$A64,AssayDescription!$A$2:$F$550,3,FALSE)),VLOOKUP(Assays!$A64,AssayDescription!$A$2:$F$550,1,FALSE))</f>
        <v>Porphyromonas gingivalis</v>
      </c>
      <c r="C64" s="94" t="str">
        <f>IFERROR(IF(OR(VLOOKUP(Assays!A64,AssayDescription!$A$2:$G$531,5,FALSE)="virulence factor gene",VLOOKUP(Assays!A64,AssayDescription!$A$2:$G$531,5,FALSE)="antibiotic resistance gene"),VLOOKUP(Assays!A64,AssayDescription!$A$2:$G$531,3,FALSE),""),"")</f>
        <v/>
      </c>
      <c r="D64" s="94" t="str">
        <f>IFERROR(IF(OR(VLOOKUP(Assays!A64,AssayDescription!$A$2:$G$531,5,FALSE)="virulence factor gene",VLOOKUP(Assays!A64,AssayDescription!$A$2:$G$531,5,FALSE)="antibiotic resistance gene"),VLOOKUP(Assays!A64,AssayDescription!$A$2:$G$531,4,FALSE),""),"")</f>
        <v/>
      </c>
      <c r="E64" s="94" t="str">
        <f>IFERROR(IF(VLOOKUP(B64,AssayDescription!$A$2:$G$531,5,FALSE)="Microbial Identification",IF(VLOOKUP(B64,AssayDescription!$A$2:$G$531,4,FALSE)=0,"",VLOOKUP(B64,AssayDescription!$A$2:$G$531,4,FALSE)),""),"")</f>
        <v/>
      </c>
      <c r="F64" s="92">
        <f>IF(VLOOKUP(Assays!$A64,AssayDescription!$A$2:$F$550,6,FALSE)=0,"",VLOOKUP(Assays!$A64,AssayDescription!$A$2:$F$550,6,FALSE))</f>
        <v>30</v>
      </c>
      <c r="G64" s="62" t="str">
        <f>VLOOKUP(Assays!A64,AssayDescription!$A$2:$G$550,7,FALSE)</f>
        <v>BPID00271A</v>
      </c>
    </row>
    <row r="65" spans="1:7" s="55" customFormat="1" x14ac:dyDescent="0.25">
      <c r="A65" s="5" t="s">
        <v>63</v>
      </c>
      <c r="B65" s="93" t="str">
        <f>IF(VLOOKUP(Assays!$A65,AssayDescription!$A$2:$F$550,5,FALSE)="Microbial Identification",IF(VLOOKUP(Assays!$A65,AssayDescription!$A$2:$F$550,3,FALSE)="",VLOOKUP(Assays!$A65,AssayDescription!$A$2:$F$550,1,FALSE),VLOOKUP(Assays!$A65,AssayDescription!$A$2:$F$550,3,FALSE)),VLOOKUP(Assays!$A65,AssayDescription!$A$2:$F$550,1,FALSE))</f>
        <v>Prevotella bivia</v>
      </c>
      <c r="C65" s="94" t="str">
        <f>IFERROR(IF(OR(VLOOKUP(Assays!A65,AssayDescription!$A$2:$G$531,5,FALSE)="virulence factor gene",VLOOKUP(Assays!A65,AssayDescription!$A$2:$G$531,5,FALSE)="antibiotic resistance gene"),VLOOKUP(Assays!A65,AssayDescription!$A$2:$G$531,3,FALSE),""),"")</f>
        <v/>
      </c>
      <c r="D65" s="94" t="str">
        <f>IFERROR(IF(OR(VLOOKUP(Assays!A65,AssayDescription!$A$2:$G$531,5,FALSE)="virulence factor gene",VLOOKUP(Assays!A65,AssayDescription!$A$2:$G$531,5,FALSE)="antibiotic resistance gene"),VLOOKUP(Assays!A65,AssayDescription!$A$2:$G$531,4,FALSE),""),"")</f>
        <v/>
      </c>
      <c r="E65" s="94" t="str">
        <f>IFERROR(IF(VLOOKUP(B65,AssayDescription!$A$2:$G$531,5,FALSE)="Microbial Identification",IF(VLOOKUP(B65,AssayDescription!$A$2:$G$531,4,FALSE)=0,"",VLOOKUP(B65,AssayDescription!$A$2:$G$531,4,FALSE)),""),"")</f>
        <v/>
      </c>
      <c r="F65" s="92">
        <f>IF(VLOOKUP(Assays!$A65,AssayDescription!$A$2:$F$550,6,FALSE)=0,"",VLOOKUP(Assays!$A65,AssayDescription!$A$2:$F$550,6,FALSE))</f>
        <v>20</v>
      </c>
      <c r="G65" s="62" t="str">
        <f>VLOOKUP(Assays!A65,AssayDescription!$A$2:$G$550,7,FALSE)</f>
        <v>BPID00272A</v>
      </c>
    </row>
    <row r="66" spans="1:7" s="55" customFormat="1" x14ac:dyDescent="0.25">
      <c r="A66" s="5" t="s">
        <v>64</v>
      </c>
      <c r="B66" s="93" t="str">
        <f>IF(VLOOKUP(Assays!$A66,AssayDescription!$A$2:$F$550,5,FALSE)="Microbial Identification",IF(VLOOKUP(Assays!$A66,AssayDescription!$A$2:$F$550,3,FALSE)="",VLOOKUP(Assays!$A66,AssayDescription!$A$2:$F$550,1,FALSE),VLOOKUP(Assays!$A66,AssayDescription!$A$2:$F$550,3,FALSE)),VLOOKUP(Assays!$A66,AssayDescription!$A$2:$F$550,1,FALSE))</f>
        <v>Prevotella buccalis</v>
      </c>
      <c r="C66" s="94" t="str">
        <f>IFERROR(IF(OR(VLOOKUP(Assays!A66,AssayDescription!$A$2:$G$531,5,FALSE)="virulence factor gene",VLOOKUP(Assays!A66,AssayDescription!$A$2:$G$531,5,FALSE)="antibiotic resistance gene"),VLOOKUP(Assays!A66,AssayDescription!$A$2:$G$531,3,FALSE),""),"")</f>
        <v/>
      </c>
      <c r="D66" s="94" t="str">
        <f>IFERROR(IF(OR(VLOOKUP(Assays!A66,AssayDescription!$A$2:$G$531,5,FALSE)="virulence factor gene",VLOOKUP(Assays!A66,AssayDescription!$A$2:$G$531,5,FALSE)="antibiotic resistance gene"),VLOOKUP(Assays!A66,AssayDescription!$A$2:$G$531,4,FALSE),""),"")</f>
        <v/>
      </c>
      <c r="E66" s="94" t="str">
        <f>IFERROR(IF(VLOOKUP(B66,AssayDescription!$A$2:$G$531,5,FALSE)="Microbial Identification",IF(VLOOKUP(B66,AssayDescription!$A$2:$G$531,4,FALSE)=0,"",VLOOKUP(B66,AssayDescription!$A$2:$G$531,4,FALSE)),""),"")</f>
        <v/>
      </c>
      <c r="F66" s="92">
        <f>IF(VLOOKUP(Assays!$A66,AssayDescription!$A$2:$F$550,6,FALSE)=0,"",VLOOKUP(Assays!$A66,AssayDescription!$A$2:$F$550,6,FALSE))</f>
        <v>30</v>
      </c>
      <c r="G66" s="62" t="str">
        <f>VLOOKUP(Assays!A66,AssayDescription!$A$2:$G$550,7,FALSE)</f>
        <v>BPID00273A</v>
      </c>
    </row>
    <row r="67" spans="1:7" s="55" customFormat="1" x14ac:dyDescent="0.25">
      <c r="A67" s="5" t="s">
        <v>65</v>
      </c>
      <c r="B67" s="93" t="str">
        <f>IF(VLOOKUP(Assays!$A67,AssayDescription!$A$2:$F$550,5,FALSE)="Microbial Identification",IF(VLOOKUP(Assays!$A67,AssayDescription!$A$2:$F$550,3,FALSE)="",VLOOKUP(Assays!$A67,AssayDescription!$A$2:$F$550,1,FALSE),VLOOKUP(Assays!$A67,AssayDescription!$A$2:$F$550,3,FALSE)),VLOOKUP(Assays!$A67,AssayDescription!$A$2:$F$550,1,FALSE))</f>
        <v>Prevotella disiens</v>
      </c>
      <c r="C67" s="94" t="str">
        <f>IFERROR(IF(OR(VLOOKUP(Assays!A67,AssayDescription!$A$2:$G$531,5,FALSE)="virulence factor gene",VLOOKUP(Assays!A67,AssayDescription!$A$2:$G$531,5,FALSE)="antibiotic resistance gene"),VLOOKUP(Assays!A67,AssayDescription!$A$2:$G$531,3,FALSE),""),"")</f>
        <v/>
      </c>
      <c r="D67" s="94" t="str">
        <f>IFERROR(IF(OR(VLOOKUP(Assays!A67,AssayDescription!$A$2:$G$531,5,FALSE)="virulence factor gene",VLOOKUP(Assays!A67,AssayDescription!$A$2:$G$531,5,FALSE)="antibiotic resistance gene"),VLOOKUP(Assays!A67,AssayDescription!$A$2:$G$531,4,FALSE),""),"")</f>
        <v/>
      </c>
      <c r="E67" s="94" t="str">
        <f>IFERROR(IF(VLOOKUP(B67,AssayDescription!$A$2:$G$531,5,FALSE)="Microbial Identification",IF(VLOOKUP(B67,AssayDescription!$A$2:$G$531,4,FALSE)=0,"",VLOOKUP(B67,AssayDescription!$A$2:$G$531,4,FALSE)),""),"")</f>
        <v/>
      </c>
      <c r="F67" s="92">
        <f>IF(VLOOKUP(Assays!$A67,AssayDescription!$A$2:$F$550,6,FALSE)=0,"",VLOOKUP(Assays!$A67,AssayDescription!$A$2:$F$550,6,FALSE))</f>
        <v>30</v>
      </c>
      <c r="G67" s="62" t="str">
        <f>VLOOKUP(Assays!A67,AssayDescription!$A$2:$G$550,7,FALSE)</f>
        <v>BPID00276A</v>
      </c>
    </row>
    <row r="68" spans="1:7" s="55" customFormat="1" x14ac:dyDescent="0.25">
      <c r="A68" s="5" t="s">
        <v>66</v>
      </c>
      <c r="B68" s="93" t="str">
        <f>IF(VLOOKUP(Assays!$A68,AssayDescription!$A$2:$F$550,5,FALSE)="Microbial Identification",IF(VLOOKUP(Assays!$A68,AssayDescription!$A$2:$F$550,3,FALSE)="",VLOOKUP(Assays!$A68,AssayDescription!$A$2:$F$550,1,FALSE),VLOOKUP(Assays!$A68,AssayDescription!$A$2:$F$550,3,FALSE)),VLOOKUP(Assays!$A68,AssayDescription!$A$2:$F$550,1,FALSE))</f>
        <v>Prevotella intermedia</v>
      </c>
      <c r="C68" s="94" t="str">
        <f>IFERROR(IF(OR(VLOOKUP(Assays!A68,AssayDescription!$A$2:$G$531,5,FALSE)="virulence factor gene",VLOOKUP(Assays!A68,AssayDescription!$A$2:$G$531,5,FALSE)="antibiotic resistance gene"),VLOOKUP(Assays!A68,AssayDescription!$A$2:$G$531,3,FALSE),""),"")</f>
        <v/>
      </c>
      <c r="D68" s="94" t="str">
        <f>IFERROR(IF(OR(VLOOKUP(Assays!A68,AssayDescription!$A$2:$G$531,5,FALSE)="virulence factor gene",VLOOKUP(Assays!A68,AssayDescription!$A$2:$G$531,5,FALSE)="antibiotic resistance gene"),VLOOKUP(Assays!A68,AssayDescription!$A$2:$G$531,4,FALSE),""),"")</f>
        <v/>
      </c>
      <c r="E68" s="94" t="str">
        <f>IFERROR(IF(VLOOKUP(B68,AssayDescription!$A$2:$G$531,5,FALSE)="Microbial Identification",IF(VLOOKUP(B68,AssayDescription!$A$2:$G$531,4,FALSE)=0,"",VLOOKUP(B68,AssayDescription!$A$2:$G$531,4,FALSE)),""),"")</f>
        <v/>
      </c>
      <c r="F68" s="92">
        <f>IF(VLOOKUP(Assays!$A68,AssayDescription!$A$2:$F$550,6,FALSE)=0,"",VLOOKUP(Assays!$A68,AssayDescription!$A$2:$F$550,6,FALSE))</f>
        <v>30</v>
      </c>
      <c r="G68" s="62" t="str">
        <f>VLOOKUP(Assays!A68,AssayDescription!$A$2:$G$550,7,FALSE)</f>
        <v>BPID00277A</v>
      </c>
    </row>
    <row r="69" spans="1:7" s="55" customFormat="1" x14ac:dyDescent="0.25">
      <c r="A69" s="5" t="s">
        <v>67</v>
      </c>
      <c r="B69" s="93" t="str">
        <f>IF(VLOOKUP(Assays!$A69,AssayDescription!$A$2:$F$550,5,FALSE)="Microbial Identification",IF(VLOOKUP(Assays!$A69,AssayDescription!$A$2:$F$550,3,FALSE)="",VLOOKUP(Assays!$A69,AssayDescription!$A$2:$F$550,1,FALSE),VLOOKUP(Assays!$A69,AssayDescription!$A$2:$F$550,3,FALSE)),VLOOKUP(Assays!$A69,AssayDescription!$A$2:$F$550,1,FALSE))</f>
        <v>Prevotella melaninogenica</v>
      </c>
      <c r="C69" s="94" t="str">
        <f>IFERROR(IF(OR(VLOOKUP(Assays!A69,AssayDescription!$A$2:$G$531,5,FALSE)="virulence factor gene",VLOOKUP(Assays!A69,AssayDescription!$A$2:$G$531,5,FALSE)="antibiotic resistance gene"),VLOOKUP(Assays!A69,AssayDescription!$A$2:$G$531,3,FALSE),""),"")</f>
        <v/>
      </c>
      <c r="D69" s="94" t="str">
        <f>IFERROR(IF(OR(VLOOKUP(Assays!A69,AssayDescription!$A$2:$G$531,5,FALSE)="virulence factor gene",VLOOKUP(Assays!A69,AssayDescription!$A$2:$G$531,5,FALSE)="antibiotic resistance gene"),VLOOKUP(Assays!A69,AssayDescription!$A$2:$G$531,4,FALSE),""),"")</f>
        <v/>
      </c>
      <c r="E69" s="94" t="str">
        <f>IFERROR(IF(VLOOKUP(B69,AssayDescription!$A$2:$G$531,5,FALSE)="Microbial Identification",IF(VLOOKUP(B69,AssayDescription!$A$2:$G$531,4,FALSE)=0,"",VLOOKUP(B69,AssayDescription!$A$2:$G$531,4,FALSE)),""),"")</f>
        <v/>
      </c>
      <c r="F69" s="92">
        <f>IF(VLOOKUP(Assays!$A69,AssayDescription!$A$2:$F$550,6,FALSE)=0,"",VLOOKUP(Assays!$A69,AssayDescription!$A$2:$F$550,6,FALSE))</f>
        <v>20</v>
      </c>
      <c r="G69" s="62" t="str">
        <f>VLOOKUP(Assays!A69,AssayDescription!$A$2:$G$550,7,FALSE)</f>
        <v>BPID00279A</v>
      </c>
    </row>
    <row r="70" spans="1:7" s="55" customFormat="1" x14ac:dyDescent="0.25">
      <c r="A70" s="5" t="s">
        <v>68</v>
      </c>
      <c r="B70" s="93" t="str">
        <f>IF(VLOOKUP(Assays!$A70,AssayDescription!$A$2:$F$550,5,FALSE)="Microbial Identification",IF(VLOOKUP(Assays!$A70,AssayDescription!$A$2:$F$550,3,FALSE)="",VLOOKUP(Assays!$A70,AssayDescription!$A$2:$F$550,1,FALSE),VLOOKUP(Assays!$A70,AssayDescription!$A$2:$F$550,3,FALSE)),VLOOKUP(Assays!$A70,AssayDescription!$A$2:$F$550,1,FALSE))</f>
        <v>Prevotella nigrescens</v>
      </c>
      <c r="C70" s="94" t="str">
        <f>IFERROR(IF(OR(VLOOKUP(Assays!A70,AssayDescription!$A$2:$G$531,5,FALSE)="virulence factor gene",VLOOKUP(Assays!A70,AssayDescription!$A$2:$G$531,5,FALSE)="antibiotic resistance gene"),VLOOKUP(Assays!A70,AssayDescription!$A$2:$G$531,3,FALSE),""),"")</f>
        <v/>
      </c>
      <c r="D70" s="94" t="str">
        <f>IFERROR(IF(OR(VLOOKUP(Assays!A70,AssayDescription!$A$2:$G$531,5,FALSE)="virulence factor gene",VLOOKUP(Assays!A70,AssayDescription!$A$2:$G$531,5,FALSE)="antibiotic resistance gene"),VLOOKUP(Assays!A70,AssayDescription!$A$2:$G$531,4,FALSE),""),"")</f>
        <v/>
      </c>
      <c r="E70" s="94" t="str">
        <f>IFERROR(IF(VLOOKUP(B70,AssayDescription!$A$2:$G$531,5,FALSE)="Microbial Identification",IF(VLOOKUP(B70,AssayDescription!$A$2:$G$531,4,FALSE)=0,"",VLOOKUP(B70,AssayDescription!$A$2:$G$531,4,FALSE)),""),"")</f>
        <v/>
      </c>
      <c r="F70" s="92">
        <f>IF(VLOOKUP(Assays!$A70,AssayDescription!$A$2:$F$550,6,FALSE)=0,"",VLOOKUP(Assays!$A70,AssayDescription!$A$2:$F$550,6,FALSE))</f>
        <v>20</v>
      </c>
      <c r="G70" s="62" t="str">
        <f>VLOOKUP(Assays!A70,AssayDescription!$A$2:$G$550,7,FALSE)</f>
        <v>BPID00280A</v>
      </c>
    </row>
    <row r="71" spans="1:7" s="55" customFormat="1" x14ac:dyDescent="0.25">
      <c r="A71" s="5" t="s">
        <v>69</v>
      </c>
      <c r="B71" s="93" t="str">
        <f>IF(VLOOKUP(Assays!$A71,AssayDescription!$A$2:$F$550,5,FALSE)="Microbial Identification",IF(VLOOKUP(Assays!$A71,AssayDescription!$A$2:$F$550,3,FALSE)="",VLOOKUP(Assays!$A71,AssayDescription!$A$2:$F$550,1,FALSE),VLOOKUP(Assays!$A71,AssayDescription!$A$2:$F$550,3,FALSE)),VLOOKUP(Assays!$A71,AssayDescription!$A$2:$F$550,1,FALSE))</f>
        <v>Propionibacterium acnes</v>
      </c>
      <c r="C71" s="94" t="str">
        <f>IFERROR(IF(OR(VLOOKUP(Assays!A71,AssayDescription!$A$2:$G$531,5,FALSE)="virulence factor gene",VLOOKUP(Assays!A71,AssayDescription!$A$2:$G$531,5,FALSE)="antibiotic resistance gene"),VLOOKUP(Assays!A71,AssayDescription!$A$2:$G$531,3,FALSE),""),"")</f>
        <v/>
      </c>
      <c r="D71" s="94" t="str">
        <f>IFERROR(IF(OR(VLOOKUP(Assays!A71,AssayDescription!$A$2:$G$531,5,FALSE)="virulence factor gene",VLOOKUP(Assays!A71,AssayDescription!$A$2:$G$531,5,FALSE)="antibiotic resistance gene"),VLOOKUP(Assays!A71,AssayDescription!$A$2:$G$531,4,FALSE),""),"")</f>
        <v/>
      </c>
      <c r="E71" s="94" t="str">
        <f>IFERROR(IF(VLOOKUP(B71,AssayDescription!$A$2:$G$531,5,FALSE)="Microbial Identification",IF(VLOOKUP(B71,AssayDescription!$A$2:$G$531,4,FALSE)=0,"",VLOOKUP(B71,AssayDescription!$A$2:$G$531,4,FALSE)),""),"")</f>
        <v/>
      </c>
      <c r="F71" s="92">
        <f>IF(VLOOKUP(Assays!$A71,AssayDescription!$A$2:$F$550,6,FALSE)=0,"",VLOOKUP(Assays!$A71,AssayDescription!$A$2:$F$550,6,FALSE))</f>
        <v>20</v>
      </c>
      <c r="G71" s="62" t="str">
        <f>VLOOKUP(Assays!A71,AssayDescription!$A$2:$G$550,7,FALSE)</f>
        <v>BPID00285A</v>
      </c>
    </row>
    <row r="72" spans="1:7" s="55" customFormat="1" x14ac:dyDescent="0.25">
      <c r="A72" s="5" t="s">
        <v>70</v>
      </c>
      <c r="B72" s="93" t="str">
        <f>IF(VLOOKUP(Assays!$A72,AssayDescription!$A$2:$F$550,5,FALSE)="Microbial Identification",IF(VLOOKUP(Assays!$A72,AssayDescription!$A$2:$F$550,3,FALSE)="",VLOOKUP(Assays!$A72,AssayDescription!$A$2:$F$550,1,FALSE),VLOOKUP(Assays!$A72,AssayDescription!$A$2:$F$550,3,FALSE)),VLOOKUP(Assays!$A72,AssayDescription!$A$2:$F$550,1,FALSE))</f>
        <v>Pseudomonas aeruginosa</v>
      </c>
      <c r="C72" s="94" t="str">
        <f>IFERROR(IF(OR(VLOOKUP(Assays!A72,AssayDescription!$A$2:$G$531,5,FALSE)="virulence factor gene",VLOOKUP(Assays!A72,AssayDescription!$A$2:$G$531,5,FALSE)="antibiotic resistance gene"),VLOOKUP(Assays!A72,AssayDescription!$A$2:$G$531,3,FALSE),""),"")</f>
        <v/>
      </c>
      <c r="D72" s="94" t="str">
        <f>IFERROR(IF(OR(VLOOKUP(Assays!A72,AssayDescription!$A$2:$G$531,5,FALSE)="virulence factor gene",VLOOKUP(Assays!A72,AssayDescription!$A$2:$G$531,5,FALSE)="antibiotic resistance gene"),VLOOKUP(Assays!A72,AssayDescription!$A$2:$G$531,4,FALSE),""),"")</f>
        <v/>
      </c>
      <c r="E72" s="94" t="str">
        <f>IFERROR(IF(VLOOKUP(B72,AssayDescription!$A$2:$G$531,5,FALSE)="Microbial Identification",IF(VLOOKUP(B72,AssayDescription!$A$2:$G$531,4,FALSE)=0,"",VLOOKUP(B72,AssayDescription!$A$2:$G$531,4,FALSE)),""),"")</f>
        <v/>
      </c>
      <c r="F72" s="92">
        <f>IF(VLOOKUP(Assays!$A72,AssayDescription!$A$2:$F$550,6,FALSE)=0,"",VLOOKUP(Assays!$A72,AssayDescription!$A$2:$F$550,6,FALSE))</f>
        <v>30</v>
      </c>
      <c r="G72" s="62" t="str">
        <f>VLOOKUP(Assays!A72,AssayDescription!$A$2:$G$550,7,FALSE)</f>
        <v>BPID00288A</v>
      </c>
    </row>
    <row r="73" spans="1:7" s="55" customFormat="1" x14ac:dyDescent="0.25">
      <c r="A73" s="5" t="s">
        <v>71</v>
      </c>
      <c r="B73" s="93" t="str">
        <f>IF(VLOOKUP(Assays!$A73,AssayDescription!$A$2:$F$550,5,FALSE)="Microbial Identification",IF(VLOOKUP(Assays!$A73,AssayDescription!$A$2:$F$550,3,FALSE)="",VLOOKUP(Assays!$A73,AssayDescription!$A$2:$F$550,1,FALSE),VLOOKUP(Assays!$A73,AssayDescription!$A$2:$F$550,3,FALSE)),VLOOKUP(Assays!$A73,AssayDescription!$A$2:$F$550,1,FALSE))</f>
        <v>Selenomonas noxia</v>
      </c>
      <c r="C73" s="94" t="str">
        <f>IFERROR(IF(OR(VLOOKUP(Assays!A73,AssayDescription!$A$2:$G$531,5,FALSE)="virulence factor gene",VLOOKUP(Assays!A73,AssayDescription!$A$2:$G$531,5,FALSE)="antibiotic resistance gene"),VLOOKUP(Assays!A73,AssayDescription!$A$2:$G$531,3,FALSE),""),"")</f>
        <v/>
      </c>
      <c r="D73" s="94" t="str">
        <f>IFERROR(IF(OR(VLOOKUP(Assays!A73,AssayDescription!$A$2:$G$531,5,FALSE)="virulence factor gene",VLOOKUP(Assays!A73,AssayDescription!$A$2:$G$531,5,FALSE)="antibiotic resistance gene"),VLOOKUP(Assays!A73,AssayDescription!$A$2:$G$531,4,FALSE),""),"")</f>
        <v/>
      </c>
      <c r="E73" s="94" t="str">
        <f>IFERROR(IF(VLOOKUP(B73,AssayDescription!$A$2:$G$531,5,FALSE)="Microbial Identification",IF(VLOOKUP(B73,AssayDescription!$A$2:$G$531,4,FALSE)=0,"",VLOOKUP(B73,AssayDescription!$A$2:$G$531,4,FALSE)),""),"")</f>
        <v/>
      </c>
      <c r="F73" s="92">
        <f>IF(VLOOKUP(Assays!$A73,AssayDescription!$A$2:$F$550,6,FALSE)=0,"",VLOOKUP(Assays!$A73,AssayDescription!$A$2:$F$550,6,FALSE))</f>
        <v>20</v>
      </c>
      <c r="G73" s="62" t="str">
        <f>VLOOKUP(Assays!A73,AssayDescription!$A$2:$G$550,7,FALSE)</f>
        <v>BPID00304A</v>
      </c>
    </row>
    <row r="74" spans="1:7" s="55" customFormat="1" x14ac:dyDescent="0.25">
      <c r="A74" s="5" t="s">
        <v>72</v>
      </c>
      <c r="B74" s="93" t="str">
        <f>IF(VLOOKUP(Assays!$A74,AssayDescription!$A$2:$F$550,5,FALSE)="Microbial Identification",IF(VLOOKUP(Assays!$A74,AssayDescription!$A$2:$F$550,3,FALSE)="",VLOOKUP(Assays!$A74,AssayDescription!$A$2:$F$550,1,FALSE),VLOOKUP(Assays!$A74,AssayDescription!$A$2:$F$550,3,FALSE)),VLOOKUP(Assays!$A74,AssayDescription!$A$2:$F$550,1,FALSE))</f>
        <v>Sneathia sanguinegens</v>
      </c>
      <c r="C74" s="94" t="str">
        <f>IFERROR(IF(OR(VLOOKUP(Assays!A74,AssayDescription!$A$2:$G$531,5,FALSE)="virulence factor gene",VLOOKUP(Assays!A74,AssayDescription!$A$2:$G$531,5,FALSE)="antibiotic resistance gene"),VLOOKUP(Assays!A74,AssayDescription!$A$2:$G$531,3,FALSE),""),"")</f>
        <v/>
      </c>
      <c r="D74" s="94" t="str">
        <f>IFERROR(IF(OR(VLOOKUP(Assays!A74,AssayDescription!$A$2:$G$531,5,FALSE)="virulence factor gene",VLOOKUP(Assays!A74,AssayDescription!$A$2:$G$531,5,FALSE)="antibiotic resistance gene"),VLOOKUP(Assays!A74,AssayDescription!$A$2:$G$531,4,FALSE),""),"")</f>
        <v/>
      </c>
      <c r="E74" s="94" t="str">
        <f>IFERROR(IF(VLOOKUP(B74,AssayDescription!$A$2:$G$531,5,FALSE)="Microbial Identification",IF(VLOOKUP(B74,AssayDescription!$A$2:$G$531,4,FALSE)=0,"",VLOOKUP(B74,AssayDescription!$A$2:$G$531,4,FALSE)),""),"")</f>
        <v/>
      </c>
      <c r="F74" s="92">
        <f>IF(VLOOKUP(Assays!$A74,AssayDescription!$A$2:$F$550,6,FALSE)=0,"",VLOOKUP(Assays!$A74,AssayDescription!$A$2:$F$550,6,FALSE))</f>
        <v>20</v>
      </c>
      <c r="G74" s="62" t="str">
        <f>VLOOKUP(Assays!A74,AssayDescription!$A$2:$G$550,7,FALSE)</f>
        <v>BPID00309A</v>
      </c>
    </row>
    <row r="75" spans="1:7" s="55" customFormat="1" x14ac:dyDescent="0.25">
      <c r="A75" s="5" t="s">
        <v>73</v>
      </c>
      <c r="B75" s="93" t="str">
        <f>IF(VLOOKUP(Assays!$A75,AssayDescription!$A$2:$F$550,5,FALSE)="Microbial Identification",IF(VLOOKUP(Assays!$A75,AssayDescription!$A$2:$F$550,3,FALSE)="",VLOOKUP(Assays!$A75,AssayDescription!$A$2:$F$550,1,FALSE),VLOOKUP(Assays!$A75,AssayDescription!$A$2:$F$550,3,FALSE)),VLOOKUP(Assays!$A75,AssayDescription!$A$2:$F$550,1,FALSE))</f>
        <v>Staphylococcus aureus</v>
      </c>
      <c r="C75" s="94" t="str">
        <f>IFERROR(IF(OR(VLOOKUP(Assays!A75,AssayDescription!$A$2:$G$531,5,FALSE)="virulence factor gene",VLOOKUP(Assays!A75,AssayDescription!$A$2:$G$531,5,FALSE)="antibiotic resistance gene"),VLOOKUP(Assays!A75,AssayDescription!$A$2:$G$531,3,FALSE),""),"")</f>
        <v/>
      </c>
      <c r="D75" s="94" t="str">
        <f>IFERROR(IF(OR(VLOOKUP(Assays!A75,AssayDescription!$A$2:$G$531,5,FALSE)="virulence factor gene",VLOOKUP(Assays!A75,AssayDescription!$A$2:$G$531,5,FALSE)="antibiotic resistance gene"),VLOOKUP(Assays!A75,AssayDescription!$A$2:$G$531,4,FALSE),""),"")</f>
        <v/>
      </c>
      <c r="E75" s="94" t="str">
        <f>IFERROR(IF(VLOOKUP(B75,AssayDescription!$A$2:$G$531,5,FALSE)="Microbial Identification",IF(VLOOKUP(B75,AssayDescription!$A$2:$G$531,4,FALSE)=0,"",VLOOKUP(B75,AssayDescription!$A$2:$G$531,4,FALSE)),""),"")</f>
        <v>Staphylococcus epidermidis</v>
      </c>
      <c r="F75" s="92">
        <f>IF(VLOOKUP(Assays!$A75,AssayDescription!$A$2:$F$550,6,FALSE)=0,"",VLOOKUP(Assays!$A75,AssayDescription!$A$2:$F$550,6,FALSE))</f>
        <v>100</v>
      </c>
      <c r="G75" s="62" t="str">
        <f>VLOOKUP(Assays!A75,AssayDescription!$A$2:$G$550,7,FALSE)</f>
        <v>BPID00314A</v>
      </c>
    </row>
    <row r="76" spans="1:7" s="55" customFormat="1" ht="38.25" x14ac:dyDescent="0.25">
      <c r="A76" s="5" t="s">
        <v>74</v>
      </c>
      <c r="B76" s="93" t="str">
        <f>IF(VLOOKUP(Assays!$A76,AssayDescription!$A$2:$F$550,5,FALSE)="Microbial Identification",IF(VLOOKUP(Assays!$A76,AssayDescription!$A$2:$F$550,3,FALSE)="",VLOOKUP(Assays!$A76,AssayDescription!$A$2:$F$550,1,FALSE),VLOOKUP(Assays!$A76,AssayDescription!$A$2:$F$550,3,FALSE)),VLOOKUP(Assays!$A76,AssayDescription!$A$2:$F$550,1,FALSE))</f>
        <v>Staphylococcus epidermidis</v>
      </c>
      <c r="C76" s="94" t="str">
        <f>IFERROR(IF(OR(VLOOKUP(Assays!A76,AssayDescription!$A$2:$G$531,5,FALSE)="virulence factor gene",VLOOKUP(Assays!A76,AssayDescription!$A$2:$G$531,5,FALSE)="antibiotic resistance gene"),VLOOKUP(Assays!A76,AssayDescription!$A$2:$G$531,3,FALSE),""),"")</f>
        <v/>
      </c>
      <c r="D76" s="94" t="str">
        <f>IFERROR(IF(OR(VLOOKUP(Assays!A76,AssayDescription!$A$2:$G$531,5,FALSE)="virulence factor gene",VLOOKUP(Assays!A76,AssayDescription!$A$2:$G$531,5,FALSE)="antibiotic resistance gene"),VLOOKUP(Assays!A76,AssayDescription!$A$2:$G$531,4,FALSE),""),"")</f>
        <v/>
      </c>
      <c r="E76" s="94" t="str">
        <f>IFERROR(IF(VLOOKUP(B76,AssayDescription!$A$2:$G$531,5,FALSE)="Microbial Identification",IF(VLOOKUP(B76,AssayDescription!$A$2:$G$531,4,FALSE)=0,"",VLOOKUP(B76,AssayDescription!$A$2:$G$531,4,FALSE)),""),"")</f>
        <v>Staphylococcus aureus,Staphylococcus haemolyticus,Staphylococcus pettenkoferi</v>
      </c>
      <c r="F76" s="92">
        <f>IF(VLOOKUP(Assays!$A76,AssayDescription!$A$2:$F$550,6,FALSE)=0,"",VLOOKUP(Assays!$A76,AssayDescription!$A$2:$F$550,6,FALSE))</f>
        <v>100</v>
      </c>
      <c r="G76" s="62" t="str">
        <f>VLOOKUP(Assays!A76,AssayDescription!$A$2:$G$550,7,FALSE)</f>
        <v>BPID00316A</v>
      </c>
    </row>
    <row r="77" spans="1:7" s="55" customFormat="1" ht="39" x14ac:dyDescent="0.25">
      <c r="A77" s="5" t="s">
        <v>75</v>
      </c>
      <c r="B77" s="93" t="str">
        <f>IF(VLOOKUP(Assays!$A77,AssayDescription!$A$2:$F$550,5,FALSE)="Microbial Identification",IF(VLOOKUP(Assays!$A77,AssayDescription!$A$2:$F$550,3,FALSE)="",VLOOKUP(Assays!$A77,AssayDescription!$A$2:$F$550,1,FALSE),VLOOKUP(Assays!$A77,AssayDescription!$A$2:$F$550,3,FALSE)),VLOOKUP(Assays!$A77,AssayDescription!$A$2:$F$550,1,FALSE))</f>
        <v>Staphylococcus arlettae,Staphylococcus saprophyticus</v>
      </c>
      <c r="C77" s="94" t="str">
        <f>IFERROR(IF(OR(VLOOKUP(Assays!A77,AssayDescription!$A$2:$G$531,5,FALSE)="virulence factor gene",VLOOKUP(Assays!A77,AssayDescription!$A$2:$G$531,5,FALSE)="antibiotic resistance gene"),VLOOKUP(Assays!A77,AssayDescription!$A$2:$G$531,3,FALSE),""),"")</f>
        <v/>
      </c>
      <c r="D77" s="94" t="str">
        <f>IFERROR(IF(OR(VLOOKUP(Assays!A77,AssayDescription!$A$2:$G$531,5,FALSE)="virulence factor gene",VLOOKUP(Assays!A77,AssayDescription!$A$2:$G$531,5,FALSE)="antibiotic resistance gene"),VLOOKUP(Assays!A77,AssayDescription!$A$2:$G$531,4,FALSE),""),"")</f>
        <v/>
      </c>
      <c r="E77" s="94" t="str">
        <f>IFERROR(IF(VLOOKUP(B77,AssayDescription!$A$2:$G$531,5,FALSE)="Microbial Identification",IF(VLOOKUP(B77,AssayDescription!$A$2:$G$531,4,FALSE)=0,"",VLOOKUP(B77,AssayDescription!$A$2:$G$531,4,FALSE)),""),"")</f>
        <v/>
      </c>
      <c r="F77" s="92">
        <f>IF(VLOOKUP(Assays!$A77,AssayDescription!$A$2:$F$550,6,FALSE)=0,"",VLOOKUP(Assays!$A77,AssayDescription!$A$2:$F$550,6,FALSE))</f>
        <v>100</v>
      </c>
      <c r="G77" s="62" t="str">
        <f>VLOOKUP(Assays!A77,AssayDescription!$A$2:$G$550,7,FALSE)</f>
        <v>BPID00317A</v>
      </c>
    </row>
    <row r="78" spans="1:7" s="55" customFormat="1" x14ac:dyDescent="0.25">
      <c r="A78" s="5" t="s">
        <v>76</v>
      </c>
      <c r="B78" s="93" t="str">
        <f>IF(VLOOKUP(Assays!$A78,AssayDescription!$A$2:$F$550,5,FALSE)="Microbial Identification",IF(VLOOKUP(Assays!$A78,AssayDescription!$A$2:$F$550,3,FALSE)="",VLOOKUP(Assays!$A78,AssayDescription!$A$2:$F$550,1,FALSE),VLOOKUP(Assays!$A78,AssayDescription!$A$2:$F$550,3,FALSE)),VLOOKUP(Assays!$A78,AssayDescription!$A$2:$F$550,1,FALSE))</f>
        <v>Streptococcus agalactiae</v>
      </c>
      <c r="C78" s="94" t="str">
        <f>IFERROR(IF(OR(VLOOKUP(Assays!A78,AssayDescription!$A$2:$G$531,5,FALSE)="virulence factor gene",VLOOKUP(Assays!A78,AssayDescription!$A$2:$G$531,5,FALSE)="antibiotic resistance gene"),VLOOKUP(Assays!A78,AssayDescription!$A$2:$G$531,3,FALSE),""),"")</f>
        <v/>
      </c>
      <c r="D78" s="94" t="str">
        <f>IFERROR(IF(OR(VLOOKUP(Assays!A78,AssayDescription!$A$2:$G$531,5,FALSE)="virulence factor gene",VLOOKUP(Assays!A78,AssayDescription!$A$2:$G$531,5,FALSE)="antibiotic resistance gene"),VLOOKUP(Assays!A78,AssayDescription!$A$2:$G$531,4,FALSE),""),"")</f>
        <v/>
      </c>
      <c r="E78" s="94" t="str">
        <f>IFERROR(IF(VLOOKUP(B78,AssayDescription!$A$2:$G$531,5,FALSE)="Microbial Identification",IF(VLOOKUP(B78,AssayDescription!$A$2:$G$531,4,FALSE)=0,"",VLOOKUP(B78,AssayDescription!$A$2:$G$531,4,FALSE)),""),"")</f>
        <v/>
      </c>
      <c r="F78" s="92">
        <f>IF(VLOOKUP(Assays!$A78,AssayDescription!$A$2:$F$550,6,FALSE)=0,"",VLOOKUP(Assays!$A78,AssayDescription!$A$2:$F$550,6,FALSE))</f>
        <v>30</v>
      </c>
      <c r="G78" s="62" t="str">
        <f>VLOOKUP(Assays!A78,AssayDescription!$A$2:$G$550,7,FALSE)</f>
        <v>BPID00320A</v>
      </c>
    </row>
    <row r="79" spans="1:7" s="55" customFormat="1" x14ac:dyDescent="0.25">
      <c r="A79" s="5" t="s">
        <v>77</v>
      </c>
      <c r="B79" s="93" t="str">
        <f>IF(VLOOKUP(Assays!$A79,AssayDescription!$A$2:$F$550,5,FALSE)="Microbial Identification",IF(VLOOKUP(Assays!$A79,AssayDescription!$A$2:$F$550,3,FALSE)="",VLOOKUP(Assays!$A79,AssayDescription!$A$2:$F$550,1,FALSE),VLOOKUP(Assays!$A79,AssayDescription!$A$2:$F$550,3,FALSE)),VLOOKUP(Assays!$A79,AssayDescription!$A$2:$F$550,1,FALSE))</f>
        <v>Streptococcus anginosus</v>
      </c>
      <c r="C79" s="94" t="str">
        <f>IFERROR(IF(OR(VLOOKUP(Assays!A79,AssayDescription!$A$2:$G$531,5,FALSE)="virulence factor gene",VLOOKUP(Assays!A79,AssayDescription!$A$2:$G$531,5,FALSE)="antibiotic resistance gene"),VLOOKUP(Assays!A79,AssayDescription!$A$2:$G$531,3,FALSE),""),"")</f>
        <v/>
      </c>
      <c r="D79" s="94" t="str">
        <f>IFERROR(IF(OR(VLOOKUP(Assays!A79,AssayDescription!$A$2:$G$531,5,FALSE)="virulence factor gene",VLOOKUP(Assays!A79,AssayDescription!$A$2:$G$531,5,FALSE)="antibiotic resistance gene"),VLOOKUP(Assays!A79,AssayDescription!$A$2:$G$531,4,FALSE),""),"")</f>
        <v/>
      </c>
      <c r="E79" s="94" t="str">
        <f>IFERROR(IF(VLOOKUP(B79,AssayDescription!$A$2:$G$531,5,FALSE)="Microbial Identification",IF(VLOOKUP(B79,AssayDescription!$A$2:$G$531,4,FALSE)=0,"",VLOOKUP(B79,AssayDescription!$A$2:$G$531,4,FALSE)),""),"")</f>
        <v/>
      </c>
      <c r="F79" s="92">
        <f>IF(VLOOKUP(Assays!$A79,AssayDescription!$A$2:$F$550,6,FALSE)=0,"",VLOOKUP(Assays!$A79,AssayDescription!$A$2:$F$550,6,FALSE))</f>
        <v>30</v>
      </c>
      <c r="G79" s="62" t="str">
        <f>VLOOKUP(Assays!A79,AssayDescription!$A$2:$G$550,7,FALSE)</f>
        <v>BPID00321A</v>
      </c>
    </row>
    <row r="80" spans="1:7" s="55" customFormat="1" ht="39" x14ac:dyDescent="0.25">
      <c r="A80" s="5" t="s">
        <v>78</v>
      </c>
      <c r="B80" s="93" t="str">
        <f>IF(VLOOKUP(Assays!$A80,AssayDescription!$A$2:$F$550,5,FALSE)="Microbial Identification",IF(VLOOKUP(Assays!$A80,AssayDescription!$A$2:$F$550,3,FALSE)="",VLOOKUP(Assays!$A80,AssayDescription!$A$2:$F$550,1,FALSE),VLOOKUP(Assays!$A80,AssayDescription!$A$2:$F$550,3,FALSE)),VLOOKUP(Assays!$A80,AssayDescription!$A$2:$F$550,1,FALSE))</f>
        <v>Streptococcus intermedius,Streptococcus constellatus</v>
      </c>
      <c r="C80" s="94" t="str">
        <f>IFERROR(IF(OR(VLOOKUP(Assays!A80,AssayDescription!$A$2:$G$531,5,FALSE)="virulence factor gene",VLOOKUP(Assays!A80,AssayDescription!$A$2:$G$531,5,FALSE)="antibiotic resistance gene"),VLOOKUP(Assays!A80,AssayDescription!$A$2:$G$531,3,FALSE),""),"")</f>
        <v/>
      </c>
      <c r="D80" s="94" t="str">
        <f>IFERROR(IF(OR(VLOOKUP(Assays!A80,AssayDescription!$A$2:$G$531,5,FALSE)="virulence factor gene",VLOOKUP(Assays!A80,AssayDescription!$A$2:$G$531,5,FALSE)="antibiotic resistance gene"),VLOOKUP(Assays!A80,AssayDescription!$A$2:$G$531,4,FALSE),""),"")</f>
        <v/>
      </c>
      <c r="E80" s="94" t="str">
        <f>IFERROR(IF(VLOOKUP(B80,AssayDescription!$A$2:$G$531,5,FALSE)="Microbial Identification",IF(VLOOKUP(B80,AssayDescription!$A$2:$G$531,4,FALSE)=0,"",VLOOKUP(B80,AssayDescription!$A$2:$G$531,4,FALSE)),""),"")</f>
        <v/>
      </c>
      <c r="F80" s="92">
        <f>IF(VLOOKUP(Assays!$A80,AssayDescription!$A$2:$F$550,6,FALSE)=0,"",VLOOKUP(Assays!$A80,AssayDescription!$A$2:$F$550,6,FALSE))</f>
        <v>20</v>
      </c>
      <c r="G80" s="62" t="str">
        <f>VLOOKUP(Assays!A80,AssayDescription!$A$2:$G$550,7,FALSE)</f>
        <v>BPID00323A</v>
      </c>
    </row>
    <row r="81" spans="1:7" s="55" customFormat="1" ht="63.75" x14ac:dyDescent="0.25">
      <c r="A81" s="5" t="s">
        <v>79</v>
      </c>
      <c r="B81" s="93" t="str">
        <f>IF(VLOOKUP(Assays!$A81,AssayDescription!$A$2:$F$550,5,FALSE)="Microbial Identification",IF(VLOOKUP(Assays!$A81,AssayDescription!$A$2:$F$550,3,FALSE)="",VLOOKUP(Assays!$A81,AssayDescription!$A$2:$F$550,1,FALSE),VLOOKUP(Assays!$A81,AssayDescription!$A$2:$F$550,3,FALSE)),VLOOKUP(Assays!$A81,AssayDescription!$A$2:$F$550,1,FALSE))</f>
        <v>Streptococcus mitis</v>
      </c>
      <c r="C81" s="94" t="str">
        <f>IFERROR(IF(OR(VLOOKUP(Assays!A81,AssayDescription!$A$2:$G$531,5,FALSE)="virulence factor gene",VLOOKUP(Assays!A81,AssayDescription!$A$2:$G$531,5,FALSE)="antibiotic resistance gene"),VLOOKUP(Assays!A81,AssayDescription!$A$2:$G$531,3,FALSE),""),"")</f>
        <v/>
      </c>
      <c r="D81" s="94" t="str">
        <f>IFERROR(IF(OR(VLOOKUP(Assays!A81,AssayDescription!$A$2:$G$531,5,FALSE)="virulence factor gene",VLOOKUP(Assays!A81,AssayDescription!$A$2:$G$531,5,FALSE)="antibiotic resistance gene"),VLOOKUP(Assays!A81,AssayDescription!$A$2:$G$531,4,FALSE),""),"")</f>
        <v/>
      </c>
      <c r="E81" s="94" t="str">
        <f>IFERROR(IF(VLOOKUP(B81,AssayDescription!$A$2:$G$531,5,FALSE)="Microbial Identification",IF(VLOOKUP(B81,AssayDescription!$A$2:$G$531,4,FALSE)=0,"",VLOOKUP(B81,AssayDescription!$A$2:$G$531,4,FALSE)),""),"")</f>
        <v>Streptococcus infantis,Streptococcus oralis,Streptococcus pneumoniae,Streptococcus porcinus,Streptococcus pseudopneumoniae</v>
      </c>
      <c r="F81" s="92">
        <f>IF(VLOOKUP(Assays!$A81,AssayDescription!$A$2:$F$550,6,FALSE)=0,"",VLOOKUP(Assays!$A81,AssayDescription!$A$2:$F$550,6,FALSE))</f>
        <v>100</v>
      </c>
      <c r="G81" s="62" t="str">
        <f>VLOOKUP(Assays!A81,AssayDescription!$A$2:$G$550,7,FALSE)</f>
        <v>BPID00327A</v>
      </c>
    </row>
    <row r="82" spans="1:7" s="55" customFormat="1" ht="39" x14ac:dyDescent="0.25">
      <c r="A82" s="5" t="s">
        <v>80</v>
      </c>
      <c r="B82" s="93" t="str">
        <f>IF(VLOOKUP(Assays!$A82,AssayDescription!$A$2:$F$550,5,FALSE)="Microbial Identification",IF(VLOOKUP(Assays!$A82,AssayDescription!$A$2:$F$550,3,FALSE)="",VLOOKUP(Assays!$A82,AssayDescription!$A$2:$F$550,1,FALSE),VLOOKUP(Assays!$A82,AssayDescription!$A$2:$F$550,3,FALSE)),VLOOKUP(Assays!$A82,AssayDescription!$A$2:$F$550,1,FALSE))</f>
        <v>Streptococcus thermophilus,Streptococcus salivarius</v>
      </c>
      <c r="C82" s="94" t="str">
        <f>IFERROR(IF(OR(VLOOKUP(Assays!A82,AssayDescription!$A$2:$G$531,5,FALSE)="virulence factor gene",VLOOKUP(Assays!A82,AssayDescription!$A$2:$G$531,5,FALSE)="antibiotic resistance gene"),VLOOKUP(Assays!A82,AssayDescription!$A$2:$G$531,3,FALSE),""),"")</f>
        <v/>
      </c>
      <c r="D82" s="94" t="str">
        <f>IFERROR(IF(OR(VLOOKUP(Assays!A82,AssayDescription!$A$2:$G$531,5,FALSE)="virulence factor gene",VLOOKUP(Assays!A82,AssayDescription!$A$2:$G$531,5,FALSE)="antibiotic resistance gene"),VLOOKUP(Assays!A82,AssayDescription!$A$2:$G$531,4,FALSE),""),"")</f>
        <v/>
      </c>
      <c r="E82" s="94" t="str">
        <f>IFERROR(IF(VLOOKUP(B82,AssayDescription!$A$2:$G$531,5,FALSE)="Microbial Identification",IF(VLOOKUP(B82,AssayDescription!$A$2:$G$531,4,FALSE)=0,"",VLOOKUP(B82,AssayDescription!$A$2:$G$531,4,FALSE)),""),"")</f>
        <v/>
      </c>
      <c r="F82" s="92">
        <f>IF(VLOOKUP(Assays!$A82,AssayDescription!$A$2:$F$550,6,FALSE)=0,"",VLOOKUP(Assays!$A82,AssayDescription!$A$2:$F$550,6,FALSE))</f>
        <v>100</v>
      </c>
      <c r="G82" s="62" t="str">
        <f>VLOOKUP(Assays!A82,AssayDescription!$A$2:$G$550,7,FALSE)</f>
        <v>BPID00333A</v>
      </c>
    </row>
    <row r="83" spans="1:7" s="55" customFormat="1" x14ac:dyDescent="0.25">
      <c r="A83" s="5" t="s">
        <v>81</v>
      </c>
      <c r="B83" s="93" t="str">
        <f>IF(VLOOKUP(Assays!$A83,AssayDescription!$A$2:$F$550,5,FALSE)="Microbial Identification",IF(VLOOKUP(Assays!$A83,AssayDescription!$A$2:$F$550,3,FALSE)="",VLOOKUP(Assays!$A83,AssayDescription!$A$2:$F$550,1,FALSE),VLOOKUP(Assays!$A83,AssayDescription!$A$2:$F$550,3,FALSE)),VLOOKUP(Assays!$A83,AssayDescription!$A$2:$F$550,1,FALSE))</f>
        <v>Tannerella forsythia</v>
      </c>
      <c r="C83" s="94" t="str">
        <f>IFERROR(IF(OR(VLOOKUP(Assays!A83,AssayDescription!$A$2:$G$531,5,FALSE)="virulence factor gene",VLOOKUP(Assays!A83,AssayDescription!$A$2:$G$531,5,FALSE)="antibiotic resistance gene"),VLOOKUP(Assays!A83,AssayDescription!$A$2:$G$531,3,FALSE),""),"")</f>
        <v/>
      </c>
      <c r="D83" s="94" t="str">
        <f>IFERROR(IF(OR(VLOOKUP(Assays!A83,AssayDescription!$A$2:$G$531,5,FALSE)="virulence factor gene",VLOOKUP(Assays!A83,AssayDescription!$A$2:$G$531,5,FALSE)="antibiotic resistance gene"),VLOOKUP(Assays!A83,AssayDescription!$A$2:$G$531,4,FALSE),""),"")</f>
        <v/>
      </c>
      <c r="E83" s="94" t="str">
        <f>IFERROR(IF(VLOOKUP(B83,AssayDescription!$A$2:$G$531,5,FALSE)="Microbial Identification",IF(VLOOKUP(B83,AssayDescription!$A$2:$G$531,4,FALSE)=0,"",VLOOKUP(B83,AssayDescription!$A$2:$G$531,4,FALSE)),""),"")</f>
        <v/>
      </c>
      <c r="F83" s="92">
        <f>IF(VLOOKUP(Assays!$A83,AssayDescription!$A$2:$F$550,6,FALSE)=0,"",VLOOKUP(Assays!$A83,AssayDescription!$A$2:$F$550,6,FALSE))</f>
        <v>40</v>
      </c>
      <c r="G83" s="62" t="str">
        <f>VLOOKUP(Assays!A83,AssayDescription!$A$2:$G$550,7,FALSE)</f>
        <v>BPID00341A</v>
      </c>
    </row>
    <row r="84" spans="1:7" s="55" customFormat="1" x14ac:dyDescent="0.25">
      <c r="A84" s="5" t="s">
        <v>82</v>
      </c>
      <c r="B84" s="93" t="str">
        <f>IF(VLOOKUP(Assays!$A84,AssayDescription!$A$2:$F$550,5,FALSE)="Microbial Identification",IF(VLOOKUP(Assays!$A84,AssayDescription!$A$2:$F$550,3,FALSE)="",VLOOKUP(Assays!$A84,AssayDescription!$A$2:$F$550,1,FALSE),VLOOKUP(Assays!$A84,AssayDescription!$A$2:$F$550,3,FALSE)),VLOOKUP(Assays!$A84,AssayDescription!$A$2:$F$550,1,FALSE))</f>
        <v>Treponema denticola</v>
      </c>
      <c r="C84" s="94" t="str">
        <f>IFERROR(IF(OR(VLOOKUP(Assays!A84,AssayDescription!$A$2:$G$531,5,FALSE)="virulence factor gene",VLOOKUP(Assays!A84,AssayDescription!$A$2:$G$531,5,FALSE)="antibiotic resistance gene"),VLOOKUP(Assays!A84,AssayDescription!$A$2:$G$531,3,FALSE),""),"")</f>
        <v/>
      </c>
      <c r="D84" s="94" t="str">
        <f>IFERROR(IF(OR(VLOOKUP(Assays!A84,AssayDescription!$A$2:$G$531,5,FALSE)="virulence factor gene",VLOOKUP(Assays!A84,AssayDescription!$A$2:$G$531,5,FALSE)="antibiotic resistance gene"),VLOOKUP(Assays!A84,AssayDescription!$A$2:$G$531,4,FALSE),""),"")</f>
        <v/>
      </c>
      <c r="E84" s="94" t="str">
        <f>IFERROR(IF(VLOOKUP(B84,AssayDescription!$A$2:$G$531,5,FALSE)="Microbial Identification",IF(VLOOKUP(B84,AssayDescription!$A$2:$G$531,4,FALSE)=0,"",VLOOKUP(B84,AssayDescription!$A$2:$G$531,4,FALSE)),""),"")</f>
        <v/>
      </c>
      <c r="F84" s="92">
        <f>IF(VLOOKUP(Assays!$A84,AssayDescription!$A$2:$F$550,6,FALSE)=0,"",VLOOKUP(Assays!$A84,AssayDescription!$A$2:$F$550,6,FALSE))</f>
        <v>20</v>
      </c>
      <c r="G84" s="62" t="str">
        <f>VLOOKUP(Assays!A84,AssayDescription!$A$2:$G$550,7,FALSE)</f>
        <v>BPID00342A</v>
      </c>
    </row>
    <row r="85" spans="1:7" s="55" customFormat="1" x14ac:dyDescent="0.25">
      <c r="A85" s="5" t="s">
        <v>83</v>
      </c>
      <c r="B85" s="93" t="str">
        <f>IF(VLOOKUP(Assays!$A85,AssayDescription!$A$2:$F$550,5,FALSE)="Microbial Identification",IF(VLOOKUP(Assays!$A85,AssayDescription!$A$2:$F$550,3,FALSE)="",VLOOKUP(Assays!$A85,AssayDescription!$A$2:$F$550,1,FALSE),VLOOKUP(Assays!$A85,AssayDescription!$A$2:$F$550,3,FALSE)),VLOOKUP(Assays!$A85,AssayDescription!$A$2:$F$550,1,FALSE))</f>
        <v>Treponema pallidum</v>
      </c>
      <c r="C85" s="94" t="str">
        <f>IFERROR(IF(OR(VLOOKUP(Assays!A85,AssayDescription!$A$2:$G$531,5,FALSE)="virulence factor gene",VLOOKUP(Assays!A85,AssayDescription!$A$2:$G$531,5,FALSE)="antibiotic resistance gene"),VLOOKUP(Assays!A85,AssayDescription!$A$2:$G$531,3,FALSE),""),"")</f>
        <v/>
      </c>
      <c r="D85" s="94" t="str">
        <f>IFERROR(IF(OR(VLOOKUP(Assays!A85,AssayDescription!$A$2:$G$531,5,FALSE)="virulence factor gene",VLOOKUP(Assays!A85,AssayDescription!$A$2:$G$531,5,FALSE)="antibiotic resistance gene"),VLOOKUP(Assays!A85,AssayDescription!$A$2:$G$531,4,FALSE),""),"")</f>
        <v/>
      </c>
      <c r="E85" s="94" t="str">
        <f>IFERROR(IF(VLOOKUP(B85,AssayDescription!$A$2:$G$531,5,FALSE)="Microbial Identification",IF(VLOOKUP(B85,AssayDescription!$A$2:$G$531,4,FALSE)=0,"",VLOOKUP(B85,AssayDescription!$A$2:$G$531,4,FALSE)),""),"")</f>
        <v/>
      </c>
      <c r="F85" s="92">
        <f>IF(VLOOKUP(Assays!$A85,AssayDescription!$A$2:$F$550,6,FALSE)=0,"",VLOOKUP(Assays!$A85,AssayDescription!$A$2:$F$550,6,FALSE))</f>
        <v>50</v>
      </c>
      <c r="G85" s="62" t="str">
        <f>VLOOKUP(Assays!A85,AssayDescription!$A$2:$G$550,7,FALSE)</f>
        <v>BPID00343A</v>
      </c>
    </row>
    <row r="86" spans="1:7" s="55" customFormat="1" x14ac:dyDescent="0.25">
      <c r="A86" s="35" t="s">
        <v>84</v>
      </c>
      <c r="B86" s="93" t="str">
        <f>IF(VLOOKUP(Assays!$A86,AssayDescription!$A$2:$F$550,5,FALSE)="Microbial Identification",IF(VLOOKUP(Assays!$A86,AssayDescription!$A$2:$F$550,3,FALSE)="",VLOOKUP(Assays!$A86,AssayDescription!$A$2:$F$550,1,FALSE),VLOOKUP(Assays!$A86,AssayDescription!$A$2:$F$550,3,FALSE)),VLOOKUP(Assays!$A86,AssayDescription!$A$2:$F$550,1,FALSE))</f>
        <v>Treponema socranskii</v>
      </c>
      <c r="C86" s="94" t="str">
        <f>IFERROR(IF(OR(VLOOKUP(Assays!A86,AssayDescription!$A$2:$G$531,5,FALSE)="virulence factor gene",VLOOKUP(Assays!A86,AssayDescription!$A$2:$G$531,5,FALSE)="antibiotic resistance gene"),VLOOKUP(Assays!A86,AssayDescription!$A$2:$G$531,3,FALSE),""),"")</f>
        <v/>
      </c>
      <c r="D86" s="94" t="str">
        <f>IFERROR(IF(OR(VLOOKUP(Assays!A86,AssayDescription!$A$2:$G$531,5,FALSE)="virulence factor gene",VLOOKUP(Assays!A86,AssayDescription!$A$2:$G$531,5,FALSE)="antibiotic resistance gene"),VLOOKUP(Assays!A86,AssayDescription!$A$2:$G$531,4,FALSE),""),"")</f>
        <v/>
      </c>
      <c r="E86" s="94" t="str">
        <f>IFERROR(IF(VLOOKUP(B86,AssayDescription!$A$2:$G$531,5,FALSE)="Microbial Identification",IF(VLOOKUP(B86,AssayDescription!$A$2:$G$531,4,FALSE)=0,"",VLOOKUP(B86,AssayDescription!$A$2:$G$531,4,FALSE)),""),"")</f>
        <v/>
      </c>
      <c r="F86" s="92">
        <f>IF(VLOOKUP(Assays!$A86,AssayDescription!$A$2:$F$550,6,FALSE)=0,"",VLOOKUP(Assays!$A86,AssayDescription!$A$2:$F$550,6,FALSE))</f>
        <v>30</v>
      </c>
      <c r="G86" s="62" t="str">
        <f>VLOOKUP(Assays!A86,AssayDescription!$A$2:$G$550,7,FALSE)</f>
        <v>BPID00344A</v>
      </c>
    </row>
    <row r="87" spans="1:7" s="55" customFormat="1" x14ac:dyDescent="0.25">
      <c r="A87" s="35" t="s">
        <v>85</v>
      </c>
      <c r="B87" s="93" t="str">
        <f>IF(VLOOKUP(Assays!$A87,AssayDescription!$A$2:$F$550,5,FALSE)="Microbial Identification",IF(VLOOKUP(Assays!$A87,AssayDescription!$A$2:$F$550,3,FALSE)="",VLOOKUP(Assays!$A87,AssayDescription!$A$2:$F$550,1,FALSE),VLOOKUP(Assays!$A87,AssayDescription!$A$2:$F$550,3,FALSE)),VLOOKUP(Assays!$A87,AssayDescription!$A$2:$F$550,1,FALSE))</f>
        <v>Trichomonas vaginalis</v>
      </c>
      <c r="C87" s="94" t="str">
        <f>IFERROR(IF(OR(VLOOKUP(Assays!A87,AssayDescription!$A$2:$G$531,5,FALSE)="virulence factor gene",VLOOKUP(Assays!A87,AssayDescription!$A$2:$G$531,5,FALSE)="antibiotic resistance gene"),VLOOKUP(Assays!A87,AssayDescription!$A$2:$G$531,3,FALSE),""),"")</f>
        <v/>
      </c>
      <c r="D87" s="94" t="str">
        <f>IFERROR(IF(OR(VLOOKUP(Assays!A87,AssayDescription!$A$2:$G$531,5,FALSE)="virulence factor gene",VLOOKUP(Assays!A87,AssayDescription!$A$2:$G$531,5,FALSE)="antibiotic resistance gene"),VLOOKUP(Assays!A87,AssayDescription!$A$2:$G$531,4,FALSE),""),"")</f>
        <v/>
      </c>
      <c r="E87" s="94" t="str">
        <f>IFERROR(IF(VLOOKUP(B87,AssayDescription!$A$2:$G$531,5,FALSE)="Microbial Identification",IF(VLOOKUP(B87,AssayDescription!$A$2:$G$531,4,FALSE)=0,"",VLOOKUP(B87,AssayDescription!$A$2:$G$531,4,FALSE)),""),"")</f>
        <v/>
      </c>
      <c r="F87" s="92">
        <f>IF(VLOOKUP(Assays!$A87,AssayDescription!$A$2:$F$550,6,FALSE)=0,"",VLOOKUP(Assays!$A87,AssayDescription!$A$2:$F$550,6,FALSE))</f>
        <v>50</v>
      </c>
      <c r="G87" s="62" t="str">
        <f>VLOOKUP(Assays!A87,AssayDescription!$A$2:$G$550,7,FALSE)</f>
        <v>BPID00345A</v>
      </c>
    </row>
    <row r="88" spans="1:7" s="55" customFormat="1" x14ac:dyDescent="0.25">
      <c r="A88" s="35" t="s">
        <v>99</v>
      </c>
      <c r="B88" s="93" t="str">
        <f>IF(VLOOKUP(Assays!$A88,AssayDescription!$A$2:$F$550,5,FALSE)="Microbial Identification",IF(VLOOKUP(Assays!$A88,AssayDescription!$A$2:$F$550,3,FALSE)="",VLOOKUP(Assays!$A88,AssayDescription!$A$2:$F$550,1,FALSE),VLOOKUP(Assays!$A88,AssayDescription!$A$2:$F$550,3,FALSE)),VLOOKUP(Assays!$A88,AssayDescription!$A$2:$F$550,1,FALSE))</f>
        <v>Ureaplasma parvum</v>
      </c>
      <c r="C88" s="94" t="str">
        <f>IFERROR(IF(OR(VLOOKUP(Assays!A88,AssayDescription!$A$2:$G$531,5,FALSE)="virulence factor gene",VLOOKUP(Assays!A88,AssayDescription!$A$2:$G$531,5,FALSE)="antibiotic resistance gene"),VLOOKUP(Assays!A88,AssayDescription!$A$2:$G$531,3,FALSE),""),"")</f>
        <v/>
      </c>
      <c r="D88" s="94" t="str">
        <f>IFERROR(IF(OR(VLOOKUP(Assays!A88,AssayDescription!$A$2:$G$531,5,FALSE)="virulence factor gene",VLOOKUP(Assays!A88,AssayDescription!$A$2:$G$531,5,FALSE)="antibiotic resistance gene"),VLOOKUP(Assays!A88,AssayDescription!$A$2:$G$531,4,FALSE),""),"")</f>
        <v/>
      </c>
      <c r="E88" s="94" t="str">
        <f>IFERROR(IF(VLOOKUP(B88,AssayDescription!$A$2:$G$531,5,FALSE)="Microbial Identification",IF(VLOOKUP(B88,AssayDescription!$A$2:$G$531,4,FALSE)=0,"",VLOOKUP(B88,AssayDescription!$A$2:$G$531,4,FALSE)),""),"")</f>
        <v/>
      </c>
      <c r="F88" s="92">
        <f>IF(VLOOKUP(Assays!$A88,AssayDescription!$A$2:$F$550,6,FALSE)=0,"",VLOOKUP(Assays!$A88,AssayDescription!$A$2:$F$550,6,FALSE))</f>
        <v>100</v>
      </c>
      <c r="G88" s="62" t="str">
        <f>VLOOKUP(Assays!A88,AssayDescription!$A$2:$G$550,7,FALSE)</f>
        <v>BPID00347A</v>
      </c>
    </row>
    <row r="89" spans="1:7" s="55" customFormat="1" x14ac:dyDescent="0.25">
      <c r="A89" s="35" t="s">
        <v>100</v>
      </c>
      <c r="B89" s="93" t="str">
        <f>IF(VLOOKUP(Assays!$A89,AssayDescription!$A$2:$F$550,5,FALSE)="Microbial Identification",IF(VLOOKUP(Assays!$A89,AssayDescription!$A$2:$F$550,3,FALSE)="",VLOOKUP(Assays!$A89,AssayDescription!$A$2:$F$550,1,FALSE),VLOOKUP(Assays!$A89,AssayDescription!$A$2:$F$550,3,FALSE)),VLOOKUP(Assays!$A89,AssayDescription!$A$2:$F$550,1,FALSE))</f>
        <v>Ureaplasma urealyticum</v>
      </c>
      <c r="C89" s="94" t="str">
        <f>IFERROR(IF(OR(VLOOKUP(Assays!A89,AssayDescription!$A$2:$G$531,5,FALSE)="virulence factor gene",VLOOKUP(Assays!A89,AssayDescription!$A$2:$G$531,5,FALSE)="antibiotic resistance gene"),VLOOKUP(Assays!A89,AssayDescription!$A$2:$G$531,3,FALSE),""),"")</f>
        <v/>
      </c>
      <c r="D89" s="94" t="str">
        <f>IFERROR(IF(OR(VLOOKUP(Assays!A89,AssayDescription!$A$2:$G$531,5,FALSE)="virulence factor gene",VLOOKUP(Assays!A89,AssayDescription!$A$2:$G$531,5,FALSE)="antibiotic resistance gene"),VLOOKUP(Assays!A89,AssayDescription!$A$2:$G$531,4,FALSE),""),"")</f>
        <v/>
      </c>
      <c r="E89" s="94" t="str">
        <f>IFERROR(IF(VLOOKUP(B89,AssayDescription!$A$2:$G$531,5,FALSE)="Microbial Identification",IF(VLOOKUP(B89,AssayDescription!$A$2:$G$531,4,FALSE)=0,"",VLOOKUP(B89,AssayDescription!$A$2:$G$531,4,FALSE)),""),"")</f>
        <v/>
      </c>
      <c r="F89" s="92">
        <f>IF(VLOOKUP(Assays!$A89,AssayDescription!$A$2:$F$550,6,FALSE)=0,"",VLOOKUP(Assays!$A89,AssayDescription!$A$2:$F$550,6,FALSE))</f>
        <v>20</v>
      </c>
      <c r="G89" s="62" t="str">
        <f>VLOOKUP(Assays!A89,AssayDescription!$A$2:$G$550,7,FALSE)</f>
        <v>BPID00348A</v>
      </c>
    </row>
    <row r="90" spans="1:7" s="55" customFormat="1" x14ac:dyDescent="0.25">
      <c r="A90" s="35" t="s">
        <v>101</v>
      </c>
      <c r="B90" s="93" t="str">
        <f>IF(VLOOKUP(Assays!$A90,AssayDescription!$A$2:$F$550,5,FALSE)="Microbial Identification",IF(VLOOKUP(Assays!$A90,AssayDescription!$A$2:$F$550,3,FALSE)="",VLOOKUP(Assays!$A90,AssayDescription!$A$2:$F$550,1,FALSE),VLOOKUP(Assays!$A90,AssayDescription!$A$2:$F$550,3,FALSE)),VLOOKUP(Assays!$A90,AssayDescription!$A$2:$F$550,1,FALSE))</f>
        <v>Varibaculum cambriense</v>
      </c>
      <c r="C90" s="94" t="str">
        <f>IFERROR(IF(OR(VLOOKUP(Assays!A90,AssayDescription!$A$2:$G$531,5,FALSE)="virulence factor gene",VLOOKUP(Assays!A90,AssayDescription!$A$2:$G$531,5,FALSE)="antibiotic resistance gene"),VLOOKUP(Assays!A90,AssayDescription!$A$2:$G$531,3,FALSE),""),"")</f>
        <v/>
      </c>
      <c r="D90" s="94" t="str">
        <f>IFERROR(IF(OR(VLOOKUP(Assays!A90,AssayDescription!$A$2:$G$531,5,FALSE)="virulence factor gene",VLOOKUP(Assays!A90,AssayDescription!$A$2:$G$531,5,FALSE)="antibiotic resistance gene"),VLOOKUP(Assays!A90,AssayDescription!$A$2:$G$531,4,FALSE),""),"")</f>
        <v/>
      </c>
      <c r="E90" s="94" t="str">
        <f>IFERROR(IF(VLOOKUP(B90,AssayDescription!$A$2:$G$531,5,FALSE)="Microbial Identification",IF(VLOOKUP(B90,AssayDescription!$A$2:$G$531,4,FALSE)=0,"",VLOOKUP(B90,AssayDescription!$A$2:$G$531,4,FALSE)),""),"")</f>
        <v/>
      </c>
      <c r="F90" s="92">
        <f>IF(VLOOKUP(Assays!$A90,AssayDescription!$A$2:$F$550,6,FALSE)=0,"",VLOOKUP(Assays!$A90,AssayDescription!$A$2:$F$550,6,FALSE))</f>
        <v>30</v>
      </c>
      <c r="G90" s="62" t="str">
        <f>VLOOKUP(Assays!A90,AssayDescription!$A$2:$G$550,7,FALSE)</f>
        <v>BPID00349A</v>
      </c>
    </row>
    <row r="91" spans="1:7" s="55" customFormat="1" x14ac:dyDescent="0.25">
      <c r="A91" s="35" t="s">
        <v>102</v>
      </c>
      <c r="B91" s="93" t="str">
        <f>IF(VLOOKUP(Assays!$A91,AssayDescription!$A$2:$F$550,5,FALSE)="Microbial Identification",IF(VLOOKUP(Assays!$A91,AssayDescription!$A$2:$F$550,3,FALSE)="",VLOOKUP(Assays!$A91,AssayDescription!$A$2:$F$550,1,FALSE),VLOOKUP(Assays!$A91,AssayDescription!$A$2:$F$550,3,FALSE)),VLOOKUP(Assays!$A91,AssayDescription!$A$2:$F$550,1,FALSE))</f>
        <v>Veillonella parvula</v>
      </c>
      <c r="C91" s="94" t="str">
        <f>IFERROR(IF(OR(VLOOKUP(Assays!A91,AssayDescription!$A$2:$G$531,5,FALSE)="virulence factor gene",VLOOKUP(Assays!A91,AssayDescription!$A$2:$G$531,5,FALSE)="antibiotic resistance gene"),VLOOKUP(Assays!A91,AssayDescription!$A$2:$G$531,3,FALSE),""),"")</f>
        <v/>
      </c>
      <c r="D91" s="94" t="str">
        <f>IFERROR(IF(OR(VLOOKUP(Assays!A91,AssayDescription!$A$2:$G$531,5,FALSE)="virulence factor gene",VLOOKUP(Assays!A91,AssayDescription!$A$2:$G$531,5,FALSE)="antibiotic resistance gene"),VLOOKUP(Assays!A91,AssayDescription!$A$2:$G$531,4,FALSE),""),"")</f>
        <v/>
      </c>
      <c r="E91" s="94" t="str">
        <f>IFERROR(IF(VLOOKUP(B91,AssayDescription!$A$2:$G$531,5,FALSE)="Microbial Identification",IF(VLOOKUP(B91,AssayDescription!$A$2:$G$531,4,FALSE)=0,"",VLOOKUP(B91,AssayDescription!$A$2:$G$531,4,FALSE)),""),"")</f>
        <v>Veillonella dispar</v>
      </c>
      <c r="F91" s="92">
        <f>IF(VLOOKUP(Assays!$A91,AssayDescription!$A$2:$F$550,6,FALSE)=0,"",VLOOKUP(Assays!$A91,AssayDescription!$A$2:$F$550,6,FALSE))</f>
        <v>50</v>
      </c>
      <c r="G91" s="62" t="str">
        <f>VLOOKUP(Assays!A91,AssayDescription!$A$2:$G$550,7,FALSE)</f>
        <v>BPID00351A</v>
      </c>
    </row>
    <row r="92" spans="1:7" s="55" customFormat="1" x14ac:dyDescent="0.25">
      <c r="A92" s="35" t="s">
        <v>103</v>
      </c>
      <c r="B92" s="93" t="str">
        <f>IF(VLOOKUP(Assays!$A92,AssayDescription!$A$2:$F$550,5,FALSE)="Microbial Identification",IF(VLOOKUP(Assays!$A92,AssayDescription!$A$2:$F$550,3,FALSE)="",VLOOKUP(Assays!$A92,AssayDescription!$A$2:$F$550,1,FALSE),VLOOKUP(Assays!$A92,AssayDescription!$A$2:$F$550,3,FALSE)),VLOOKUP(Assays!$A92,AssayDescription!$A$2:$F$550,1,FALSE))</f>
        <v>Hs/Mm.GAPDH</v>
      </c>
      <c r="C92" s="94" t="str">
        <f>IFERROR(IF(OR(VLOOKUP(Assays!A92,AssayDescription!$A$2:$G$531,5,FALSE)="virulence factor gene",VLOOKUP(Assays!A92,AssayDescription!$A$2:$G$531,5,FALSE)="antibiotic resistance gene"),VLOOKUP(Assays!A92,AssayDescription!$A$2:$G$531,3,FALSE),""),"")</f>
        <v/>
      </c>
      <c r="D92" s="94" t="str">
        <f>IFERROR(IF(OR(VLOOKUP(Assays!A92,AssayDescription!$A$2:$G$531,5,FALSE)="virulence factor gene",VLOOKUP(Assays!A92,AssayDescription!$A$2:$G$531,5,FALSE)="antibiotic resistance gene"),VLOOKUP(Assays!A92,AssayDescription!$A$2:$G$531,4,FALSE),""),"")</f>
        <v/>
      </c>
      <c r="E92" s="94" t="str">
        <f>IFERROR(IF(VLOOKUP(B92,AssayDescription!$A$2:$G$531,5,FALSE)="Microbial Identification",IF(VLOOKUP(B92,AssayDescription!$A$2:$G$531,4,FALSE)=0,"",VLOOKUP(B92,AssayDescription!$A$2:$G$531,4,FALSE)),""),"")</f>
        <v/>
      </c>
      <c r="F92" s="92" t="str">
        <f>IF(VLOOKUP(Assays!$A92,AssayDescription!$A$2:$F$550,6,FALSE)=0,"",VLOOKUP(Assays!$A92,AssayDescription!$A$2:$F$550,6,FALSE))</f>
        <v/>
      </c>
      <c r="G92" s="62" t="str">
        <f>VLOOKUP(Assays!A92,AssayDescription!$A$2:$G$550,7,FALSE)</f>
        <v>BPCL00363A</v>
      </c>
    </row>
    <row r="93" spans="1:7" s="55" customFormat="1" x14ac:dyDescent="0.25">
      <c r="A93" s="35" t="s">
        <v>104</v>
      </c>
      <c r="B93" s="93" t="str">
        <f>IF(VLOOKUP(Assays!$A93,AssayDescription!$A$2:$F$550,5,FALSE)="Microbial Identification",IF(VLOOKUP(Assays!$A93,AssayDescription!$A$2:$F$550,3,FALSE)="",VLOOKUP(Assays!$A93,AssayDescription!$A$2:$F$550,1,FALSE),VLOOKUP(Assays!$A93,AssayDescription!$A$2:$F$550,3,FALSE)),VLOOKUP(Assays!$A93,AssayDescription!$A$2:$F$550,1,FALSE))</f>
        <v>Hs/Mm.HBB1</v>
      </c>
      <c r="C93" s="94" t="str">
        <f>IFERROR(IF(OR(VLOOKUP(Assays!A93,AssayDescription!$A$2:$G$531,5,FALSE)="virulence factor gene",VLOOKUP(Assays!A93,AssayDescription!$A$2:$G$531,5,FALSE)="antibiotic resistance gene"),VLOOKUP(Assays!A93,AssayDescription!$A$2:$G$531,3,FALSE),""),"")</f>
        <v/>
      </c>
      <c r="D93" s="94" t="str">
        <f>IFERROR(IF(OR(VLOOKUP(Assays!A93,AssayDescription!$A$2:$G$531,5,FALSE)="virulence factor gene",VLOOKUP(Assays!A93,AssayDescription!$A$2:$G$531,5,FALSE)="antibiotic resistance gene"),VLOOKUP(Assays!A93,AssayDescription!$A$2:$G$531,4,FALSE),""),"")</f>
        <v/>
      </c>
      <c r="E93" s="94" t="str">
        <f>IFERROR(IF(VLOOKUP(B93,AssayDescription!$A$2:$G$531,5,FALSE)="Microbial Identification",IF(VLOOKUP(B93,AssayDescription!$A$2:$G$531,4,FALSE)=0,"",VLOOKUP(B93,AssayDescription!$A$2:$G$531,4,FALSE)),""),"")</f>
        <v/>
      </c>
      <c r="F93" s="92" t="str">
        <f>IF(VLOOKUP(Assays!$A93,AssayDescription!$A$2:$F$550,6,FALSE)=0,"",VLOOKUP(Assays!$A93,AssayDescription!$A$2:$F$550,6,FALSE))</f>
        <v/>
      </c>
      <c r="G93" s="62" t="str">
        <f>VLOOKUP(Assays!A93,AssayDescription!$A$2:$G$550,7,FALSE)</f>
        <v>BPCL00364A</v>
      </c>
    </row>
    <row r="94" spans="1:7" s="55" customFormat="1" x14ac:dyDescent="0.25">
      <c r="A94" s="35" t="s">
        <v>105</v>
      </c>
      <c r="B94" s="93" t="str">
        <f>IF(VLOOKUP(Assays!$A94,AssayDescription!$A$2:$F$550,5,FALSE)="Microbial Identification",IF(VLOOKUP(Assays!$A94,AssayDescription!$A$2:$F$550,3,FALSE)="",VLOOKUP(Assays!$A94,AssayDescription!$A$2:$F$550,1,FALSE),VLOOKUP(Assays!$A94,AssayDescription!$A$2:$F$550,3,FALSE)),VLOOKUP(Assays!$A94,AssayDescription!$A$2:$F$550,1,FALSE))</f>
        <v>Pan Aspergillus/Candida</v>
      </c>
      <c r="C94" s="94" t="str">
        <f>IFERROR(IF(OR(VLOOKUP(Assays!A94,AssayDescription!$A$2:$G$531,5,FALSE)="virulence factor gene",VLOOKUP(Assays!A94,AssayDescription!$A$2:$G$531,5,FALSE)="antibiotic resistance gene"),VLOOKUP(Assays!A94,AssayDescription!$A$2:$G$531,3,FALSE),""),"")</f>
        <v/>
      </c>
      <c r="D94" s="94" t="str">
        <f>IFERROR(IF(OR(VLOOKUP(Assays!A94,AssayDescription!$A$2:$G$531,5,FALSE)="virulence factor gene",VLOOKUP(Assays!A94,AssayDescription!$A$2:$G$531,5,FALSE)="antibiotic resistance gene"),VLOOKUP(Assays!A94,AssayDescription!$A$2:$G$531,4,FALSE),""),"")</f>
        <v/>
      </c>
      <c r="E94" s="94" t="str">
        <f>IFERROR(IF(VLOOKUP(B94,AssayDescription!$A$2:$G$531,5,FALSE)="Microbial Identification",IF(VLOOKUP(B94,AssayDescription!$A$2:$G$531,4,FALSE)=0,"",VLOOKUP(B94,AssayDescription!$A$2:$G$531,4,FALSE)),""),"")</f>
        <v/>
      </c>
      <c r="F94" s="92" t="str">
        <f>IF(VLOOKUP(Assays!$A94,AssayDescription!$A$2:$F$550,6,FALSE)=0,"",VLOOKUP(Assays!$A94,AssayDescription!$A$2:$F$550,6,FALSE))</f>
        <v/>
      </c>
      <c r="G94" s="62" t="str">
        <f>VLOOKUP(Assays!A94,AssayDescription!$A$2:$G$550,7,FALSE)</f>
        <v>BPCL00359A</v>
      </c>
    </row>
    <row r="95" spans="1:7" s="55" customFormat="1" x14ac:dyDescent="0.25">
      <c r="A95" s="35" t="s">
        <v>106</v>
      </c>
      <c r="B95" s="93" t="str">
        <f>IF(VLOOKUP(Assays!$A95,AssayDescription!$A$2:$F$550,5,FALSE)="Microbial Identification",IF(VLOOKUP(Assays!$A95,AssayDescription!$A$2:$F$550,3,FALSE)="",VLOOKUP(Assays!$A95,AssayDescription!$A$2:$F$550,1,FALSE),VLOOKUP(Assays!$A95,AssayDescription!$A$2:$F$550,3,FALSE)),VLOOKUP(Assays!$A95,AssayDescription!$A$2:$F$550,1,FALSE))</f>
        <v>Pan Bacteria 1</v>
      </c>
      <c r="C95" s="94" t="str">
        <f>IFERROR(IF(OR(VLOOKUP(Assays!A95,AssayDescription!$A$2:$G$531,5,FALSE)="virulence factor gene",VLOOKUP(Assays!A95,AssayDescription!$A$2:$G$531,5,FALSE)="antibiotic resistance gene"),VLOOKUP(Assays!A95,AssayDescription!$A$2:$G$531,3,FALSE),""),"")</f>
        <v/>
      </c>
      <c r="D95" s="94" t="str">
        <f>IFERROR(IF(OR(VLOOKUP(Assays!A95,AssayDescription!$A$2:$G$531,5,FALSE)="virulence factor gene",VLOOKUP(Assays!A95,AssayDescription!$A$2:$G$531,5,FALSE)="antibiotic resistance gene"),VLOOKUP(Assays!A95,AssayDescription!$A$2:$G$531,4,FALSE),""),"")</f>
        <v/>
      </c>
      <c r="E95" s="94" t="str">
        <f>IFERROR(IF(VLOOKUP(B95,AssayDescription!$A$2:$G$531,5,FALSE)="Microbial Identification",IF(VLOOKUP(B95,AssayDescription!$A$2:$G$531,4,FALSE)=0,"",VLOOKUP(B95,AssayDescription!$A$2:$G$531,4,FALSE)),""),"")</f>
        <v/>
      </c>
      <c r="F95" s="92" t="str">
        <f>IF(VLOOKUP(Assays!$A95,AssayDescription!$A$2:$F$550,6,FALSE)=0,"",VLOOKUP(Assays!$A95,AssayDescription!$A$2:$F$550,6,FALSE))</f>
        <v/>
      </c>
      <c r="G95" s="62" t="str">
        <f>VLOOKUP(Assays!A95,AssayDescription!$A$2:$G$550,7,FALSE)</f>
        <v>BPCL00360A</v>
      </c>
    </row>
    <row r="96" spans="1:7" s="55" customFormat="1" x14ac:dyDescent="0.25">
      <c r="A96" s="35" t="s">
        <v>107</v>
      </c>
      <c r="B96" s="93" t="str">
        <f>IF(VLOOKUP(Assays!$A96,AssayDescription!$A$2:$F$550,5,FALSE)="Microbial Identification",IF(VLOOKUP(Assays!$A96,AssayDescription!$A$2:$F$550,3,FALSE)="",VLOOKUP(Assays!$A96,AssayDescription!$A$2:$F$550,1,FALSE),VLOOKUP(Assays!$A96,AssayDescription!$A$2:$F$550,3,FALSE)),VLOOKUP(Assays!$A96,AssayDescription!$A$2:$F$550,1,FALSE))</f>
        <v>Pan Bacteria 3</v>
      </c>
      <c r="C96" s="94" t="str">
        <f>IFERROR(IF(OR(VLOOKUP(Assays!A96,AssayDescription!$A$2:$G$531,5,FALSE)="virulence factor gene",VLOOKUP(Assays!A96,AssayDescription!$A$2:$G$531,5,FALSE)="antibiotic resistance gene"),VLOOKUP(Assays!A96,AssayDescription!$A$2:$G$531,3,FALSE),""),"")</f>
        <v/>
      </c>
      <c r="D96" s="94" t="str">
        <f>IFERROR(IF(OR(VLOOKUP(Assays!A96,AssayDescription!$A$2:$G$531,5,FALSE)="virulence factor gene",VLOOKUP(Assays!A96,AssayDescription!$A$2:$G$531,5,FALSE)="antibiotic resistance gene"),VLOOKUP(Assays!A96,AssayDescription!$A$2:$G$531,4,FALSE),""),"")</f>
        <v/>
      </c>
      <c r="E96" s="94" t="str">
        <f>IFERROR(IF(VLOOKUP(B96,AssayDescription!$A$2:$G$531,5,FALSE)="Microbial Identification",IF(VLOOKUP(B96,AssayDescription!$A$2:$G$531,4,FALSE)=0,"",VLOOKUP(B96,AssayDescription!$A$2:$G$531,4,FALSE)),""),"")</f>
        <v/>
      </c>
      <c r="F96" s="92" t="str">
        <f>IF(VLOOKUP(Assays!$A96,AssayDescription!$A$2:$F$550,6,FALSE)=0,"",VLOOKUP(Assays!$A96,AssayDescription!$A$2:$F$550,6,FALSE))</f>
        <v/>
      </c>
      <c r="G96" s="62" t="str">
        <f>VLOOKUP(Assays!A96,AssayDescription!$A$2:$G$550,7,FALSE)</f>
        <v>BPCL00362A</v>
      </c>
    </row>
    <row r="97" spans="1:7" s="55" customFormat="1" x14ac:dyDescent="0.25">
      <c r="A97" s="35" t="s">
        <v>108</v>
      </c>
      <c r="B97" s="93" t="str">
        <f>IF(VLOOKUP(Assays!$A97,AssayDescription!$A$2:$F$550,5,FALSE)="Microbial Identification",IF(VLOOKUP(Assays!$A97,AssayDescription!$A$2:$F$550,3,FALSE)="",VLOOKUP(Assays!$A97,AssayDescription!$A$2:$F$550,1,FALSE),VLOOKUP(Assays!$A97,AssayDescription!$A$2:$F$550,3,FALSE)),VLOOKUP(Assays!$A97,AssayDescription!$A$2:$F$550,1,FALSE))</f>
        <v>PPC</v>
      </c>
      <c r="C97" s="94" t="str">
        <f>IFERROR(IF(OR(VLOOKUP(Assays!A97,AssayDescription!$A$2:$G$531,5,FALSE)="virulence factor gene",VLOOKUP(Assays!A97,AssayDescription!$A$2:$G$531,5,FALSE)="antibiotic resistance gene"),VLOOKUP(Assays!A97,AssayDescription!$A$2:$G$531,3,FALSE),""),"")</f>
        <v/>
      </c>
      <c r="D97" s="94" t="str">
        <f>IFERROR(IF(OR(VLOOKUP(Assays!A97,AssayDescription!$A$2:$G$531,5,FALSE)="virulence factor gene",VLOOKUP(Assays!A97,AssayDescription!$A$2:$G$531,5,FALSE)="antibiotic resistance gene"),VLOOKUP(Assays!A97,AssayDescription!$A$2:$G$531,4,FALSE),""),"")</f>
        <v/>
      </c>
      <c r="E97" s="94" t="str">
        <f>IFERROR(IF(VLOOKUP(B97,AssayDescription!$A$2:$G$531,5,FALSE)="Microbial Identification",IF(VLOOKUP(B97,AssayDescription!$A$2:$G$531,4,FALSE)=0,"",VLOOKUP(B97,AssayDescription!$A$2:$G$531,4,FALSE)),""),"")</f>
        <v/>
      </c>
      <c r="F97" s="92" t="str">
        <f>IF(VLOOKUP(Assays!$A97,AssayDescription!$A$2:$F$550,6,FALSE)=0,"",VLOOKUP(Assays!$A97,AssayDescription!$A$2:$F$550,6,FALSE))</f>
        <v/>
      </c>
      <c r="G97" s="62" t="str">
        <f>VLOOKUP(Assays!A97,AssayDescription!$A$2:$G$550,7,FALSE)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B1" sqref="B1"/>
    </sheetView>
  </sheetViews>
  <sheetFormatPr defaultRowHeight="15" x14ac:dyDescent="0.25"/>
  <cols>
    <col min="1" max="1" width="9.140625" style="18"/>
    <col min="2" max="2" width="26.42578125" style="18" customWidth="1"/>
    <col min="3" max="5" width="9.140625" style="18"/>
    <col min="6" max="6" width="9.140625" style="26"/>
    <col min="7" max="16384" width="9.140625" style="18"/>
  </cols>
  <sheetData>
    <row r="1" spans="1:9" x14ac:dyDescent="0.25">
      <c r="A1" s="21" t="s">
        <v>0</v>
      </c>
      <c r="B1" s="66" t="s">
        <v>1542</v>
      </c>
      <c r="C1" s="22" t="s">
        <v>129</v>
      </c>
      <c r="D1" s="22" t="s">
        <v>131</v>
      </c>
      <c r="E1" s="22" t="s">
        <v>132</v>
      </c>
      <c r="F1" s="22" t="s">
        <v>133</v>
      </c>
      <c r="G1" s="22" t="s">
        <v>134</v>
      </c>
      <c r="H1" s="22" t="s">
        <v>96</v>
      </c>
      <c r="I1" s="22" t="s">
        <v>97</v>
      </c>
    </row>
    <row r="2" spans="1:9" x14ac:dyDescent="0.25">
      <c r="A2" s="5" t="s">
        <v>1</v>
      </c>
      <c r="B2" s="16" t="str">
        <f>'Array Table'!B2</f>
        <v>Acidaminococcus fermentans</v>
      </c>
      <c r="C2" s="45">
        <v>40</v>
      </c>
      <c r="D2" s="45">
        <v>40</v>
      </c>
      <c r="E2" s="45"/>
      <c r="F2" s="45"/>
      <c r="G2" s="45"/>
      <c r="H2" s="47">
        <f>Calculations!H3</f>
        <v>40</v>
      </c>
      <c r="I2" s="47" t="str">
        <f>Calculations!I3</f>
        <v>N/A</v>
      </c>
    </row>
    <row r="3" spans="1:9" x14ac:dyDescent="0.25">
      <c r="A3" s="5" t="s">
        <v>2</v>
      </c>
      <c r="B3" s="64" t="str">
        <f>'Array Table'!B3</f>
        <v>Actinomyces israelii</v>
      </c>
      <c r="C3" s="45">
        <v>40</v>
      </c>
      <c r="D3" s="45">
        <v>40</v>
      </c>
      <c r="E3" s="45"/>
      <c r="F3" s="45"/>
      <c r="G3" s="45"/>
      <c r="H3" s="47">
        <f>Calculations!H4</f>
        <v>40</v>
      </c>
      <c r="I3" s="47" t="str">
        <f>Calculations!I4</f>
        <v>N/A</v>
      </c>
    </row>
    <row r="4" spans="1:9" x14ac:dyDescent="0.25">
      <c r="A4" s="5" t="s">
        <v>3</v>
      </c>
      <c r="B4" s="64" t="str">
        <f>'Array Table'!B4</f>
        <v>Actinomyces naeslundii</v>
      </c>
      <c r="C4" s="45">
        <v>40</v>
      </c>
      <c r="D4" s="45">
        <v>40</v>
      </c>
      <c r="E4" s="45"/>
      <c r="F4" s="45"/>
      <c r="G4" s="45"/>
      <c r="H4" s="47">
        <f>Calculations!H5</f>
        <v>40</v>
      </c>
      <c r="I4" s="47" t="str">
        <f>Calculations!I5</f>
        <v>N/A</v>
      </c>
    </row>
    <row r="5" spans="1:9" x14ac:dyDescent="0.25">
      <c r="A5" s="5" t="s">
        <v>4</v>
      </c>
      <c r="B5" s="64" t="str">
        <f>'Array Table'!B5</f>
        <v>Actinomyces odontolyticus</v>
      </c>
      <c r="C5" s="45">
        <v>40</v>
      </c>
      <c r="D5" s="45">
        <v>40</v>
      </c>
      <c r="E5" s="45"/>
      <c r="F5" s="45"/>
      <c r="G5" s="45"/>
      <c r="H5" s="47">
        <f>Calculations!H6</f>
        <v>40</v>
      </c>
      <c r="I5" s="47" t="str">
        <f>Calculations!I6</f>
        <v>N/A</v>
      </c>
    </row>
    <row r="6" spans="1:9" x14ac:dyDescent="0.25">
      <c r="A6" s="5" t="s">
        <v>5</v>
      </c>
      <c r="B6" s="64" t="str">
        <f>'Array Table'!B6</f>
        <v>Actinomyces urogenitalis</v>
      </c>
      <c r="C6" s="45">
        <v>40</v>
      </c>
      <c r="D6" s="45">
        <v>40</v>
      </c>
      <c r="E6" s="45"/>
      <c r="F6" s="45"/>
      <c r="G6" s="45"/>
      <c r="H6" s="47">
        <f>Calculations!H7</f>
        <v>40</v>
      </c>
      <c r="I6" s="47" t="str">
        <f>Calculations!I7</f>
        <v>N/A</v>
      </c>
    </row>
    <row r="7" spans="1:9" x14ac:dyDescent="0.25">
      <c r="A7" s="5" t="s">
        <v>6</v>
      </c>
      <c r="B7" s="64" t="str">
        <f>'Array Table'!B7</f>
        <v>Aerococcus christensenii</v>
      </c>
      <c r="C7" s="45">
        <v>40</v>
      </c>
      <c r="D7" s="45">
        <v>40</v>
      </c>
      <c r="E7" s="45"/>
      <c r="F7" s="45"/>
      <c r="G7" s="45"/>
      <c r="H7" s="47">
        <f>Calculations!H8</f>
        <v>40</v>
      </c>
      <c r="I7" s="47" t="str">
        <f>Calculations!I8</f>
        <v>N/A</v>
      </c>
    </row>
    <row r="8" spans="1:9" x14ac:dyDescent="0.25">
      <c r="A8" s="5" t="s">
        <v>7</v>
      </c>
      <c r="B8" s="64" t="str">
        <f>'Array Table'!B8</f>
        <v>Aerococcus urinae</v>
      </c>
      <c r="C8" s="45">
        <v>40</v>
      </c>
      <c r="D8" s="45">
        <v>40</v>
      </c>
      <c r="E8" s="45"/>
      <c r="F8" s="45"/>
      <c r="G8" s="45"/>
      <c r="H8" s="47">
        <f>Calculations!H9</f>
        <v>40</v>
      </c>
      <c r="I8" s="47" t="str">
        <f>Calculations!I9</f>
        <v>N/A</v>
      </c>
    </row>
    <row r="9" spans="1:9" x14ac:dyDescent="0.25">
      <c r="A9" s="5" t="s">
        <v>8</v>
      </c>
      <c r="B9" s="64" t="str">
        <f>'Array Table'!B9</f>
        <v>Aerococcus viridans</v>
      </c>
      <c r="C9" s="45">
        <v>40</v>
      </c>
      <c r="D9" s="45">
        <v>40</v>
      </c>
      <c r="E9" s="45"/>
      <c r="F9" s="45"/>
      <c r="G9" s="45"/>
      <c r="H9" s="47">
        <f>Calculations!H10</f>
        <v>40</v>
      </c>
      <c r="I9" s="47" t="str">
        <f>Calculations!I10</f>
        <v>N/A</v>
      </c>
    </row>
    <row r="10" spans="1:9" x14ac:dyDescent="0.25">
      <c r="A10" s="5" t="s">
        <v>9</v>
      </c>
      <c r="B10" s="64" t="str">
        <f>'Array Table'!B10</f>
        <v>Anaerococcus hydrogenalis</v>
      </c>
      <c r="C10" s="45">
        <v>40</v>
      </c>
      <c r="D10" s="45">
        <v>40</v>
      </c>
      <c r="E10" s="45"/>
      <c r="F10" s="45"/>
      <c r="G10" s="45"/>
      <c r="H10" s="47">
        <f>Calculations!H11</f>
        <v>40</v>
      </c>
      <c r="I10" s="47" t="str">
        <f>Calculations!I11</f>
        <v>N/A</v>
      </c>
    </row>
    <row r="11" spans="1:9" x14ac:dyDescent="0.25">
      <c r="A11" s="5" t="s">
        <v>10</v>
      </c>
      <c r="B11" s="64" t="str">
        <f>'Array Table'!B11</f>
        <v>Anaerococcus prevotii</v>
      </c>
      <c r="C11" s="45">
        <v>40</v>
      </c>
      <c r="D11" s="45">
        <v>40</v>
      </c>
      <c r="E11" s="45"/>
      <c r="F11" s="45"/>
      <c r="G11" s="45"/>
      <c r="H11" s="47">
        <f>Calculations!H12</f>
        <v>40</v>
      </c>
      <c r="I11" s="47" t="str">
        <f>Calculations!I12</f>
        <v>N/A</v>
      </c>
    </row>
    <row r="12" spans="1:9" x14ac:dyDescent="0.25">
      <c r="A12" s="4" t="s">
        <v>11</v>
      </c>
      <c r="B12" s="64" t="str">
        <f>'Array Table'!B12</f>
        <v>Atopobium vaginae</v>
      </c>
      <c r="C12" s="45">
        <v>40</v>
      </c>
      <c r="D12" s="45">
        <v>40</v>
      </c>
      <c r="E12" s="45"/>
      <c r="F12" s="45"/>
      <c r="G12" s="45"/>
      <c r="H12" s="47">
        <f>Calculations!H13</f>
        <v>40</v>
      </c>
      <c r="I12" s="47" t="str">
        <f>Calculations!I13</f>
        <v>N/A</v>
      </c>
    </row>
    <row r="13" spans="1:9" x14ac:dyDescent="0.25">
      <c r="A13" s="4" t="s">
        <v>12</v>
      </c>
      <c r="B13" s="64" t="str">
        <f>'Array Table'!B13</f>
        <v>Bacteroides fragilis</v>
      </c>
      <c r="C13" s="45">
        <v>40</v>
      </c>
      <c r="D13" s="45">
        <v>40</v>
      </c>
      <c r="E13" s="45"/>
      <c r="F13" s="45"/>
      <c r="G13" s="45"/>
      <c r="H13" s="47">
        <f>Calculations!H14</f>
        <v>40</v>
      </c>
      <c r="I13" s="47" t="str">
        <f>Calculations!I14</f>
        <v>N/A</v>
      </c>
    </row>
    <row r="14" spans="1:9" x14ac:dyDescent="0.25">
      <c r="A14" s="4" t="s">
        <v>13</v>
      </c>
      <c r="B14" s="64" t="str">
        <f>'Array Table'!B14</f>
        <v>Bacteroides ureolyticus</v>
      </c>
      <c r="C14" s="45">
        <v>40</v>
      </c>
      <c r="D14" s="45">
        <v>40</v>
      </c>
      <c r="E14" s="45"/>
      <c r="F14" s="45"/>
      <c r="G14" s="45"/>
      <c r="H14" s="47">
        <f>Calculations!H15</f>
        <v>40</v>
      </c>
      <c r="I14" s="47" t="str">
        <f>Calculations!I15</f>
        <v>N/A</v>
      </c>
    </row>
    <row r="15" spans="1:9" x14ac:dyDescent="0.25">
      <c r="A15" s="4" t="s">
        <v>14</v>
      </c>
      <c r="B15" s="64" t="str">
        <f>'Array Table'!B15</f>
        <v>Bifidobacterium bifidum</v>
      </c>
      <c r="C15" s="45">
        <v>40</v>
      </c>
      <c r="D15" s="45">
        <v>40</v>
      </c>
      <c r="E15" s="45"/>
      <c r="F15" s="45"/>
      <c r="G15" s="45"/>
      <c r="H15" s="47">
        <f>Calculations!H16</f>
        <v>40</v>
      </c>
      <c r="I15" s="47" t="str">
        <f>Calculations!I16</f>
        <v>N/A</v>
      </c>
    </row>
    <row r="16" spans="1:9" x14ac:dyDescent="0.25">
      <c r="A16" s="4" t="s">
        <v>15</v>
      </c>
      <c r="B16" s="64" t="str">
        <f>'Array Table'!B16</f>
        <v>Bifidobacterium breve</v>
      </c>
      <c r="C16" s="45">
        <v>40</v>
      </c>
      <c r="D16" s="45">
        <v>40</v>
      </c>
      <c r="E16" s="45"/>
      <c r="F16" s="45"/>
      <c r="G16" s="45"/>
      <c r="H16" s="47">
        <f>Calculations!H17</f>
        <v>40</v>
      </c>
      <c r="I16" s="47" t="str">
        <f>Calculations!I17</f>
        <v>N/A</v>
      </c>
    </row>
    <row r="17" spans="1:9" x14ac:dyDescent="0.25">
      <c r="A17" s="4" t="s">
        <v>16</v>
      </c>
      <c r="B17" s="64" t="str">
        <f>'Array Table'!B17</f>
        <v>Bifidobacterium dentium</v>
      </c>
      <c r="C17" s="45">
        <v>40</v>
      </c>
      <c r="D17" s="45">
        <v>40</v>
      </c>
      <c r="E17" s="45"/>
      <c r="F17" s="45"/>
      <c r="G17" s="45"/>
      <c r="H17" s="47">
        <f>Calculations!H18</f>
        <v>40</v>
      </c>
      <c r="I17" s="47" t="str">
        <f>Calculations!I18</f>
        <v>N/A</v>
      </c>
    </row>
    <row r="18" spans="1:9" x14ac:dyDescent="0.25">
      <c r="A18" s="4" t="s">
        <v>17</v>
      </c>
      <c r="B18" s="64" t="str">
        <f>'Array Table'!B18</f>
        <v>Bifidobacterium longum</v>
      </c>
      <c r="C18" s="45">
        <v>40</v>
      </c>
      <c r="D18" s="45">
        <v>40</v>
      </c>
      <c r="E18" s="45"/>
      <c r="F18" s="45"/>
      <c r="G18" s="45"/>
      <c r="H18" s="47">
        <f>Calculations!H19</f>
        <v>40</v>
      </c>
      <c r="I18" s="47" t="str">
        <f>Calculations!I19</f>
        <v>N/A</v>
      </c>
    </row>
    <row r="19" spans="1:9" x14ac:dyDescent="0.25">
      <c r="A19" s="4" t="s">
        <v>18</v>
      </c>
      <c r="B19" s="64" t="str">
        <f>'Array Table'!B19</f>
        <v>Bifidobacterium scardovii</v>
      </c>
      <c r="C19" s="45">
        <v>40</v>
      </c>
      <c r="D19" s="45">
        <v>40</v>
      </c>
      <c r="E19" s="45"/>
      <c r="F19" s="45"/>
      <c r="G19" s="45"/>
      <c r="H19" s="47">
        <f>Calculations!H20</f>
        <v>40</v>
      </c>
      <c r="I19" s="47" t="str">
        <f>Calculations!I20</f>
        <v>N/A</v>
      </c>
    </row>
    <row r="20" spans="1:9" x14ac:dyDescent="0.25">
      <c r="A20" s="4" t="s">
        <v>19</v>
      </c>
      <c r="B20" s="64" t="str">
        <f>'Array Table'!B20</f>
        <v>Campylobacter fetus</v>
      </c>
      <c r="C20" s="45">
        <v>40</v>
      </c>
      <c r="D20" s="45">
        <v>40</v>
      </c>
      <c r="E20" s="45"/>
      <c r="F20" s="45"/>
      <c r="G20" s="45"/>
      <c r="H20" s="47">
        <f>Calculations!H21</f>
        <v>40</v>
      </c>
      <c r="I20" s="47" t="str">
        <f>Calculations!I21</f>
        <v>N/A</v>
      </c>
    </row>
    <row r="21" spans="1:9" x14ac:dyDescent="0.25">
      <c r="A21" s="4" t="s">
        <v>20</v>
      </c>
      <c r="B21" s="64" t="str">
        <f>'Array Table'!B21</f>
        <v>Campylobacter gracilis</v>
      </c>
      <c r="C21" s="45">
        <v>40</v>
      </c>
      <c r="D21" s="45">
        <v>40</v>
      </c>
      <c r="E21" s="45"/>
      <c r="F21" s="45"/>
      <c r="G21" s="45"/>
      <c r="H21" s="47">
        <f>Calculations!H22</f>
        <v>40</v>
      </c>
      <c r="I21" s="47" t="str">
        <f>Calculations!I22</f>
        <v>N/A</v>
      </c>
    </row>
    <row r="22" spans="1:9" x14ac:dyDescent="0.25">
      <c r="A22" s="4" t="s">
        <v>21</v>
      </c>
      <c r="B22" s="64" t="str">
        <f>'Array Table'!B22</f>
        <v>Campylobacter rectus</v>
      </c>
      <c r="C22" s="45">
        <v>40</v>
      </c>
      <c r="D22" s="45">
        <v>40</v>
      </c>
      <c r="E22" s="45"/>
      <c r="F22" s="45"/>
      <c r="G22" s="45"/>
      <c r="H22" s="47">
        <f>Calculations!H23</f>
        <v>40</v>
      </c>
      <c r="I22" s="47" t="str">
        <f>Calculations!I23</f>
        <v>N/A</v>
      </c>
    </row>
    <row r="23" spans="1:9" x14ac:dyDescent="0.25">
      <c r="A23" s="4" t="s">
        <v>22</v>
      </c>
      <c r="B23" s="64" t="str">
        <f>'Array Table'!B23</f>
        <v>Campylobacter showae</v>
      </c>
      <c r="C23" s="45">
        <v>40</v>
      </c>
      <c r="D23" s="45">
        <v>35</v>
      </c>
      <c r="E23" s="45"/>
      <c r="F23" s="45"/>
      <c r="G23" s="45"/>
      <c r="H23" s="47">
        <f>Calculations!H24</f>
        <v>37.5</v>
      </c>
      <c r="I23" s="47" t="str">
        <f>Calculations!I24</f>
        <v>N/A</v>
      </c>
    </row>
    <row r="24" spans="1:9" x14ac:dyDescent="0.25">
      <c r="A24" s="4" t="s">
        <v>23</v>
      </c>
      <c r="B24" s="64" t="str">
        <f>'Array Table'!B24</f>
        <v>Candida albicans</v>
      </c>
      <c r="C24" s="45">
        <v>40</v>
      </c>
      <c r="D24" s="45">
        <v>40</v>
      </c>
      <c r="E24" s="45"/>
      <c r="F24" s="45"/>
      <c r="G24" s="45"/>
      <c r="H24" s="47">
        <f>Calculations!H25</f>
        <v>40</v>
      </c>
      <c r="I24" s="47" t="str">
        <f>Calculations!I25</f>
        <v>N/A</v>
      </c>
    </row>
    <row r="25" spans="1:9" x14ac:dyDescent="0.25">
      <c r="A25" s="4" t="s">
        <v>24</v>
      </c>
      <c r="B25" s="64" t="str">
        <f>'Array Table'!B25</f>
        <v>Candida glabrata</v>
      </c>
      <c r="C25" s="45">
        <v>40</v>
      </c>
      <c r="D25" s="45">
        <v>40</v>
      </c>
      <c r="E25" s="45"/>
      <c r="F25" s="45"/>
      <c r="G25" s="45"/>
      <c r="H25" s="47">
        <f>Calculations!H26</f>
        <v>40</v>
      </c>
      <c r="I25" s="47" t="str">
        <f>Calculations!I26</f>
        <v>N/A</v>
      </c>
    </row>
    <row r="26" spans="1:9" x14ac:dyDescent="0.25">
      <c r="A26" s="4" t="s">
        <v>25</v>
      </c>
      <c r="B26" s="64" t="str">
        <f>'Array Table'!B26</f>
        <v>Candida krusei</v>
      </c>
      <c r="C26" s="45">
        <v>40</v>
      </c>
      <c r="D26" s="45">
        <v>40</v>
      </c>
      <c r="E26" s="45"/>
      <c r="F26" s="45"/>
      <c r="G26" s="45"/>
      <c r="H26" s="47">
        <f>Calculations!H27</f>
        <v>40</v>
      </c>
      <c r="I26" s="47" t="str">
        <f>Calculations!I27</f>
        <v>N/A</v>
      </c>
    </row>
    <row r="27" spans="1:9" x14ac:dyDescent="0.25">
      <c r="A27" s="4" t="s">
        <v>26</v>
      </c>
      <c r="B27" s="64" t="str">
        <f>'Array Table'!B27</f>
        <v>Candida parapsilosis</v>
      </c>
      <c r="C27" s="45">
        <v>40</v>
      </c>
      <c r="D27" s="45">
        <v>40</v>
      </c>
      <c r="E27" s="45"/>
      <c r="F27" s="45"/>
      <c r="G27" s="45"/>
      <c r="H27" s="47">
        <f>Calculations!H28</f>
        <v>40</v>
      </c>
      <c r="I27" s="47" t="str">
        <f>Calculations!I28</f>
        <v>N/A</v>
      </c>
    </row>
    <row r="28" spans="1:9" x14ac:dyDescent="0.25">
      <c r="A28" s="4" t="s">
        <v>27</v>
      </c>
      <c r="B28" s="64" t="str">
        <f>'Array Table'!B28</f>
        <v>Capnocytophaga gingivalis</v>
      </c>
      <c r="C28" s="45">
        <v>40</v>
      </c>
      <c r="D28" s="45">
        <v>40</v>
      </c>
      <c r="E28" s="45"/>
      <c r="F28" s="45"/>
      <c r="G28" s="45"/>
      <c r="H28" s="47">
        <f>Calculations!H29</f>
        <v>40</v>
      </c>
      <c r="I28" s="47" t="str">
        <f>Calculations!I29</f>
        <v>N/A</v>
      </c>
    </row>
    <row r="29" spans="1:9" x14ac:dyDescent="0.25">
      <c r="A29" s="4" t="s">
        <v>28</v>
      </c>
      <c r="B29" s="64" t="str">
        <f>'Array Table'!B29</f>
        <v>Capnocytophaga ochracea</v>
      </c>
      <c r="C29" s="45">
        <v>40</v>
      </c>
      <c r="D29" s="45">
        <v>40</v>
      </c>
      <c r="E29" s="45"/>
      <c r="F29" s="45"/>
      <c r="G29" s="45"/>
      <c r="H29" s="47">
        <f>Calculations!H30</f>
        <v>40</v>
      </c>
      <c r="I29" s="47" t="str">
        <f>Calculations!I30</f>
        <v>N/A</v>
      </c>
    </row>
    <row r="30" spans="1:9" x14ac:dyDescent="0.25">
      <c r="A30" s="4" t="s">
        <v>29</v>
      </c>
      <c r="B30" s="64" t="str">
        <f>'Array Table'!B30</f>
        <v>Capnocytophaga sputigena</v>
      </c>
      <c r="C30" s="45">
        <v>40</v>
      </c>
      <c r="D30" s="45">
        <v>40</v>
      </c>
      <c r="E30" s="45"/>
      <c r="F30" s="45"/>
      <c r="G30" s="45"/>
      <c r="H30" s="47">
        <f>Calculations!H31</f>
        <v>40</v>
      </c>
      <c r="I30" s="47" t="str">
        <f>Calculations!I31</f>
        <v>N/A</v>
      </c>
    </row>
    <row r="31" spans="1:9" x14ac:dyDescent="0.25">
      <c r="A31" s="4" t="s">
        <v>30</v>
      </c>
      <c r="B31" s="64" t="str">
        <f>'Array Table'!B31</f>
        <v>Chlamydia trachomatis</v>
      </c>
      <c r="C31" s="45">
        <v>40</v>
      </c>
      <c r="D31" s="45">
        <v>40</v>
      </c>
      <c r="E31" s="45"/>
      <c r="F31" s="45"/>
      <c r="G31" s="45"/>
      <c r="H31" s="47">
        <f>Calculations!H32</f>
        <v>40</v>
      </c>
      <c r="I31" s="47" t="str">
        <f>Calculations!I32</f>
        <v>N/A</v>
      </c>
    </row>
    <row r="32" spans="1:9" x14ac:dyDescent="0.25">
      <c r="A32" s="4" t="s">
        <v>31</v>
      </c>
      <c r="B32" s="64" t="str">
        <f>'Array Table'!B32</f>
        <v>Clostridium sordellii</v>
      </c>
      <c r="C32" s="45">
        <v>40</v>
      </c>
      <c r="D32" s="45">
        <v>40</v>
      </c>
      <c r="E32" s="45"/>
      <c r="F32" s="45"/>
      <c r="G32" s="45"/>
      <c r="H32" s="47">
        <f>Calculations!H33</f>
        <v>40</v>
      </c>
      <c r="I32" s="47" t="str">
        <f>Calculations!I33</f>
        <v>N/A</v>
      </c>
    </row>
    <row r="33" spans="1:9" x14ac:dyDescent="0.25">
      <c r="A33" s="4" t="s">
        <v>32</v>
      </c>
      <c r="B33" s="64" t="str">
        <f>'Array Table'!B33</f>
        <v>Corynebacterium aurimucosum</v>
      </c>
      <c r="C33" s="45">
        <v>40</v>
      </c>
      <c r="D33" s="45">
        <v>40</v>
      </c>
      <c r="E33" s="45"/>
      <c r="F33" s="45"/>
      <c r="G33" s="45"/>
      <c r="H33" s="47">
        <f>Calculations!H34</f>
        <v>40</v>
      </c>
      <c r="I33" s="47" t="str">
        <f>Calculations!I34</f>
        <v>N/A</v>
      </c>
    </row>
    <row r="34" spans="1:9" x14ac:dyDescent="0.25">
      <c r="A34" s="4" t="s">
        <v>33</v>
      </c>
      <c r="B34" s="64" t="str">
        <f>'Array Table'!B34</f>
        <v>Dialister pneumosintes</v>
      </c>
      <c r="C34" s="45">
        <v>40</v>
      </c>
      <c r="D34" s="45">
        <v>40</v>
      </c>
      <c r="E34" s="45"/>
      <c r="F34" s="45"/>
      <c r="G34" s="45"/>
      <c r="H34" s="47">
        <f>Calculations!H35</f>
        <v>40</v>
      </c>
      <c r="I34" s="47" t="str">
        <f>Calculations!I35</f>
        <v>N/A</v>
      </c>
    </row>
    <row r="35" spans="1:9" x14ac:dyDescent="0.25">
      <c r="A35" s="4" t="s">
        <v>34</v>
      </c>
      <c r="B35" s="64" t="str">
        <f>'Array Table'!B35</f>
        <v>Eggerthella sinensis</v>
      </c>
      <c r="C35" s="45">
        <v>40</v>
      </c>
      <c r="D35" s="45">
        <v>40</v>
      </c>
      <c r="E35" s="45"/>
      <c r="F35" s="45"/>
      <c r="G35" s="45"/>
      <c r="H35" s="47">
        <f>Calculations!H36</f>
        <v>40</v>
      </c>
      <c r="I35" s="47" t="str">
        <f>Calculations!I36</f>
        <v>N/A</v>
      </c>
    </row>
    <row r="36" spans="1:9" x14ac:dyDescent="0.25">
      <c r="A36" s="4" t="s">
        <v>35</v>
      </c>
      <c r="B36" s="64" t="str">
        <f>'Array Table'!B36</f>
        <v>Eikenella corrodens</v>
      </c>
      <c r="C36" s="45">
        <v>40</v>
      </c>
      <c r="D36" s="45">
        <v>40</v>
      </c>
      <c r="E36" s="45"/>
      <c r="F36" s="45"/>
      <c r="G36" s="45"/>
      <c r="H36" s="47">
        <f>Calculations!H37</f>
        <v>40</v>
      </c>
      <c r="I36" s="47" t="str">
        <f>Calculations!I37</f>
        <v>N/A</v>
      </c>
    </row>
    <row r="37" spans="1:9" x14ac:dyDescent="0.25">
      <c r="A37" s="4" t="s">
        <v>36</v>
      </c>
      <c r="B37" s="64" t="str">
        <f>'Array Table'!B37</f>
        <v>Enterococcus faecalis</v>
      </c>
      <c r="C37" s="45">
        <v>40</v>
      </c>
      <c r="D37" s="45">
        <v>40</v>
      </c>
      <c r="E37" s="45"/>
      <c r="F37" s="45"/>
      <c r="G37" s="45"/>
      <c r="H37" s="47">
        <f>Calculations!H38</f>
        <v>40</v>
      </c>
      <c r="I37" s="47" t="str">
        <f>Calculations!I38</f>
        <v>N/A</v>
      </c>
    </row>
    <row r="38" spans="1:9" x14ac:dyDescent="0.25">
      <c r="A38" s="5" t="s">
        <v>98</v>
      </c>
      <c r="B38" s="64" t="str">
        <f>'Array Table'!B38</f>
        <v>Finegoldia magna</v>
      </c>
      <c r="C38" s="45">
        <v>40</v>
      </c>
      <c r="D38" s="45">
        <v>40</v>
      </c>
      <c r="E38" s="45"/>
      <c r="F38" s="45"/>
      <c r="G38" s="45"/>
      <c r="H38" s="47">
        <f>Calculations!H39</f>
        <v>40</v>
      </c>
      <c r="I38" s="47" t="str">
        <f>Calculations!I39</f>
        <v>N/A</v>
      </c>
    </row>
    <row r="39" spans="1:9" x14ac:dyDescent="0.25">
      <c r="A39" s="5" t="s">
        <v>37</v>
      </c>
      <c r="B39" s="64" t="str">
        <f>'Array Table'!B39</f>
        <v>Fusobacterium nucleatum</v>
      </c>
      <c r="C39" s="45">
        <v>40</v>
      </c>
      <c r="D39" s="45">
        <v>40</v>
      </c>
      <c r="E39" s="45"/>
      <c r="F39" s="45"/>
      <c r="G39" s="45"/>
      <c r="H39" s="47">
        <f>Calculations!H40</f>
        <v>40</v>
      </c>
      <c r="I39" s="47" t="str">
        <f>Calculations!I40</f>
        <v>N/A</v>
      </c>
    </row>
    <row r="40" spans="1:9" x14ac:dyDescent="0.25">
      <c r="A40" s="5" t="s">
        <v>38</v>
      </c>
      <c r="B40" s="64" t="str">
        <f>'Array Table'!B40</f>
        <v>Fusobacterium periodonticum</v>
      </c>
      <c r="C40" s="45">
        <v>40</v>
      </c>
      <c r="D40" s="45">
        <v>40</v>
      </c>
      <c r="E40" s="45"/>
      <c r="F40" s="45"/>
      <c r="G40" s="45"/>
      <c r="H40" s="47">
        <f>Calculations!H41</f>
        <v>40</v>
      </c>
      <c r="I40" s="47" t="str">
        <f>Calculations!I41</f>
        <v>N/A</v>
      </c>
    </row>
    <row r="41" spans="1:9" x14ac:dyDescent="0.25">
      <c r="A41" s="5" t="s">
        <v>39</v>
      </c>
      <c r="B41" s="64" t="str">
        <f>'Array Table'!B41</f>
        <v>Gardnerella vaginalis</v>
      </c>
      <c r="C41" s="45">
        <v>40</v>
      </c>
      <c r="D41" s="45">
        <v>40</v>
      </c>
      <c r="E41" s="45"/>
      <c r="F41" s="45"/>
      <c r="G41" s="45"/>
      <c r="H41" s="47">
        <f>Calculations!H42</f>
        <v>40</v>
      </c>
      <c r="I41" s="47" t="str">
        <f>Calculations!I42</f>
        <v>N/A</v>
      </c>
    </row>
    <row r="42" spans="1:9" x14ac:dyDescent="0.25">
      <c r="A42" s="5" t="s">
        <v>40</v>
      </c>
      <c r="B42" s="64" t="str">
        <f>'Array Table'!B42</f>
        <v>Haemophilus ducreyi</v>
      </c>
      <c r="C42" s="45">
        <v>40</v>
      </c>
      <c r="D42" s="45">
        <v>40</v>
      </c>
      <c r="E42" s="45"/>
      <c r="F42" s="45"/>
      <c r="G42" s="45"/>
      <c r="H42" s="47">
        <f>Calculations!H43</f>
        <v>40</v>
      </c>
      <c r="I42" s="47" t="str">
        <f>Calculations!I43</f>
        <v>N/A</v>
      </c>
    </row>
    <row r="43" spans="1:9" x14ac:dyDescent="0.25">
      <c r="A43" s="5" t="s">
        <v>41</v>
      </c>
      <c r="B43" s="64" t="str">
        <f>'Array Table'!B43</f>
        <v>Haemophilus influenzae</v>
      </c>
      <c r="C43" s="45">
        <v>40</v>
      </c>
      <c r="D43" s="45">
        <v>40</v>
      </c>
      <c r="E43" s="45"/>
      <c r="F43" s="45"/>
      <c r="G43" s="45"/>
      <c r="H43" s="47">
        <f>Calculations!H44</f>
        <v>40</v>
      </c>
      <c r="I43" s="47" t="str">
        <f>Calculations!I44</f>
        <v>N/A</v>
      </c>
    </row>
    <row r="44" spans="1:9" x14ac:dyDescent="0.25">
      <c r="A44" s="5" t="s">
        <v>42</v>
      </c>
      <c r="B44" s="64" t="str">
        <f>'Array Table'!B44</f>
        <v>Klebsiella granulomatis</v>
      </c>
      <c r="C44" s="45">
        <v>40</v>
      </c>
      <c r="D44" s="45">
        <v>40</v>
      </c>
      <c r="E44" s="45"/>
      <c r="F44" s="45"/>
      <c r="G44" s="45"/>
      <c r="H44" s="47">
        <f>Calculations!H45</f>
        <v>40</v>
      </c>
      <c r="I44" s="47" t="str">
        <f>Calculations!I45</f>
        <v>N/A</v>
      </c>
    </row>
    <row r="45" spans="1:9" x14ac:dyDescent="0.25">
      <c r="A45" s="5" t="s">
        <v>43</v>
      </c>
      <c r="B45" s="64" t="str">
        <f>'Array Table'!B45</f>
        <v>Lactobacillus acidophilus</v>
      </c>
      <c r="C45" s="45">
        <v>40</v>
      </c>
      <c r="D45" s="45">
        <v>40</v>
      </c>
      <c r="E45" s="45"/>
      <c r="F45" s="45"/>
      <c r="G45" s="45"/>
      <c r="H45" s="47">
        <f>Calculations!H46</f>
        <v>40</v>
      </c>
      <c r="I45" s="47" t="str">
        <f>Calculations!I46</f>
        <v>N/A</v>
      </c>
    </row>
    <row r="46" spans="1:9" x14ac:dyDescent="0.25">
      <c r="A46" s="5" t="s">
        <v>44</v>
      </c>
      <c r="B46" s="64" t="str">
        <f>'Array Table'!B46</f>
        <v>Lactobacillus crispatus</v>
      </c>
      <c r="C46" s="45">
        <v>40</v>
      </c>
      <c r="D46" s="45">
        <v>40</v>
      </c>
      <c r="E46" s="45"/>
      <c r="F46" s="45"/>
      <c r="G46" s="45"/>
      <c r="H46" s="47">
        <f>Calculations!H47</f>
        <v>40</v>
      </c>
      <c r="I46" s="47" t="str">
        <f>Calculations!I47</f>
        <v>N/A</v>
      </c>
    </row>
    <row r="47" spans="1:9" x14ac:dyDescent="0.25">
      <c r="A47" s="5" t="s">
        <v>45</v>
      </c>
      <c r="B47" s="64" t="str">
        <f>'Array Table'!B47</f>
        <v>Lactobacillus gasseri</v>
      </c>
      <c r="C47" s="45">
        <v>40</v>
      </c>
      <c r="D47" s="45">
        <v>40</v>
      </c>
      <c r="E47" s="45"/>
      <c r="F47" s="45"/>
      <c r="G47" s="45"/>
      <c r="H47" s="47">
        <f>Calculations!H48</f>
        <v>40</v>
      </c>
      <c r="I47" s="47" t="str">
        <f>Calculations!I48</f>
        <v>N/A</v>
      </c>
    </row>
    <row r="48" spans="1:9" x14ac:dyDescent="0.25">
      <c r="A48" s="5" t="s">
        <v>46</v>
      </c>
      <c r="B48" s="64" t="str">
        <f>'Array Table'!B48</f>
        <v>Lactobacillus iners</v>
      </c>
      <c r="C48" s="45">
        <v>40</v>
      </c>
      <c r="D48" s="45">
        <v>40</v>
      </c>
      <c r="E48" s="45"/>
      <c r="F48" s="45"/>
      <c r="G48" s="45"/>
      <c r="H48" s="47">
        <f>Calculations!H49</f>
        <v>40</v>
      </c>
      <c r="I48" s="47" t="str">
        <f>Calculations!I49</f>
        <v>N/A</v>
      </c>
    </row>
    <row r="49" spans="1:9" x14ac:dyDescent="0.25">
      <c r="A49" s="5" t="s">
        <v>47</v>
      </c>
      <c r="B49" s="64" t="str">
        <f>'Array Table'!B49</f>
        <v>Lactobacillus jensenii</v>
      </c>
      <c r="C49" s="45">
        <v>40</v>
      </c>
      <c r="D49" s="45">
        <v>40</v>
      </c>
      <c r="E49" s="45"/>
      <c r="F49" s="45"/>
      <c r="G49" s="45"/>
      <c r="H49" s="47">
        <f>Calculations!H50</f>
        <v>40</v>
      </c>
      <c r="I49" s="47" t="str">
        <f>Calculations!I50</f>
        <v>N/A</v>
      </c>
    </row>
    <row r="50" spans="1:9" x14ac:dyDescent="0.25">
      <c r="A50" s="5" t="s">
        <v>48</v>
      </c>
      <c r="B50" s="64" t="str">
        <f>'Array Table'!B50</f>
        <v>Lactobacillus salivarius</v>
      </c>
      <c r="C50" s="45">
        <v>40</v>
      </c>
      <c r="D50" s="45">
        <v>40</v>
      </c>
      <c r="E50" s="45"/>
      <c r="F50" s="45"/>
      <c r="G50" s="45"/>
      <c r="H50" s="47">
        <f>Calculations!H51</f>
        <v>40</v>
      </c>
      <c r="I50" s="47" t="str">
        <f>Calculations!I51</f>
        <v>N/A</v>
      </c>
    </row>
    <row r="51" spans="1:9" x14ac:dyDescent="0.25">
      <c r="A51" s="5" t="s">
        <v>49</v>
      </c>
      <c r="B51" s="64" t="str">
        <f>'Array Table'!B51</f>
        <v>Lactobacillus vaginalis</v>
      </c>
      <c r="C51" s="45">
        <v>40</v>
      </c>
      <c r="D51" s="45">
        <v>40</v>
      </c>
      <c r="E51" s="45"/>
      <c r="F51" s="45"/>
      <c r="G51" s="45"/>
      <c r="H51" s="47">
        <f>Calculations!H52</f>
        <v>40</v>
      </c>
      <c r="I51" s="47" t="str">
        <f>Calculations!I52</f>
        <v>N/A</v>
      </c>
    </row>
    <row r="52" spans="1:9" x14ac:dyDescent="0.25">
      <c r="A52" s="5" t="s">
        <v>50</v>
      </c>
      <c r="B52" s="64" t="str">
        <f>'Array Table'!B52</f>
        <v>Leptotrichia amnionii</v>
      </c>
      <c r="C52" s="45">
        <v>40</v>
      </c>
      <c r="D52" s="45">
        <v>40</v>
      </c>
      <c r="E52" s="45"/>
      <c r="F52" s="45"/>
      <c r="G52" s="45"/>
      <c r="H52" s="47">
        <f>Calculations!H53</f>
        <v>40</v>
      </c>
      <c r="I52" s="47" t="str">
        <f>Calculations!I53</f>
        <v>N/A</v>
      </c>
    </row>
    <row r="53" spans="1:9" x14ac:dyDescent="0.25">
      <c r="A53" s="5" t="s">
        <v>51</v>
      </c>
      <c r="B53" s="64" t="str">
        <f>'Array Table'!B53</f>
        <v>Methylobacterium mesophilicum</v>
      </c>
      <c r="C53" s="45">
        <v>40</v>
      </c>
      <c r="D53" s="45">
        <v>40</v>
      </c>
      <c r="E53" s="45"/>
      <c r="F53" s="45"/>
      <c r="G53" s="45"/>
      <c r="H53" s="47">
        <f>Calculations!H54</f>
        <v>40</v>
      </c>
      <c r="I53" s="47" t="str">
        <f>Calculations!I54</f>
        <v>N/A</v>
      </c>
    </row>
    <row r="54" spans="1:9" x14ac:dyDescent="0.25">
      <c r="A54" s="5" t="s">
        <v>52</v>
      </c>
      <c r="B54" s="64" t="str">
        <f>'Array Table'!B54</f>
        <v>Mobiluncus curtisii</v>
      </c>
      <c r="C54" s="45">
        <v>40</v>
      </c>
      <c r="D54" s="45">
        <v>40</v>
      </c>
      <c r="E54" s="45"/>
      <c r="F54" s="45"/>
      <c r="G54" s="45"/>
      <c r="H54" s="47">
        <f>Calculations!H55</f>
        <v>40</v>
      </c>
      <c r="I54" s="47" t="str">
        <f>Calculations!I55</f>
        <v>N/A</v>
      </c>
    </row>
    <row r="55" spans="1:9" x14ac:dyDescent="0.25">
      <c r="A55" s="5" t="s">
        <v>53</v>
      </c>
      <c r="B55" s="64" t="str">
        <f>'Array Table'!B55</f>
        <v>Mobiluncus mulieris</v>
      </c>
      <c r="C55" s="45">
        <v>40</v>
      </c>
      <c r="D55" s="45">
        <v>40</v>
      </c>
      <c r="E55" s="45"/>
      <c r="F55" s="45"/>
      <c r="G55" s="45"/>
      <c r="H55" s="47">
        <f>Calculations!H56</f>
        <v>40</v>
      </c>
      <c r="I55" s="47" t="str">
        <f>Calculations!I56</f>
        <v>N/A</v>
      </c>
    </row>
    <row r="56" spans="1:9" x14ac:dyDescent="0.25">
      <c r="A56" s="5" t="s">
        <v>54</v>
      </c>
      <c r="B56" s="64" t="str">
        <f>'Array Table'!B56</f>
        <v>Morganella morganii</v>
      </c>
      <c r="C56" s="45">
        <v>40</v>
      </c>
      <c r="D56" s="45">
        <v>40</v>
      </c>
      <c r="E56" s="45"/>
      <c r="F56" s="45"/>
      <c r="G56" s="45"/>
      <c r="H56" s="47">
        <f>Calculations!H57</f>
        <v>40</v>
      </c>
      <c r="I56" s="47" t="str">
        <f>Calculations!I57</f>
        <v>N/A</v>
      </c>
    </row>
    <row r="57" spans="1:9" x14ac:dyDescent="0.25">
      <c r="A57" s="5" t="s">
        <v>55</v>
      </c>
      <c r="B57" s="64" t="str">
        <f>'Array Table'!B57</f>
        <v>Mycoplasma genitalium</v>
      </c>
      <c r="C57" s="45">
        <v>40</v>
      </c>
      <c r="D57" s="45">
        <v>40</v>
      </c>
      <c r="E57" s="45"/>
      <c r="F57" s="45"/>
      <c r="G57" s="45"/>
      <c r="H57" s="47">
        <f>Calculations!H58</f>
        <v>40</v>
      </c>
      <c r="I57" s="47" t="str">
        <f>Calculations!I58</f>
        <v>N/A</v>
      </c>
    </row>
    <row r="58" spans="1:9" x14ac:dyDescent="0.25">
      <c r="A58" s="5" t="s">
        <v>56</v>
      </c>
      <c r="B58" s="64" t="str">
        <f>'Array Table'!B58</f>
        <v>Mycoplasma hominis</v>
      </c>
      <c r="C58" s="45">
        <v>40</v>
      </c>
      <c r="D58" s="45">
        <v>40</v>
      </c>
      <c r="E58" s="45"/>
      <c r="F58" s="45"/>
      <c r="G58" s="45"/>
      <c r="H58" s="47">
        <f>Calculations!H59</f>
        <v>40</v>
      </c>
      <c r="I58" s="47" t="str">
        <f>Calculations!I59</f>
        <v>N/A</v>
      </c>
    </row>
    <row r="59" spans="1:9" x14ac:dyDescent="0.25">
      <c r="A59" s="5" t="s">
        <v>57</v>
      </c>
      <c r="B59" s="64" t="str">
        <f>'Array Table'!B59</f>
        <v>Neisseria gonorrhoeae</v>
      </c>
      <c r="C59" s="45">
        <v>40</v>
      </c>
      <c r="D59" s="45">
        <v>40</v>
      </c>
      <c r="E59" s="45"/>
      <c r="F59" s="45"/>
      <c r="G59" s="45"/>
      <c r="H59" s="47">
        <f>Calculations!H60</f>
        <v>40</v>
      </c>
      <c r="I59" s="47" t="str">
        <f>Calculations!I60</f>
        <v>N/A</v>
      </c>
    </row>
    <row r="60" spans="1:9" x14ac:dyDescent="0.25">
      <c r="A60" s="5" t="s">
        <v>58</v>
      </c>
      <c r="B60" s="64" t="str">
        <f>'Array Table'!B60</f>
        <v>Parvimonas micra</v>
      </c>
      <c r="C60" s="45">
        <v>40</v>
      </c>
      <c r="D60" s="45">
        <v>40</v>
      </c>
      <c r="E60" s="45"/>
      <c r="F60" s="45"/>
      <c r="G60" s="45"/>
      <c r="H60" s="47">
        <f>Calculations!H61</f>
        <v>40</v>
      </c>
      <c r="I60" s="47" t="str">
        <f>Calculations!I61</f>
        <v>N/A</v>
      </c>
    </row>
    <row r="61" spans="1:9" x14ac:dyDescent="0.25">
      <c r="A61" s="5" t="s">
        <v>59</v>
      </c>
      <c r="B61" s="64" t="str">
        <f>'Array Table'!B61</f>
        <v>Peptoniphilus asaccharolyticus</v>
      </c>
      <c r="C61" s="45">
        <v>40</v>
      </c>
      <c r="D61" s="45">
        <v>40</v>
      </c>
      <c r="E61" s="45"/>
      <c r="F61" s="45"/>
      <c r="G61" s="45"/>
      <c r="H61" s="47">
        <f>Calculations!H62</f>
        <v>40</v>
      </c>
      <c r="I61" s="47" t="str">
        <f>Calculations!I62</f>
        <v>N/A</v>
      </c>
    </row>
    <row r="62" spans="1:9" x14ac:dyDescent="0.25">
      <c r="A62" s="5" t="s">
        <v>60</v>
      </c>
      <c r="B62" s="64" t="str">
        <f>'Array Table'!B62</f>
        <v>Peptostreptococcus anaerobius</v>
      </c>
      <c r="C62" s="45">
        <v>40</v>
      </c>
      <c r="D62" s="45">
        <v>40</v>
      </c>
      <c r="E62" s="45"/>
      <c r="F62" s="45"/>
      <c r="G62" s="45"/>
      <c r="H62" s="47">
        <f>Calculations!H63</f>
        <v>40</v>
      </c>
      <c r="I62" s="47" t="str">
        <f>Calculations!I63</f>
        <v>N/A</v>
      </c>
    </row>
    <row r="63" spans="1:9" x14ac:dyDescent="0.25">
      <c r="A63" s="5" t="s">
        <v>61</v>
      </c>
      <c r="B63" s="64" t="str">
        <f>'Array Table'!B63</f>
        <v>Porphyromonas asaccharolytica</v>
      </c>
      <c r="C63" s="45">
        <v>40</v>
      </c>
      <c r="D63" s="45">
        <v>40</v>
      </c>
      <c r="E63" s="45"/>
      <c r="F63" s="45"/>
      <c r="G63" s="45"/>
      <c r="H63" s="47">
        <f>Calculations!H64</f>
        <v>40</v>
      </c>
      <c r="I63" s="47" t="str">
        <f>Calculations!I64</f>
        <v>N/A</v>
      </c>
    </row>
    <row r="64" spans="1:9" x14ac:dyDescent="0.25">
      <c r="A64" s="5" t="s">
        <v>62</v>
      </c>
      <c r="B64" s="64" t="str">
        <f>'Array Table'!B64</f>
        <v>Porphyromonas gingivalis</v>
      </c>
      <c r="C64" s="45">
        <v>40</v>
      </c>
      <c r="D64" s="45">
        <v>40</v>
      </c>
      <c r="E64" s="45"/>
      <c r="F64" s="45"/>
      <c r="G64" s="45"/>
      <c r="H64" s="47">
        <f>Calculations!H65</f>
        <v>40</v>
      </c>
      <c r="I64" s="47" t="str">
        <f>Calculations!I65</f>
        <v>N/A</v>
      </c>
    </row>
    <row r="65" spans="1:9" x14ac:dyDescent="0.25">
      <c r="A65" s="5" t="s">
        <v>63</v>
      </c>
      <c r="B65" s="64" t="str">
        <f>'Array Table'!B65</f>
        <v>Prevotella bivia</v>
      </c>
      <c r="C65" s="45">
        <v>40</v>
      </c>
      <c r="D65" s="45">
        <v>40</v>
      </c>
      <c r="E65" s="45"/>
      <c r="F65" s="45"/>
      <c r="G65" s="45"/>
      <c r="H65" s="47">
        <f>Calculations!H66</f>
        <v>40</v>
      </c>
      <c r="I65" s="47" t="str">
        <f>Calculations!I66</f>
        <v>N/A</v>
      </c>
    </row>
    <row r="66" spans="1:9" x14ac:dyDescent="0.25">
      <c r="A66" s="5" t="s">
        <v>64</v>
      </c>
      <c r="B66" s="64" t="str">
        <f>'Array Table'!B66</f>
        <v>Prevotella buccalis</v>
      </c>
      <c r="C66" s="45">
        <v>40</v>
      </c>
      <c r="D66" s="45">
        <v>40</v>
      </c>
      <c r="E66" s="45"/>
      <c r="F66" s="45"/>
      <c r="G66" s="45"/>
      <c r="H66" s="47">
        <f>Calculations!H67</f>
        <v>40</v>
      </c>
      <c r="I66" s="47" t="str">
        <f>Calculations!I67</f>
        <v>N/A</v>
      </c>
    </row>
    <row r="67" spans="1:9" x14ac:dyDescent="0.25">
      <c r="A67" s="5" t="s">
        <v>65</v>
      </c>
      <c r="B67" s="64" t="str">
        <f>'Array Table'!B67</f>
        <v>Prevotella disiens</v>
      </c>
      <c r="C67" s="45">
        <v>40</v>
      </c>
      <c r="D67" s="45">
        <v>40</v>
      </c>
      <c r="E67" s="45"/>
      <c r="F67" s="45"/>
      <c r="G67" s="45"/>
      <c r="H67" s="47">
        <f>Calculations!H68</f>
        <v>40</v>
      </c>
      <c r="I67" s="47" t="str">
        <f>Calculations!I68</f>
        <v>N/A</v>
      </c>
    </row>
    <row r="68" spans="1:9" x14ac:dyDescent="0.25">
      <c r="A68" s="5" t="s">
        <v>66</v>
      </c>
      <c r="B68" s="64" t="str">
        <f>'Array Table'!B68</f>
        <v>Prevotella intermedia</v>
      </c>
      <c r="C68" s="45">
        <v>40</v>
      </c>
      <c r="D68" s="45">
        <v>40</v>
      </c>
      <c r="E68" s="45"/>
      <c r="F68" s="45"/>
      <c r="G68" s="45"/>
      <c r="H68" s="47">
        <f>Calculations!H69</f>
        <v>40</v>
      </c>
      <c r="I68" s="47" t="str">
        <f>Calculations!I69</f>
        <v>N/A</v>
      </c>
    </row>
    <row r="69" spans="1:9" x14ac:dyDescent="0.25">
      <c r="A69" s="5" t="s">
        <v>67</v>
      </c>
      <c r="B69" s="64" t="str">
        <f>'Array Table'!B69</f>
        <v>Prevotella melaninogenica</v>
      </c>
      <c r="C69" s="45">
        <v>40</v>
      </c>
      <c r="D69" s="45">
        <v>40</v>
      </c>
      <c r="E69" s="45"/>
      <c r="F69" s="45"/>
      <c r="G69" s="45"/>
      <c r="H69" s="47">
        <f>Calculations!H70</f>
        <v>40</v>
      </c>
      <c r="I69" s="47" t="str">
        <f>Calculations!I70</f>
        <v>N/A</v>
      </c>
    </row>
    <row r="70" spans="1:9" x14ac:dyDescent="0.25">
      <c r="A70" s="5" t="s">
        <v>68</v>
      </c>
      <c r="B70" s="64" t="str">
        <f>'Array Table'!B70</f>
        <v>Prevotella nigrescens</v>
      </c>
      <c r="C70" s="45">
        <v>40</v>
      </c>
      <c r="D70" s="45">
        <v>40</v>
      </c>
      <c r="E70" s="45"/>
      <c r="F70" s="45"/>
      <c r="G70" s="45"/>
      <c r="H70" s="47">
        <f>Calculations!H71</f>
        <v>40</v>
      </c>
      <c r="I70" s="47" t="str">
        <f>Calculations!I71</f>
        <v>N/A</v>
      </c>
    </row>
    <row r="71" spans="1:9" x14ac:dyDescent="0.25">
      <c r="A71" s="5" t="s">
        <v>69</v>
      </c>
      <c r="B71" s="64" t="str">
        <f>'Array Table'!B71</f>
        <v>Propionibacterium acnes</v>
      </c>
      <c r="C71" s="45">
        <v>40</v>
      </c>
      <c r="D71" s="45">
        <v>40</v>
      </c>
      <c r="E71" s="45"/>
      <c r="F71" s="45"/>
      <c r="G71" s="45"/>
      <c r="H71" s="47">
        <f>Calculations!H72</f>
        <v>40</v>
      </c>
      <c r="I71" s="47" t="str">
        <f>Calculations!I72</f>
        <v>N/A</v>
      </c>
    </row>
    <row r="72" spans="1:9" x14ac:dyDescent="0.25">
      <c r="A72" s="5" t="s">
        <v>70</v>
      </c>
      <c r="B72" s="64" t="str">
        <f>'Array Table'!B72</f>
        <v>Pseudomonas aeruginosa</v>
      </c>
      <c r="C72" s="45">
        <v>40</v>
      </c>
      <c r="D72" s="45">
        <v>40</v>
      </c>
      <c r="E72" s="45"/>
      <c r="F72" s="45"/>
      <c r="G72" s="45"/>
      <c r="H72" s="47">
        <f>Calculations!H73</f>
        <v>40</v>
      </c>
      <c r="I72" s="47" t="str">
        <f>Calculations!I73</f>
        <v>N/A</v>
      </c>
    </row>
    <row r="73" spans="1:9" x14ac:dyDescent="0.25">
      <c r="A73" s="5" t="s">
        <v>71</v>
      </c>
      <c r="B73" s="64" t="str">
        <f>'Array Table'!B73</f>
        <v>Selenomonas noxia</v>
      </c>
      <c r="C73" s="45">
        <v>40</v>
      </c>
      <c r="D73" s="45">
        <v>40</v>
      </c>
      <c r="E73" s="45"/>
      <c r="F73" s="45"/>
      <c r="G73" s="45"/>
      <c r="H73" s="47">
        <f>Calculations!H74</f>
        <v>40</v>
      </c>
      <c r="I73" s="47" t="str">
        <f>Calculations!I74</f>
        <v>N/A</v>
      </c>
    </row>
    <row r="74" spans="1:9" x14ac:dyDescent="0.25">
      <c r="A74" s="5" t="s">
        <v>72</v>
      </c>
      <c r="B74" s="64" t="str">
        <f>'Array Table'!B74</f>
        <v>Sneathia sanguinegens</v>
      </c>
      <c r="C74" s="45">
        <v>40</v>
      </c>
      <c r="D74" s="45">
        <v>40</v>
      </c>
      <c r="E74" s="45"/>
      <c r="F74" s="45"/>
      <c r="G74" s="45"/>
      <c r="H74" s="47">
        <f>Calculations!H75</f>
        <v>40</v>
      </c>
      <c r="I74" s="47" t="str">
        <f>Calculations!I75</f>
        <v>N/A</v>
      </c>
    </row>
    <row r="75" spans="1:9" x14ac:dyDescent="0.25">
      <c r="A75" s="5" t="s">
        <v>73</v>
      </c>
      <c r="B75" s="64" t="str">
        <f>'Array Table'!B75</f>
        <v>Staphylococcus aureus</v>
      </c>
      <c r="C75" s="45">
        <v>40</v>
      </c>
      <c r="D75" s="45">
        <v>40</v>
      </c>
      <c r="E75" s="45"/>
      <c r="F75" s="45"/>
      <c r="G75" s="45"/>
      <c r="H75" s="47">
        <f>Calculations!H76</f>
        <v>40</v>
      </c>
      <c r="I75" s="47" t="str">
        <f>Calculations!I76</f>
        <v>N/A</v>
      </c>
    </row>
    <row r="76" spans="1:9" x14ac:dyDescent="0.25">
      <c r="A76" s="5" t="s">
        <v>74</v>
      </c>
      <c r="B76" s="64" t="str">
        <f>'Array Table'!B76</f>
        <v>Staphylococcus epidermidis</v>
      </c>
      <c r="C76" s="45">
        <v>40</v>
      </c>
      <c r="D76" s="45">
        <v>40</v>
      </c>
      <c r="E76" s="45"/>
      <c r="F76" s="45"/>
      <c r="G76" s="45"/>
      <c r="H76" s="47">
        <f>Calculations!H77</f>
        <v>40</v>
      </c>
      <c r="I76" s="47" t="str">
        <f>Calculations!I77</f>
        <v>N/A</v>
      </c>
    </row>
    <row r="77" spans="1:9" x14ac:dyDescent="0.25">
      <c r="A77" s="5" t="s">
        <v>75</v>
      </c>
      <c r="B77" s="64" t="str">
        <f>'Array Table'!B77</f>
        <v>Staphylococcus arlettae,Staphylococcus saprophyticus</v>
      </c>
      <c r="C77" s="45">
        <v>40</v>
      </c>
      <c r="D77" s="45">
        <v>40</v>
      </c>
      <c r="E77" s="45"/>
      <c r="F77" s="45"/>
      <c r="G77" s="45"/>
      <c r="H77" s="47">
        <f>Calculations!H78</f>
        <v>40</v>
      </c>
      <c r="I77" s="47" t="str">
        <f>Calculations!I78</f>
        <v>N/A</v>
      </c>
    </row>
    <row r="78" spans="1:9" x14ac:dyDescent="0.25">
      <c r="A78" s="5" t="s">
        <v>76</v>
      </c>
      <c r="B78" s="64" t="str">
        <f>'Array Table'!B78</f>
        <v>Streptococcus agalactiae</v>
      </c>
      <c r="C78" s="45">
        <v>40</v>
      </c>
      <c r="D78" s="45">
        <v>40</v>
      </c>
      <c r="E78" s="45"/>
      <c r="F78" s="45"/>
      <c r="G78" s="45"/>
      <c r="H78" s="47">
        <f>Calculations!H79</f>
        <v>40</v>
      </c>
      <c r="I78" s="47" t="str">
        <f>Calculations!I79</f>
        <v>N/A</v>
      </c>
    </row>
    <row r="79" spans="1:9" x14ac:dyDescent="0.25">
      <c r="A79" s="5" t="s">
        <v>77</v>
      </c>
      <c r="B79" s="64" t="str">
        <f>'Array Table'!B79</f>
        <v>Streptococcus anginosus</v>
      </c>
      <c r="C79" s="45">
        <v>40</v>
      </c>
      <c r="D79" s="45">
        <v>40</v>
      </c>
      <c r="E79" s="45"/>
      <c r="F79" s="45"/>
      <c r="G79" s="45"/>
      <c r="H79" s="47">
        <f>Calculations!H80</f>
        <v>40</v>
      </c>
      <c r="I79" s="47" t="str">
        <f>Calculations!I80</f>
        <v>N/A</v>
      </c>
    </row>
    <row r="80" spans="1:9" x14ac:dyDescent="0.25">
      <c r="A80" s="5" t="s">
        <v>78</v>
      </c>
      <c r="B80" s="64" t="str">
        <f>'Array Table'!B80</f>
        <v>Streptococcus intermedius,Streptococcus constellatus</v>
      </c>
      <c r="C80" s="45">
        <v>40</v>
      </c>
      <c r="D80" s="45">
        <v>40</v>
      </c>
      <c r="E80" s="45"/>
      <c r="F80" s="45"/>
      <c r="G80" s="45"/>
      <c r="H80" s="47">
        <f>Calculations!H81</f>
        <v>40</v>
      </c>
      <c r="I80" s="47" t="str">
        <f>Calculations!I81</f>
        <v>N/A</v>
      </c>
    </row>
    <row r="81" spans="1:9" x14ac:dyDescent="0.25">
      <c r="A81" s="5" t="s">
        <v>79</v>
      </c>
      <c r="B81" s="64" t="str">
        <f>'Array Table'!B81</f>
        <v>Streptococcus mitis</v>
      </c>
      <c r="C81" s="45">
        <v>40</v>
      </c>
      <c r="D81" s="45">
        <v>40</v>
      </c>
      <c r="E81" s="45"/>
      <c r="F81" s="45"/>
      <c r="G81" s="45"/>
      <c r="H81" s="47">
        <f>Calculations!H82</f>
        <v>40</v>
      </c>
      <c r="I81" s="47" t="str">
        <f>Calculations!I82</f>
        <v>N/A</v>
      </c>
    </row>
    <row r="82" spans="1:9" x14ac:dyDescent="0.25">
      <c r="A82" s="5" t="s">
        <v>80</v>
      </c>
      <c r="B82" s="64" t="str">
        <f>'Array Table'!B82</f>
        <v>Streptococcus thermophilus,Streptococcus salivarius</v>
      </c>
      <c r="C82" s="45">
        <v>40</v>
      </c>
      <c r="D82" s="45">
        <v>40</v>
      </c>
      <c r="E82" s="45"/>
      <c r="F82" s="45"/>
      <c r="G82" s="45"/>
      <c r="H82" s="47">
        <f>Calculations!H83</f>
        <v>40</v>
      </c>
      <c r="I82" s="47" t="str">
        <f>Calculations!I83</f>
        <v>N/A</v>
      </c>
    </row>
    <row r="83" spans="1:9" x14ac:dyDescent="0.25">
      <c r="A83" s="5" t="s">
        <v>81</v>
      </c>
      <c r="B83" s="64" t="str">
        <f>'Array Table'!B83</f>
        <v>Tannerella forsythia</v>
      </c>
      <c r="C83" s="45">
        <v>40</v>
      </c>
      <c r="D83" s="45">
        <v>40</v>
      </c>
      <c r="E83" s="45"/>
      <c r="F83" s="45"/>
      <c r="G83" s="45"/>
      <c r="H83" s="47">
        <f>Calculations!H84</f>
        <v>40</v>
      </c>
      <c r="I83" s="47" t="str">
        <f>Calculations!I84</f>
        <v>N/A</v>
      </c>
    </row>
    <row r="84" spans="1:9" x14ac:dyDescent="0.25">
      <c r="A84" s="5" t="s">
        <v>82</v>
      </c>
      <c r="B84" s="64" t="str">
        <f>'Array Table'!B84</f>
        <v>Treponema denticola</v>
      </c>
      <c r="C84" s="45">
        <v>40</v>
      </c>
      <c r="D84" s="45">
        <v>40</v>
      </c>
      <c r="E84" s="45"/>
      <c r="F84" s="45"/>
      <c r="G84" s="45"/>
      <c r="H84" s="47">
        <f>Calculations!H85</f>
        <v>40</v>
      </c>
      <c r="I84" s="47" t="str">
        <f>Calculations!I85</f>
        <v>N/A</v>
      </c>
    </row>
    <row r="85" spans="1:9" x14ac:dyDescent="0.25">
      <c r="A85" s="5" t="s">
        <v>83</v>
      </c>
      <c r="B85" s="64" t="str">
        <f>'Array Table'!B85</f>
        <v>Treponema pallidum</v>
      </c>
      <c r="C85" s="45">
        <v>40</v>
      </c>
      <c r="D85" s="45">
        <v>40</v>
      </c>
      <c r="E85" s="45"/>
      <c r="F85" s="45"/>
      <c r="G85" s="45"/>
      <c r="H85" s="47">
        <f>Calculations!H86</f>
        <v>40</v>
      </c>
      <c r="I85" s="47" t="str">
        <f>Calculations!I86</f>
        <v>N/A</v>
      </c>
    </row>
    <row r="86" spans="1:9" x14ac:dyDescent="0.25">
      <c r="A86" s="23" t="s">
        <v>84</v>
      </c>
      <c r="B86" s="64" t="str">
        <f>'Array Table'!B86</f>
        <v>Treponema socranskii</v>
      </c>
      <c r="C86" s="45">
        <v>40</v>
      </c>
      <c r="D86" s="45">
        <v>40</v>
      </c>
      <c r="E86" s="45"/>
      <c r="F86" s="45"/>
      <c r="G86" s="45"/>
      <c r="H86" s="47">
        <f>Calculations!H87</f>
        <v>40</v>
      </c>
      <c r="I86" s="47" t="str">
        <f>Calculations!I87</f>
        <v>N/A</v>
      </c>
    </row>
    <row r="87" spans="1:9" x14ac:dyDescent="0.25">
      <c r="A87" s="23" t="s">
        <v>85</v>
      </c>
      <c r="B87" s="64" t="str">
        <f>'Array Table'!B87</f>
        <v>Trichomonas vaginalis</v>
      </c>
      <c r="C87" s="45">
        <v>40</v>
      </c>
      <c r="D87" s="45">
        <v>40</v>
      </c>
      <c r="E87" s="45"/>
      <c r="F87" s="45"/>
      <c r="G87" s="45"/>
      <c r="H87" s="47">
        <f>Calculations!H88</f>
        <v>40</v>
      </c>
      <c r="I87" s="47" t="str">
        <f>Calculations!I88</f>
        <v>N/A</v>
      </c>
    </row>
    <row r="88" spans="1:9" x14ac:dyDescent="0.25">
      <c r="A88" s="23" t="s">
        <v>99</v>
      </c>
      <c r="B88" s="64" t="str">
        <f>'Array Table'!B88</f>
        <v>Ureaplasma parvum</v>
      </c>
      <c r="C88" s="45">
        <v>40</v>
      </c>
      <c r="D88" s="45">
        <v>40</v>
      </c>
      <c r="E88" s="46"/>
      <c r="F88" s="46"/>
      <c r="G88" s="46"/>
      <c r="H88" s="47">
        <f>Calculations!H89</f>
        <v>40</v>
      </c>
      <c r="I88" s="47" t="str">
        <f>Calculations!I89</f>
        <v>N/A</v>
      </c>
    </row>
    <row r="89" spans="1:9" x14ac:dyDescent="0.25">
      <c r="A89" s="23" t="s">
        <v>100</v>
      </c>
      <c r="B89" s="64" t="str">
        <f>'Array Table'!B89</f>
        <v>Ureaplasma urealyticum</v>
      </c>
      <c r="C89" s="45">
        <v>40</v>
      </c>
      <c r="D89" s="45">
        <v>40</v>
      </c>
      <c r="E89" s="46"/>
      <c r="F89" s="46"/>
      <c r="G89" s="45"/>
      <c r="H89" s="47">
        <f>Calculations!H90</f>
        <v>40</v>
      </c>
      <c r="I89" s="47" t="str">
        <f>Calculations!I90</f>
        <v>N/A</v>
      </c>
    </row>
    <row r="90" spans="1:9" x14ac:dyDescent="0.25">
      <c r="A90" s="23" t="s">
        <v>101</v>
      </c>
      <c r="B90" s="64" t="str">
        <f>'Array Table'!B90</f>
        <v>Varibaculum cambriense</v>
      </c>
      <c r="C90" s="45">
        <v>40</v>
      </c>
      <c r="D90" s="45">
        <v>40</v>
      </c>
      <c r="E90" s="46"/>
      <c r="F90" s="46"/>
      <c r="G90" s="45"/>
      <c r="H90" s="47">
        <f>Calculations!H91</f>
        <v>40</v>
      </c>
      <c r="I90" s="47" t="str">
        <f>Calculations!I91</f>
        <v>N/A</v>
      </c>
    </row>
    <row r="91" spans="1:9" x14ac:dyDescent="0.25">
      <c r="A91" s="23" t="s">
        <v>102</v>
      </c>
      <c r="B91" s="64" t="str">
        <f>'Array Table'!B91</f>
        <v>Veillonella parvula</v>
      </c>
      <c r="C91" s="45">
        <v>40</v>
      </c>
      <c r="D91" s="45">
        <v>40</v>
      </c>
      <c r="E91" s="46"/>
      <c r="F91" s="46"/>
      <c r="G91" s="45"/>
      <c r="H91" s="47">
        <f>Calculations!H92</f>
        <v>40</v>
      </c>
      <c r="I91" s="47" t="str">
        <f>Calculations!I92</f>
        <v>N/A</v>
      </c>
    </row>
    <row r="92" spans="1:9" x14ac:dyDescent="0.25">
      <c r="A92" s="23" t="s">
        <v>103</v>
      </c>
      <c r="B92" s="64" t="str">
        <f>'Array Table'!B92</f>
        <v>Hs/Mm.GAPDH</v>
      </c>
      <c r="C92" s="45">
        <v>40</v>
      </c>
      <c r="D92" s="45">
        <v>40</v>
      </c>
      <c r="E92" s="46"/>
      <c r="F92" s="46"/>
      <c r="G92" s="45"/>
      <c r="H92" s="47">
        <f>Calculations!H93</f>
        <v>40</v>
      </c>
      <c r="I92" s="47" t="str">
        <f>Calculations!I93</f>
        <v>N/A</v>
      </c>
    </row>
    <row r="93" spans="1:9" x14ac:dyDescent="0.25">
      <c r="A93" s="23" t="s">
        <v>104</v>
      </c>
      <c r="B93" s="64" t="str">
        <f>'Array Table'!B93</f>
        <v>Hs/Mm.HBB1</v>
      </c>
      <c r="C93" s="45">
        <v>40</v>
      </c>
      <c r="D93" s="45">
        <v>40</v>
      </c>
      <c r="E93" s="46"/>
      <c r="F93" s="46"/>
      <c r="G93" s="45"/>
      <c r="H93" s="47">
        <f>Calculations!H94</f>
        <v>40</v>
      </c>
      <c r="I93" s="47" t="str">
        <f>Calculations!I94</f>
        <v>N/A</v>
      </c>
    </row>
    <row r="94" spans="1:9" x14ac:dyDescent="0.25">
      <c r="A94" s="23" t="s">
        <v>105</v>
      </c>
      <c r="B94" s="64" t="str">
        <f>'Array Table'!B94</f>
        <v>Pan Aspergillus/Candida</v>
      </c>
      <c r="C94" s="45">
        <v>40</v>
      </c>
      <c r="D94" s="45">
        <v>40</v>
      </c>
      <c r="E94" s="46"/>
      <c r="F94" s="46"/>
      <c r="G94" s="45"/>
      <c r="H94" s="47">
        <f>Calculations!H95</f>
        <v>40</v>
      </c>
      <c r="I94" s="47" t="str">
        <f>Calculations!I95</f>
        <v>N/A</v>
      </c>
    </row>
    <row r="95" spans="1:9" x14ac:dyDescent="0.25">
      <c r="A95" s="23" t="s">
        <v>106</v>
      </c>
      <c r="B95" s="64" t="str">
        <f>'Array Table'!B95</f>
        <v>Pan Bacteria 1</v>
      </c>
      <c r="C95" s="45">
        <v>22</v>
      </c>
      <c r="D95" s="45">
        <v>40</v>
      </c>
      <c r="E95" s="46"/>
      <c r="F95" s="46"/>
      <c r="G95" s="45"/>
      <c r="H95" s="47">
        <f>Calculations!H96</f>
        <v>31</v>
      </c>
      <c r="I95" s="47" t="str">
        <f>Calculations!I96</f>
        <v>N/A</v>
      </c>
    </row>
    <row r="96" spans="1:9" x14ac:dyDescent="0.25">
      <c r="A96" s="23" t="s">
        <v>107</v>
      </c>
      <c r="B96" s="64" t="str">
        <f>'Array Table'!B96</f>
        <v>Pan Bacteria 3</v>
      </c>
      <c r="C96" s="45">
        <v>22</v>
      </c>
      <c r="D96" s="45">
        <v>40</v>
      </c>
      <c r="E96" s="46"/>
      <c r="F96" s="46"/>
      <c r="G96" s="45"/>
      <c r="H96" s="47">
        <f>Calculations!H97</f>
        <v>31</v>
      </c>
      <c r="I96" s="47" t="str">
        <f>Calculations!I97</f>
        <v>N/A</v>
      </c>
    </row>
    <row r="97" spans="1:9" x14ac:dyDescent="0.25">
      <c r="A97" s="23" t="s">
        <v>108</v>
      </c>
      <c r="B97" s="64" t="str">
        <f>'Array Table'!B97</f>
        <v>PPC</v>
      </c>
      <c r="C97" s="45">
        <v>22</v>
      </c>
      <c r="D97" s="45">
        <v>22</v>
      </c>
      <c r="E97" s="46"/>
      <c r="F97" s="46"/>
      <c r="G97" s="45"/>
      <c r="H97" s="47">
        <f>Calculations!H98</f>
        <v>22</v>
      </c>
      <c r="I97" s="47" t="str">
        <f>Calculations!I98</f>
        <v>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B1" sqref="B1"/>
    </sheetView>
  </sheetViews>
  <sheetFormatPr defaultRowHeight="15" x14ac:dyDescent="0.25"/>
  <cols>
    <col min="2" max="2" width="22.7109375" customWidth="1"/>
    <col min="6" max="6" width="9.140625" style="26"/>
    <col min="10" max="10" width="9.140625" style="26"/>
  </cols>
  <sheetData>
    <row r="1" spans="1:14" x14ac:dyDescent="0.25">
      <c r="A1" s="21" t="s">
        <v>0</v>
      </c>
      <c r="B1" s="66" t="s">
        <v>1542</v>
      </c>
      <c r="C1" s="22" t="s">
        <v>86</v>
      </c>
      <c r="D1" s="22" t="s">
        <v>87</v>
      </c>
      <c r="E1" s="22" t="s">
        <v>88</v>
      </c>
      <c r="F1" s="25" t="s">
        <v>89</v>
      </c>
      <c r="G1" s="22" t="s">
        <v>90</v>
      </c>
      <c r="H1" s="22" t="s">
        <v>91</v>
      </c>
      <c r="I1" s="22" t="s">
        <v>92</v>
      </c>
      <c r="J1" s="25" t="s">
        <v>93</v>
      </c>
      <c r="K1" s="22" t="s">
        <v>94</v>
      </c>
      <c r="L1" s="22" t="s">
        <v>95</v>
      </c>
      <c r="M1" s="22" t="s">
        <v>96</v>
      </c>
      <c r="N1" s="22" t="s">
        <v>97</v>
      </c>
    </row>
    <row r="2" spans="1:14" x14ac:dyDescent="0.25">
      <c r="A2" s="5" t="s">
        <v>1</v>
      </c>
      <c r="B2" s="16" t="str">
        <f>'Array Table'!B2</f>
        <v>Acidaminococcus fermentans</v>
      </c>
      <c r="C2" s="45">
        <v>40</v>
      </c>
      <c r="D2" s="45">
        <v>40</v>
      </c>
      <c r="E2" s="45"/>
      <c r="F2" s="45"/>
      <c r="G2" s="45"/>
      <c r="H2" s="45"/>
      <c r="I2" s="45"/>
      <c r="J2" s="45"/>
      <c r="K2" s="45"/>
      <c r="L2" s="45"/>
      <c r="M2" s="47">
        <f>Calculations!V3</f>
        <v>40</v>
      </c>
      <c r="N2" s="47" t="str">
        <f>Calculations!W3</f>
        <v>N/A</v>
      </c>
    </row>
    <row r="3" spans="1:14" x14ac:dyDescent="0.25">
      <c r="A3" s="5" t="s">
        <v>2</v>
      </c>
      <c r="B3" s="64" t="str">
        <f>'Array Table'!B3</f>
        <v>Actinomyces israelii</v>
      </c>
      <c r="C3" s="45">
        <v>40</v>
      </c>
      <c r="D3" s="45">
        <v>40</v>
      </c>
      <c r="E3" s="45"/>
      <c r="F3" s="45"/>
      <c r="G3" s="45"/>
      <c r="H3" s="45"/>
      <c r="I3" s="45"/>
      <c r="J3" s="45"/>
      <c r="K3" s="45"/>
      <c r="L3" s="45"/>
      <c r="M3" s="47">
        <f>Calculations!V4</f>
        <v>40</v>
      </c>
      <c r="N3" s="47" t="str">
        <f>Calculations!W4</f>
        <v>N/A</v>
      </c>
    </row>
    <row r="4" spans="1:14" x14ac:dyDescent="0.25">
      <c r="A4" s="5" t="s">
        <v>3</v>
      </c>
      <c r="B4" s="64" t="str">
        <f>'Array Table'!B4</f>
        <v>Actinomyces naeslundii</v>
      </c>
      <c r="C4" s="45">
        <v>40</v>
      </c>
      <c r="D4" s="45">
        <v>40</v>
      </c>
      <c r="E4" s="45"/>
      <c r="F4" s="45"/>
      <c r="G4" s="45"/>
      <c r="H4" s="45"/>
      <c r="I4" s="45"/>
      <c r="J4" s="45"/>
      <c r="K4" s="45"/>
      <c r="L4" s="45"/>
      <c r="M4" s="47">
        <f>Calculations!V5</f>
        <v>40</v>
      </c>
      <c r="N4" s="47" t="str">
        <f>Calculations!W5</f>
        <v>N/A</v>
      </c>
    </row>
    <row r="5" spans="1:14" x14ac:dyDescent="0.25">
      <c r="A5" s="5" t="s">
        <v>4</v>
      </c>
      <c r="B5" s="64" t="str">
        <f>'Array Table'!B5</f>
        <v>Actinomyces odontolyticus</v>
      </c>
      <c r="C5" s="45">
        <v>40</v>
      </c>
      <c r="D5" s="45">
        <v>40</v>
      </c>
      <c r="E5" s="45"/>
      <c r="F5" s="45"/>
      <c r="G5" s="45"/>
      <c r="H5" s="45"/>
      <c r="I5" s="45"/>
      <c r="J5" s="45"/>
      <c r="K5" s="45"/>
      <c r="L5" s="45"/>
      <c r="M5" s="47">
        <f>Calculations!V6</f>
        <v>40</v>
      </c>
      <c r="N5" s="47" t="str">
        <f>Calculations!W6</f>
        <v>N/A</v>
      </c>
    </row>
    <row r="6" spans="1:14" x14ac:dyDescent="0.25">
      <c r="A6" s="5" t="s">
        <v>5</v>
      </c>
      <c r="B6" s="64" t="str">
        <f>'Array Table'!B6</f>
        <v>Actinomyces urogenitalis</v>
      </c>
      <c r="C6" s="45">
        <v>40</v>
      </c>
      <c r="D6" s="45">
        <v>40</v>
      </c>
      <c r="E6" s="45"/>
      <c r="F6" s="45"/>
      <c r="G6" s="45"/>
      <c r="H6" s="45"/>
      <c r="I6" s="45"/>
      <c r="J6" s="45"/>
      <c r="K6" s="45"/>
      <c r="L6" s="45"/>
      <c r="M6" s="47">
        <f>Calculations!V7</f>
        <v>40</v>
      </c>
      <c r="N6" s="47" t="str">
        <f>Calculations!W7</f>
        <v>N/A</v>
      </c>
    </row>
    <row r="7" spans="1:14" x14ac:dyDescent="0.25">
      <c r="A7" s="5" t="s">
        <v>6</v>
      </c>
      <c r="B7" s="64" t="str">
        <f>'Array Table'!B7</f>
        <v>Aerococcus christensenii</v>
      </c>
      <c r="C7" s="45">
        <v>40</v>
      </c>
      <c r="D7" s="45">
        <v>40</v>
      </c>
      <c r="E7" s="45"/>
      <c r="F7" s="45"/>
      <c r="G7" s="45"/>
      <c r="H7" s="45"/>
      <c r="I7" s="45"/>
      <c r="J7" s="45"/>
      <c r="K7" s="45"/>
      <c r="L7" s="45"/>
      <c r="M7" s="47">
        <f>Calculations!V8</f>
        <v>40</v>
      </c>
      <c r="N7" s="47" t="str">
        <f>Calculations!W8</f>
        <v>N/A</v>
      </c>
    </row>
    <row r="8" spans="1:14" x14ac:dyDescent="0.25">
      <c r="A8" s="5" t="s">
        <v>7</v>
      </c>
      <c r="B8" s="64" t="str">
        <f>'Array Table'!B8</f>
        <v>Aerococcus urinae</v>
      </c>
      <c r="C8" s="45">
        <v>40</v>
      </c>
      <c r="D8" s="45">
        <v>40</v>
      </c>
      <c r="E8" s="45"/>
      <c r="F8" s="45"/>
      <c r="G8" s="45"/>
      <c r="H8" s="45"/>
      <c r="I8" s="45"/>
      <c r="J8" s="45"/>
      <c r="K8" s="45"/>
      <c r="L8" s="45"/>
      <c r="M8" s="47">
        <f>Calculations!V9</f>
        <v>40</v>
      </c>
      <c r="N8" s="47" t="str">
        <f>Calculations!W9</f>
        <v>N/A</v>
      </c>
    </row>
    <row r="9" spans="1:14" x14ac:dyDescent="0.25">
      <c r="A9" s="5" t="s">
        <v>8</v>
      </c>
      <c r="B9" s="64" t="str">
        <f>'Array Table'!B9</f>
        <v>Aerococcus viridans</v>
      </c>
      <c r="C9" s="45">
        <v>40</v>
      </c>
      <c r="D9" s="45">
        <v>40</v>
      </c>
      <c r="E9" s="45"/>
      <c r="F9" s="45"/>
      <c r="G9" s="45"/>
      <c r="H9" s="45"/>
      <c r="I9" s="45"/>
      <c r="J9" s="45"/>
      <c r="K9" s="45"/>
      <c r="L9" s="45"/>
      <c r="M9" s="47">
        <f>Calculations!V10</f>
        <v>40</v>
      </c>
      <c r="N9" s="47" t="str">
        <f>Calculations!W10</f>
        <v>N/A</v>
      </c>
    </row>
    <row r="10" spans="1:14" x14ac:dyDescent="0.25">
      <c r="A10" s="5" t="s">
        <v>9</v>
      </c>
      <c r="B10" s="64" t="str">
        <f>'Array Table'!B10</f>
        <v>Anaerococcus hydrogenalis</v>
      </c>
      <c r="C10" s="45">
        <v>40</v>
      </c>
      <c r="D10" s="45">
        <v>40</v>
      </c>
      <c r="E10" s="45"/>
      <c r="F10" s="45"/>
      <c r="G10" s="45"/>
      <c r="H10" s="45"/>
      <c r="I10" s="45"/>
      <c r="J10" s="45"/>
      <c r="K10" s="45"/>
      <c r="L10" s="45"/>
      <c r="M10" s="47">
        <f>Calculations!V11</f>
        <v>40</v>
      </c>
      <c r="N10" s="47" t="str">
        <f>Calculations!W11</f>
        <v>N/A</v>
      </c>
    </row>
    <row r="11" spans="1:14" x14ac:dyDescent="0.25">
      <c r="A11" s="5" t="s">
        <v>10</v>
      </c>
      <c r="B11" s="64" t="str">
        <f>'Array Table'!B11</f>
        <v>Anaerococcus prevotii</v>
      </c>
      <c r="C11" s="45">
        <v>40</v>
      </c>
      <c r="D11" s="45">
        <v>40</v>
      </c>
      <c r="E11" s="45"/>
      <c r="F11" s="45"/>
      <c r="G11" s="45"/>
      <c r="H11" s="45"/>
      <c r="I11" s="45"/>
      <c r="J11" s="45"/>
      <c r="K11" s="45"/>
      <c r="L11" s="45"/>
      <c r="M11" s="47">
        <f>Calculations!V12</f>
        <v>40</v>
      </c>
      <c r="N11" s="47" t="str">
        <f>Calculations!W12</f>
        <v>N/A</v>
      </c>
    </row>
    <row r="12" spans="1:14" x14ac:dyDescent="0.25">
      <c r="A12" s="4" t="s">
        <v>11</v>
      </c>
      <c r="B12" s="64" t="str">
        <f>'Array Table'!B12</f>
        <v>Atopobium vaginae</v>
      </c>
      <c r="C12" s="45">
        <v>40</v>
      </c>
      <c r="D12" s="45">
        <v>40</v>
      </c>
      <c r="E12" s="45"/>
      <c r="F12" s="45"/>
      <c r="G12" s="45"/>
      <c r="H12" s="45"/>
      <c r="I12" s="45"/>
      <c r="J12" s="45"/>
      <c r="K12" s="45"/>
      <c r="L12" s="45"/>
      <c r="M12" s="47">
        <f>Calculations!V13</f>
        <v>40</v>
      </c>
      <c r="N12" s="47" t="str">
        <f>Calculations!W13</f>
        <v>N/A</v>
      </c>
    </row>
    <row r="13" spans="1:14" x14ac:dyDescent="0.25">
      <c r="A13" s="4" t="s">
        <v>12</v>
      </c>
      <c r="B13" s="64" t="str">
        <f>'Array Table'!B13</f>
        <v>Bacteroides fragilis</v>
      </c>
      <c r="C13" s="45">
        <v>40</v>
      </c>
      <c r="D13" s="45">
        <v>40</v>
      </c>
      <c r="E13" s="45"/>
      <c r="F13" s="45"/>
      <c r="G13" s="45"/>
      <c r="H13" s="45"/>
      <c r="I13" s="45"/>
      <c r="J13" s="45"/>
      <c r="K13" s="45"/>
      <c r="L13" s="45"/>
      <c r="M13" s="47">
        <f>Calculations!V14</f>
        <v>40</v>
      </c>
      <c r="N13" s="47" t="str">
        <f>Calculations!W14</f>
        <v>N/A</v>
      </c>
    </row>
    <row r="14" spans="1:14" x14ac:dyDescent="0.25">
      <c r="A14" s="4" t="s">
        <v>13</v>
      </c>
      <c r="B14" s="64" t="str">
        <f>'Array Table'!B14</f>
        <v>Bacteroides ureolyticus</v>
      </c>
      <c r="C14" s="45">
        <v>40</v>
      </c>
      <c r="D14" s="45">
        <v>40</v>
      </c>
      <c r="E14" s="45"/>
      <c r="F14" s="45"/>
      <c r="G14" s="45"/>
      <c r="H14" s="45"/>
      <c r="I14" s="45"/>
      <c r="J14" s="45"/>
      <c r="K14" s="45"/>
      <c r="L14" s="45"/>
      <c r="M14" s="47">
        <f>Calculations!V15</f>
        <v>40</v>
      </c>
      <c r="N14" s="47" t="str">
        <f>Calculations!W15</f>
        <v>N/A</v>
      </c>
    </row>
    <row r="15" spans="1:14" x14ac:dyDescent="0.25">
      <c r="A15" s="4" t="s">
        <v>14</v>
      </c>
      <c r="B15" s="64" t="str">
        <f>'Array Table'!B15</f>
        <v>Bifidobacterium bifidum</v>
      </c>
      <c r="C15" s="45">
        <v>40</v>
      </c>
      <c r="D15" s="45">
        <v>40</v>
      </c>
      <c r="E15" s="45"/>
      <c r="F15" s="45"/>
      <c r="G15" s="45"/>
      <c r="H15" s="45"/>
      <c r="I15" s="45"/>
      <c r="J15" s="45"/>
      <c r="K15" s="45"/>
      <c r="L15" s="45"/>
      <c r="M15" s="47">
        <f>Calculations!V16</f>
        <v>40</v>
      </c>
      <c r="N15" s="47" t="str">
        <f>Calculations!W16</f>
        <v>N/A</v>
      </c>
    </row>
    <row r="16" spans="1:14" x14ac:dyDescent="0.25">
      <c r="A16" s="4" t="s">
        <v>15</v>
      </c>
      <c r="B16" s="64" t="str">
        <f>'Array Table'!B16</f>
        <v>Bifidobacterium breve</v>
      </c>
      <c r="C16" s="45">
        <v>40</v>
      </c>
      <c r="D16" s="45">
        <v>40</v>
      </c>
      <c r="E16" s="45"/>
      <c r="F16" s="45"/>
      <c r="G16" s="45"/>
      <c r="H16" s="45"/>
      <c r="I16" s="45"/>
      <c r="J16" s="45"/>
      <c r="K16" s="45"/>
      <c r="L16" s="45"/>
      <c r="M16" s="47">
        <f>Calculations!V17</f>
        <v>40</v>
      </c>
      <c r="N16" s="47" t="str">
        <f>Calculations!W17</f>
        <v>N/A</v>
      </c>
    </row>
    <row r="17" spans="1:14" x14ac:dyDescent="0.25">
      <c r="A17" s="4" t="s">
        <v>16</v>
      </c>
      <c r="B17" s="64" t="str">
        <f>'Array Table'!B17</f>
        <v>Bifidobacterium dentium</v>
      </c>
      <c r="C17" s="45">
        <v>40</v>
      </c>
      <c r="D17" s="45">
        <v>40</v>
      </c>
      <c r="E17" s="45"/>
      <c r="F17" s="45"/>
      <c r="G17" s="45"/>
      <c r="H17" s="45"/>
      <c r="I17" s="45"/>
      <c r="J17" s="45"/>
      <c r="K17" s="45"/>
      <c r="L17" s="45"/>
      <c r="M17" s="47">
        <f>Calculations!V18</f>
        <v>40</v>
      </c>
      <c r="N17" s="47" t="str">
        <f>Calculations!W18</f>
        <v>N/A</v>
      </c>
    </row>
    <row r="18" spans="1:14" x14ac:dyDescent="0.25">
      <c r="A18" s="4" t="s">
        <v>17</v>
      </c>
      <c r="B18" s="64" t="str">
        <f>'Array Table'!B18</f>
        <v>Bifidobacterium longum</v>
      </c>
      <c r="C18" s="45">
        <v>40</v>
      </c>
      <c r="D18" s="45">
        <v>40</v>
      </c>
      <c r="E18" s="45"/>
      <c r="F18" s="45"/>
      <c r="G18" s="45"/>
      <c r="H18" s="45"/>
      <c r="I18" s="45"/>
      <c r="J18" s="45"/>
      <c r="K18" s="45"/>
      <c r="L18" s="45"/>
      <c r="M18" s="47">
        <f>Calculations!V19</f>
        <v>40</v>
      </c>
      <c r="N18" s="47" t="str">
        <f>Calculations!W19</f>
        <v>N/A</v>
      </c>
    </row>
    <row r="19" spans="1:14" x14ac:dyDescent="0.25">
      <c r="A19" s="4" t="s">
        <v>18</v>
      </c>
      <c r="B19" s="64" t="str">
        <f>'Array Table'!B19</f>
        <v>Bifidobacterium scardovii</v>
      </c>
      <c r="C19" s="45">
        <v>40</v>
      </c>
      <c r="D19" s="45">
        <v>40</v>
      </c>
      <c r="E19" s="45"/>
      <c r="F19" s="45"/>
      <c r="G19" s="45"/>
      <c r="H19" s="45"/>
      <c r="I19" s="45"/>
      <c r="J19" s="45"/>
      <c r="K19" s="45"/>
      <c r="L19" s="45"/>
      <c r="M19" s="47">
        <f>Calculations!V20</f>
        <v>40</v>
      </c>
      <c r="N19" s="47" t="str">
        <f>Calculations!W20</f>
        <v>N/A</v>
      </c>
    </row>
    <row r="20" spans="1:14" x14ac:dyDescent="0.25">
      <c r="A20" s="4" t="s">
        <v>19</v>
      </c>
      <c r="B20" s="64" t="str">
        <f>'Array Table'!B20</f>
        <v>Campylobacter fetus</v>
      </c>
      <c r="C20" s="45">
        <v>30</v>
      </c>
      <c r="D20" s="45">
        <v>30</v>
      </c>
      <c r="E20" s="45"/>
      <c r="F20" s="45"/>
      <c r="G20" s="45"/>
      <c r="H20" s="45"/>
      <c r="I20" s="45"/>
      <c r="J20" s="45"/>
      <c r="K20" s="45"/>
      <c r="L20" s="45"/>
      <c r="M20" s="47">
        <f>Calculations!V21</f>
        <v>30</v>
      </c>
      <c r="N20" s="47" t="str">
        <f>Calculations!W21</f>
        <v>N/A</v>
      </c>
    </row>
    <row r="21" spans="1:14" x14ac:dyDescent="0.25">
      <c r="A21" s="4" t="s">
        <v>20</v>
      </c>
      <c r="B21" s="64" t="str">
        <f>'Array Table'!B21</f>
        <v>Campylobacter gracilis</v>
      </c>
      <c r="C21" s="45">
        <v>30</v>
      </c>
      <c r="D21" s="45">
        <v>40</v>
      </c>
      <c r="E21" s="45"/>
      <c r="F21" s="45"/>
      <c r="G21" s="45"/>
      <c r="H21" s="45"/>
      <c r="I21" s="45"/>
      <c r="J21" s="45"/>
      <c r="K21" s="45"/>
      <c r="L21" s="45"/>
      <c r="M21" s="47">
        <f>Calculations!V22</f>
        <v>35</v>
      </c>
      <c r="N21" s="47" t="str">
        <f>Calculations!W22</f>
        <v>N/A</v>
      </c>
    </row>
    <row r="22" spans="1:14" x14ac:dyDescent="0.25">
      <c r="A22" s="4" t="s">
        <v>21</v>
      </c>
      <c r="B22" s="64" t="str">
        <f>'Array Table'!B22</f>
        <v>Campylobacter rectus</v>
      </c>
      <c r="C22" s="45">
        <v>31</v>
      </c>
      <c r="D22" s="45">
        <v>30</v>
      </c>
      <c r="E22" s="45"/>
      <c r="F22" s="45"/>
      <c r="G22" s="45"/>
      <c r="H22" s="45"/>
      <c r="I22" s="45"/>
      <c r="J22" s="45"/>
      <c r="K22" s="45"/>
      <c r="L22" s="45"/>
      <c r="M22" s="47">
        <f>Calculations!V23</f>
        <v>30.5</v>
      </c>
      <c r="N22" s="47" t="str">
        <f>Calculations!W23</f>
        <v>N/A</v>
      </c>
    </row>
    <row r="23" spans="1:14" x14ac:dyDescent="0.25">
      <c r="A23" s="4" t="s">
        <v>22</v>
      </c>
      <c r="B23" s="64" t="str">
        <f>'Array Table'!B23</f>
        <v>Campylobacter showae</v>
      </c>
      <c r="C23" s="45">
        <v>30</v>
      </c>
      <c r="D23" s="45">
        <v>35</v>
      </c>
      <c r="E23" s="45"/>
      <c r="F23" s="45"/>
      <c r="G23" s="45"/>
      <c r="H23" s="45"/>
      <c r="I23" s="45"/>
      <c r="J23" s="45"/>
      <c r="K23" s="45"/>
      <c r="L23" s="45"/>
      <c r="M23" s="47">
        <f>Calculations!V24</f>
        <v>32.5</v>
      </c>
      <c r="N23" s="47" t="str">
        <f>Calculations!W24</f>
        <v>N/A</v>
      </c>
    </row>
    <row r="24" spans="1:14" x14ac:dyDescent="0.25">
      <c r="A24" s="4" t="s">
        <v>23</v>
      </c>
      <c r="B24" s="64" t="str">
        <f>'Array Table'!B24</f>
        <v>Candida albicans</v>
      </c>
      <c r="C24" s="45">
        <v>36</v>
      </c>
      <c r="D24" s="45">
        <v>31</v>
      </c>
      <c r="E24" s="45"/>
      <c r="F24" s="45"/>
      <c r="G24" s="45"/>
      <c r="H24" s="45"/>
      <c r="I24" s="45"/>
      <c r="J24" s="45"/>
      <c r="K24" s="45"/>
      <c r="L24" s="45"/>
      <c r="M24" s="47">
        <f>Calculations!V25</f>
        <v>33.5</v>
      </c>
      <c r="N24" s="47" t="str">
        <f>Calculations!W25</f>
        <v>N/A</v>
      </c>
    </row>
    <row r="25" spans="1:14" x14ac:dyDescent="0.25">
      <c r="A25" s="4" t="s">
        <v>24</v>
      </c>
      <c r="B25" s="64" t="str">
        <f>'Array Table'!B25</f>
        <v>Candida glabrata</v>
      </c>
      <c r="C25" s="45">
        <v>40</v>
      </c>
      <c r="D25" s="45">
        <v>40</v>
      </c>
      <c r="E25" s="45"/>
      <c r="F25" s="45"/>
      <c r="G25" s="45"/>
      <c r="H25" s="45"/>
      <c r="I25" s="45"/>
      <c r="J25" s="45"/>
      <c r="K25" s="45"/>
      <c r="L25" s="45"/>
      <c r="M25" s="47">
        <f>Calculations!V26</f>
        <v>40</v>
      </c>
      <c r="N25" s="47" t="str">
        <f>Calculations!W26</f>
        <v>N/A</v>
      </c>
    </row>
    <row r="26" spans="1:14" x14ac:dyDescent="0.25">
      <c r="A26" s="4" t="s">
        <v>25</v>
      </c>
      <c r="B26" s="64" t="str">
        <f>'Array Table'!B26</f>
        <v>Candida krusei</v>
      </c>
      <c r="C26" s="45">
        <v>40</v>
      </c>
      <c r="D26" s="45">
        <v>40</v>
      </c>
      <c r="E26" s="45"/>
      <c r="F26" s="45"/>
      <c r="G26" s="45"/>
      <c r="H26" s="45"/>
      <c r="I26" s="45"/>
      <c r="J26" s="45"/>
      <c r="K26" s="45"/>
      <c r="L26" s="45"/>
      <c r="M26" s="47">
        <f>Calculations!V27</f>
        <v>40</v>
      </c>
      <c r="N26" s="47" t="str">
        <f>Calculations!W27</f>
        <v>N/A</v>
      </c>
    </row>
    <row r="27" spans="1:14" x14ac:dyDescent="0.25">
      <c r="A27" s="4" t="s">
        <v>26</v>
      </c>
      <c r="B27" s="64" t="str">
        <f>'Array Table'!B27</f>
        <v>Candida parapsilosis</v>
      </c>
      <c r="C27" s="45">
        <v>40</v>
      </c>
      <c r="D27" s="45">
        <v>40</v>
      </c>
      <c r="E27" s="45"/>
      <c r="F27" s="45"/>
      <c r="G27" s="45"/>
      <c r="H27" s="45"/>
      <c r="I27" s="45"/>
      <c r="J27" s="45"/>
      <c r="K27" s="45"/>
      <c r="L27" s="45"/>
      <c r="M27" s="47">
        <f>Calculations!V28</f>
        <v>40</v>
      </c>
      <c r="N27" s="47" t="str">
        <f>Calculations!W28</f>
        <v>N/A</v>
      </c>
    </row>
    <row r="28" spans="1:14" x14ac:dyDescent="0.25">
      <c r="A28" s="4" t="s">
        <v>27</v>
      </c>
      <c r="B28" s="64" t="str">
        <f>'Array Table'!B28</f>
        <v>Capnocytophaga gingivalis</v>
      </c>
      <c r="C28" s="45">
        <v>40</v>
      </c>
      <c r="D28" s="45">
        <v>40</v>
      </c>
      <c r="E28" s="45"/>
      <c r="F28" s="45"/>
      <c r="G28" s="45"/>
      <c r="H28" s="45"/>
      <c r="I28" s="45"/>
      <c r="J28" s="45"/>
      <c r="K28" s="45"/>
      <c r="L28" s="45"/>
      <c r="M28" s="47">
        <f>Calculations!V29</f>
        <v>40</v>
      </c>
      <c r="N28" s="47" t="str">
        <f>Calculations!W29</f>
        <v>N/A</v>
      </c>
    </row>
    <row r="29" spans="1:14" x14ac:dyDescent="0.25">
      <c r="A29" s="4" t="s">
        <v>28</v>
      </c>
      <c r="B29" s="64" t="str">
        <f>'Array Table'!B29</f>
        <v>Capnocytophaga ochracea</v>
      </c>
      <c r="C29" s="45">
        <v>40</v>
      </c>
      <c r="D29" s="45">
        <v>40</v>
      </c>
      <c r="E29" s="45"/>
      <c r="F29" s="45"/>
      <c r="G29" s="45"/>
      <c r="H29" s="45"/>
      <c r="I29" s="45"/>
      <c r="J29" s="45"/>
      <c r="K29" s="45"/>
      <c r="L29" s="45"/>
      <c r="M29" s="47">
        <f>Calculations!V30</f>
        <v>40</v>
      </c>
      <c r="N29" s="47" t="str">
        <f>Calculations!W30</f>
        <v>N/A</v>
      </c>
    </row>
    <row r="30" spans="1:14" x14ac:dyDescent="0.25">
      <c r="A30" s="4" t="s">
        <v>29</v>
      </c>
      <c r="B30" s="64" t="str">
        <f>'Array Table'!B30</f>
        <v>Capnocytophaga sputigena</v>
      </c>
      <c r="C30" s="45">
        <v>40</v>
      </c>
      <c r="D30" s="45">
        <v>40</v>
      </c>
      <c r="E30" s="45"/>
      <c r="F30" s="45"/>
      <c r="G30" s="45"/>
      <c r="H30" s="45"/>
      <c r="I30" s="45"/>
      <c r="J30" s="45"/>
      <c r="K30" s="45"/>
      <c r="L30" s="45"/>
      <c r="M30" s="47">
        <f>Calculations!V31</f>
        <v>40</v>
      </c>
      <c r="N30" s="47" t="str">
        <f>Calculations!W31</f>
        <v>N/A</v>
      </c>
    </row>
    <row r="31" spans="1:14" x14ac:dyDescent="0.25">
      <c r="A31" s="4" t="s">
        <v>30</v>
      </c>
      <c r="B31" s="64" t="str">
        <f>'Array Table'!B31</f>
        <v>Chlamydia trachomatis</v>
      </c>
      <c r="C31" s="45">
        <v>40</v>
      </c>
      <c r="D31" s="45">
        <v>40</v>
      </c>
      <c r="E31" s="45"/>
      <c r="F31" s="45"/>
      <c r="G31" s="45"/>
      <c r="H31" s="45"/>
      <c r="I31" s="45"/>
      <c r="J31" s="45"/>
      <c r="K31" s="45"/>
      <c r="L31" s="45"/>
      <c r="M31" s="47">
        <f>Calculations!V32</f>
        <v>40</v>
      </c>
      <c r="N31" s="47" t="str">
        <f>Calculations!W32</f>
        <v>N/A</v>
      </c>
    </row>
    <row r="32" spans="1:14" x14ac:dyDescent="0.25">
      <c r="A32" s="4" t="s">
        <v>31</v>
      </c>
      <c r="B32" s="64" t="str">
        <f>'Array Table'!B32</f>
        <v>Clostridium sordellii</v>
      </c>
      <c r="C32" s="45">
        <v>40</v>
      </c>
      <c r="D32" s="45">
        <v>40</v>
      </c>
      <c r="E32" s="45"/>
      <c r="F32" s="45"/>
      <c r="G32" s="45"/>
      <c r="H32" s="45"/>
      <c r="I32" s="45"/>
      <c r="J32" s="45"/>
      <c r="K32" s="45"/>
      <c r="L32" s="45"/>
      <c r="M32" s="47">
        <f>Calculations!V33</f>
        <v>40</v>
      </c>
      <c r="N32" s="47" t="str">
        <f>Calculations!W33</f>
        <v>N/A</v>
      </c>
    </row>
    <row r="33" spans="1:14" x14ac:dyDescent="0.25">
      <c r="A33" s="4" t="s">
        <v>32</v>
      </c>
      <c r="B33" s="64" t="str">
        <f>'Array Table'!B33</f>
        <v>Corynebacterium aurimucosum</v>
      </c>
      <c r="C33" s="45">
        <v>40</v>
      </c>
      <c r="D33" s="45">
        <v>40</v>
      </c>
      <c r="E33" s="45"/>
      <c r="F33" s="45"/>
      <c r="G33" s="45"/>
      <c r="H33" s="45"/>
      <c r="I33" s="45"/>
      <c r="J33" s="45"/>
      <c r="K33" s="45"/>
      <c r="L33" s="45"/>
      <c r="M33" s="47">
        <f>Calculations!V34</f>
        <v>40</v>
      </c>
      <c r="N33" s="47" t="str">
        <f>Calculations!W34</f>
        <v>N/A</v>
      </c>
    </row>
    <row r="34" spans="1:14" x14ac:dyDescent="0.25">
      <c r="A34" s="4" t="s">
        <v>33</v>
      </c>
      <c r="B34" s="64" t="str">
        <f>'Array Table'!B34</f>
        <v>Dialister pneumosintes</v>
      </c>
      <c r="C34" s="45">
        <v>40</v>
      </c>
      <c r="D34" s="45">
        <v>40</v>
      </c>
      <c r="E34" s="45"/>
      <c r="F34" s="45"/>
      <c r="G34" s="45"/>
      <c r="H34" s="45"/>
      <c r="I34" s="45"/>
      <c r="J34" s="45"/>
      <c r="K34" s="45"/>
      <c r="L34" s="45"/>
      <c r="M34" s="47">
        <f>Calculations!V35</f>
        <v>40</v>
      </c>
      <c r="N34" s="47" t="str">
        <f>Calculations!W35</f>
        <v>N/A</v>
      </c>
    </row>
    <row r="35" spans="1:14" x14ac:dyDescent="0.25">
      <c r="A35" s="4" t="s">
        <v>34</v>
      </c>
      <c r="B35" s="64" t="str">
        <f>'Array Table'!B35</f>
        <v>Eggerthella sinensis</v>
      </c>
      <c r="C35" s="45">
        <v>40</v>
      </c>
      <c r="D35" s="45">
        <v>40</v>
      </c>
      <c r="E35" s="45"/>
      <c r="F35" s="45"/>
      <c r="G35" s="45"/>
      <c r="H35" s="45"/>
      <c r="I35" s="45"/>
      <c r="J35" s="45"/>
      <c r="K35" s="45"/>
      <c r="L35" s="45"/>
      <c r="M35" s="47">
        <f>Calculations!V36</f>
        <v>40</v>
      </c>
      <c r="N35" s="47" t="str">
        <f>Calculations!W36</f>
        <v>N/A</v>
      </c>
    </row>
    <row r="36" spans="1:14" x14ac:dyDescent="0.25">
      <c r="A36" s="4" t="s">
        <v>35</v>
      </c>
      <c r="B36" s="64" t="str">
        <f>'Array Table'!B36</f>
        <v>Eikenella corrodens</v>
      </c>
      <c r="C36" s="45">
        <v>40</v>
      </c>
      <c r="D36" s="45">
        <v>40</v>
      </c>
      <c r="E36" s="45"/>
      <c r="F36" s="45"/>
      <c r="G36" s="45"/>
      <c r="H36" s="45"/>
      <c r="I36" s="45"/>
      <c r="J36" s="45"/>
      <c r="K36" s="45"/>
      <c r="L36" s="45"/>
      <c r="M36" s="47">
        <f>Calculations!V37</f>
        <v>40</v>
      </c>
      <c r="N36" s="47" t="str">
        <f>Calculations!W37</f>
        <v>N/A</v>
      </c>
    </row>
    <row r="37" spans="1:14" x14ac:dyDescent="0.25">
      <c r="A37" s="4" t="s">
        <v>36</v>
      </c>
      <c r="B37" s="64" t="str">
        <f>'Array Table'!B37</f>
        <v>Enterococcus faecalis</v>
      </c>
      <c r="C37" s="45">
        <v>40</v>
      </c>
      <c r="D37" s="45">
        <v>40</v>
      </c>
      <c r="E37" s="45"/>
      <c r="F37" s="45"/>
      <c r="G37" s="45"/>
      <c r="H37" s="45"/>
      <c r="I37" s="45"/>
      <c r="J37" s="45"/>
      <c r="K37" s="45"/>
      <c r="L37" s="45"/>
      <c r="M37" s="47">
        <f>Calculations!V38</f>
        <v>40</v>
      </c>
      <c r="N37" s="47" t="str">
        <f>Calculations!W38</f>
        <v>N/A</v>
      </c>
    </row>
    <row r="38" spans="1:14" x14ac:dyDescent="0.25">
      <c r="A38" s="5" t="s">
        <v>98</v>
      </c>
      <c r="B38" s="64" t="str">
        <f>'Array Table'!B38</f>
        <v>Finegoldia magna</v>
      </c>
      <c r="C38" s="45">
        <v>40</v>
      </c>
      <c r="D38" s="45">
        <v>40</v>
      </c>
      <c r="E38" s="45"/>
      <c r="F38" s="45"/>
      <c r="G38" s="45"/>
      <c r="H38" s="45"/>
      <c r="I38" s="45"/>
      <c r="J38" s="45"/>
      <c r="K38" s="45"/>
      <c r="L38" s="45"/>
      <c r="M38" s="47">
        <f>Calculations!V39</f>
        <v>40</v>
      </c>
      <c r="N38" s="47" t="str">
        <f>Calculations!W39</f>
        <v>N/A</v>
      </c>
    </row>
    <row r="39" spans="1:14" x14ac:dyDescent="0.25">
      <c r="A39" s="5" t="s">
        <v>37</v>
      </c>
      <c r="B39" s="64" t="str">
        <f>'Array Table'!B39</f>
        <v>Fusobacterium nucleatum</v>
      </c>
      <c r="C39" s="45">
        <v>40</v>
      </c>
      <c r="D39" s="45">
        <v>40</v>
      </c>
      <c r="E39" s="45"/>
      <c r="F39" s="45"/>
      <c r="G39" s="45"/>
      <c r="H39" s="45"/>
      <c r="I39" s="45"/>
      <c r="J39" s="45"/>
      <c r="K39" s="45"/>
      <c r="L39" s="45"/>
      <c r="M39" s="47">
        <f>Calculations!V40</f>
        <v>40</v>
      </c>
      <c r="N39" s="47" t="str">
        <f>Calculations!W40</f>
        <v>N/A</v>
      </c>
    </row>
    <row r="40" spans="1:14" x14ac:dyDescent="0.25">
      <c r="A40" s="5" t="s">
        <v>38</v>
      </c>
      <c r="B40" s="64" t="str">
        <f>'Array Table'!B40</f>
        <v>Fusobacterium periodonticum</v>
      </c>
      <c r="C40" s="45">
        <v>40</v>
      </c>
      <c r="D40" s="45">
        <v>40</v>
      </c>
      <c r="E40" s="45"/>
      <c r="F40" s="45"/>
      <c r="G40" s="45"/>
      <c r="H40" s="45"/>
      <c r="I40" s="45"/>
      <c r="J40" s="45"/>
      <c r="K40" s="45"/>
      <c r="L40" s="45"/>
      <c r="M40" s="47">
        <f>Calculations!V41</f>
        <v>40</v>
      </c>
      <c r="N40" s="47" t="str">
        <f>Calculations!W41</f>
        <v>N/A</v>
      </c>
    </row>
    <row r="41" spans="1:14" x14ac:dyDescent="0.25">
      <c r="A41" s="5" t="s">
        <v>39</v>
      </c>
      <c r="B41" s="64" t="str">
        <f>'Array Table'!B41</f>
        <v>Gardnerella vaginalis</v>
      </c>
      <c r="C41" s="45">
        <v>40</v>
      </c>
      <c r="D41" s="45">
        <v>40</v>
      </c>
      <c r="E41" s="45"/>
      <c r="F41" s="45"/>
      <c r="G41" s="45"/>
      <c r="H41" s="45"/>
      <c r="I41" s="45"/>
      <c r="J41" s="45"/>
      <c r="K41" s="45"/>
      <c r="L41" s="45"/>
      <c r="M41" s="47">
        <f>Calculations!V42</f>
        <v>40</v>
      </c>
      <c r="N41" s="47" t="str">
        <f>Calculations!W42</f>
        <v>N/A</v>
      </c>
    </row>
    <row r="42" spans="1:14" x14ac:dyDescent="0.25">
      <c r="A42" s="5" t="s">
        <v>40</v>
      </c>
      <c r="B42" s="64" t="str">
        <f>'Array Table'!B42</f>
        <v>Haemophilus ducreyi</v>
      </c>
      <c r="C42" s="45">
        <v>40</v>
      </c>
      <c r="D42" s="45">
        <v>40</v>
      </c>
      <c r="E42" s="45"/>
      <c r="F42" s="45"/>
      <c r="G42" s="45"/>
      <c r="H42" s="45"/>
      <c r="I42" s="45"/>
      <c r="J42" s="45"/>
      <c r="K42" s="45"/>
      <c r="L42" s="45"/>
      <c r="M42" s="47">
        <f>Calculations!V43</f>
        <v>40</v>
      </c>
      <c r="N42" s="47" t="str">
        <f>Calculations!W43</f>
        <v>N/A</v>
      </c>
    </row>
    <row r="43" spans="1:14" x14ac:dyDescent="0.25">
      <c r="A43" s="5" t="s">
        <v>41</v>
      </c>
      <c r="B43" s="64" t="str">
        <f>'Array Table'!B43</f>
        <v>Haemophilus influenzae</v>
      </c>
      <c r="C43" s="45">
        <v>40</v>
      </c>
      <c r="D43" s="45">
        <v>40</v>
      </c>
      <c r="E43" s="45"/>
      <c r="F43" s="45"/>
      <c r="G43" s="45"/>
      <c r="H43" s="45"/>
      <c r="I43" s="45"/>
      <c r="J43" s="45"/>
      <c r="K43" s="45"/>
      <c r="L43" s="45"/>
      <c r="M43" s="47">
        <f>Calculations!V44</f>
        <v>40</v>
      </c>
      <c r="N43" s="47" t="str">
        <f>Calculations!W44</f>
        <v>N/A</v>
      </c>
    </row>
    <row r="44" spans="1:14" x14ac:dyDescent="0.25">
      <c r="A44" s="5" t="s">
        <v>42</v>
      </c>
      <c r="B44" s="64" t="str">
        <f>'Array Table'!B44</f>
        <v>Klebsiella granulomatis</v>
      </c>
      <c r="C44" s="45">
        <v>40</v>
      </c>
      <c r="D44" s="45">
        <v>40</v>
      </c>
      <c r="E44" s="45"/>
      <c r="F44" s="45"/>
      <c r="G44" s="45"/>
      <c r="H44" s="45"/>
      <c r="I44" s="45"/>
      <c r="J44" s="45"/>
      <c r="K44" s="45"/>
      <c r="L44" s="45"/>
      <c r="M44" s="47">
        <f>Calculations!V45</f>
        <v>40</v>
      </c>
      <c r="N44" s="47" t="str">
        <f>Calculations!W45</f>
        <v>N/A</v>
      </c>
    </row>
    <row r="45" spans="1:14" x14ac:dyDescent="0.25">
      <c r="A45" s="5" t="s">
        <v>43</v>
      </c>
      <c r="B45" s="64" t="str">
        <f>'Array Table'!B45</f>
        <v>Lactobacillus acidophilus</v>
      </c>
      <c r="C45" s="45">
        <v>40</v>
      </c>
      <c r="D45" s="45">
        <v>40</v>
      </c>
      <c r="E45" s="45"/>
      <c r="F45" s="45"/>
      <c r="G45" s="45"/>
      <c r="H45" s="45"/>
      <c r="I45" s="45"/>
      <c r="J45" s="45"/>
      <c r="K45" s="45"/>
      <c r="L45" s="45"/>
      <c r="M45" s="47">
        <f>Calculations!V46</f>
        <v>40</v>
      </c>
      <c r="N45" s="47" t="str">
        <f>Calculations!W46</f>
        <v>N/A</v>
      </c>
    </row>
    <row r="46" spans="1:14" x14ac:dyDescent="0.25">
      <c r="A46" s="5" t="s">
        <v>44</v>
      </c>
      <c r="B46" s="64" t="str">
        <f>'Array Table'!B46</f>
        <v>Lactobacillus crispatus</v>
      </c>
      <c r="C46" s="45">
        <v>40</v>
      </c>
      <c r="D46" s="45">
        <v>40</v>
      </c>
      <c r="E46" s="45"/>
      <c r="F46" s="45"/>
      <c r="G46" s="45"/>
      <c r="H46" s="45"/>
      <c r="I46" s="45"/>
      <c r="J46" s="45"/>
      <c r="K46" s="45"/>
      <c r="L46" s="45"/>
      <c r="M46" s="47">
        <f>Calculations!V47</f>
        <v>40</v>
      </c>
      <c r="N46" s="47" t="str">
        <f>Calculations!W47</f>
        <v>N/A</v>
      </c>
    </row>
    <row r="47" spans="1:14" x14ac:dyDescent="0.25">
      <c r="A47" s="5" t="s">
        <v>45</v>
      </c>
      <c r="B47" s="64" t="str">
        <f>'Array Table'!B47</f>
        <v>Lactobacillus gasseri</v>
      </c>
      <c r="C47" s="45">
        <v>40</v>
      </c>
      <c r="D47" s="45">
        <v>40</v>
      </c>
      <c r="E47" s="45"/>
      <c r="F47" s="45"/>
      <c r="G47" s="45"/>
      <c r="H47" s="45"/>
      <c r="I47" s="45"/>
      <c r="J47" s="45"/>
      <c r="K47" s="45"/>
      <c r="L47" s="45"/>
      <c r="M47" s="47">
        <f>Calculations!V48</f>
        <v>40</v>
      </c>
      <c r="N47" s="47" t="str">
        <f>Calculations!W48</f>
        <v>N/A</v>
      </c>
    </row>
    <row r="48" spans="1:14" x14ac:dyDescent="0.25">
      <c r="A48" s="5" t="s">
        <v>46</v>
      </c>
      <c r="B48" s="64" t="str">
        <f>'Array Table'!B48</f>
        <v>Lactobacillus iners</v>
      </c>
      <c r="C48" s="45">
        <v>40</v>
      </c>
      <c r="D48" s="45">
        <v>40</v>
      </c>
      <c r="E48" s="45"/>
      <c r="F48" s="45"/>
      <c r="G48" s="45"/>
      <c r="H48" s="45"/>
      <c r="I48" s="45"/>
      <c r="J48" s="45"/>
      <c r="K48" s="45"/>
      <c r="L48" s="45"/>
      <c r="M48" s="47">
        <f>Calculations!V49</f>
        <v>40</v>
      </c>
      <c r="N48" s="47" t="str">
        <f>Calculations!W49</f>
        <v>N/A</v>
      </c>
    </row>
    <row r="49" spans="1:14" x14ac:dyDescent="0.25">
      <c r="A49" s="5" t="s">
        <v>47</v>
      </c>
      <c r="B49" s="64" t="str">
        <f>'Array Table'!B49</f>
        <v>Lactobacillus jensenii</v>
      </c>
      <c r="C49" s="45">
        <v>40</v>
      </c>
      <c r="D49" s="45">
        <v>40</v>
      </c>
      <c r="E49" s="45"/>
      <c r="F49" s="45"/>
      <c r="G49" s="45"/>
      <c r="H49" s="45"/>
      <c r="I49" s="45"/>
      <c r="J49" s="45"/>
      <c r="K49" s="45"/>
      <c r="L49" s="45"/>
      <c r="M49" s="47">
        <f>Calculations!V50</f>
        <v>40</v>
      </c>
      <c r="N49" s="47" t="str">
        <f>Calculations!W50</f>
        <v>N/A</v>
      </c>
    </row>
    <row r="50" spans="1:14" x14ac:dyDescent="0.25">
      <c r="A50" s="5" t="s">
        <v>48</v>
      </c>
      <c r="B50" s="64" t="str">
        <f>'Array Table'!B50</f>
        <v>Lactobacillus salivarius</v>
      </c>
      <c r="C50" s="45">
        <v>40</v>
      </c>
      <c r="D50" s="45">
        <v>40</v>
      </c>
      <c r="E50" s="45"/>
      <c r="F50" s="45"/>
      <c r="G50" s="45"/>
      <c r="H50" s="45"/>
      <c r="I50" s="45"/>
      <c r="J50" s="45"/>
      <c r="K50" s="45"/>
      <c r="L50" s="45"/>
      <c r="M50" s="47">
        <f>Calculations!V51</f>
        <v>40</v>
      </c>
      <c r="N50" s="47" t="str">
        <f>Calculations!W51</f>
        <v>N/A</v>
      </c>
    </row>
    <row r="51" spans="1:14" x14ac:dyDescent="0.25">
      <c r="A51" s="5" t="s">
        <v>49</v>
      </c>
      <c r="B51" s="64" t="str">
        <f>'Array Table'!B51</f>
        <v>Lactobacillus vaginalis</v>
      </c>
      <c r="C51" s="45">
        <v>40</v>
      </c>
      <c r="D51" s="45">
        <v>40</v>
      </c>
      <c r="E51" s="45"/>
      <c r="F51" s="45"/>
      <c r="G51" s="45"/>
      <c r="H51" s="45"/>
      <c r="I51" s="45"/>
      <c r="J51" s="45"/>
      <c r="K51" s="45"/>
      <c r="L51" s="45"/>
      <c r="M51" s="47">
        <f>Calculations!V52</f>
        <v>40</v>
      </c>
      <c r="N51" s="47" t="str">
        <f>Calculations!W52</f>
        <v>N/A</v>
      </c>
    </row>
    <row r="52" spans="1:14" x14ac:dyDescent="0.25">
      <c r="A52" s="5" t="s">
        <v>50</v>
      </c>
      <c r="B52" s="64" t="str">
        <f>'Array Table'!B52</f>
        <v>Leptotrichia amnionii</v>
      </c>
      <c r="C52" s="45">
        <v>40</v>
      </c>
      <c r="D52" s="45">
        <v>40</v>
      </c>
      <c r="E52" s="45"/>
      <c r="F52" s="45"/>
      <c r="G52" s="45"/>
      <c r="H52" s="45"/>
      <c r="I52" s="45"/>
      <c r="J52" s="45"/>
      <c r="K52" s="45"/>
      <c r="L52" s="45"/>
      <c r="M52" s="47">
        <f>Calculations!V53</f>
        <v>40</v>
      </c>
      <c r="N52" s="47" t="str">
        <f>Calculations!W53</f>
        <v>N/A</v>
      </c>
    </row>
    <row r="53" spans="1:14" x14ac:dyDescent="0.25">
      <c r="A53" s="5" t="s">
        <v>51</v>
      </c>
      <c r="B53" s="64" t="str">
        <f>'Array Table'!B53</f>
        <v>Methylobacterium mesophilicum</v>
      </c>
      <c r="C53" s="45">
        <v>40</v>
      </c>
      <c r="D53" s="45">
        <v>40</v>
      </c>
      <c r="E53" s="45"/>
      <c r="F53" s="45"/>
      <c r="G53" s="45"/>
      <c r="H53" s="45"/>
      <c r="I53" s="45"/>
      <c r="J53" s="45"/>
      <c r="K53" s="45"/>
      <c r="L53" s="45"/>
      <c r="M53" s="47">
        <f>Calculations!V54</f>
        <v>40</v>
      </c>
      <c r="N53" s="47" t="str">
        <f>Calculations!W54</f>
        <v>N/A</v>
      </c>
    </row>
    <row r="54" spans="1:14" x14ac:dyDescent="0.25">
      <c r="A54" s="5" t="s">
        <v>52</v>
      </c>
      <c r="B54" s="64" t="str">
        <f>'Array Table'!B54</f>
        <v>Mobiluncus curtisii</v>
      </c>
      <c r="C54" s="45">
        <v>40</v>
      </c>
      <c r="D54" s="45">
        <v>40</v>
      </c>
      <c r="E54" s="45"/>
      <c r="F54" s="45"/>
      <c r="G54" s="45"/>
      <c r="H54" s="45"/>
      <c r="I54" s="45"/>
      <c r="J54" s="45"/>
      <c r="K54" s="45"/>
      <c r="L54" s="45"/>
      <c r="M54" s="47">
        <f>Calculations!V55</f>
        <v>40</v>
      </c>
      <c r="N54" s="47" t="str">
        <f>Calculations!W55</f>
        <v>N/A</v>
      </c>
    </row>
    <row r="55" spans="1:14" x14ac:dyDescent="0.25">
      <c r="A55" s="5" t="s">
        <v>53</v>
      </c>
      <c r="B55" s="64" t="str">
        <f>'Array Table'!B55</f>
        <v>Mobiluncus mulieris</v>
      </c>
      <c r="C55" s="45">
        <v>40</v>
      </c>
      <c r="D55" s="45">
        <v>40</v>
      </c>
      <c r="E55" s="45"/>
      <c r="F55" s="45"/>
      <c r="G55" s="45"/>
      <c r="H55" s="45"/>
      <c r="I55" s="45"/>
      <c r="J55" s="45"/>
      <c r="K55" s="45"/>
      <c r="L55" s="45"/>
      <c r="M55" s="47">
        <f>Calculations!V56</f>
        <v>40</v>
      </c>
      <c r="N55" s="47" t="str">
        <f>Calculations!W56</f>
        <v>N/A</v>
      </c>
    </row>
    <row r="56" spans="1:14" x14ac:dyDescent="0.25">
      <c r="A56" s="5" t="s">
        <v>54</v>
      </c>
      <c r="B56" s="64" t="str">
        <f>'Array Table'!B56</f>
        <v>Morganella morganii</v>
      </c>
      <c r="C56" s="45">
        <v>40</v>
      </c>
      <c r="D56" s="45">
        <v>40</v>
      </c>
      <c r="E56" s="45"/>
      <c r="F56" s="45"/>
      <c r="G56" s="45"/>
      <c r="H56" s="45"/>
      <c r="I56" s="45"/>
      <c r="J56" s="45"/>
      <c r="K56" s="45"/>
      <c r="L56" s="45"/>
      <c r="M56" s="47">
        <f>Calculations!V57</f>
        <v>40</v>
      </c>
      <c r="N56" s="47" t="str">
        <f>Calculations!W57</f>
        <v>N/A</v>
      </c>
    </row>
    <row r="57" spans="1:14" x14ac:dyDescent="0.25">
      <c r="A57" s="5" t="s">
        <v>55</v>
      </c>
      <c r="B57" s="64" t="str">
        <f>'Array Table'!B57</f>
        <v>Mycoplasma genitalium</v>
      </c>
      <c r="C57" s="45">
        <v>40</v>
      </c>
      <c r="D57" s="45">
        <v>40</v>
      </c>
      <c r="E57" s="45"/>
      <c r="F57" s="45"/>
      <c r="G57" s="45"/>
      <c r="H57" s="45"/>
      <c r="I57" s="45"/>
      <c r="J57" s="45"/>
      <c r="K57" s="45"/>
      <c r="L57" s="45"/>
      <c r="M57" s="47">
        <f>Calculations!V58</f>
        <v>40</v>
      </c>
      <c r="N57" s="47" t="str">
        <f>Calculations!W58</f>
        <v>N/A</v>
      </c>
    </row>
    <row r="58" spans="1:14" x14ac:dyDescent="0.25">
      <c r="A58" s="5" t="s">
        <v>56</v>
      </c>
      <c r="B58" s="64" t="str">
        <f>'Array Table'!B58</f>
        <v>Mycoplasma hominis</v>
      </c>
      <c r="C58" s="45">
        <v>40</v>
      </c>
      <c r="D58" s="45">
        <v>40</v>
      </c>
      <c r="E58" s="45"/>
      <c r="F58" s="45"/>
      <c r="G58" s="45"/>
      <c r="H58" s="45"/>
      <c r="I58" s="45"/>
      <c r="J58" s="45"/>
      <c r="K58" s="45"/>
      <c r="L58" s="45"/>
      <c r="M58" s="47">
        <f>Calculations!V59</f>
        <v>40</v>
      </c>
      <c r="N58" s="47" t="str">
        <f>Calculations!W59</f>
        <v>N/A</v>
      </c>
    </row>
    <row r="59" spans="1:14" x14ac:dyDescent="0.25">
      <c r="A59" s="5" t="s">
        <v>57</v>
      </c>
      <c r="B59" s="64" t="str">
        <f>'Array Table'!B59</f>
        <v>Neisseria gonorrhoeae</v>
      </c>
      <c r="C59" s="45">
        <v>40</v>
      </c>
      <c r="D59" s="45">
        <v>40</v>
      </c>
      <c r="E59" s="45"/>
      <c r="F59" s="45"/>
      <c r="G59" s="45"/>
      <c r="H59" s="45"/>
      <c r="I59" s="45"/>
      <c r="J59" s="45"/>
      <c r="K59" s="45"/>
      <c r="L59" s="45"/>
      <c r="M59" s="47">
        <f>Calculations!V60</f>
        <v>40</v>
      </c>
      <c r="N59" s="47" t="str">
        <f>Calculations!W60</f>
        <v>N/A</v>
      </c>
    </row>
    <row r="60" spans="1:14" x14ac:dyDescent="0.25">
      <c r="A60" s="5" t="s">
        <v>58</v>
      </c>
      <c r="B60" s="64" t="str">
        <f>'Array Table'!B60</f>
        <v>Parvimonas micra</v>
      </c>
      <c r="C60" s="45">
        <v>40</v>
      </c>
      <c r="D60" s="45">
        <v>40</v>
      </c>
      <c r="E60" s="45"/>
      <c r="F60" s="45"/>
      <c r="G60" s="45"/>
      <c r="H60" s="45"/>
      <c r="I60" s="45"/>
      <c r="J60" s="45"/>
      <c r="K60" s="45"/>
      <c r="L60" s="45"/>
      <c r="M60" s="47">
        <f>Calculations!V61</f>
        <v>40</v>
      </c>
      <c r="N60" s="47" t="str">
        <f>Calculations!W61</f>
        <v>N/A</v>
      </c>
    </row>
    <row r="61" spans="1:14" x14ac:dyDescent="0.25">
      <c r="A61" s="5" t="s">
        <v>59</v>
      </c>
      <c r="B61" s="64" t="str">
        <f>'Array Table'!B61</f>
        <v>Peptoniphilus asaccharolyticus</v>
      </c>
      <c r="C61" s="45">
        <v>40</v>
      </c>
      <c r="D61" s="45">
        <v>40</v>
      </c>
      <c r="E61" s="45"/>
      <c r="F61" s="45"/>
      <c r="G61" s="45"/>
      <c r="H61" s="45"/>
      <c r="I61" s="45"/>
      <c r="J61" s="45"/>
      <c r="K61" s="45"/>
      <c r="L61" s="45"/>
      <c r="M61" s="47">
        <f>Calculations!V62</f>
        <v>40</v>
      </c>
      <c r="N61" s="47" t="str">
        <f>Calculations!W62</f>
        <v>N/A</v>
      </c>
    </row>
    <row r="62" spans="1:14" x14ac:dyDescent="0.25">
      <c r="A62" s="5" t="s">
        <v>60</v>
      </c>
      <c r="B62" s="64" t="str">
        <f>'Array Table'!B62</f>
        <v>Peptostreptococcus anaerobius</v>
      </c>
      <c r="C62" s="45">
        <v>40</v>
      </c>
      <c r="D62" s="45">
        <v>40</v>
      </c>
      <c r="E62" s="45"/>
      <c r="F62" s="45"/>
      <c r="G62" s="45"/>
      <c r="H62" s="45"/>
      <c r="I62" s="45"/>
      <c r="J62" s="45"/>
      <c r="K62" s="45"/>
      <c r="L62" s="45"/>
      <c r="M62" s="47">
        <f>Calculations!V63</f>
        <v>40</v>
      </c>
      <c r="N62" s="47" t="str">
        <f>Calculations!W63</f>
        <v>N/A</v>
      </c>
    </row>
    <row r="63" spans="1:14" x14ac:dyDescent="0.25">
      <c r="A63" s="5" t="s">
        <v>61</v>
      </c>
      <c r="B63" s="64" t="str">
        <f>'Array Table'!B63</f>
        <v>Porphyromonas asaccharolytica</v>
      </c>
      <c r="C63" s="45">
        <v>40</v>
      </c>
      <c r="D63" s="45">
        <v>40</v>
      </c>
      <c r="E63" s="45"/>
      <c r="F63" s="45"/>
      <c r="G63" s="45"/>
      <c r="H63" s="45"/>
      <c r="I63" s="45"/>
      <c r="J63" s="45"/>
      <c r="K63" s="45"/>
      <c r="L63" s="45"/>
      <c r="M63" s="47">
        <f>Calculations!V64</f>
        <v>40</v>
      </c>
      <c r="N63" s="47" t="str">
        <f>Calculations!W64</f>
        <v>N/A</v>
      </c>
    </row>
    <row r="64" spans="1:14" x14ac:dyDescent="0.25">
      <c r="A64" s="5" t="s">
        <v>62</v>
      </c>
      <c r="B64" s="64" t="str">
        <f>'Array Table'!B64</f>
        <v>Porphyromonas gingivalis</v>
      </c>
      <c r="C64" s="45">
        <v>40</v>
      </c>
      <c r="D64" s="45">
        <v>40</v>
      </c>
      <c r="E64" s="45"/>
      <c r="F64" s="45"/>
      <c r="G64" s="45"/>
      <c r="H64" s="45"/>
      <c r="I64" s="45"/>
      <c r="J64" s="45"/>
      <c r="K64" s="45"/>
      <c r="L64" s="45"/>
      <c r="M64" s="47">
        <f>Calculations!V65</f>
        <v>40</v>
      </c>
      <c r="N64" s="47" t="str">
        <f>Calculations!W65</f>
        <v>N/A</v>
      </c>
    </row>
    <row r="65" spans="1:14" x14ac:dyDescent="0.25">
      <c r="A65" s="5" t="s">
        <v>63</v>
      </c>
      <c r="B65" s="64" t="str">
        <f>'Array Table'!B65</f>
        <v>Prevotella bivia</v>
      </c>
      <c r="C65" s="45">
        <v>40</v>
      </c>
      <c r="D65" s="45">
        <v>40</v>
      </c>
      <c r="E65" s="45"/>
      <c r="F65" s="45"/>
      <c r="G65" s="45"/>
      <c r="H65" s="45"/>
      <c r="I65" s="45"/>
      <c r="J65" s="45"/>
      <c r="K65" s="45"/>
      <c r="L65" s="45"/>
      <c r="M65" s="47">
        <f>Calculations!V66</f>
        <v>40</v>
      </c>
      <c r="N65" s="47" t="str">
        <f>Calculations!W66</f>
        <v>N/A</v>
      </c>
    </row>
    <row r="66" spans="1:14" x14ac:dyDescent="0.25">
      <c r="A66" s="5" t="s">
        <v>64</v>
      </c>
      <c r="B66" s="64" t="str">
        <f>'Array Table'!B66</f>
        <v>Prevotella buccalis</v>
      </c>
      <c r="C66" s="45">
        <v>40</v>
      </c>
      <c r="D66" s="45">
        <v>40</v>
      </c>
      <c r="E66" s="45"/>
      <c r="F66" s="45"/>
      <c r="G66" s="45"/>
      <c r="H66" s="45"/>
      <c r="I66" s="45"/>
      <c r="J66" s="45"/>
      <c r="K66" s="45"/>
      <c r="L66" s="45"/>
      <c r="M66" s="47">
        <f>Calculations!V67</f>
        <v>40</v>
      </c>
      <c r="N66" s="47" t="str">
        <f>Calculations!W67</f>
        <v>N/A</v>
      </c>
    </row>
    <row r="67" spans="1:14" x14ac:dyDescent="0.25">
      <c r="A67" s="5" t="s">
        <v>65</v>
      </c>
      <c r="B67" s="64" t="str">
        <f>'Array Table'!B67</f>
        <v>Prevotella disiens</v>
      </c>
      <c r="C67" s="45">
        <v>40</v>
      </c>
      <c r="D67" s="45">
        <v>40</v>
      </c>
      <c r="E67" s="45"/>
      <c r="F67" s="45"/>
      <c r="G67" s="45"/>
      <c r="H67" s="45"/>
      <c r="I67" s="45"/>
      <c r="J67" s="45"/>
      <c r="K67" s="45"/>
      <c r="L67" s="45"/>
      <c r="M67" s="47">
        <f>Calculations!V68</f>
        <v>40</v>
      </c>
      <c r="N67" s="47" t="str">
        <f>Calculations!W68</f>
        <v>N/A</v>
      </c>
    </row>
    <row r="68" spans="1:14" x14ac:dyDescent="0.25">
      <c r="A68" s="5" t="s">
        <v>66</v>
      </c>
      <c r="B68" s="64" t="str">
        <f>'Array Table'!B68</f>
        <v>Prevotella intermedia</v>
      </c>
      <c r="C68" s="45">
        <v>40</v>
      </c>
      <c r="D68" s="45">
        <v>40</v>
      </c>
      <c r="E68" s="45"/>
      <c r="F68" s="45"/>
      <c r="G68" s="45"/>
      <c r="H68" s="45"/>
      <c r="I68" s="45"/>
      <c r="J68" s="45"/>
      <c r="K68" s="45"/>
      <c r="L68" s="45"/>
      <c r="M68" s="47">
        <f>Calculations!V69</f>
        <v>40</v>
      </c>
      <c r="N68" s="47" t="str">
        <f>Calculations!W69</f>
        <v>N/A</v>
      </c>
    </row>
    <row r="69" spans="1:14" x14ac:dyDescent="0.25">
      <c r="A69" s="5" t="s">
        <v>67</v>
      </c>
      <c r="B69" s="64" t="str">
        <f>'Array Table'!B69</f>
        <v>Prevotella melaninogenica</v>
      </c>
      <c r="C69" s="45">
        <v>40</v>
      </c>
      <c r="D69" s="45">
        <v>40</v>
      </c>
      <c r="E69" s="45"/>
      <c r="F69" s="45"/>
      <c r="G69" s="45"/>
      <c r="H69" s="45"/>
      <c r="I69" s="45"/>
      <c r="J69" s="45"/>
      <c r="K69" s="45"/>
      <c r="L69" s="45"/>
      <c r="M69" s="47">
        <f>Calculations!V70</f>
        <v>40</v>
      </c>
      <c r="N69" s="47" t="str">
        <f>Calculations!W70</f>
        <v>N/A</v>
      </c>
    </row>
    <row r="70" spans="1:14" x14ac:dyDescent="0.25">
      <c r="A70" s="5" t="s">
        <v>68</v>
      </c>
      <c r="B70" s="64" t="str">
        <f>'Array Table'!B70</f>
        <v>Prevotella nigrescens</v>
      </c>
      <c r="C70" s="45">
        <v>40</v>
      </c>
      <c r="D70" s="45">
        <v>40</v>
      </c>
      <c r="E70" s="45"/>
      <c r="F70" s="45"/>
      <c r="G70" s="45"/>
      <c r="H70" s="45"/>
      <c r="I70" s="45"/>
      <c r="J70" s="45"/>
      <c r="K70" s="45"/>
      <c r="L70" s="45"/>
      <c r="M70" s="47">
        <f>Calculations!V71</f>
        <v>40</v>
      </c>
      <c r="N70" s="47" t="str">
        <f>Calculations!W71</f>
        <v>N/A</v>
      </c>
    </row>
    <row r="71" spans="1:14" x14ac:dyDescent="0.25">
      <c r="A71" s="5" t="s">
        <v>69</v>
      </c>
      <c r="B71" s="64" t="str">
        <f>'Array Table'!B71</f>
        <v>Propionibacterium acnes</v>
      </c>
      <c r="C71" s="45">
        <v>40</v>
      </c>
      <c r="D71" s="45">
        <v>40</v>
      </c>
      <c r="E71" s="45"/>
      <c r="F71" s="45"/>
      <c r="G71" s="45"/>
      <c r="H71" s="45"/>
      <c r="I71" s="45"/>
      <c r="J71" s="45"/>
      <c r="K71" s="45"/>
      <c r="L71" s="45"/>
      <c r="M71" s="47">
        <f>Calculations!V72</f>
        <v>40</v>
      </c>
      <c r="N71" s="47" t="str">
        <f>Calculations!W72</f>
        <v>N/A</v>
      </c>
    </row>
    <row r="72" spans="1:14" x14ac:dyDescent="0.25">
      <c r="A72" s="5" t="s">
        <v>70</v>
      </c>
      <c r="B72" s="64" t="str">
        <f>'Array Table'!B72</f>
        <v>Pseudomonas aeruginosa</v>
      </c>
      <c r="C72" s="45">
        <v>40</v>
      </c>
      <c r="D72" s="45">
        <v>40</v>
      </c>
      <c r="E72" s="45"/>
      <c r="F72" s="45"/>
      <c r="G72" s="45"/>
      <c r="H72" s="45"/>
      <c r="I72" s="45"/>
      <c r="J72" s="45"/>
      <c r="K72" s="45"/>
      <c r="L72" s="45"/>
      <c r="M72" s="47">
        <f>Calculations!V73</f>
        <v>40</v>
      </c>
      <c r="N72" s="47" t="str">
        <f>Calculations!W73</f>
        <v>N/A</v>
      </c>
    </row>
    <row r="73" spans="1:14" x14ac:dyDescent="0.25">
      <c r="A73" s="5" t="s">
        <v>71</v>
      </c>
      <c r="B73" s="64" t="str">
        <f>'Array Table'!B73</f>
        <v>Selenomonas noxia</v>
      </c>
      <c r="C73" s="45">
        <v>40</v>
      </c>
      <c r="D73" s="45">
        <v>40</v>
      </c>
      <c r="E73" s="45"/>
      <c r="F73" s="45"/>
      <c r="G73" s="45"/>
      <c r="H73" s="45"/>
      <c r="I73" s="45"/>
      <c r="J73" s="45"/>
      <c r="K73" s="45"/>
      <c r="L73" s="45"/>
      <c r="M73" s="47">
        <f>Calculations!V74</f>
        <v>40</v>
      </c>
      <c r="N73" s="47" t="str">
        <f>Calculations!W74</f>
        <v>N/A</v>
      </c>
    </row>
    <row r="74" spans="1:14" x14ac:dyDescent="0.25">
      <c r="A74" s="5" t="s">
        <v>72</v>
      </c>
      <c r="B74" s="64" t="str">
        <f>'Array Table'!B74</f>
        <v>Sneathia sanguinegens</v>
      </c>
      <c r="C74" s="45">
        <v>40</v>
      </c>
      <c r="D74" s="45">
        <v>40</v>
      </c>
      <c r="E74" s="45"/>
      <c r="F74" s="45"/>
      <c r="G74" s="45"/>
      <c r="H74" s="45"/>
      <c r="I74" s="45"/>
      <c r="J74" s="45"/>
      <c r="K74" s="45"/>
      <c r="L74" s="45"/>
      <c r="M74" s="47">
        <f>Calculations!V75</f>
        <v>40</v>
      </c>
      <c r="N74" s="47" t="str">
        <f>Calculations!W75</f>
        <v>N/A</v>
      </c>
    </row>
    <row r="75" spans="1:14" x14ac:dyDescent="0.25">
      <c r="A75" s="5" t="s">
        <v>73</v>
      </c>
      <c r="B75" s="64" t="str">
        <f>'Array Table'!B75</f>
        <v>Staphylococcus aureus</v>
      </c>
      <c r="C75" s="45">
        <v>40</v>
      </c>
      <c r="D75" s="45">
        <v>40</v>
      </c>
      <c r="E75" s="45"/>
      <c r="F75" s="45"/>
      <c r="G75" s="45"/>
      <c r="H75" s="45"/>
      <c r="I75" s="45"/>
      <c r="J75" s="45"/>
      <c r="K75" s="45"/>
      <c r="L75" s="45"/>
      <c r="M75" s="47">
        <f>Calculations!V76</f>
        <v>40</v>
      </c>
      <c r="N75" s="47" t="str">
        <f>Calculations!W76</f>
        <v>N/A</v>
      </c>
    </row>
    <row r="76" spans="1:14" x14ac:dyDescent="0.25">
      <c r="A76" s="5" t="s">
        <v>74</v>
      </c>
      <c r="B76" s="64" t="str">
        <f>'Array Table'!B76</f>
        <v>Staphylococcus epidermidis</v>
      </c>
      <c r="C76" s="45">
        <v>40</v>
      </c>
      <c r="D76" s="45">
        <v>40</v>
      </c>
      <c r="E76" s="45"/>
      <c r="F76" s="45"/>
      <c r="G76" s="45"/>
      <c r="H76" s="45"/>
      <c r="I76" s="45"/>
      <c r="J76" s="45"/>
      <c r="K76" s="45"/>
      <c r="L76" s="45"/>
      <c r="M76" s="47">
        <f>Calculations!V77</f>
        <v>40</v>
      </c>
      <c r="N76" s="47" t="str">
        <f>Calculations!W77</f>
        <v>N/A</v>
      </c>
    </row>
    <row r="77" spans="1:14" x14ac:dyDescent="0.25">
      <c r="A77" s="5" t="s">
        <v>75</v>
      </c>
      <c r="B77" s="64" t="str">
        <f>'Array Table'!B77</f>
        <v>Staphylococcus arlettae,Staphylococcus saprophyticus</v>
      </c>
      <c r="C77" s="45">
        <v>40</v>
      </c>
      <c r="D77" s="45">
        <v>40</v>
      </c>
      <c r="E77" s="45"/>
      <c r="F77" s="45"/>
      <c r="G77" s="45"/>
      <c r="H77" s="45"/>
      <c r="I77" s="45"/>
      <c r="J77" s="45"/>
      <c r="K77" s="45"/>
      <c r="L77" s="45"/>
      <c r="M77" s="47">
        <f>Calculations!V78</f>
        <v>40</v>
      </c>
      <c r="N77" s="47" t="str">
        <f>Calculations!W78</f>
        <v>N/A</v>
      </c>
    </row>
    <row r="78" spans="1:14" x14ac:dyDescent="0.25">
      <c r="A78" s="5" t="s">
        <v>76</v>
      </c>
      <c r="B78" s="64" t="str">
        <f>'Array Table'!B78</f>
        <v>Streptococcus agalactiae</v>
      </c>
      <c r="C78" s="45">
        <v>40</v>
      </c>
      <c r="D78" s="45">
        <v>40</v>
      </c>
      <c r="E78" s="45"/>
      <c r="F78" s="45"/>
      <c r="G78" s="45"/>
      <c r="H78" s="45"/>
      <c r="I78" s="45"/>
      <c r="J78" s="45"/>
      <c r="K78" s="45"/>
      <c r="L78" s="45"/>
      <c r="M78" s="47">
        <f>Calculations!V79</f>
        <v>40</v>
      </c>
      <c r="N78" s="47" t="str">
        <f>Calculations!W79</f>
        <v>N/A</v>
      </c>
    </row>
    <row r="79" spans="1:14" x14ac:dyDescent="0.25">
      <c r="A79" s="5" t="s">
        <v>77</v>
      </c>
      <c r="B79" s="64" t="str">
        <f>'Array Table'!B79</f>
        <v>Streptococcus anginosus</v>
      </c>
      <c r="C79" s="45">
        <v>40</v>
      </c>
      <c r="D79" s="45">
        <v>40</v>
      </c>
      <c r="E79" s="45"/>
      <c r="F79" s="45"/>
      <c r="G79" s="45"/>
      <c r="H79" s="45"/>
      <c r="I79" s="45"/>
      <c r="J79" s="45"/>
      <c r="K79" s="45"/>
      <c r="L79" s="45"/>
      <c r="M79" s="47">
        <f>Calculations!V80</f>
        <v>40</v>
      </c>
      <c r="N79" s="47" t="str">
        <f>Calculations!W80</f>
        <v>N/A</v>
      </c>
    </row>
    <row r="80" spans="1:14" x14ac:dyDescent="0.25">
      <c r="A80" s="5" t="s">
        <v>78</v>
      </c>
      <c r="B80" s="64" t="str">
        <f>'Array Table'!B80</f>
        <v>Streptococcus intermedius,Streptococcus constellatus</v>
      </c>
      <c r="C80" s="45">
        <v>40</v>
      </c>
      <c r="D80" s="45">
        <v>40</v>
      </c>
      <c r="E80" s="45"/>
      <c r="F80" s="45"/>
      <c r="G80" s="45"/>
      <c r="H80" s="45"/>
      <c r="I80" s="45"/>
      <c r="J80" s="45"/>
      <c r="K80" s="45"/>
      <c r="L80" s="45"/>
      <c r="M80" s="47">
        <f>Calculations!V81</f>
        <v>40</v>
      </c>
      <c r="N80" s="47" t="str">
        <f>Calculations!W81</f>
        <v>N/A</v>
      </c>
    </row>
    <row r="81" spans="1:14" x14ac:dyDescent="0.25">
      <c r="A81" s="5" t="s">
        <v>79</v>
      </c>
      <c r="B81" s="64" t="str">
        <f>'Array Table'!B81</f>
        <v>Streptococcus mitis</v>
      </c>
      <c r="C81" s="45">
        <v>40</v>
      </c>
      <c r="D81" s="45">
        <v>40</v>
      </c>
      <c r="E81" s="45"/>
      <c r="F81" s="45"/>
      <c r="G81" s="45"/>
      <c r="H81" s="45"/>
      <c r="I81" s="45"/>
      <c r="J81" s="45"/>
      <c r="K81" s="45"/>
      <c r="L81" s="45"/>
      <c r="M81" s="47">
        <f>Calculations!V82</f>
        <v>40</v>
      </c>
      <c r="N81" s="47" t="str">
        <f>Calculations!W82</f>
        <v>N/A</v>
      </c>
    </row>
    <row r="82" spans="1:14" x14ac:dyDescent="0.25">
      <c r="A82" s="5" t="s">
        <v>80</v>
      </c>
      <c r="B82" s="64" t="str">
        <f>'Array Table'!B82</f>
        <v>Streptococcus thermophilus,Streptococcus salivarius</v>
      </c>
      <c r="C82" s="45">
        <v>40</v>
      </c>
      <c r="D82" s="45">
        <v>40</v>
      </c>
      <c r="E82" s="45"/>
      <c r="F82" s="45"/>
      <c r="G82" s="45"/>
      <c r="H82" s="45"/>
      <c r="I82" s="45"/>
      <c r="J82" s="45"/>
      <c r="K82" s="45"/>
      <c r="L82" s="45"/>
      <c r="M82" s="47">
        <f>Calculations!V83</f>
        <v>40</v>
      </c>
      <c r="N82" s="47" t="str">
        <f>Calculations!W83</f>
        <v>N/A</v>
      </c>
    </row>
    <row r="83" spans="1:14" x14ac:dyDescent="0.25">
      <c r="A83" s="5" t="s">
        <v>81</v>
      </c>
      <c r="B83" s="64" t="str">
        <f>'Array Table'!B83</f>
        <v>Tannerella forsythia</v>
      </c>
      <c r="C83" s="45">
        <v>40</v>
      </c>
      <c r="D83" s="45">
        <v>40</v>
      </c>
      <c r="E83" s="45"/>
      <c r="F83" s="45"/>
      <c r="G83" s="45"/>
      <c r="H83" s="45"/>
      <c r="I83" s="45"/>
      <c r="J83" s="45"/>
      <c r="K83" s="45"/>
      <c r="L83" s="45"/>
      <c r="M83" s="47">
        <f>Calculations!V84</f>
        <v>40</v>
      </c>
      <c r="N83" s="47" t="str">
        <f>Calculations!W84</f>
        <v>N/A</v>
      </c>
    </row>
    <row r="84" spans="1:14" x14ac:dyDescent="0.25">
      <c r="A84" s="5" t="s">
        <v>82</v>
      </c>
      <c r="B84" s="64" t="str">
        <f>'Array Table'!B84</f>
        <v>Treponema denticola</v>
      </c>
      <c r="C84" s="45">
        <v>40</v>
      </c>
      <c r="D84" s="45">
        <v>40</v>
      </c>
      <c r="E84" s="45"/>
      <c r="F84" s="45"/>
      <c r="G84" s="45"/>
      <c r="H84" s="45"/>
      <c r="I84" s="45"/>
      <c r="J84" s="45"/>
      <c r="K84" s="45"/>
      <c r="L84" s="45"/>
      <c r="M84" s="47">
        <f>Calculations!V85</f>
        <v>40</v>
      </c>
      <c r="N84" s="47" t="str">
        <f>Calculations!W85</f>
        <v>N/A</v>
      </c>
    </row>
    <row r="85" spans="1:14" x14ac:dyDescent="0.25">
      <c r="A85" s="5" t="s">
        <v>83</v>
      </c>
      <c r="B85" s="64" t="str">
        <f>'Array Table'!B85</f>
        <v>Treponema pallidum</v>
      </c>
      <c r="C85" s="45">
        <v>30</v>
      </c>
      <c r="D85" s="45">
        <v>30</v>
      </c>
      <c r="E85" s="45"/>
      <c r="F85" s="45"/>
      <c r="G85" s="45"/>
      <c r="H85" s="45"/>
      <c r="I85" s="45"/>
      <c r="J85" s="45"/>
      <c r="K85" s="45"/>
      <c r="L85" s="45"/>
      <c r="M85" s="47">
        <f>Calculations!V86</f>
        <v>30</v>
      </c>
      <c r="N85" s="47" t="str">
        <f>Calculations!W86</f>
        <v>N/A</v>
      </c>
    </row>
    <row r="86" spans="1:14" x14ac:dyDescent="0.25">
      <c r="A86" s="23" t="s">
        <v>84</v>
      </c>
      <c r="B86" s="64" t="str">
        <f>'Array Table'!B86</f>
        <v>Treponema socranskii</v>
      </c>
      <c r="C86" s="45">
        <v>30</v>
      </c>
      <c r="D86" s="45">
        <v>30</v>
      </c>
      <c r="E86" s="45"/>
      <c r="F86" s="45"/>
      <c r="G86" s="45"/>
      <c r="H86" s="45"/>
      <c r="I86" s="45"/>
      <c r="J86" s="45"/>
      <c r="K86" s="45"/>
      <c r="L86" s="45"/>
      <c r="M86" s="47">
        <f>Calculations!V87</f>
        <v>30</v>
      </c>
      <c r="N86" s="47" t="str">
        <f>Calculations!W87</f>
        <v>N/A</v>
      </c>
    </row>
    <row r="87" spans="1:14" x14ac:dyDescent="0.25">
      <c r="A87" s="23" t="s">
        <v>85</v>
      </c>
      <c r="B87" s="64" t="str">
        <f>'Array Table'!B87</f>
        <v>Trichomonas vaginalis</v>
      </c>
      <c r="C87" s="45">
        <v>30</v>
      </c>
      <c r="D87" s="45">
        <v>40</v>
      </c>
      <c r="E87" s="45"/>
      <c r="F87" s="45"/>
      <c r="G87" s="45"/>
      <c r="H87" s="45"/>
      <c r="I87" s="45"/>
      <c r="J87" s="45"/>
      <c r="K87" s="45"/>
      <c r="L87" s="45"/>
      <c r="M87" s="47">
        <f>Calculations!V88</f>
        <v>35</v>
      </c>
      <c r="N87" s="47" t="str">
        <f>Calculations!W88</f>
        <v>N/A</v>
      </c>
    </row>
    <row r="88" spans="1:14" x14ac:dyDescent="0.25">
      <c r="A88" s="23" t="s">
        <v>99</v>
      </c>
      <c r="B88" s="64" t="str">
        <f>'Array Table'!B88</f>
        <v>Ureaplasma parvum</v>
      </c>
      <c r="C88" s="45">
        <v>30</v>
      </c>
      <c r="D88" s="45">
        <v>40</v>
      </c>
      <c r="E88" s="46"/>
      <c r="F88" s="46"/>
      <c r="G88" s="46"/>
      <c r="H88" s="46"/>
      <c r="I88" s="46"/>
      <c r="J88" s="46"/>
      <c r="K88" s="46"/>
      <c r="L88" s="46"/>
      <c r="M88" s="47">
        <f>Calculations!V89</f>
        <v>35</v>
      </c>
      <c r="N88" s="47" t="str">
        <f>Calculations!W89</f>
        <v>N/A</v>
      </c>
    </row>
    <row r="89" spans="1:14" x14ac:dyDescent="0.25">
      <c r="A89" s="23" t="s">
        <v>100</v>
      </c>
      <c r="B89" s="64" t="str">
        <f>'Array Table'!B89</f>
        <v>Ureaplasma urealyticum</v>
      </c>
      <c r="C89" s="45">
        <v>22</v>
      </c>
      <c r="D89" s="45">
        <v>22</v>
      </c>
      <c r="E89" s="46"/>
      <c r="F89" s="46"/>
      <c r="G89" s="45"/>
      <c r="H89" s="45"/>
      <c r="I89" s="45"/>
      <c r="J89" s="46"/>
      <c r="K89" s="46"/>
      <c r="L89" s="46"/>
      <c r="M89" s="47">
        <f>Calculations!V90</f>
        <v>22</v>
      </c>
      <c r="N89" s="47" t="str">
        <f>Calculations!W90</f>
        <v>N/A</v>
      </c>
    </row>
    <row r="90" spans="1:14" x14ac:dyDescent="0.25">
      <c r="A90" s="23" t="s">
        <v>101</v>
      </c>
      <c r="B90" s="64" t="str">
        <f>'Array Table'!B90</f>
        <v>Varibaculum cambriense</v>
      </c>
      <c r="C90" s="45">
        <v>20</v>
      </c>
      <c r="D90" s="45">
        <v>20</v>
      </c>
      <c r="E90" s="46"/>
      <c r="F90" s="46"/>
      <c r="G90" s="45"/>
      <c r="H90" s="45"/>
      <c r="I90" s="45"/>
      <c r="J90" s="46"/>
      <c r="K90" s="46"/>
      <c r="L90" s="46"/>
      <c r="M90" s="47">
        <f>Calculations!V91</f>
        <v>20</v>
      </c>
      <c r="N90" s="47" t="str">
        <f>Calculations!W91</f>
        <v>N/A</v>
      </c>
    </row>
    <row r="91" spans="1:14" x14ac:dyDescent="0.25">
      <c r="A91" s="23" t="s">
        <v>102</v>
      </c>
      <c r="B91" s="64" t="str">
        <f>'Array Table'!B91</f>
        <v>Veillonella parvula</v>
      </c>
      <c r="C91" s="45">
        <v>22</v>
      </c>
      <c r="D91" s="45">
        <v>22</v>
      </c>
      <c r="E91" s="46"/>
      <c r="F91" s="46"/>
      <c r="G91" s="45"/>
      <c r="H91" s="45"/>
      <c r="I91" s="45"/>
      <c r="J91" s="46"/>
      <c r="K91" s="46"/>
      <c r="L91" s="46"/>
      <c r="M91" s="47">
        <f>Calculations!V92</f>
        <v>22</v>
      </c>
      <c r="N91" s="47" t="str">
        <f>Calculations!W92</f>
        <v>N/A</v>
      </c>
    </row>
    <row r="92" spans="1:14" x14ac:dyDescent="0.25">
      <c r="A92" s="23" t="s">
        <v>103</v>
      </c>
      <c r="B92" s="64" t="str">
        <f>'Array Table'!B92</f>
        <v>Hs/Mm.GAPDH</v>
      </c>
      <c r="C92" s="45">
        <v>24</v>
      </c>
      <c r="D92" s="45">
        <v>24</v>
      </c>
      <c r="E92" s="46"/>
      <c r="F92" s="46"/>
      <c r="G92" s="45"/>
      <c r="H92" s="45"/>
      <c r="I92" s="45"/>
      <c r="J92" s="46"/>
      <c r="K92" s="46"/>
      <c r="L92" s="46"/>
      <c r="M92" s="47">
        <f>Calculations!V93</f>
        <v>24</v>
      </c>
      <c r="N92" s="47" t="str">
        <f>Calculations!W93</f>
        <v>N/A</v>
      </c>
    </row>
    <row r="93" spans="1:14" x14ac:dyDescent="0.25">
      <c r="A93" s="23" t="s">
        <v>104</v>
      </c>
      <c r="B93" s="64" t="str">
        <f>'Array Table'!B93</f>
        <v>Hs/Mm.HBB1</v>
      </c>
      <c r="C93" s="45">
        <v>24</v>
      </c>
      <c r="D93" s="45">
        <v>24</v>
      </c>
      <c r="E93" s="46"/>
      <c r="F93" s="46"/>
      <c r="G93" s="45"/>
      <c r="H93" s="45"/>
      <c r="I93" s="45"/>
      <c r="J93" s="46"/>
      <c r="K93" s="46"/>
      <c r="L93" s="46"/>
      <c r="M93" s="47">
        <f>Calculations!V94</f>
        <v>24</v>
      </c>
      <c r="N93" s="47" t="str">
        <f>Calculations!W94</f>
        <v>N/A</v>
      </c>
    </row>
    <row r="94" spans="1:14" x14ac:dyDescent="0.25">
      <c r="A94" s="23" t="s">
        <v>105</v>
      </c>
      <c r="B94" s="64" t="str">
        <f>'Array Table'!B94</f>
        <v>Pan Aspergillus/Candida</v>
      </c>
      <c r="C94" s="45">
        <v>24</v>
      </c>
      <c r="D94" s="45">
        <v>24</v>
      </c>
      <c r="E94" s="46"/>
      <c r="F94" s="46"/>
      <c r="G94" s="45"/>
      <c r="H94" s="45"/>
      <c r="I94" s="45"/>
      <c r="J94" s="46"/>
      <c r="K94" s="46"/>
      <c r="L94" s="46"/>
      <c r="M94" s="47">
        <f>Calculations!V95</f>
        <v>24</v>
      </c>
      <c r="N94" s="47" t="str">
        <f>Calculations!W95</f>
        <v>N/A</v>
      </c>
    </row>
    <row r="95" spans="1:14" x14ac:dyDescent="0.25">
      <c r="A95" s="23" t="s">
        <v>106</v>
      </c>
      <c r="B95" s="64" t="str">
        <f>'Array Table'!B95</f>
        <v>Pan Bacteria 1</v>
      </c>
      <c r="C95" s="45">
        <v>22</v>
      </c>
      <c r="D95" s="45">
        <v>22</v>
      </c>
      <c r="E95" s="46"/>
      <c r="F95" s="46"/>
      <c r="G95" s="45"/>
      <c r="H95" s="46"/>
      <c r="I95" s="46"/>
      <c r="J95" s="46"/>
      <c r="K95" s="46"/>
      <c r="L95" s="46"/>
      <c r="M95" s="47">
        <f>Calculations!V96</f>
        <v>22</v>
      </c>
      <c r="N95" s="47" t="str">
        <f>Calculations!W96</f>
        <v>N/A</v>
      </c>
    </row>
    <row r="96" spans="1:14" x14ac:dyDescent="0.25">
      <c r="A96" s="23" t="s">
        <v>107</v>
      </c>
      <c r="B96" s="64" t="str">
        <f>'Array Table'!B96</f>
        <v>Pan Bacteria 3</v>
      </c>
      <c r="C96" s="45">
        <v>22</v>
      </c>
      <c r="D96" s="45">
        <v>22</v>
      </c>
      <c r="E96" s="46"/>
      <c r="F96" s="46"/>
      <c r="G96" s="45"/>
      <c r="H96" s="46"/>
      <c r="I96" s="46"/>
      <c r="J96" s="46"/>
      <c r="K96" s="46"/>
      <c r="L96" s="46"/>
      <c r="M96" s="47">
        <f>Calculations!V97</f>
        <v>22</v>
      </c>
      <c r="N96" s="47" t="str">
        <f>Calculations!W97</f>
        <v>N/A</v>
      </c>
    </row>
    <row r="97" spans="1:14" x14ac:dyDescent="0.25">
      <c r="A97" s="23" t="s">
        <v>108</v>
      </c>
      <c r="B97" s="64" t="str">
        <f>'Array Table'!B97</f>
        <v>PPC</v>
      </c>
      <c r="C97" s="45">
        <v>22</v>
      </c>
      <c r="D97" s="45">
        <v>22</v>
      </c>
      <c r="E97" s="46"/>
      <c r="F97" s="46"/>
      <c r="G97" s="45"/>
      <c r="H97" s="46"/>
      <c r="I97" s="46"/>
      <c r="J97" s="46"/>
      <c r="K97" s="46"/>
      <c r="L97" s="46"/>
      <c r="M97" s="47">
        <f>Calculations!V98</f>
        <v>22</v>
      </c>
      <c r="N97" s="47" t="str">
        <f>Calculations!W98</f>
        <v>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18" sqref="A18:B18"/>
    </sheetView>
  </sheetViews>
  <sheetFormatPr defaultRowHeight="15" x14ac:dyDescent="0.25"/>
  <cols>
    <col min="2" max="2" width="24.5703125" customWidth="1"/>
  </cols>
  <sheetData>
    <row r="1" spans="1:14" s="18" customFormat="1" x14ac:dyDescent="0.25">
      <c r="A1" s="116" t="s">
        <v>990</v>
      </c>
      <c r="B1" s="116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18" customFormat="1" x14ac:dyDescent="0.25">
      <c r="A2" s="60"/>
      <c r="B2" s="60"/>
      <c r="C2" s="60" t="s">
        <v>86</v>
      </c>
      <c r="D2" s="60" t="s">
        <v>87</v>
      </c>
      <c r="E2" s="60" t="s">
        <v>88</v>
      </c>
      <c r="F2" s="60" t="s">
        <v>89</v>
      </c>
      <c r="G2" s="60" t="s">
        <v>90</v>
      </c>
      <c r="H2" s="60" t="s">
        <v>96</v>
      </c>
      <c r="I2" s="60" t="s">
        <v>97</v>
      </c>
    </row>
    <row r="3" spans="1:14" s="18" customFormat="1" x14ac:dyDescent="0.25">
      <c r="A3" s="56" t="s">
        <v>108</v>
      </c>
      <c r="B3" s="57" t="s">
        <v>109</v>
      </c>
      <c r="C3" s="61">
        <f>Calculations!C98</f>
        <v>22</v>
      </c>
      <c r="D3" s="61">
        <f>Calculations!D98</f>
        <v>22</v>
      </c>
      <c r="E3" s="61" t="str">
        <f>Calculations!E98</f>
        <v/>
      </c>
      <c r="F3" s="61" t="str">
        <f>Calculations!F98</f>
        <v/>
      </c>
      <c r="G3" s="61" t="str">
        <f>Calculations!G98</f>
        <v/>
      </c>
      <c r="H3" s="61">
        <f t="shared" ref="H3" si="0">AVERAGE(C3:G3)</f>
        <v>22</v>
      </c>
      <c r="I3" s="61" t="str">
        <f t="shared" ref="I3" si="1">IF(ISERROR(STDEV(C3:G3)),"",IF(COUNT(C3:G3)&lt;3,"N/A",STDEV(C3:G3)))</f>
        <v>N/A</v>
      </c>
    </row>
    <row r="4" spans="1:14" s="18" customFormat="1" x14ac:dyDescent="0.25">
      <c r="A4" s="114" t="s">
        <v>230</v>
      </c>
      <c r="B4" s="115"/>
      <c r="C4" s="60" t="str">
        <f>IF(ISNUMBER(C3),IF(AND(C3&gt;=20,C3&lt;=24),"Yes","No"),"")</f>
        <v>Yes</v>
      </c>
      <c r="D4" s="60" t="str">
        <f t="shared" ref="D4:G4" si="2">IF(ISNUMBER(D3),IF(AND(D3&gt;=20,D3&lt;=24),"Yes","No"),"")</f>
        <v>Yes</v>
      </c>
      <c r="E4" s="60" t="str">
        <f t="shared" si="2"/>
        <v/>
      </c>
      <c r="F4" s="60" t="str">
        <f t="shared" si="2"/>
        <v/>
      </c>
      <c r="G4" s="60" t="str">
        <f t="shared" si="2"/>
        <v/>
      </c>
      <c r="H4" s="59"/>
      <c r="I4" s="59"/>
    </row>
    <row r="5" spans="1:14" s="18" customFormat="1" x14ac:dyDescent="0.25"/>
    <row r="6" spans="1:14" s="6" customFormat="1" x14ac:dyDescent="0.25">
      <c r="A6" s="116" t="s">
        <v>1549</v>
      </c>
      <c r="B6" s="116"/>
    </row>
    <row r="7" spans="1:14" s="6" customFormat="1" x14ac:dyDescent="0.25">
      <c r="A7" s="19"/>
      <c r="B7" s="19"/>
      <c r="C7" s="19" t="s">
        <v>86</v>
      </c>
      <c r="D7" s="19" t="s">
        <v>87</v>
      </c>
      <c r="E7" s="19" t="s">
        <v>88</v>
      </c>
      <c r="F7" s="19" t="s">
        <v>89</v>
      </c>
      <c r="G7" s="19" t="s">
        <v>90</v>
      </c>
      <c r="H7" s="19" t="s">
        <v>91</v>
      </c>
      <c r="I7" s="19" t="s">
        <v>92</v>
      </c>
      <c r="J7" s="19" t="s">
        <v>93</v>
      </c>
      <c r="K7" s="19" t="s">
        <v>94</v>
      </c>
      <c r="L7" s="19" t="s">
        <v>95</v>
      </c>
      <c r="M7" s="19" t="s">
        <v>96</v>
      </c>
      <c r="N7" s="19" t="s">
        <v>97</v>
      </c>
    </row>
    <row r="8" spans="1:14" x14ac:dyDescent="0.25">
      <c r="A8" s="17" t="s">
        <v>103</v>
      </c>
      <c r="B8" s="2" t="s">
        <v>227</v>
      </c>
      <c r="C8" s="61">
        <f>Calculations!L93</f>
        <v>24</v>
      </c>
      <c r="D8" s="61">
        <f>Calculations!M93</f>
        <v>24</v>
      </c>
      <c r="E8" s="61" t="str">
        <f>Calculations!N93</f>
        <v/>
      </c>
      <c r="F8" s="61" t="str">
        <f>Calculations!O93</f>
        <v/>
      </c>
      <c r="G8" s="61" t="str">
        <f>Calculations!P93</f>
        <v/>
      </c>
      <c r="H8" s="61" t="str">
        <f>Calculations!Q93</f>
        <v/>
      </c>
      <c r="I8" s="61" t="str">
        <f>Calculations!R93</f>
        <v/>
      </c>
      <c r="J8" s="61" t="str">
        <f>Calculations!S93</f>
        <v/>
      </c>
      <c r="K8" s="61" t="str">
        <f>Calculations!T93</f>
        <v/>
      </c>
      <c r="L8" s="61" t="str">
        <f>Calculations!U93</f>
        <v/>
      </c>
      <c r="M8" s="27">
        <f t="shared" ref="M8" si="3">AVERAGE(C8:L8)</f>
        <v>24</v>
      </c>
      <c r="N8" s="37" t="str">
        <f t="shared" ref="N8" si="4">IF(ISERROR(STDEV(C8:L8)),"",IF(COUNT(C8:L8)&lt;3,"N/A",STDEV(C8:L8)))</f>
        <v>N/A</v>
      </c>
    </row>
    <row r="9" spans="1:14" s="18" customFormat="1" x14ac:dyDescent="0.25">
      <c r="A9" s="35" t="s">
        <v>104</v>
      </c>
      <c r="B9" s="2" t="s">
        <v>228</v>
      </c>
      <c r="C9" s="61">
        <f>Calculations!L94</f>
        <v>24</v>
      </c>
      <c r="D9" s="61">
        <f>Calculations!M94</f>
        <v>24</v>
      </c>
      <c r="E9" s="61" t="str">
        <f>Calculations!N94</f>
        <v/>
      </c>
      <c r="F9" s="61" t="str">
        <f>Calculations!O94</f>
        <v/>
      </c>
      <c r="G9" s="61" t="str">
        <f>Calculations!P94</f>
        <v/>
      </c>
      <c r="H9" s="61" t="str">
        <f>Calculations!Q94</f>
        <v/>
      </c>
      <c r="I9" s="61" t="str">
        <f>Calculations!R94</f>
        <v/>
      </c>
      <c r="J9" s="61" t="str">
        <f>Calculations!S94</f>
        <v/>
      </c>
      <c r="K9" s="61" t="str">
        <f>Calculations!T94</f>
        <v/>
      </c>
      <c r="L9" s="61" t="str">
        <f>Calculations!U94</f>
        <v/>
      </c>
      <c r="M9" s="37">
        <f t="shared" ref="M9:M11" si="5">AVERAGE(C9:L9)</f>
        <v>24</v>
      </c>
      <c r="N9" s="37" t="str">
        <f t="shared" ref="N9:N11" si="6">IF(ISERROR(STDEV(C9:L9)),"",IF(COUNT(C9:L9)&lt;3,"N/A",STDEV(C9:L9)))</f>
        <v>N/A</v>
      </c>
    </row>
    <row r="10" spans="1:14" s="18" customFormat="1" x14ac:dyDescent="0.25">
      <c r="A10" s="35" t="s">
        <v>106</v>
      </c>
      <c r="B10" s="2" t="s">
        <v>214</v>
      </c>
      <c r="C10" s="61">
        <f>Calculations!L96</f>
        <v>22</v>
      </c>
      <c r="D10" s="61">
        <f>Calculations!M96</f>
        <v>22</v>
      </c>
      <c r="E10" s="61" t="str">
        <f>Calculations!N96</f>
        <v/>
      </c>
      <c r="F10" s="61" t="str">
        <f>Calculations!O96</f>
        <v/>
      </c>
      <c r="G10" s="61" t="str">
        <f>Calculations!P96</f>
        <v/>
      </c>
      <c r="H10" s="61" t="str">
        <f>Calculations!Q96</f>
        <v/>
      </c>
      <c r="I10" s="61" t="str">
        <f>Calculations!R96</f>
        <v/>
      </c>
      <c r="J10" s="61" t="str">
        <f>Calculations!S96</f>
        <v/>
      </c>
      <c r="K10" s="61" t="str">
        <f>Calculations!T96</f>
        <v/>
      </c>
      <c r="L10" s="61" t="str">
        <f>Calculations!U96</f>
        <v/>
      </c>
      <c r="M10" s="37">
        <f t="shared" si="5"/>
        <v>22</v>
      </c>
      <c r="N10" s="37" t="str">
        <f t="shared" si="6"/>
        <v>N/A</v>
      </c>
    </row>
    <row r="11" spans="1:14" x14ac:dyDescent="0.25">
      <c r="A11" s="35" t="s">
        <v>107</v>
      </c>
      <c r="B11" s="2" t="s">
        <v>229</v>
      </c>
      <c r="C11" s="61">
        <f>Calculations!L97</f>
        <v>22</v>
      </c>
      <c r="D11" s="61">
        <f>Calculations!M97</f>
        <v>22</v>
      </c>
      <c r="E11" s="61" t="str">
        <f>Calculations!N97</f>
        <v/>
      </c>
      <c r="F11" s="61" t="str">
        <f>Calculations!O97</f>
        <v/>
      </c>
      <c r="G11" s="61" t="str">
        <f>Calculations!P97</f>
        <v/>
      </c>
      <c r="H11" s="61" t="str">
        <f>Calculations!Q97</f>
        <v/>
      </c>
      <c r="I11" s="61" t="str">
        <f>Calculations!R97</f>
        <v/>
      </c>
      <c r="J11" s="61" t="str">
        <f>Calculations!S97</f>
        <v/>
      </c>
      <c r="K11" s="61" t="str">
        <f>Calculations!T97</f>
        <v/>
      </c>
      <c r="L11" s="61" t="str">
        <f>Calculations!U97</f>
        <v/>
      </c>
      <c r="M11" s="37">
        <f t="shared" si="5"/>
        <v>22</v>
      </c>
      <c r="N11" s="37" t="str">
        <f t="shared" si="6"/>
        <v>N/A</v>
      </c>
    </row>
    <row r="12" spans="1:14" s="18" customFormat="1" x14ac:dyDescent="0.25">
      <c r="A12" s="111" t="s">
        <v>127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3"/>
    </row>
    <row r="13" spans="1:14" s="63" customFormat="1" x14ac:dyDescent="0.25">
      <c r="A13" s="35" t="s">
        <v>103</v>
      </c>
      <c r="B13" s="2" t="s">
        <v>227</v>
      </c>
      <c r="C13" s="91" t="str">
        <f>IF(ISNUMBER(C8),IF(C8&lt;32,"OK",IF(C8&gt;35,"Warning","inconclusive")),"")</f>
        <v>OK</v>
      </c>
      <c r="D13" s="91" t="str">
        <f>IF(ISNUMBER(D8),IF(D8&lt;32,"OK",IF(D8&gt;35,"Warning","inconclusive")),"")</f>
        <v>OK</v>
      </c>
      <c r="E13" s="91" t="str">
        <f t="shared" ref="E13:L13" si="7">IF(ISNUMBER(E8),IF(E8&lt;32,"OK",IF(E8&gt;35,"Warning","inconclusive")),"")</f>
        <v/>
      </c>
      <c r="F13" s="91" t="str">
        <f t="shared" si="7"/>
        <v/>
      </c>
      <c r="G13" s="91" t="str">
        <f t="shared" si="7"/>
        <v/>
      </c>
      <c r="H13" s="91" t="str">
        <f t="shared" si="7"/>
        <v/>
      </c>
      <c r="I13" s="91" t="str">
        <f t="shared" si="7"/>
        <v/>
      </c>
      <c r="J13" s="91" t="str">
        <f t="shared" si="7"/>
        <v/>
      </c>
      <c r="K13" s="91" t="str">
        <f t="shared" si="7"/>
        <v/>
      </c>
      <c r="L13" s="91" t="str">
        <f t="shared" si="7"/>
        <v/>
      </c>
      <c r="M13" s="90"/>
      <c r="N13" s="90"/>
    </row>
    <row r="14" spans="1:14" s="63" customFormat="1" x14ac:dyDescent="0.25">
      <c r="A14" s="35" t="s">
        <v>104</v>
      </c>
      <c r="B14" s="2" t="s">
        <v>228</v>
      </c>
      <c r="C14" s="91" t="str">
        <f>IF(ISNUMBER(C9),IF(C9&lt;32,"OK",IF(C9&gt;35,"Warning","inconclusive")),"")</f>
        <v>OK</v>
      </c>
      <c r="D14" s="91" t="str">
        <f t="shared" ref="D14:L14" si="8">IF(ISNUMBER(D9),IF(D9&lt;32,"OK",IF(D9&gt;35,"Warning","inconclusive")),"")</f>
        <v>OK</v>
      </c>
      <c r="E14" s="91" t="str">
        <f t="shared" si="8"/>
        <v/>
      </c>
      <c r="F14" s="91" t="str">
        <f t="shared" si="8"/>
        <v/>
      </c>
      <c r="G14" s="91" t="str">
        <f t="shared" si="8"/>
        <v/>
      </c>
      <c r="H14" s="91" t="str">
        <f t="shared" si="8"/>
        <v/>
      </c>
      <c r="I14" s="91" t="str">
        <f t="shared" si="8"/>
        <v/>
      </c>
      <c r="J14" s="91" t="str">
        <f t="shared" si="8"/>
        <v/>
      </c>
      <c r="K14" s="91" t="str">
        <f t="shared" si="8"/>
        <v/>
      </c>
      <c r="L14" s="91" t="str">
        <f t="shared" si="8"/>
        <v/>
      </c>
      <c r="M14" s="90"/>
      <c r="N14" s="90"/>
    </row>
    <row r="15" spans="1:14" s="63" customFormat="1" x14ac:dyDescent="0.25">
      <c r="A15" s="35" t="s">
        <v>106</v>
      </c>
      <c r="B15" s="2" t="s">
        <v>214</v>
      </c>
      <c r="C15" s="91" t="str">
        <f>IF(ISNUMBER(C10),IF(Calculations!Z96&gt;3,"OK",IF(Calculations!Z96&lt;1,"Warning","inconclusive")),"")</f>
        <v>OK</v>
      </c>
      <c r="D15" s="91" t="str">
        <f>IF(ISNUMBER(D10),IF(Calculations!AA96&gt;3,"OK",IF(Calculations!AA96&lt;1,"Warning","inconclusive")),"")</f>
        <v>OK</v>
      </c>
      <c r="E15" s="91" t="str">
        <f>IF(ISNUMBER(E10),IF(Calculations!AB96&gt;3,"OK",IF(Calculations!AB96&lt;1,"Warning","inconclusive")),"")</f>
        <v/>
      </c>
      <c r="F15" s="91" t="str">
        <f>IF(ISNUMBER(F10),IF(Calculations!AC96&gt;3,"OK",IF(Calculations!AC96&lt;1,"Warning","inconclusive")),"")</f>
        <v/>
      </c>
      <c r="G15" s="91" t="str">
        <f>IF(ISNUMBER(G10),IF(Calculations!AD96&gt;3,"OK",IF(Calculations!AD96&lt;1,"Warning","inconclusive")),"")</f>
        <v/>
      </c>
      <c r="H15" s="91" t="str">
        <f>IF(ISNUMBER(H10),IF(Calculations!AE96&gt;3,"OK",IF(Calculations!AE96&lt;1,"Warning","inconclusive")),"")</f>
        <v/>
      </c>
      <c r="I15" s="91" t="str">
        <f>IF(ISNUMBER(I10),IF(Calculations!AF96&gt;3,"OK",IF(Calculations!AF96&lt;1,"Warning","inconclusive")),"")</f>
        <v/>
      </c>
      <c r="J15" s="91" t="str">
        <f>IF(ISNUMBER(J10),IF(Calculations!AG96&gt;3,"OK",IF(Calculations!AG96&lt;1,"Warning","inconclusive")),"")</f>
        <v/>
      </c>
      <c r="K15" s="91" t="str">
        <f>IF(ISNUMBER(K10),IF(Calculations!AH96&gt;3,"OK",IF(Calculations!AH96&lt;1,"Warning","inconclusive")),"")</f>
        <v/>
      </c>
      <c r="L15" s="91" t="str">
        <f>IF(ISNUMBER(L10),IF(Calculations!AI96&gt;3,"OK",IF(Calculations!AI96&lt;1,"Warning","inconclusive")),"")</f>
        <v/>
      </c>
      <c r="M15" s="90"/>
      <c r="N15" s="90"/>
    </row>
    <row r="16" spans="1:14" s="63" customFormat="1" x14ac:dyDescent="0.25">
      <c r="A16" s="35" t="s">
        <v>107</v>
      </c>
      <c r="B16" s="2" t="s">
        <v>229</v>
      </c>
      <c r="C16" s="91" t="str">
        <f>IF(ISNUMBER(C11),IF(Calculations!Z97&gt;3,"OK",IF(Calculations!Z97&lt;1,"Warning","inconclusive")),"")</f>
        <v>OK</v>
      </c>
      <c r="D16" s="91" t="str">
        <f>IF(ISNUMBER(D11),IF(Calculations!AA97&gt;3,"OK",IF(Calculations!AA97&lt;1,"Warning","inconclusive")),"")</f>
        <v>OK</v>
      </c>
      <c r="E16" s="91" t="str">
        <f>IF(ISNUMBER(E11),IF(Calculations!AB97&gt;3,"OK",IF(Calculations!AB97&lt;1,"Warning","inconclusive")),"")</f>
        <v/>
      </c>
      <c r="F16" s="91" t="str">
        <f>IF(ISNUMBER(F11),IF(Calculations!AC97&gt;3,"OK",IF(Calculations!AC97&lt;1,"Warning","inconclusive")),"")</f>
        <v/>
      </c>
      <c r="G16" s="91" t="str">
        <f>IF(ISNUMBER(G11),IF(Calculations!AD97&gt;3,"OK",IF(Calculations!AD97&lt;1,"Warning","inconclusive")),"")</f>
        <v/>
      </c>
      <c r="H16" s="91" t="str">
        <f>IF(ISNUMBER(H11),IF(Calculations!AE97&gt;3,"OK",IF(Calculations!AE97&lt;1,"Warning","inconclusive")),"")</f>
        <v/>
      </c>
      <c r="I16" s="91" t="str">
        <f>IF(ISNUMBER(I11),IF(Calculations!AF97&gt;3,"OK",IF(Calculations!AF97&lt;1,"Warning","inconclusive")),"")</f>
        <v/>
      </c>
      <c r="J16" s="91" t="str">
        <f>IF(ISNUMBER(J11),IF(Calculations!AG97&gt;3,"OK",IF(Calculations!AG97&lt;1,"Warning","inconclusive")),"")</f>
        <v/>
      </c>
      <c r="K16" s="91" t="str">
        <f>IF(ISNUMBER(K11),IF(Calculations!AH97&gt;3,"OK",IF(Calculations!AH97&lt;1,"Warning","inconclusive")),"")</f>
        <v/>
      </c>
      <c r="L16" s="91" t="str">
        <f>IF(ISNUMBER(L11),IF(Calculations!AI97&gt;3,"OK",IF(Calculations!AI97&lt;1,"Warning","inconclusive")),"")</f>
        <v/>
      </c>
      <c r="M16" s="90"/>
      <c r="N16" s="90"/>
    </row>
    <row r="17" spans="1:14" s="18" customFormat="1" x14ac:dyDescent="0.25">
      <c r="A17" s="28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4" x14ac:dyDescent="0.25">
      <c r="A18" s="116" t="s">
        <v>1550</v>
      </c>
      <c r="B18" s="116"/>
    </row>
    <row r="19" spans="1:14" x14ac:dyDescent="0.25">
      <c r="A19" s="19"/>
      <c r="B19" s="19"/>
      <c r="C19" s="19" t="s">
        <v>86</v>
      </c>
      <c r="D19" s="19" t="s">
        <v>87</v>
      </c>
      <c r="E19" s="19" t="s">
        <v>88</v>
      </c>
      <c r="F19" s="19" t="s">
        <v>89</v>
      </c>
      <c r="G19" s="19" t="s">
        <v>90</v>
      </c>
      <c r="H19" s="19" t="s">
        <v>91</v>
      </c>
      <c r="I19" s="19" t="s">
        <v>92</v>
      </c>
      <c r="J19" s="19" t="s">
        <v>93</v>
      </c>
      <c r="K19" s="19" t="s">
        <v>94</v>
      </c>
      <c r="L19" s="19" t="s">
        <v>95</v>
      </c>
      <c r="M19" s="19" t="s">
        <v>96</v>
      </c>
      <c r="N19" s="19" t="s">
        <v>97</v>
      </c>
    </row>
    <row r="20" spans="1:14" x14ac:dyDescent="0.25">
      <c r="A20" s="56" t="s">
        <v>108</v>
      </c>
      <c r="B20" s="57" t="s">
        <v>109</v>
      </c>
      <c r="C20" s="61">
        <f>Calculations!L98</f>
        <v>22</v>
      </c>
      <c r="D20" s="61">
        <f>Calculations!M98</f>
        <v>22</v>
      </c>
      <c r="E20" s="61" t="str">
        <f>Calculations!N98</f>
        <v/>
      </c>
      <c r="F20" s="61" t="str">
        <f>Calculations!O98</f>
        <v/>
      </c>
      <c r="G20" s="61" t="str">
        <f>Calculations!P98</f>
        <v/>
      </c>
      <c r="H20" s="61" t="str">
        <f>Calculations!Q98</f>
        <v/>
      </c>
      <c r="I20" s="61" t="str">
        <f>Calculations!R98</f>
        <v/>
      </c>
      <c r="J20" s="61" t="str">
        <f>Calculations!S98</f>
        <v/>
      </c>
      <c r="K20" s="61" t="str">
        <f>Calculations!T98</f>
        <v/>
      </c>
      <c r="L20" s="61" t="str">
        <f>Calculations!U98</f>
        <v/>
      </c>
      <c r="M20" s="61">
        <f t="shared" ref="M20" si="9">AVERAGE(C20:L20)</f>
        <v>22</v>
      </c>
      <c r="N20" s="61" t="str">
        <f t="shared" ref="N20" si="10">IF(ISERROR(STDEV(C20:L20)),"",IF(COUNT(C20:L20)&lt;3,"N/A",STDEV(C20:L20)))</f>
        <v>N/A</v>
      </c>
    </row>
    <row r="21" spans="1:14" x14ac:dyDescent="0.25">
      <c r="A21" s="114" t="s">
        <v>230</v>
      </c>
      <c r="B21" s="115"/>
      <c r="C21" s="60" t="str">
        <f>IF(ISNUMBER(C20),IF(AND(C20&gt;=20,C20&lt;=24),"Yes","No"),"")</f>
        <v>Yes</v>
      </c>
      <c r="D21" s="60" t="str">
        <f t="shared" ref="D21:L21" si="11">IF(ISNUMBER(D20),IF(AND(D20&gt;=20,D20&lt;=24),"Yes","No"),"")</f>
        <v>Yes</v>
      </c>
      <c r="E21" s="60" t="str">
        <f t="shared" si="11"/>
        <v/>
      </c>
      <c r="F21" s="60" t="str">
        <f t="shared" si="11"/>
        <v/>
      </c>
      <c r="G21" s="60" t="str">
        <f t="shared" si="11"/>
        <v/>
      </c>
      <c r="H21" s="60" t="str">
        <f t="shared" si="11"/>
        <v/>
      </c>
      <c r="I21" s="60" t="str">
        <f t="shared" si="11"/>
        <v/>
      </c>
      <c r="J21" s="60" t="str">
        <f t="shared" si="11"/>
        <v/>
      </c>
      <c r="K21" s="60" t="str">
        <f t="shared" si="11"/>
        <v/>
      </c>
      <c r="L21" s="60" t="str">
        <f t="shared" si="11"/>
        <v/>
      </c>
    </row>
    <row r="22" spans="1:14" s="18" customForma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4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4" x14ac:dyDescent="0.25">
      <c r="C24" s="18"/>
    </row>
  </sheetData>
  <mergeCells count="6">
    <mergeCell ref="A12:N12"/>
    <mergeCell ref="A21:B21"/>
    <mergeCell ref="A18:B18"/>
    <mergeCell ref="A1:B1"/>
    <mergeCell ref="A4:B4"/>
    <mergeCell ref="A6:B6"/>
  </mergeCells>
  <conditionalFormatting sqref="C4:G4 C21:L21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3:L16">
    <cfRule type="containsText" dxfId="5" priority="1" operator="containsText" text="inconclusive">
      <formula>NOT(ISERROR(SEARCH("inconclusive",C13)))</formula>
    </cfRule>
    <cfRule type="containsText" dxfId="4" priority="2" operator="containsText" text="Warning">
      <formula>NOT(ISERROR(SEARCH("Warning",C13)))</formula>
    </cfRule>
    <cfRule type="containsText" dxfId="3" priority="3" operator="containsText" text="OK">
      <formula>NOT(ISERROR(SEARCH("OK",C13)))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workbookViewId="0">
      <selection activeCell="D1" sqref="D1"/>
    </sheetView>
  </sheetViews>
  <sheetFormatPr defaultRowHeight="15" x14ac:dyDescent="0.25"/>
  <cols>
    <col min="1" max="1" width="5.7109375" style="6" customWidth="1"/>
    <col min="2" max="2" width="30.85546875" style="63" customWidth="1"/>
    <col min="3" max="3" width="34.7109375" style="6" customWidth="1"/>
    <col min="4" max="4" width="31.140625" style="18" customWidth="1"/>
    <col min="5" max="5" width="31.140625" style="63" customWidth="1"/>
    <col min="6" max="6" width="10.28515625" style="18" customWidth="1"/>
    <col min="7" max="7" width="12.7109375" style="18" customWidth="1"/>
    <col min="11" max="11" width="9.140625" style="26"/>
  </cols>
  <sheetData>
    <row r="1" spans="1:17" ht="45" x14ac:dyDescent="0.25">
      <c r="A1" s="15" t="s">
        <v>0</v>
      </c>
      <c r="B1" s="66" t="s">
        <v>1542</v>
      </c>
      <c r="C1" s="67" t="s">
        <v>1547</v>
      </c>
      <c r="D1" s="67" t="s">
        <v>1548</v>
      </c>
      <c r="E1" s="67" t="s">
        <v>1541</v>
      </c>
      <c r="F1" s="44" t="s">
        <v>235</v>
      </c>
      <c r="G1" s="44" t="s">
        <v>987</v>
      </c>
      <c r="H1" s="44" t="s">
        <v>86</v>
      </c>
      <c r="I1" s="44" t="s">
        <v>87</v>
      </c>
      <c r="J1" s="44" t="s">
        <v>88</v>
      </c>
      <c r="K1" s="48" t="s">
        <v>89</v>
      </c>
      <c r="L1" s="44" t="s">
        <v>90</v>
      </c>
      <c r="M1" s="44" t="s">
        <v>91</v>
      </c>
      <c r="N1" s="44" t="s">
        <v>92</v>
      </c>
      <c r="O1" s="44" t="s">
        <v>93</v>
      </c>
      <c r="P1" s="44" t="s">
        <v>94</v>
      </c>
      <c r="Q1" s="44" t="s">
        <v>95</v>
      </c>
    </row>
    <row r="2" spans="1:17" x14ac:dyDescent="0.25">
      <c r="A2" s="5" t="s">
        <v>1</v>
      </c>
      <c r="B2" s="93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Acidaminococcus fermentans</v>
      </c>
      <c r="C2" s="94" t="str">
        <f>'Array Table'!C2</f>
        <v/>
      </c>
      <c r="D2" s="94" t="str">
        <f>'Array Table'!D2</f>
        <v/>
      </c>
      <c r="E2" s="94" t="str">
        <f>'Array Table'!E2</f>
        <v xml:space="preserve"> </v>
      </c>
      <c r="F2" s="92">
        <f>'Array Table'!F2</f>
        <v>100</v>
      </c>
      <c r="G2" s="16" t="str">
        <f>IF(Calculations!H3&gt;35,"OK","Warning")</f>
        <v>OK</v>
      </c>
      <c r="H2" s="20" t="str">
        <f>Calculations!AL3</f>
        <v/>
      </c>
      <c r="I2" s="20" t="str">
        <f>Calculations!AM3</f>
        <v/>
      </c>
      <c r="J2" s="20" t="str">
        <f>Calculations!AN3</f>
        <v/>
      </c>
      <c r="K2" s="24" t="str">
        <f>Calculations!AO3</f>
        <v/>
      </c>
      <c r="L2" s="20" t="str">
        <f>Calculations!AP3</f>
        <v/>
      </c>
      <c r="M2" s="20" t="str">
        <f>Calculations!AQ3</f>
        <v/>
      </c>
      <c r="N2" s="20" t="str">
        <f>Calculations!AR3</f>
        <v/>
      </c>
      <c r="O2" s="20" t="str">
        <f>Calculations!AS3</f>
        <v/>
      </c>
      <c r="P2" s="20" t="str">
        <f>Calculations!AT3</f>
        <v/>
      </c>
      <c r="Q2" s="20" t="str">
        <f>Calculations!AU3</f>
        <v/>
      </c>
    </row>
    <row r="3" spans="1:17" x14ac:dyDescent="0.25">
      <c r="A3" s="5" t="s">
        <v>2</v>
      </c>
      <c r="B3" s="93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Actinomyces israelii</v>
      </c>
      <c r="C3" s="94" t="str">
        <f>'Array Table'!C3</f>
        <v/>
      </c>
      <c r="D3" s="94" t="str">
        <f>'Array Table'!D3</f>
        <v/>
      </c>
      <c r="E3" s="94" t="str">
        <f>'Array Table'!E3</f>
        <v/>
      </c>
      <c r="F3" s="92">
        <f>'Array Table'!F3</f>
        <v>20</v>
      </c>
      <c r="G3" s="16" t="str">
        <f>IF(Calculations!H4&gt;35,"OK","Warning")</f>
        <v>OK</v>
      </c>
      <c r="H3" s="20" t="str">
        <f>Calculations!AL4</f>
        <v/>
      </c>
      <c r="I3" s="20" t="str">
        <f>Calculations!AM4</f>
        <v/>
      </c>
      <c r="J3" s="20" t="str">
        <f>Calculations!AN4</f>
        <v/>
      </c>
      <c r="K3" s="24" t="str">
        <f>Calculations!AO4</f>
        <v/>
      </c>
      <c r="L3" s="20" t="str">
        <f>Calculations!AP4</f>
        <v/>
      </c>
      <c r="M3" s="20" t="str">
        <f>Calculations!AQ4</f>
        <v/>
      </c>
      <c r="N3" s="20" t="str">
        <f>Calculations!AR4</f>
        <v/>
      </c>
      <c r="O3" s="20" t="str">
        <f>Calculations!AS4</f>
        <v/>
      </c>
      <c r="P3" s="20" t="str">
        <f>Calculations!AT4</f>
        <v/>
      </c>
      <c r="Q3" s="20" t="str">
        <f>Calculations!AU4</f>
        <v/>
      </c>
    </row>
    <row r="4" spans="1:17" x14ac:dyDescent="0.25">
      <c r="A4" s="5" t="s">
        <v>3</v>
      </c>
      <c r="B4" s="93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Actinomyces naeslundii</v>
      </c>
      <c r="C4" s="94" t="str">
        <f>'Array Table'!C4</f>
        <v/>
      </c>
      <c r="D4" s="94" t="str">
        <f>'Array Table'!D4</f>
        <v/>
      </c>
      <c r="E4" s="94" t="str">
        <f>'Array Table'!E4</f>
        <v/>
      </c>
      <c r="F4" s="92">
        <f>'Array Table'!F4</f>
        <v>20</v>
      </c>
      <c r="G4" s="16" t="str">
        <f>IF(Calculations!H5&gt;35,"OK","Warning")</f>
        <v>OK</v>
      </c>
      <c r="H4" s="20" t="str">
        <f>Calculations!AL5</f>
        <v/>
      </c>
      <c r="I4" s="20" t="str">
        <f>Calculations!AM5</f>
        <v/>
      </c>
      <c r="J4" s="20" t="str">
        <f>Calculations!AN5</f>
        <v/>
      </c>
      <c r="K4" s="24" t="str">
        <f>Calculations!AO5</f>
        <v/>
      </c>
      <c r="L4" s="20" t="str">
        <f>Calculations!AP5</f>
        <v/>
      </c>
      <c r="M4" s="20" t="str">
        <f>Calculations!AQ5</f>
        <v/>
      </c>
      <c r="N4" s="20" t="str">
        <f>Calculations!AR5</f>
        <v/>
      </c>
      <c r="O4" s="20" t="str">
        <f>Calculations!AS5</f>
        <v/>
      </c>
      <c r="P4" s="20" t="str">
        <f>Calculations!AT5</f>
        <v/>
      </c>
      <c r="Q4" s="20" t="str">
        <f>Calculations!AU5</f>
        <v/>
      </c>
    </row>
    <row r="5" spans="1:17" x14ac:dyDescent="0.25">
      <c r="A5" s="5" t="s">
        <v>4</v>
      </c>
      <c r="B5" s="93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Actinomyces odontolyticus</v>
      </c>
      <c r="C5" s="94" t="str">
        <f>'Array Table'!C5</f>
        <v/>
      </c>
      <c r="D5" s="94" t="str">
        <f>'Array Table'!D5</f>
        <v/>
      </c>
      <c r="E5" s="94" t="str">
        <f>'Array Table'!E5</f>
        <v>Actinomyces lingnae</v>
      </c>
      <c r="F5" s="92">
        <f>'Array Table'!F5</f>
        <v>100</v>
      </c>
      <c r="G5" s="16" t="str">
        <f>IF(Calculations!H6&gt;35,"OK","Warning")</f>
        <v>OK</v>
      </c>
      <c r="H5" s="20" t="str">
        <f>Calculations!AL6</f>
        <v/>
      </c>
      <c r="I5" s="20" t="str">
        <f>Calculations!AM6</f>
        <v/>
      </c>
      <c r="J5" s="20" t="str">
        <f>Calculations!AN6</f>
        <v/>
      </c>
      <c r="K5" s="24" t="str">
        <f>Calculations!AO6</f>
        <v/>
      </c>
      <c r="L5" s="20" t="str">
        <f>Calculations!AP6</f>
        <v/>
      </c>
      <c r="M5" s="20" t="str">
        <f>Calculations!AQ6</f>
        <v/>
      </c>
      <c r="N5" s="20" t="str">
        <f>Calculations!AR6</f>
        <v/>
      </c>
      <c r="O5" s="20" t="str">
        <f>Calculations!AS6</f>
        <v/>
      </c>
      <c r="P5" s="20" t="str">
        <f>Calculations!AT6</f>
        <v/>
      </c>
      <c r="Q5" s="20" t="str">
        <f>Calculations!AU6</f>
        <v/>
      </c>
    </row>
    <row r="6" spans="1:17" x14ac:dyDescent="0.25">
      <c r="A6" s="5" t="s">
        <v>5</v>
      </c>
      <c r="B6" s="93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Actinomyces urogenitalis</v>
      </c>
      <c r="C6" s="94" t="str">
        <f>'Array Table'!C6</f>
        <v/>
      </c>
      <c r="D6" s="94" t="str">
        <f>'Array Table'!D6</f>
        <v/>
      </c>
      <c r="E6" s="94" t="str">
        <f>'Array Table'!E6</f>
        <v/>
      </c>
      <c r="F6" s="92">
        <f>'Array Table'!F6</f>
        <v>30</v>
      </c>
      <c r="G6" s="16" t="str">
        <f>IF(Calculations!H7&gt;35,"OK","Warning")</f>
        <v>OK</v>
      </c>
      <c r="H6" s="20" t="str">
        <f>Calculations!AL7</f>
        <v/>
      </c>
      <c r="I6" s="20" t="str">
        <f>Calculations!AM7</f>
        <v/>
      </c>
      <c r="J6" s="20" t="str">
        <f>Calculations!AN7</f>
        <v/>
      </c>
      <c r="K6" s="24" t="str">
        <f>Calculations!AO7</f>
        <v/>
      </c>
      <c r="L6" s="20" t="str">
        <f>Calculations!AP7</f>
        <v/>
      </c>
      <c r="M6" s="20" t="str">
        <f>Calculations!AQ7</f>
        <v/>
      </c>
      <c r="N6" s="20" t="str">
        <f>Calculations!AR7</f>
        <v/>
      </c>
      <c r="O6" s="20" t="str">
        <f>Calculations!AS7</f>
        <v/>
      </c>
      <c r="P6" s="20" t="str">
        <f>Calculations!AT7</f>
        <v/>
      </c>
      <c r="Q6" s="20" t="str">
        <f>Calculations!AU7</f>
        <v/>
      </c>
    </row>
    <row r="7" spans="1:17" x14ac:dyDescent="0.25">
      <c r="A7" s="5" t="s">
        <v>6</v>
      </c>
      <c r="B7" s="93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Aerococcus christensenii</v>
      </c>
      <c r="C7" s="94" t="str">
        <f>'Array Table'!C7</f>
        <v/>
      </c>
      <c r="D7" s="94" t="str">
        <f>'Array Table'!D7</f>
        <v/>
      </c>
      <c r="E7" s="94" t="str">
        <f>'Array Table'!E7</f>
        <v/>
      </c>
      <c r="F7" s="92">
        <f>'Array Table'!F7</f>
        <v>50</v>
      </c>
      <c r="G7" s="16" t="str">
        <f>IF(Calculations!H8&gt;35,"OK","Warning")</f>
        <v>OK</v>
      </c>
      <c r="H7" s="20" t="str">
        <f>Calculations!AL8</f>
        <v/>
      </c>
      <c r="I7" s="20" t="str">
        <f>Calculations!AM8</f>
        <v/>
      </c>
      <c r="J7" s="20" t="str">
        <f>Calculations!AN8</f>
        <v/>
      </c>
      <c r="K7" s="24" t="str">
        <f>Calculations!AO8</f>
        <v/>
      </c>
      <c r="L7" s="20" t="str">
        <f>Calculations!AP8</f>
        <v/>
      </c>
      <c r="M7" s="20" t="str">
        <f>Calculations!AQ8</f>
        <v/>
      </c>
      <c r="N7" s="20" t="str">
        <f>Calculations!AR8</f>
        <v/>
      </c>
      <c r="O7" s="20" t="str">
        <f>Calculations!AS8</f>
        <v/>
      </c>
      <c r="P7" s="20" t="str">
        <f>Calculations!AT8</f>
        <v/>
      </c>
      <c r="Q7" s="20" t="str">
        <f>Calculations!AU8</f>
        <v/>
      </c>
    </row>
    <row r="8" spans="1:17" x14ac:dyDescent="0.25">
      <c r="A8" s="5" t="s">
        <v>7</v>
      </c>
      <c r="B8" s="93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Aerococcus urinae</v>
      </c>
      <c r="C8" s="94" t="str">
        <f>'Array Table'!C8</f>
        <v/>
      </c>
      <c r="D8" s="94" t="str">
        <f>'Array Table'!D8</f>
        <v/>
      </c>
      <c r="E8" s="94" t="str">
        <f>'Array Table'!E8</f>
        <v/>
      </c>
      <c r="F8" s="92">
        <f>'Array Table'!F8</f>
        <v>100</v>
      </c>
      <c r="G8" s="16" t="str">
        <f>IF(Calculations!H9&gt;35,"OK","Warning")</f>
        <v>OK</v>
      </c>
      <c r="H8" s="20" t="str">
        <f>Calculations!AL9</f>
        <v/>
      </c>
      <c r="I8" s="20" t="str">
        <f>Calculations!AM9</f>
        <v/>
      </c>
      <c r="J8" s="20" t="str">
        <f>Calculations!AN9</f>
        <v/>
      </c>
      <c r="K8" s="24" t="str">
        <f>Calculations!AO9</f>
        <v/>
      </c>
      <c r="L8" s="20" t="str">
        <f>Calculations!AP9</f>
        <v/>
      </c>
      <c r="M8" s="20" t="str">
        <f>Calculations!AQ9</f>
        <v/>
      </c>
      <c r="N8" s="20" t="str">
        <f>Calculations!AR9</f>
        <v/>
      </c>
      <c r="O8" s="20" t="str">
        <f>Calculations!AS9</f>
        <v/>
      </c>
      <c r="P8" s="20" t="str">
        <f>Calculations!AT9</f>
        <v/>
      </c>
      <c r="Q8" s="20" t="str">
        <f>Calculations!AU9</f>
        <v/>
      </c>
    </row>
    <row r="9" spans="1:17" x14ac:dyDescent="0.25">
      <c r="A9" s="5" t="s">
        <v>8</v>
      </c>
      <c r="B9" s="93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Aerococcus viridans</v>
      </c>
      <c r="C9" s="94" t="str">
        <f>'Array Table'!C9</f>
        <v/>
      </c>
      <c r="D9" s="94" t="str">
        <f>'Array Table'!D9</f>
        <v/>
      </c>
      <c r="E9" s="94" t="str">
        <f>'Array Table'!E9</f>
        <v/>
      </c>
      <c r="F9" s="92">
        <f>'Array Table'!F9</f>
        <v>20</v>
      </c>
      <c r="G9" s="16" t="str">
        <f>IF(Calculations!H10&gt;35,"OK","Warning")</f>
        <v>OK</v>
      </c>
      <c r="H9" s="20" t="str">
        <f>Calculations!AL10</f>
        <v/>
      </c>
      <c r="I9" s="20" t="str">
        <f>Calculations!AM10</f>
        <v/>
      </c>
      <c r="J9" s="20" t="str">
        <f>Calculations!AN10</f>
        <v/>
      </c>
      <c r="K9" s="24" t="str">
        <f>Calculations!AO10</f>
        <v/>
      </c>
      <c r="L9" s="20" t="str">
        <f>Calculations!AP10</f>
        <v/>
      </c>
      <c r="M9" s="20" t="str">
        <f>Calculations!AQ10</f>
        <v/>
      </c>
      <c r="N9" s="20" t="str">
        <f>Calculations!AR10</f>
        <v/>
      </c>
      <c r="O9" s="20" t="str">
        <f>Calculations!AS10</f>
        <v/>
      </c>
      <c r="P9" s="20" t="str">
        <f>Calculations!AT10</f>
        <v/>
      </c>
      <c r="Q9" s="20" t="str">
        <f>Calculations!AU10</f>
        <v/>
      </c>
    </row>
    <row r="10" spans="1:17" x14ac:dyDescent="0.25">
      <c r="A10" s="5" t="s">
        <v>9</v>
      </c>
      <c r="B10" s="93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Anaerococcus hydrogenalis</v>
      </c>
      <c r="C10" s="94" t="str">
        <f>'Array Table'!C10</f>
        <v/>
      </c>
      <c r="D10" s="94" t="str">
        <f>'Array Table'!D10</f>
        <v/>
      </c>
      <c r="E10" s="94" t="str">
        <f>'Array Table'!E10</f>
        <v/>
      </c>
      <c r="F10" s="92">
        <f>'Array Table'!F10</f>
        <v>20</v>
      </c>
      <c r="G10" s="16" t="str">
        <f>IF(Calculations!H11&gt;35,"OK","Warning")</f>
        <v>OK</v>
      </c>
      <c r="H10" s="20" t="str">
        <f>Calculations!AL11</f>
        <v/>
      </c>
      <c r="I10" s="20" t="str">
        <f>Calculations!AM11</f>
        <v/>
      </c>
      <c r="J10" s="20" t="str">
        <f>Calculations!AN11</f>
        <v/>
      </c>
      <c r="K10" s="24" t="str">
        <f>Calculations!AO11</f>
        <v/>
      </c>
      <c r="L10" s="20" t="str">
        <f>Calculations!AP11</f>
        <v/>
      </c>
      <c r="M10" s="20" t="str">
        <f>Calculations!AQ11</f>
        <v/>
      </c>
      <c r="N10" s="20" t="str">
        <f>Calculations!AR11</f>
        <v/>
      </c>
      <c r="O10" s="20" t="str">
        <f>Calculations!AS11</f>
        <v/>
      </c>
      <c r="P10" s="20" t="str">
        <f>Calculations!AT11</f>
        <v/>
      </c>
      <c r="Q10" s="20" t="str">
        <f>Calculations!AU11</f>
        <v/>
      </c>
    </row>
    <row r="11" spans="1:17" x14ac:dyDescent="0.25">
      <c r="A11" s="5" t="s">
        <v>10</v>
      </c>
      <c r="B11" s="93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Anaerococcus prevotii</v>
      </c>
      <c r="C11" s="94" t="str">
        <f>'Array Table'!C11</f>
        <v/>
      </c>
      <c r="D11" s="94" t="str">
        <f>'Array Table'!D11</f>
        <v/>
      </c>
      <c r="E11" s="94" t="str">
        <f>'Array Table'!E11</f>
        <v/>
      </c>
      <c r="F11" s="92">
        <f>'Array Table'!F11</f>
        <v>30</v>
      </c>
      <c r="G11" s="16" t="str">
        <f>IF(Calculations!H12&gt;35,"OK","Warning")</f>
        <v>OK</v>
      </c>
      <c r="H11" s="20" t="str">
        <f>Calculations!AL12</f>
        <v/>
      </c>
      <c r="I11" s="20" t="str">
        <f>Calculations!AM12</f>
        <v/>
      </c>
      <c r="J11" s="20" t="str">
        <f>Calculations!AN12</f>
        <v/>
      </c>
      <c r="K11" s="24" t="str">
        <f>Calculations!AO12</f>
        <v/>
      </c>
      <c r="L11" s="20" t="str">
        <f>Calculations!AP12</f>
        <v/>
      </c>
      <c r="M11" s="20" t="str">
        <f>Calculations!AQ12</f>
        <v/>
      </c>
      <c r="N11" s="20" t="str">
        <f>Calculations!AR12</f>
        <v/>
      </c>
      <c r="O11" s="20" t="str">
        <f>Calculations!AS12</f>
        <v/>
      </c>
      <c r="P11" s="20" t="str">
        <f>Calculations!AT12</f>
        <v/>
      </c>
      <c r="Q11" s="20" t="str">
        <f>Calculations!AU12</f>
        <v/>
      </c>
    </row>
    <row r="12" spans="1:17" x14ac:dyDescent="0.25">
      <c r="A12" s="4" t="s">
        <v>11</v>
      </c>
      <c r="B12" s="93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Atopobium vaginae</v>
      </c>
      <c r="C12" s="94" t="str">
        <f>'Array Table'!C12</f>
        <v/>
      </c>
      <c r="D12" s="94" t="str">
        <f>'Array Table'!D12</f>
        <v/>
      </c>
      <c r="E12" s="94" t="str">
        <f>'Array Table'!E12</f>
        <v/>
      </c>
      <c r="F12" s="92">
        <f>'Array Table'!F12</f>
        <v>100</v>
      </c>
      <c r="G12" s="16" t="str">
        <f>IF(Calculations!H13&gt;35,"OK","Warning")</f>
        <v>OK</v>
      </c>
      <c r="H12" s="20" t="str">
        <f>Calculations!AL13</f>
        <v/>
      </c>
      <c r="I12" s="20" t="str">
        <f>Calculations!AM13</f>
        <v/>
      </c>
      <c r="J12" s="20" t="str">
        <f>Calculations!AN13</f>
        <v/>
      </c>
      <c r="K12" s="24" t="str">
        <f>Calculations!AO13</f>
        <v/>
      </c>
      <c r="L12" s="20" t="str">
        <f>Calculations!AP13</f>
        <v/>
      </c>
      <c r="M12" s="20" t="str">
        <f>Calculations!AQ13</f>
        <v/>
      </c>
      <c r="N12" s="20" t="str">
        <f>Calculations!AR13</f>
        <v/>
      </c>
      <c r="O12" s="20" t="str">
        <f>Calculations!AS13</f>
        <v/>
      </c>
      <c r="P12" s="20" t="str">
        <f>Calculations!AT13</f>
        <v/>
      </c>
      <c r="Q12" s="20" t="str">
        <f>Calculations!AU13</f>
        <v/>
      </c>
    </row>
    <row r="13" spans="1:17" x14ac:dyDescent="0.25">
      <c r="A13" s="4" t="s">
        <v>12</v>
      </c>
      <c r="B13" s="93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Bacteroides fragilis</v>
      </c>
      <c r="C13" s="94" t="str">
        <f>'Array Table'!C13</f>
        <v/>
      </c>
      <c r="D13" s="94" t="str">
        <f>'Array Table'!D13</f>
        <v/>
      </c>
      <c r="E13" s="94" t="str">
        <f>'Array Table'!E13</f>
        <v/>
      </c>
      <c r="F13" s="92">
        <f>'Array Table'!F13</f>
        <v>20</v>
      </c>
      <c r="G13" s="16" t="str">
        <f>IF(Calculations!H14&gt;35,"OK","Warning")</f>
        <v>OK</v>
      </c>
      <c r="H13" s="20" t="str">
        <f>Calculations!AL14</f>
        <v/>
      </c>
      <c r="I13" s="20" t="str">
        <f>Calculations!AM14</f>
        <v/>
      </c>
      <c r="J13" s="20" t="str">
        <f>Calculations!AN14</f>
        <v/>
      </c>
      <c r="K13" s="24" t="str">
        <f>Calculations!AO14</f>
        <v/>
      </c>
      <c r="L13" s="20" t="str">
        <f>Calculations!AP14</f>
        <v/>
      </c>
      <c r="M13" s="20" t="str">
        <f>Calculations!AQ14</f>
        <v/>
      </c>
      <c r="N13" s="20" t="str">
        <f>Calculations!AR14</f>
        <v/>
      </c>
      <c r="O13" s="20" t="str">
        <f>Calculations!AS14</f>
        <v/>
      </c>
      <c r="P13" s="20" t="str">
        <f>Calculations!AT14</f>
        <v/>
      </c>
      <c r="Q13" s="20" t="str">
        <f>Calculations!AU14</f>
        <v/>
      </c>
    </row>
    <row r="14" spans="1:17" x14ac:dyDescent="0.25">
      <c r="A14" s="4" t="s">
        <v>13</v>
      </c>
      <c r="B14" s="93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Bacteroides ureolyticus</v>
      </c>
      <c r="C14" s="94" t="str">
        <f>'Array Table'!C14</f>
        <v/>
      </c>
      <c r="D14" s="94" t="str">
        <f>'Array Table'!D14</f>
        <v/>
      </c>
      <c r="E14" s="94" t="str">
        <f>'Array Table'!E14</f>
        <v/>
      </c>
      <c r="F14" s="92">
        <f>'Array Table'!F14</f>
        <v>100</v>
      </c>
      <c r="G14" s="16" t="str">
        <f>IF(Calculations!H15&gt;35,"OK","Warning")</f>
        <v>OK</v>
      </c>
      <c r="H14" s="20" t="str">
        <f>Calculations!AL15</f>
        <v/>
      </c>
      <c r="I14" s="20" t="str">
        <f>Calculations!AM15</f>
        <v/>
      </c>
      <c r="J14" s="20" t="str">
        <f>Calculations!AN15</f>
        <v/>
      </c>
      <c r="K14" s="24" t="str">
        <f>Calculations!AO15</f>
        <v/>
      </c>
      <c r="L14" s="20" t="str">
        <f>Calculations!AP15</f>
        <v/>
      </c>
      <c r="M14" s="20" t="str">
        <f>Calculations!AQ15</f>
        <v/>
      </c>
      <c r="N14" s="20" t="str">
        <f>Calculations!AR15</f>
        <v/>
      </c>
      <c r="O14" s="20" t="str">
        <f>Calculations!AS15</f>
        <v/>
      </c>
      <c r="P14" s="20" t="str">
        <f>Calculations!AT15</f>
        <v/>
      </c>
      <c r="Q14" s="20" t="str">
        <f>Calculations!AU15</f>
        <v/>
      </c>
    </row>
    <row r="15" spans="1:17" x14ac:dyDescent="0.25">
      <c r="A15" s="4" t="s">
        <v>14</v>
      </c>
      <c r="B15" s="93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Bifidobacterium bifidum</v>
      </c>
      <c r="C15" s="94" t="str">
        <f>'Array Table'!C15</f>
        <v/>
      </c>
      <c r="D15" s="94" t="str">
        <f>'Array Table'!D15</f>
        <v/>
      </c>
      <c r="E15" s="94" t="str">
        <f>'Array Table'!E15</f>
        <v/>
      </c>
      <c r="F15" s="92">
        <f>'Array Table'!F15</f>
        <v>30</v>
      </c>
      <c r="G15" s="16" t="str">
        <f>IF(Calculations!H16&gt;35,"OK","Warning")</f>
        <v>OK</v>
      </c>
      <c r="H15" s="20" t="str">
        <f>Calculations!AL16</f>
        <v/>
      </c>
      <c r="I15" s="20" t="str">
        <f>Calculations!AM16</f>
        <v/>
      </c>
      <c r="J15" s="20" t="str">
        <f>Calculations!AN16</f>
        <v/>
      </c>
      <c r="K15" s="24" t="str">
        <f>Calculations!AO16</f>
        <v/>
      </c>
      <c r="L15" s="20" t="str">
        <f>Calculations!AP16</f>
        <v/>
      </c>
      <c r="M15" s="20" t="str">
        <f>Calculations!AQ16</f>
        <v/>
      </c>
      <c r="N15" s="20" t="str">
        <f>Calculations!AR16</f>
        <v/>
      </c>
      <c r="O15" s="20" t="str">
        <f>Calculations!AS16</f>
        <v/>
      </c>
      <c r="P15" s="20" t="str">
        <f>Calculations!AT16</f>
        <v/>
      </c>
      <c r="Q15" s="20" t="str">
        <f>Calculations!AU16</f>
        <v/>
      </c>
    </row>
    <row r="16" spans="1:17" x14ac:dyDescent="0.25">
      <c r="A16" s="4" t="s">
        <v>15</v>
      </c>
      <c r="B16" s="93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Bifidobacterium breve</v>
      </c>
      <c r="C16" s="94" t="str">
        <f>'Array Table'!C16</f>
        <v/>
      </c>
      <c r="D16" s="94" t="str">
        <f>'Array Table'!D16</f>
        <v/>
      </c>
      <c r="E16" s="94" t="str">
        <f>'Array Table'!E16</f>
        <v/>
      </c>
      <c r="F16" s="92">
        <f>'Array Table'!F16</f>
        <v>50</v>
      </c>
      <c r="G16" s="16" t="str">
        <f>IF(Calculations!H17&gt;35,"OK","Warning")</f>
        <v>OK</v>
      </c>
      <c r="H16" s="20" t="str">
        <f>Calculations!AL17</f>
        <v/>
      </c>
      <c r="I16" s="20" t="str">
        <f>Calculations!AM17</f>
        <v/>
      </c>
      <c r="J16" s="20" t="str">
        <f>Calculations!AN17</f>
        <v/>
      </c>
      <c r="K16" s="24" t="str">
        <f>Calculations!AO17</f>
        <v/>
      </c>
      <c r="L16" s="20" t="str">
        <f>Calculations!AP17</f>
        <v/>
      </c>
      <c r="M16" s="20" t="str">
        <f>Calculations!AQ17</f>
        <v/>
      </c>
      <c r="N16" s="20" t="str">
        <f>Calculations!AR17</f>
        <v/>
      </c>
      <c r="O16" s="20" t="str">
        <f>Calculations!AS17</f>
        <v/>
      </c>
      <c r="P16" s="20" t="str">
        <f>Calculations!AT17</f>
        <v/>
      </c>
      <c r="Q16" s="20" t="str">
        <f>Calculations!AU17</f>
        <v/>
      </c>
    </row>
    <row r="17" spans="1:17" x14ac:dyDescent="0.25">
      <c r="A17" s="4" t="s">
        <v>16</v>
      </c>
      <c r="B17" s="93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Bifidobacterium dentium</v>
      </c>
      <c r="C17" s="94" t="str">
        <f>'Array Table'!C17</f>
        <v/>
      </c>
      <c r="D17" s="94" t="str">
        <f>'Array Table'!D17</f>
        <v/>
      </c>
      <c r="E17" s="94" t="str">
        <f>'Array Table'!E17</f>
        <v/>
      </c>
      <c r="F17" s="92">
        <f>'Array Table'!F17</f>
        <v>40</v>
      </c>
      <c r="G17" s="16" t="str">
        <f>IF(Calculations!H18&gt;35,"OK","Warning")</f>
        <v>OK</v>
      </c>
      <c r="H17" s="20" t="str">
        <f>Calculations!AL18</f>
        <v/>
      </c>
      <c r="I17" s="20" t="str">
        <f>Calculations!AM18</f>
        <v/>
      </c>
      <c r="J17" s="20" t="str">
        <f>Calculations!AN18</f>
        <v/>
      </c>
      <c r="K17" s="24" t="str">
        <f>Calculations!AO18</f>
        <v/>
      </c>
      <c r="L17" s="20" t="str">
        <f>Calculations!AP18</f>
        <v/>
      </c>
      <c r="M17" s="20" t="str">
        <f>Calculations!AQ18</f>
        <v/>
      </c>
      <c r="N17" s="20" t="str">
        <f>Calculations!AR18</f>
        <v/>
      </c>
      <c r="O17" s="20" t="str">
        <f>Calculations!AS18</f>
        <v/>
      </c>
      <c r="P17" s="20" t="str">
        <f>Calculations!AT18</f>
        <v/>
      </c>
      <c r="Q17" s="20" t="str">
        <f>Calculations!AU18</f>
        <v/>
      </c>
    </row>
    <row r="18" spans="1:17" x14ac:dyDescent="0.25">
      <c r="A18" s="4" t="s">
        <v>17</v>
      </c>
      <c r="B18" s="93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Bifidobacterium longum</v>
      </c>
      <c r="C18" s="94" t="str">
        <f>'Array Table'!C18</f>
        <v/>
      </c>
      <c r="D18" s="94" t="str">
        <f>'Array Table'!D18</f>
        <v/>
      </c>
      <c r="E18" s="94" t="str">
        <f>'Array Table'!E18</f>
        <v/>
      </c>
      <c r="F18" s="92">
        <f>'Array Table'!F18</f>
        <v>20</v>
      </c>
      <c r="G18" s="16" t="str">
        <f>IF(Calculations!H19&gt;35,"OK","Warning")</f>
        <v>OK</v>
      </c>
      <c r="H18" s="20" t="str">
        <f>Calculations!AL19</f>
        <v/>
      </c>
      <c r="I18" s="20" t="str">
        <f>Calculations!AM19</f>
        <v/>
      </c>
      <c r="J18" s="20" t="str">
        <f>Calculations!AN19</f>
        <v/>
      </c>
      <c r="K18" s="24" t="str">
        <f>Calculations!AO19</f>
        <v/>
      </c>
      <c r="L18" s="20" t="str">
        <f>Calculations!AP19</f>
        <v/>
      </c>
      <c r="M18" s="20" t="str">
        <f>Calculations!AQ19</f>
        <v/>
      </c>
      <c r="N18" s="20" t="str">
        <f>Calculations!AR19</f>
        <v/>
      </c>
      <c r="O18" s="20" t="str">
        <f>Calculations!AS19</f>
        <v/>
      </c>
      <c r="P18" s="20" t="str">
        <f>Calculations!AT19</f>
        <v/>
      </c>
      <c r="Q18" s="20" t="str">
        <f>Calculations!AU19</f>
        <v/>
      </c>
    </row>
    <row r="19" spans="1:17" x14ac:dyDescent="0.25">
      <c r="A19" s="4" t="s">
        <v>18</v>
      </c>
      <c r="B19" s="93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Bifidobacterium scardovii</v>
      </c>
      <c r="C19" s="94" t="str">
        <f>'Array Table'!C19</f>
        <v/>
      </c>
      <c r="D19" s="94" t="str">
        <f>'Array Table'!D19</f>
        <v/>
      </c>
      <c r="E19" s="94" t="str">
        <f>'Array Table'!E19</f>
        <v/>
      </c>
      <c r="F19" s="92">
        <f>'Array Table'!F19</f>
        <v>50</v>
      </c>
      <c r="G19" s="16" t="str">
        <f>IF(Calculations!H20&gt;35,"OK","Warning")</f>
        <v>OK</v>
      </c>
      <c r="H19" s="20" t="str">
        <f>Calculations!AL20</f>
        <v/>
      </c>
      <c r="I19" s="20" t="str">
        <f>Calculations!AM20</f>
        <v/>
      </c>
      <c r="J19" s="20" t="str">
        <f>Calculations!AN20</f>
        <v/>
      </c>
      <c r="K19" s="24" t="str">
        <f>Calculations!AO20</f>
        <v/>
      </c>
      <c r="L19" s="20" t="str">
        <f>Calculations!AP20</f>
        <v/>
      </c>
      <c r="M19" s="20" t="str">
        <f>Calculations!AQ20</f>
        <v/>
      </c>
      <c r="N19" s="20" t="str">
        <f>Calculations!AR20</f>
        <v/>
      </c>
      <c r="O19" s="20" t="str">
        <f>Calculations!AS20</f>
        <v/>
      </c>
      <c r="P19" s="20" t="str">
        <f>Calculations!AT20</f>
        <v/>
      </c>
      <c r="Q19" s="20" t="str">
        <f>Calculations!AU20</f>
        <v/>
      </c>
    </row>
    <row r="20" spans="1:17" x14ac:dyDescent="0.25">
      <c r="A20" s="4" t="s">
        <v>19</v>
      </c>
      <c r="B20" s="93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Campylobacter fetus</v>
      </c>
      <c r="C20" s="94" t="str">
        <f>'Array Table'!C20</f>
        <v/>
      </c>
      <c r="D20" s="94" t="str">
        <f>'Array Table'!D20</f>
        <v/>
      </c>
      <c r="E20" s="94" t="str">
        <f>'Array Table'!E20</f>
        <v/>
      </c>
      <c r="F20" s="92">
        <f>'Array Table'!F20</f>
        <v>20</v>
      </c>
      <c r="G20" s="16" t="str">
        <f>IF(Calculations!H21&gt;35,"OK","Warning")</f>
        <v>OK</v>
      </c>
      <c r="H20" s="20" t="str">
        <f>Calculations!AL21</f>
        <v>+</v>
      </c>
      <c r="I20" s="20" t="str">
        <f>Calculations!AM21</f>
        <v>+</v>
      </c>
      <c r="J20" s="20" t="str">
        <f>Calculations!AN21</f>
        <v/>
      </c>
      <c r="K20" s="24" t="str">
        <f>Calculations!AO21</f>
        <v/>
      </c>
      <c r="L20" s="20" t="str">
        <f>Calculations!AP21</f>
        <v/>
      </c>
      <c r="M20" s="20" t="str">
        <f>Calculations!AQ21</f>
        <v/>
      </c>
      <c r="N20" s="20" t="str">
        <f>Calculations!AR21</f>
        <v/>
      </c>
      <c r="O20" s="20" t="str">
        <f>Calculations!AS21</f>
        <v/>
      </c>
      <c r="P20" s="20" t="str">
        <f>Calculations!AT21</f>
        <v/>
      </c>
      <c r="Q20" s="20" t="str">
        <f>Calculations!AU21</f>
        <v/>
      </c>
    </row>
    <row r="21" spans="1:17" x14ac:dyDescent="0.25">
      <c r="A21" s="4" t="s">
        <v>20</v>
      </c>
      <c r="B21" s="93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Campylobacter gracilis</v>
      </c>
      <c r="C21" s="94" t="str">
        <f>'Array Table'!C21</f>
        <v/>
      </c>
      <c r="D21" s="94" t="str">
        <f>'Array Table'!D21</f>
        <v/>
      </c>
      <c r="E21" s="94" t="str">
        <f>'Array Table'!E21</f>
        <v>Campylobacter rectus</v>
      </c>
      <c r="F21" s="92">
        <f>'Array Table'!F21</f>
        <v>30</v>
      </c>
      <c r="G21" s="16" t="str">
        <f>IF(Calculations!H22&gt;35,"OK","Warning")</f>
        <v>OK</v>
      </c>
      <c r="H21" s="20" t="str">
        <f>Calculations!AL22</f>
        <v>+</v>
      </c>
      <c r="I21" s="20" t="str">
        <f>Calculations!AM22</f>
        <v/>
      </c>
      <c r="J21" s="20" t="str">
        <f>Calculations!AN22</f>
        <v/>
      </c>
      <c r="K21" s="24" t="str">
        <f>Calculations!AO22</f>
        <v/>
      </c>
      <c r="L21" s="20" t="str">
        <f>Calculations!AP22</f>
        <v/>
      </c>
      <c r="M21" s="20" t="str">
        <f>Calculations!AQ22</f>
        <v/>
      </c>
      <c r="N21" s="20" t="str">
        <f>Calculations!AR22</f>
        <v/>
      </c>
      <c r="O21" s="20" t="str">
        <f>Calculations!AS22</f>
        <v/>
      </c>
      <c r="P21" s="20" t="str">
        <f>Calculations!AT22</f>
        <v/>
      </c>
      <c r="Q21" s="20" t="str">
        <f>Calculations!AU22</f>
        <v/>
      </c>
    </row>
    <row r="22" spans="1:17" x14ac:dyDescent="0.25">
      <c r="A22" s="4" t="s">
        <v>21</v>
      </c>
      <c r="B22" s="93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Campylobacter rectus</v>
      </c>
      <c r="C22" s="94" t="str">
        <f>'Array Table'!C22</f>
        <v/>
      </c>
      <c r="D22" s="94" t="str">
        <f>'Array Table'!D22</f>
        <v/>
      </c>
      <c r="E22" s="94" t="str">
        <f>'Array Table'!E22</f>
        <v>Campylobacter fetus</v>
      </c>
      <c r="F22" s="92">
        <f>'Array Table'!F22</f>
        <v>20</v>
      </c>
      <c r="G22" s="16" t="str">
        <f>IF(Calculations!H23&gt;35,"OK","Warning")</f>
        <v>OK</v>
      </c>
      <c r="H22" s="20" t="str">
        <f>Calculations!AL23</f>
        <v>+</v>
      </c>
      <c r="I22" s="20" t="str">
        <f>Calculations!AM23</f>
        <v>+</v>
      </c>
      <c r="J22" s="20" t="str">
        <f>Calculations!AN23</f>
        <v/>
      </c>
      <c r="K22" s="24" t="str">
        <f>Calculations!AO23</f>
        <v/>
      </c>
      <c r="L22" s="20" t="str">
        <f>Calculations!AP23</f>
        <v/>
      </c>
      <c r="M22" s="20" t="str">
        <f>Calculations!AQ23</f>
        <v/>
      </c>
      <c r="N22" s="20" t="str">
        <f>Calculations!AR23</f>
        <v/>
      </c>
      <c r="O22" s="20" t="str">
        <f>Calculations!AS23</f>
        <v/>
      </c>
      <c r="P22" s="20" t="str">
        <f>Calculations!AT23</f>
        <v/>
      </c>
      <c r="Q22" s="20" t="str">
        <f>Calculations!AU23</f>
        <v/>
      </c>
    </row>
    <row r="23" spans="1:17" x14ac:dyDescent="0.25">
      <c r="A23" s="4" t="s">
        <v>22</v>
      </c>
      <c r="B23" s="93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Campylobacter showae</v>
      </c>
      <c r="C23" s="94" t="str">
        <f>'Array Table'!C23</f>
        <v/>
      </c>
      <c r="D23" s="94" t="str">
        <f>'Array Table'!D23</f>
        <v/>
      </c>
      <c r="E23" s="94" t="str">
        <f>'Array Table'!E23</f>
        <v/>
      </c>
      <c r="F23" s="92">
        <f>'Array Table'!F23</f>
        <v>100</v>
      </c>
      <c r="G23" s="16" t="str">
        <f>IF(Calculations!H24&gt;35,"OK","Warning")</f>
        <v>OK</v>
      </c>
      <c r="H23" s="20" t="str">
        <f>Calculations!AL24</f>
        <v>+</v>
      </c>
      <c r="I23" s="20" t="str">
        <f>Calculations!AM24</f>
        <v/>
      </c>
      <c r="J23" s="20" t="str">
        <f>Calculations!AN24</f>
        <v/>
      </c>
      <c r="K23" s="24" t="str">
        <f>Calculations!AO24</f>
        <v/>
      </c>
      <c r="L23" s="20" t="str">
        <f>Calculations!AP24</f>
        <v/>
      </c>
      <c r="M23" s="20" t="str">
        <f>Calculations!AQ24</f>
        <v/>
      </c>
      <c r="N23" s="20" t="str">
        <f>Calculations!AR24</f>
        <v/>
      </c>
      <c r="O23" s="20" t="str">
        <f>Calculations!AS24</f>
        <v/>
      </c>
      <c r="P23" s="20" t="str">
        <f>Calculations!AT24</f>
        <v/>
      </c>
      <c r="Q23" s="20" t="str">
        <f>Calculations!AU24</f>
        <v/>
      </c>
    </row>
    <row r="24" spans="1:17" x14ac:dyDescent="0.25">
      <c r="A24" s="4" t="s">
        <v>23</v>
      </c>
      <c r="B24" s="93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Candida albicans</v>
      </c>
      <c r="C24" s="94" t="str">
        <f>'Array Table'!C24</f>
        <v/>
      </c>
      <c r="D24" s="94" t="str">
        <f>'Array Table'!D24</f>
        <v/>
      </c>
      <c r="E24" s="94" t="str">
        <f>'Array Table'!E24</f>
        <v/>
      </c>
      <c r="F24" s="92">
        <f>'Array Table'!F24</f>
        <v>20</v>
      </c>
      <c r="G24" s="16" t="str">
        <f>IF(Calculations!H25&gt;35,"OK","Warning")</f>
        <v>OK</v>
      </c>
      <c r="H24" s="20" t="str">
        <f>Calculations!AL25</f>
        <v>+/-</v>
      </c>
      <c r="I24" s="20" t="str">
        <f>Calculations!AM25</f>
        <v>+</v>
      </c>
      <c r="J24" s="20" t="str">
        <f>Calculations!AN25</f>
        <v/>
      </c>
      <c r="K24" s="24" t="str">
        <f>Calculations!AO25</f>
        <v/>
      </c>
      <c r="L24" s="20" t="str">
        <f>Calculations!AP25</f>
        <v/>
      </c>
      <c r="M24" s="20" t="str">
        <f>Calculations!AQ25</f>
        <v/>
      </c>
      <c r="N24" s="20" t="str">
        <f>Calculations!AR25</f>
        <v/>
      </c>
      <c r="O24" s="20" t="str">
        <f>Calculations!AS25</f>
        <v/>
      </c>
      <c r="P24" s="20" t="str">
        <f>Calculations!AT25</f>
        <v/>
      </c>
      <c r="Q24" s="20" t="str">
        <f>Calculations!AU25</f>
        <v/>
      </c>
    </row>
    <row r="25" spans="1:17" x14ac:dyDescent="0.25">
      <c r="A25" s="4" t="s">
        <v>24</v>
      </c>
      <c r="B25" s="93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Candida glabrata</v>
      </c>
      <c r="C25" s="94" t="str">
        <f>'Array Table'!C25</f>
        <v/>
      </c>
      <c r="D25" s="94" t="str">
        <f>'Array Table'!D25</f>
        <v/>
      </c>
      <c r="E25" s="94" t="str">
        <f>'Array Table'!E25</f>
        <v/>
      </c>
      <c r="F25" s="92">
        <f>'Array Table'!F25</f>
        <v>20</v>
      </c>
      <c r="G25" s="16" t="str">
        <f>IF(Calculations!H26&gt;35,"OK","Warning")</f>
        <v>OK</v>
      </c>
      <c r="H25" s="20" t="str">
        <f>Calculations!AL26</f>
        <v/>
      </c>
      <c r="I25" s="20" t="str">
        <f>Calculations!AM26</f>
        <v/>
      </c>
      <c r="J25" s="20" t="str">
        <f>Calculations!AN26</f>
        <v/>
      </c>
      <c r="K25" s="24" t="str">
        <f>Calculations!AO26</f>
        <v/>
      </c>
      <c r="L25" s="20" t="str">
        <f>Calculations!AP26</f>
        <v/>
      </c>
      <c r="M25" s="20" t="str">
        <f>Calculations!AQ26</f>
        <v/>
      </c>
      <c r="N25" s="20" t="str">
        <f>Calculations!AR26</f>
        <v/>
      </c>
      <c r="O25" s="20" t="str">
        <f>Calculations!AS26</f>
        <v/>
      </c>
      <c r="P25" s="20" t="str">
        <f>Calculations!AT26</f>
        <v/>
      </c>
      <c r="Q25" s="20" t="str">
        <f>Calculations!AU26</f>
        <v/>
      </c>
    </row>
    <row r="26" spans="1:17" x14ac:dyDescent="0.25">
      <c r="A26" s="4" t="s">
        <v>25</v>
      </c>
      <c r="B26" s="93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Candida krusei</v>
      </c>
      <c r="C26" s="94" t="str">
        <f>'Array Table'!C26</f>
        <v/>
      </c>
      <c r="D26" s="94" t="str">
        <f>'Array Table'!D26</f>
        <v/>
      </c>
      <c r="E26" s="94" t="str">
        <f>'Array Table'!E26</f>
        <v/>
      </c>
      <c r="F26" s="92">
        <f>'Array Table'!F26</f>
        <v>50</v>
      </c>
      <c r="G26" s="16" t="str">
        <f>IF(Calculations!H27&gt;35,"OK","Warning")</f>
        <v>OK</v>
      </c>
      <c r="H26" s="20" t="str">
        <f>Calculations!AL27</f>
        <v/>
      </c>
      <c r="I26" s="20" t="str">
        <f>Calculations!AM27</f>
        <v/>
      </c>
      <c r="J26" s="20" t="str">
        <f>Calculations!AN27</f>
        <v/>
      </c>
      <c r="K26" s="24" t="str">
        <f>Calculations!AO27</f>
        <v/>
      </c>
      <c r="L26" s="20" t="str">
        <f>Calculations!AP27</f>
        <v/>
      </c>
      <c r="M26" s="20" t="str">
        <f>Calculations!AQ27</f>
        <v/>
      </c>
      <c r="N26" s="20" t="str">
        <f>Calculations!AR27</f>
        <v/>
      </c>
      <c r="O26" s="20" t="str">
        <f>Calculations!AS27</f>
        <v/>
      </c>
      <c r="P26" s="20" t="str">
        <f>Calculations!AT27</f>
        <v/>
      </c>
      <c r="Q26" s="20" t="str">
        <f>Calculations!AU27</f>
        <v/>
      </c>
    </row>
    <row r="27" spans="1:17" ht="25.5" x14ac:dyDescent="0.25">
      <c r="A27" s="4" t="s">
        <v>26</v>
      </c>
      <c r="B27" s="93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Candida parapsilosis</v>
      </c>
      <c r="C27" s="94" t="str">
        <f>'Array Table'!C27</f>
        <v/>
      </c>
      <c r="D27" s="94" t="str">
        <f>'Array Table'!D27</f>
        <v/>
      </c>
      <c r="E27" s="94" t="str">
        <f>'Array Table'!E27</f>
        <v>Candida orthopsilosis,Candida metapsilosis</v>
      </c>
      <c r="F27" s="92">
        <f>'Array Table'!F27</f>
        <v>50</v>
      </c>
      <c r="G27" s="16" t="str">
        <f>IF(Calculations!H28&gt;35,"OK","Warning")</f>
        <v>OK</v>
      </c>
      <c r="H27" s="20" t="str">
        <f>Calculations!AL28</f>
        <v/>
      </c>
      <c r="I27" s="20" t="str">
        <f>Calculations!AM28</f>
        <v/>
      </c>
      <c r="J27" s="20" t="str">
        <f>Calculations!AN28</f>
        <v/>
      </c>
      <c r="K27" s="24" t="str">
        <f>Calculations!AO28</f>
        <v/>
      </c>
      <c r="L27" s="20" t="str">
        <f>Calculations!AP28</f>
        <v/>
      </c>
      <c r="M27" s="20" t="str">
        <f>Calculations!AQ28</f>
        <v/>
      </c>
      <c r="N27" s="20" t="str">
        <f>Calculations!AR28</f>
        <v/>
      </c>
      <c r="O27" s="20" t="str">
        <f>Calculations!AS28</f>
        <v/>
      </c>
      <c r="P27" s="20" t="str">
        <f>Calculations!AT28</f>
        <v/>
      </c>
      <c r="Q27" s="20" t="str">
        <f>Calculations!AU28</f>
        <v/>
      </c>
    </row>
    <row r="28" spans="1:17" x14ac:dyDescent="0.25">
      <c r="A28" s="4" t="s">
        <v>27</v>
      </c>
      <c r="B28" s="93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Capnocytophaga gingivalis</v>
      </c>
      <c r="C28" s="94" t="str">
        <f>'Array Table'!C28</f>
        <v/>
      </c>
      <c r="D28" s="94" t="str">
        <f>'Array Table'!D28</f>
        <v/>
      </c>
      <c r="E28" s="94" t="str">
        <f>'Array Table'!E28</f>
        <v/>
      </c>
      <c r="F28" s="92">
        <f>'Array Table'!F28</f>
        <v>20</v>
      </c>
      <c r="G28" s="16" t="str">
        <f>IF(Calculations!H29&gt;35,"OK","Warning")</f>
        <v>OK</v>
      </c>
      <c r="H28" s="20" t="str">
        <f>Calculations!AL29</f>
        <v/>
      </c>
      <c r="I28" s="20" t="str">
        <f>Calculations!AM29</f>
        <v/>
      </c>
      <c r="J28" s="20" t="str">
        <f>Calculations!AN29</f>
        <v/>
      </c>
      <c r="K28" s="24" t="str">
        <f>Calculations!AO29</f>
        <v/>
      </c>
      <c r="L28" s="20" t="str">
        <f>Calculations!AP29</f>
        <v/>
      </c>
      <c r="M28" s="20" t="str">
        <f>Calculations!AQ29</f>
        <v/>
      </c>
      <c r="N28" s="20" t="str">
        <f>Calculations!AR29</f>
        <v/>
      </c>
      <c r="O28" s="20" t="str">
        <f>Calculations!AS29</f>
        <v/>
      </c>
      <c r="P28" s="20" t="str">
        <f>Calculations!AT29</f>
        <v/>
      </c>
      <c r="Q28" s="20" t="str">
        <f>Calculations!AU29</f>
        <v/>
      </c>
    </row>
    <row r="29" spans="1:17" x14ac:dyDescent="0.25">
      <c r="A29" s="4" t="s">
        <v>28</v>
      </c>
      <c r="B29" s="93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Capnocytophaga ochracea</v>
      </c>
      <c r="C29" s="94" t="str">
        <f>'Array Table'!C29</f>
        <v/>
      </c>
      <c r="D29" s="94" t="str">
        <f>'Array Table'!D29</f>
        <v/>
      </c>
      <c r="E29" s="94" t="str">
        <f>'Array Table'!E29</f>
        <v/>
      </c>
      <c r="F29" s="92">
        <f>'Array Table'!F29</f>
        <v>20</v>
      </c>
      <c r="G29" s="16" t="str">
        <f>IF(Calculations!H30&gt;35,"OK","Warning")</f>
        <v>OK</v>
      </c>
      <c r="H29" s="20" t="str">
        <f>Calculations!AL30</f>
        <v/>
      </c>
      <c r="I29" s="20" t="str">
        <f>Calculations!AM30</f>
        <v/>
      </c>
      <c r="J29" s="20" t="str">
        <f>Calculations!AN30</f>
        <v/>
      </c>
      <c r="K29" s="24" t="str">
        <f>Calculations!AO30</f>
        <v/>
      </c>
      <c r="L29" s="20" t="str">
        <f>Calculations!AP30</f>
        <v/>
      </c>
      <c r="M29" s="20" t="str">
        <f>Calculations!AQ30</f>
        <v/>
      </c>
      <c r="N29" s="20" t="str">
        <f>Calculations!AR30</f>
        <v/>
      </c>
      <c r="O29" s="20" t="str">
        <f>Calculations!AS30</f>
        <v/>
      </c>
      <c r="P29" s="20" t="str">
        <f>Calculations!AT30</f>
        <v/>
      </c>
      <c r="Q29" s="20" t="str">
        <f>Calculations!AU30</f>
        <v/>
      </c>
    </row>
    <row r="30" spans="1:17" x14ac:dyDescent="0.25">
      <c r="A30" s="4" t="s">
        <v>29</v>
      </c>
      <c r="B30" s="93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Capnocytophaga sputigena</v>
      </c>
      <c r="C30" s="94" t="str">
        <f>'Array Table'!C30</f>
        <v/>
      </c>
      <c r="D30" s="94" t="str">
        <f>'Array Table'!D30</f>
        <v/>
      </c>
      <c r="E30" s="94" t="str">
        <f>'Array Table'!E30</f>
        <v/>
      </c>
      <c r="F30" s="92">
        <f>'Array Table'!F30</f>
        <v>20</v>
      </c>
      <c r="G30" s="16" t="str">
        <f>IF(Calculations!H31&gt;35,"OK","Warning")</f>
        <v>OK</v>
      </c>
      <c r="H30" s="20" t="str">
        <f>Calculations!AL31</f>
        <v/>
      </c>
      <c r="I30" s="20" t="str">
        <f>Calculations!AM31</f>
        <v/>
      </c>
      <c r="J30" s="20" t="str">
        <f>Calculations!AN31</f>
        <v/>
      </c>
      <c r="K30" s="24" t="str">
        <f>Calculations!AO31</f>
        <v/>
      </c>
      <c r="L30" s="20" t="str">
        <f>Calculations!AP31</f>
        <v/>
      </c>
      <c r="M30" s="20" t="str">
        <f>Calculations!AQ31</f>
        <v/>
      </c>
      <c r="N30" s="20" t="str">
        <f>Calculations!AR31</f>
        <v/>
      </c>
      <c r="O30" s="20" t="str">
        <f>Calculations!AS31</f>
        <v/>
      </c>
      <c r="P30" s="20" t="str">
        <f>Calculations!AT31</f>
        <v/>
      </c>
      <c r="Q30" s="20" t="str">
        <f>Calculations!AU31</f>
        <v/>
      </c>
    </row>
    <row r="31" spans="1:17" x14ac:dyDescent="0.25">
      <c r="A31" s="4" t="s">
        <v>30</v>
      </c>
      <c r="B31" s="93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Chlamydia trachomatis</v>
      </c>
      <c r="C31" s="94" t="str">
        <f>'Array Table'!C31</f>
        <v/>
      </c>
      <c r="D31" s="94" t="str">
        <f>'Array Table'!D31</f>
        <v/>
      </c>
      <c r="E31" s="94" t="str">
        <f>'Array Table'!E31</f>
        <v/>
      </c>
      <c r="F31" s="92">
        <f>'Array Table'!F31</f>
        <v>40</v>
      </c>
      <c r="G31" s="16" t="str">
        <f>IF(Calculations!H32&gt;35,"OK","Warning")</f>
        <v>OK</v>
      </c>
      <c r="H31" s="20" t="str">
        <f>Calculations!AL32</f>
        <v/>
      </c>
      <c r="I31" s="20" t="str">
        <f>Calculations!AM32</f>
        <v/>
      </c>
      <c r="J31" s="20" t="str">
        <f>Calculations!AN32</f>
        <v/>
      </c>
      <c r="K31" s="24" t="str">
        <f>Calculations!AO32</f>
        <v/>
      </c>
      <c r="L31" s="20" t="str">
        <f>Calculations!AP32</f>
        <v/>
      </c>
      <c r="M31" s="20" t="str">
        <f>Calculations!AQ32</f>
        <v/>
      </c>
      <c r="N31" s="20" t="str">
        <f>Calculations!AR32</f>
        <v/>
      </c>
      <c r="O31" s="20" t="str">
        <f>Calculations!AS32</f>
        <v/>
      </c>
      <c r="P31" s="20" t="str">
        <f>Calculations!AT32</f>
        <v/>
      </c>
      <c r="Q31" s="20" t="str">
        <f>Calculations!AU32</f>
        <v/>
      </c>
    </row>
    <row r="32" spans="1:17" x14ac:dyDescent="0.25">
      <c r="A32" s="4" t="s">
        <v>31</v>
      </c>
      <c r="B32" s="93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Clostridium sordellii</v>
      </c>
      <c r="C32" s="94" t="str">
        <f>'Array Table'!C32</f>
        <v/>
      </c>
      <c r="D32" s="94" t="str">
        <f>'Array Table'!D32</f>
        <v/>
      </c>
      <c r="E32" s="94" t="str">
        <f>'Array Table'!E32</f>
        <v/>
      </c>
      <c r="F32" s="92">
        <f>'Array Table'!F32</f>
        <v>20</v>
      </c>
      <c r="G32" s="16" t="str">
        <f>IF(Calculations!H33&gt;35,"OK","Warning")</f>
        <v>OK</v>
      </c>
      <c r="H32" s="20" t="str">
        <f>Calculations!AL33</f>
        <v/>
      </c>
      <c r="I32" s="20" t="str">
        <f>Calculations!AM33</f>
        <v/>
      </c>
      <c r="J32" s="20" t="str">
        <f>Calculations!AN33</f>
        <v/>
      </c>
      <c r="K32" s="24" t="str">
        <f>Calculations!AO33</f>
        <v/>
      </c>
      <c r="L32" s="20" t="str">
        <f>Calculations!AP33</f>
        <v/>
      </c>
      <c r="M32" s="20" t="str">
        <f>Calculations!AQ33</f>
        <v/>
      </c>
      <c r="N32" s="20" t="str">
        <f>Calculations!AR33</f>
        <v/>
      </c>
      <c r="O32" s="20" t="str">
        <f>Calculations!AS33</f>
        <v/>
      </c>
      <c r="P32" s="20" t="str">
        <f>Calculations!AT33</f>
        <v/>
      </c>
      <c r="Q32" s="20" t="str">
        <f>Calculations!AU33</f>
        <v/>
      </c>
    </row>
    <row r="33" spans="1:17" x14ac:dyDescent="0.25">
      <c r="A33" s="4" t="s">
        <v>32</v>
      </c>
      <c r="B33" s="93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Corynebacterium aurimucosum</v>
      </c>
      <c r="C33" s="94" t="str">
        <f>'Array Table'!C33</f>
        <v/>
      </c>
      <c r="D33" s="94" t="str">
        <f>'Array Table'!D33</f>
        <v/>
      </c>
      <c r="E33" s="94" t="str">
        <f>'Array Table'!E33</f>
        <v/>
      </c>
      <c r="F33" s="92">
        <f>'Array Table'!F33</f>
        <v>20</v>
      </c>
      <c r="G33" s="16" t="str">
        <f>IF(Calculations!H34&gt;35,"OK","Warning")</f>
        <v>OK</v>
      </c>
      <c r="H33" s="20" t="str">
        <f>Calculations!AL34</f>
        <v/>
      </c>
      <c r="I33" s="20" t="str">
        <f>Calculations!AM34</f>
        <v/>
      </c>
      <c r="J33" s="20" t="str">
        <f>Calculations!AN34</f>
        <v/>
      </c>
      <c r="K33" s="24" t="str">
        <f>Calculations!AO34</f>
        <v/>
      </c>
      <c r="L33" s="20" t="str">
        <f>Calculations!AP34</f>
        <v/>
      </c>
      <c r="M33" s="20" t="str">
        <f>Calculations!AQ34</f>
        <v/>
      </c>
      <c r="N33" s="20" t="str">
        <f>Calculations!AR34</f>
        <v/>
      </c>
      <c r="O33" s="20" t="str">
        <f>Calculations!AS34</f>
        <v/>
      </c>
      <c r="P33" s="20" t="str">
        <f>Calculations!AT34</f>
        <v/>
      </c>
      <c r="Q33" s="20" t="str">
        <f>Calculations!AU34</f>
        <v/>
      </c>
    </row>
    <row r="34" spans="1:17" x14ac:dyDescent="0.25">
      <c r="A34" s="4" t="s">
        <v>33</v>
      </c>
      <c r="B34" s="93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Dialister pneumosintes</v>
      </c>
      <c r="C34" s="94" t="str">
        <f>'Array Table'!C34</f>
        <v/>
      </c>
      <c r="D34" s="94" t="str">
        <f>'Array Table'!D34</f>
        <v/>
      </c>
      <c r="E34" s="94" t="str">
        <f>'Array Table'!E34</f>
        <v/>
      </c>
      <c r="F34" s="92">
        <f>'Array Table'!F34</f>
        <v>20</v>
      </c>
      <c r="G34" s="16" t="str">
        <f>IF(Calculations!H35&gt;35,"OK","Warning")</f>
        <v>OK</v>
      </c>
      <c r="H34" s="20" t="str">
        <f>Calculations!AL35</f>
        <v/>
      </c>
      <c r="I34" s="20" t="str">
        <f>Calculations!AM35</f>
        <v/>
      </c>
      <c r="J34" s="20" t="str">
        <f>Calculations!AN35</f>
        <v/>
      </c>
      <c r="K34" s="24" t="str">
        <f>Calculations!AO35</f>
        <v/>
      </c>
      <c r="L34" s="20" t="str">
        <f>Calculations!AP35</f>
        <v/>
      </c>
      <c r="M34" s="20" t="str">
        <f>Calculations!AQ35</f>
        <v/>
      </c>
      <c r="N34" s="20" t="str">
        <f>Calculations!AR35</f>
        <v/>
      </c>
      <c r="O34" s="20" t="str">
        <f>Calculations!AS35</f>
        <v/>
      </c>
      <c r="P34" s="20" t="str">
        <f>Calculations!AT35</f>
        <v/>
      </c>
      <c r="Q34" s="20" t="str">
        <f>Calculations!AU35</f>
        <v/>
      </c>
    </row>
    <row r="35" spans="1:17" x14ac:dyDescent="0.25">
      <c r="A35" s="4" t="s">
        <v>34</v>
      </c>
      <c r="B35" s="93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Eggerthella sinensis</v>
      </c>
      <c r="C35" s="94" t="str">
        <f>'Array Table'!C35</f>
        <v/>
      </c>
      <c r="D35" s="94" t="str">
        <f>'Array Table'!D35</f>
        <v/>
      </c>
      <c r="E35" s="94" t="str">
        <f>'Array Table'!E35</f>
        <v/>
      </c>
      <c r="F35" s="92">
        <f>'Array Table'!F35</f>
        <v>30</v>
      </c>
      <c r="G35" s="16" t="str">
        <f>IF(Calculations!H36&gt;35,"OK","Warning")</f>
        <v>OK</v>
      </c>
      <c r="H35" s="20" t="str">
        <f>Calculations!AL36</f>
        <v/>
      </c>
      <c r="I35" s="20" t="str">
        <f>Calculations!AM36</f>
        <v/>
      </c>
      <c r="J35" s="20" t="str">
        <f>Calculations!AN36</f>
        <v/>
      </c>
      <c r="K35" s="24" t="str">
        <f>Calculations!AO36</f>
        <v/>
      </c>
      <c r="L35" s="20" t="str">
        <f>Calculations!AP36</f>
        <v/>
      </c>
      <c r="M35" s="20" t="str">
        <f>Calculations!AQ36</f>
        <v/>
      </c>
      <c r="N35" s="20" t="str">
        <f>Calculations!AR36</f>
        <v/>
      </c>
      <c r="O35" s="20" t="str">
        <f>Calculations!AS36</f>
        <v/>
      </c>
      <c r="P35" s="20" t="str">
        <f>Calculations!AT36</f>
        <v/>
      </c>
      <c r="Q35" s="20" t="str">
        <f>Calculations!AU36</f>
        <v/>
      </c>
    </row>
    <row r="36" spans="1:17" x14ac:dyDescent="0.25">
      <c r="A36" s="4" t="s">
        <v>35</v>
      </c>
      <c r="B36" s="93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Eikenella corrodens</v>
      </c>
      <c r="C36" s="94" t="str">
        <f>'Array Table'!C36</f>
        <v/>
      </c>
      <c r="D36" s="94" t="str">
        <f>'Array Table'!D36</f>
        <v/>
      </c>
      <c r="E36" s="94" t="str">
        <f>'Array Table'!E36</f>
        <v/>
      </c>
      <c r="F36" s="92">
        <f>'Array Table'!F36</f>
        <v>100</v>
      </c>
      <c r="G36" s="16" t="str">
        <f>IF(Calculations!H37&gt;35,"OK","Warning")</f>
        <v>OK</v>
      </c>
      <c r="H36" s="20" t="str">
        <f>Calculations!AL37</f>
        <v/>
      </c>
      <c r="I36" s="20" t="str">
        <f>Calculations!AM37</f>
        <v/>
      </c>
      <c r="J36" s="20" t="str">
        <f>Calculations!AN37</f>
        <v/>
      </c>
      <c r="K36" s="24" t="str">
        <f>Calculations!AO37</f>
        <v/>
      </c>
      <c r="L36" s="20" t="str">
        <f>Calculations!AP37</f>
        <v/>
      </c>
      <c r="M36" s="20" t="str">
        <f>Calculations!AQ37</f>
        <v/>
      </c>
      <c r="N36" s="20" t="str">
        <f>Calculations!AR37</f>
        <v/>
      </c>
      <c r="O36" s="20" t="str">
        <f>Calculations!AS37</f>
        <v/>
      </c>
      <c r="P36" s="20" t="str">
        <f>Calculations!AT37</f>
        <v/>
      </c>
      <c r="Q36" s="20" t="str">
        <f>Calculations!AU37</f>
        <v/>
      </c>
    </row>
    <row r="37" spans="1:17" x14ac:dyDescent="0.25">
      <c r="A37" s="4" t="s">
        <v>36</v>
      </c>
      <c r="B37" s="93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Enterococcus faecalis</v>
      </c>
      <c r="C37" s="94" t="str">
        <f>'Array Table'!C37</f>
        <v/>
      </c>
      <c r="D37" s="94" t="str">
        <f>'Array Table'!D37</f>
        <v/>
      </c>
      <c r="E37" s="94" t="str">
        <f>'Array Table'!E37</f>
        <v/>
      </c>
      <c r="F37" s="92">
        <f>'Array Table'!F37</f>
        <v>30</v>
      </c>
      <c r="G37" s="16" t="str">
        <f>IF(Calculations!H38&gt;35,"OK","Warning")</f>
        <v>OK</v>
      </c>
      <c r="H37" s="20" t="str">
        <f>Calculations!AL38</f>
        <v/>
      </c>
      <c r="I37" s="20" t="str">
        <f>Calculations!AM38</f>
        <v/>
      </c>
      <c r="J37" s="20" t="str">
        <f>Calculations!AN38</f>
        <v/>
      </c>
      <c r="K37" s="24" t="str">
        <f>Calculations!AO38</f>
        <v/>
      </c>
      <c r="L37" s="20" t="str">
        <f>Calculations!AP38</f>
        <v/>
      </c>
      <c r="M37" s="20" t="str">
        <f>Calculations!AQ38</f>
        <v/>
      </c>
      <c r="N37" s="20" t="str">
        <f>Calculations!AR38</f>
        <v/>
      </c>
      <c r="O37" s="20" t="str">
        <f>Calculations!AS38</f>
        <v/>
      </c>
      <c r="P37" s="20" t="str">
        <f>Calculations!AT38</f>
        <v/>
      </c>
      <c r="Q37" s="20" t="str">
        <f>Calculations!AU38</f>
        <v/>
      </c>
    </row>
    <row r="38" spans="1:17" x14ac:dyDescent="0.25">
      <c r="A38" s="5" t="s">
        <v>98</v>
      </c>
      <c r="B38" s="93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Finegoldia magna</v>
      </c>
      <c r="C38" s="94" t="str">
        <f>'Array Table'!C38</f>
        <v/>
      </c>
      <c r="D38" s="94" t="str">
        <f>'Array Table'!D38</f>
        <v/>
      </c>
      <c r="E38" s="94" t="str">
        <f>'Array Table'!E38</f>
        <v/>
      </c>
      <c r="F38" s="92">
        <f>'Array Table'!F38</f>
        <v>20</v>
      </c>
      <c r="G38" s="16" t="str">
        <f>IF(Calculations!H39&gt;35,"OK","Warning")</f>
        <v>OK</v>
      </c>
      <c r="H38" s="20" t="str">
        <f>Calculations!AL39</f>
        <v/>
      </c>
      <c r="I38" s="20" t="str">
        <f>Calculations!AM39</f>
        <v/>
      </c>
      <c r="J38" s="20" t="str">
        <f>Calculations!AN39</f>
        <v/>
      </c>
      <c r="K38" s="24" t="str">
        <f>Calculations!AO39</f>
        <v/>
      </c>
      <c r="L38" s="20" t="str">
        <f>Calculations!AP39</f>
        <v/>
      </c>
      <c r="M38" s="20" t="str">
        <f>Calculations!AQ39</f>
        <v/>
      </c>
      <c r="N38" s="20" t="str">
        <f>Calculations!AR39</f>
        <v/>
      </c>
      <c r="O38" s="20" t="str">
        <f>Calculations!AS39</f>
        <v/>
      </c>
      <c r="P38" s="20" t="str">
        <f>Calculations!AT39</f>
        <v/>
      </c>
      <c r="Q38" s="20" t="str">
        <f>Calculations!AU39</f>
        <v/>
      </c>
    </row>
    <row r="39" spans="1:17" x14ac:dyDescent="0.25">
      <c r="A39" s="5" t="s">
        <v>37</v>
      </c>
      <c r="B39" s="93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Fusobacterium nucleatum</v>
      </c>
      <c r="C39" s="94" t="str">
        <f>'Array Table'!C39</f>
        <v/>
      </c>
      <c r="D39" s="94" t="str">
        <f>'Array Table'!D39</f>
        <v/>
      </c>
      <c r="E39" s="94" t="str">
        <f>'Array Table'!E39</f>
        <v>Fusobacterium canifelinum</v>
      </c>
      <c r="F39" s="92">
        <f>'Array Table'!F39</f>
        <v>30</v>
      </c>
      <c r="G39" s="16" t="str">
        <f>IF(Calculations!H40&gt;35,"OK","Warning")</f>
        <v>OK</v>
      </c>
      <c r="H39" s="20" t="str">
        <f>Calculations!AL40</f>
        <v/>
      </c>
      <c r="I39" s="20" t="str">
        <f>Calculations!AM40</f>
        <v/>
      </c>
      <c r="J39" s="20" t="str">
        <f>Calculations!AN40</f>
        <v/>
      </c>
      <c r="K39" s="24" t="str">
        <f>Calculations!AO40</f>
        <v/>
      </c>
      <c r="L39" s="20" t="str">
        <f>Calculations!AP40</f>
        <v/>
      </c>
      <c r="M39" s="20" t="str">
        <f>Calculations!AQ40</f>
        <v/>
      </c>
      <c r="N39" s="20" t="str">
        <f>Calculations!AR40</f>
        <v/>
      </c>
      <c r="O39" s="20" t="str">
        <f>Calculations!AS40</f>
        <v/>
      </c>
      <c r="P39" s="20" t="str">
        <f>Calculations!AT40</f>
        <v/>
      </c>
      <c r="Q39" s="20" t="str">
        <f>Calculations!AU40</f>
        <v/>
      </c>
    </row>
    <row r="40" spans="1:17" x14ac:dyDescent="0.25">
      <c r="A40" s="5" t="s">
        <v>38</v>
      </c>
      <c r="B40" s="93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Fusobacterium periodonticum</v>
      </c>
      <c r="C40" s="94" t="str">
        <f>'Array Table'!C40</f>
        <v/>
      </c>
      <c r="D40" s="94" t="str">
        <f>'Array Table'!D40</f>
        <v/>
      </c>
      <c r="E40" s="94" t="str">
        <f>'Array Table'!E40</f>
        <v/>
      </c>
      <c r="F40" s="92">
        <f>'Array Table'!F40</f>
        <v>40</v>
      </c>
      <c r="G40" s="16" t="str">
        <f>IF(Calculations!H41&gt;35,"OK","Warning")</f>
        <v>OK</v>
      </c>
      <c r="H40" s="20" t="str">
        <f>Calculations!AL41</f>
        <v/>
      </c>
      <c r="I40" s="20" t="str">
        <f>Calculations!AM41</f>
        <v/>
      </c>
      <c r="J40" s="20" t="str">
        <f>Calculations!AN41</f>
        <v/>
      </c>
      <c r="K40" s="24" t="str">
        <f>Calculations!AO41</f>
        <v/>
      </c>
      <c r="L40" s="20" t="str">
        <f>Calculations!AP41</f>
        <v/>
      </c>
      <c r="M40" s="20" t="str">
        <f>Calculations!AQ41</f>
        <v/>
      </c>
      <c r="N40" s="20" t="str">
        <f>Calculations!AR41</f>
        <v/>
      </c>
      <c r="O40" s="20" t="str">
        <f>Calculations!AS41</f>
        <v/>
      </c>
      <c r="P40" s="20" t="str">
        <f>Calculations!AT41</f>
        <v/>
      </c>
      <c r="Q40" s="20" t="str">
        <f>Calculations!AU41</f>
        <v/>
      </c>
    </row>
    <row r="41" spans="1:17" x14ac:dyDescent="0.25">
      <c r="A41" s="5" t="s">
        <v>39</v>
      </c>
      <c r="B41" s="93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Gardnerella vaginalis</v>
      </c>
      <c r="C41" s="94" t="str">
        <f>'Array Table'!C41</f>
        <v/>
      </c>
      <c r="D41" s="94" t="str">
        <f>'Array Table'!D41</f>
        <v/>
      </c>
      <c r="E41" s="94" t="str">
        <f>'Array Table'!E41</f>
        <v/>
      </c>
      <c r="F41" s="92">
        <f>'Array Table'!F41</f>
        <v>40</v>
      </c>
      <c r="G41" s="16" t="str">
        <f>IF(Calculations!H42&gt;35,"OK","Warning")</f>
        <v>OK</v>
      </c>
      <c r="H41" s="20" t="str">
        <f>Calculations!AL42</f>
        <v/>
      </c>
      <c r="I41" s="20" t="str">
        <f>Calculations!AM42</f>
        <v/>
      </c>
      <c r="J41" s="20" t="str">
        <f>Calculations!AN42</f>
        <v/>
      </c>
      <c r="K41" s="24" t="str">
        <f>Calculations!AO42</f>
        <v/>
      </c>
      <c r="L41" s="20" t="str">
        <f>Calculations!AP42</f>
        <v/>
      </c>
      <c r="M41" s="20" t="str">
        <f>Calculations!AQ42</f>
        <v/>
      </c>
      <c r="N41" s="20" t="str">
        <f>Calculations!AR42</f>
        <v/>
      </c>
      <c r="O41" s="20" t="str">
        <f>Calculations!AS42</f>
        <v/>
      </c>
      <c r="P41" s="20" t="str">
        <f>Calculations!AT42</f>
        <v/>
      </c>
      <c r="Q41" s="20" t="str">
        <f>Calculations!AU42</f>
        <v/>
      </c>
    </row>
    <row r="42" spans="1:17" ht="38.25" x14ac:dyDescent="0.25">
      <c r="A42" s="5" t="s">
        <v>40</v>
      </c>
      <c r="B42" s="93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Haemophilus ducreyi</v>
      </c>
      <c r="C42" s="94" t="str">
        <f>'Array Table'!C42</f>
        <v/>
      </c>
      <c r="D42" s="94" t="str">
        <f>'Array Table'!D42</f>
        <v/>
      </c>
      <c r="E42" s="94" t="str">
        <f>'Array Table'!E42</f>
        <v>Pasteurella aerogenes,Photorhabdus temperata,Rickettsiella popilliae</v>
      </c>
      <c r="F42" s="92">
        <f>'Array Table'!F42</f>
        <v>300</v>
      </c>
      <c r="G42" s="16" t="str">
        <f>IF(Calculations!H43&gt;35,"OK","Warning")</f>
        <v>OK</v>
      </c>
      <c r="H42" s="20" t="str">
        <f>Calculations!AL43</f>
        <v/>
      </c>
      <c r="I42" s="20" t="str">
        <f>Calculations!AM43</f>
        <v/>
      </c>
      <c r="J42" s="20" t="str">
        <f>Calculations!AN43</f>
        <v/>
      </c>
      <c r="K42" s="24" t="str">
        <f>Calculations!AO43</f>
        <v/>
      </c>
      <c r="L42" s="20" t="str">
        <f>Calculations!AP43</f>
        <v/>
      </c>
      <c r="M42" s="20" t="str">
        <f>Calculations!AQ43</f>
        <v/>
      </c>
      <c r="N42" s="20" t="str">
        <f>Calculations!AR43</f>
        <v/>
      </c>
      <c r="O42" s="20" t="str">
        <f>Calculations!AS43</f>
        <v/>
      </c>
      <c r="P42" s="20" t="str">
        <f>Calculations!AT43</f>
        <v/>
      </c>
      <c r="Q42" s="20" t="str">
        <f>Calculations!AU43</f>
        <v/>
      </c>
    </row>
    <row r="43" spans="1:17" x14ac:dyDescent="0.25">
      <c r="A43" s="5" t="s">
        <v>41</v>
      </c>
      <c r="B43" s="93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Haemophilus influenzae</v>
      </c>
      <c r="C43" s="94" t="str">
        <f>'Array Table'!C43</f>
        <v/>
      </c>
      <c r="D43" s="94" t="str">
        <f>'Array Table'!D43</f>
        <v/>
      </c>
      <c r="E43" s="94" t="str">
        <f>'Array Table'!E43</f>
        <v>Haemophilus haemolyticus</v>
      </c>
      <c r="F43" s="92">
        <f>'Array Table'!F43</f>
        <v>20</v>
      </c>
      <c r="G43" s="16" t="str">
        <f>IF(Calculations!H44&gt;35,"OK","Warning")</f>
        <v>OK</v>
      </c>
      <c r="H43" s="20" t="str">
        <f>Calculations!AL44</f>
        <v/>
      </c>
      <c r="I43" s="20" t="str">
        <f>Calculations!AM44</f>
        <v/>
      </c>
      <c r="J43" s="20" t="str">
        <f>Calculations!AN44</f>
        <v/>
      </c>
      <c r="K43" s="24" t="str">
        <f>Calculations!AO44</f>
        <v/>
      </c>
      <c r="L43" s="20" t="str">
        <f>Calculations!AP44</f>
        <v/>
      </c>
      <c r="M43" s="20" t="str">
        <f>Calculations!AQ44</f>
        <v/>
      </c>
      <c r="N43" s="20" t="str">
        <f>Calculations!AR44</f>
        <v/>
      </c>
      <c r="O43" s="20" t="str">
        <f>Calculations!AS44</f>
        <v/>
      </c>
      <c r="P43" s="20" t="str">
        <f>Calculations!AT44</f>
        <v/>
      </c>
      <c r="Q43" s="20" t="str">
        <f>Calculations!AU44</f>
        <v/>
      </c>
    </row>
    <row r="44" spans="1:17" x14ac:dyDescent="0.25">
      <c r="A44" s="5" t="s">
        <v>42</v>
      </c>
      <c r="B44" s="93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Klebsiella granulomatis</v>
      </c>
      <c r="C44" s="94" t="str">
        <f>'Array Table'!C44</f>
        <v/>
      </c>
      <c r="D44" s="94" t="str">
        <f>'Array Table'!D44</f>
        <v/>
      </c>
      <c r="E44" s="94" t="str">
        <f>'Array Table'!E44</f>
        <v/>
      </c>
      <c r="F44" s="92">
        <f>'Array Table'!F44</f>
        <v>20</v>
      </c>
      <c r="G44" s="16" t="str">
        <f>IF(Calculations!H45&gt;35,"OK","Warning")</f>
        <v>OK</v>
      </c>
      <c r="H44" s="20" t="str">
        <f>Calculations!AL45</f>
        <v/>
      </c>
      <c r="I44" s="20" t="str">
        <f>Calculations!AM45</f>
        <v/>
      </c>
      <c r="J44" s="20" t="str">
        <f>Calculations!AN45</f>
        <v/>
      </c>
      <c r="K44" s="24" t="str">
        <f>Calculations!AO45</f>
        <v/>
      </c>
      <c r="L44" s="20" t="str">
        <f>Calculations!AP45</f>
        <v/>
      </c>
      <c r="M44" s="20" t="str">
        <f>Calculations!AQ45</f>
        <v/>
      </c>
      <c r="N44" s="20" t="str">
        <f>Calculations!AR45</f>
        <v/>
      </c>
      <c r="O44" s="20" t="str">
        <f>Calculations!AS45</f>
        <v/>
      </c>
      <c r="P44" s="20" t="str">
        <f>Calculations!AT45</f>
        <v/>
      </c>
      <c r="Q44" s="20" t="str">
        <f>Calculations!AU45</f>
        <v/>
      </c>
    </row>
    <row r="45" spans="1:17" ht="25.5" x14ac:dyDescent="0.25">
      <c r="A45" s="5" t="s">
        <v>43</v>
      </c>
      <c r="B45" s="93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Lactobacillus acidophilus</v>
      </c>
      <c r="C45" s="94" t="str">
        <f>'Array Table'!C45</f>
        <v/>
      </c>
      <c r="D45" s="94" t="str">
        <f>'Array Table'!D45</f>
        <v/>
      </c>
      <c r="E45" s="94" t="str">
        <f>'Array Table'!E45</f>
        <v>Lactobacillus helveticus,Lactobacillus intestinalis</v>
      </c>
      <c r="F45" s="92">
        <f>'Array Table'!F45</f>
        <v>200</v>
      </c>
      <c r="G45" s="16" t="str">
        <f>IF(Calculations!H46&gt;35,"OK","Warning")</f>
        <v>OK</v>
      </c>
      <c r="H45" s="20" t="str">
        <f>Calculations!AL46</f>
        <v/>
      </c>
      <c r="I45" s="20" t="str">
        <f>Calculations!AM46</f>
        <v/>
      </c>
      <c r="J45" s="20" t="str">
        <f>Calculations!AN46</f>
        <v/>
      </c>
      <c r="K45" s="24" t="str">
        <f>Calculations!AO46</f>
        <v/>
      </c>
      <c r="L45" s="20" t="str">
        <f>Calculations!AP46</f>
        <v/>
      </c>
      <c r="M45" s="20" t="str">
        <f>Calculations!AQ46</f>
        <v/>
      </c>
      <c r="N45" s="20" t="str">
        <f>Calculations!AR46</f>
        <v/>
      </c>
      <c r="O45" s="20" t="str">
        <f>Calculations!AS46</f>
        <v/>
      </c>
      <c r="P45" s="20" t="str">
        <f>Calculations!AT46</f>
        <v/>
      </c>
      <c r="Q45" s="20" t="str">
        <f>Calculations!AU46</f>
        <v/>
      </c>
    </row>
    <row r="46" spans="1:17" x14ac:dyDescent="0.25">
      <c r="A46" s="5" t="s">
        <v>44</v>
      </c>
      <c r="B46" s="93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Lactobacillus crispatus</v>
      </c>
      <c r="C46" s="94" t="str">
        <f>'Array Table'!C46</f>
        <v/>
      </c>
      <c r="D46" s="94" t="str">
        <f>'Array Table'!D46</f>
        <v/>
      </c>
      <c r="E46" s="94" t="str">
        <f>'Array Table'!E46</f>
        <v/>
      </c>
      <c r="F46" s="92">
        <f>'Array Table'!F46</f>
        <v>200</v>
      </c>
      <c r="G46" s="16" t="str">
        <f>IF(Calculations!H47&gt;35,"OK","Warning")</f>
        <v>OK</v>
      </c>
      <c r="H46" s="20" t="str">
        <f>Calculations!AL47</f>
        <v/>
      </c>
      <c r="I46" s="20" t="str">
        <f>Calculations!AM47</f>
        <v/>
      </c>
      <c r="J46" s="20" t="str">
        <f>Calculations!AN47</f>
        <v/>
      </c>
      <c r="K46" s="24" t="str">
        <f>Calculations!AO47</f>
        <v/>
      </c>
      <c r="L46" s="20" t="str">
        <f>Calculations!AP47</f>
        <v/>
      </c>
      <c r="M46" s="20" t="str">
        <f>Calculations!AQ47</f>
        <v/>
      </c>
      <c r="N46" s="20" t="str">
        <f>Calculations!AR47</f>
        <v/>
      </c>
      <c r="O46" s="20" t="str">
        <f>Calculations!AS47</f>
        <v/>
      </c>
      <c r="P46" s="20" t="str">
        <f>Calculations!AT47</f>
        <v/>
      </c>
      <c r="Q46" s="20" t="str">
        <f>Calculations!AU47</f>
        <v/>
      </c>
    </row>
    <row r="47" spans="1:17" x14ac:dyDescent="0.25">
      <c r="A47" s="5" t="s">
        <v>45</v>
      </c>
      <c r="B47" s="93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Lactobacillus gasseri</v>
      </c>
      <c r="C47" s="94" t="str">
        <f>'Array Table'!C47</f>
        <v/>
      </c>
      <c r="D47" s="94" t="str">
        <f>'Array Table'!D47</f>
        <v/>
      </c>
      <c r="E47" s="94" t="str">
        <f>'Array Table'!E47</f>
        <v/>
      </c>
      <c r="F47" s="92">
        <f>'Array Table'!F47</f>
        <v>50</v>
      </c>
      <c r="G47" s="16" t="str">
        <f>IF(Calculations!H48&gt;35,"OK","Warning")</f>
        <v>OK</v>
      </c>
      <c r="H47" s="20" t="str">
        <f>Calculations!AL48</f>
        <v/>
      </c>
      <c r="I47" s="20" t="str">
        <f>Calculations!AM48</f>
        <v/>
      </c>
      <c r="J47" s="20" t="str">
        <f>Calculations!AN48</f>
        <v/>
      </c>
      <c r="K47" s="24" t="str">
        <f>Calculations!AO48</f>
        <v/>
      </c>
      <c r="L47" s="20" t="str">
        <f>Calculations!AP48</f>
        <v/>
      </c>
      <c r="M47" s="20" t="str">
        <f>Calculations!AQ48</f>
        <v/>
      </c>
      <c r="N47" s="20" t="str">
        <f>Calculations!AR48</f>
        <v/>
      </c>
      <c r="O47" s="20" t="str">
        <f>Calculations!AS48</f>
        <v/>
      </c>
      <c r="P47" s="20" t="str">
        <f>Calculations!AT48</f>
        <v/>
      </c>
      <c r="Q47" s="20" t="str">
        <f>Calculations!AU48</f>
        <v/>
      </c>
    </row>
    <row r="48" spans="1:17" x14ac:dyDescent="0.25">
      <c r="A48" s="5" t="s">
        <v>46</v>
      </c>
      <c r="B48" s="93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Lactobacillus iners</v>
      </c>
      <c r="C48" s="94" t="str">
        <f>'Array Table'!C48</f>
        <v/>
      </c>
      <c r="D48" s="94" t="str">
        <f>'Array Table'!D48</f>
        <v/>
      </c>
      <c r="E48" s="94" t="str">
        <f>'Array Table'!E48</f>
        <v/>
      </c>
      <c r="F48" s="92">
        <f>'Array Table'!F48</f>
        <v>50</v>
      </c>
      <c r="G48" s="16" t="str">
        <f>IF(Calculations!H49&gt;35,"OK","Warning")</f>
        <v>OK</v>
      </c>
      <c r="H48" s="20" t="str">
        <f>Calculations!AL49</f>
        <v/>
      </c>
      <c r="I48" s="20" t="str">
        <f>Calculations!AM49</f>
        <v/>
      </c>
      <c r="J48" s="20" t="str">
        <f>Calculations!AN49</f>
        <v/>
      </c>
      <c r="K48" s="24" t="str">
        <f>Calculations!AO49</f>
        <v/>
      </c>
      <c r="L48" s="20" t="str">
        <f>Calculations!AP49</f>
        <v/>
      </c>
      <c r="M48" s="20" t="str">
        <f>Calculations!AQ49</f>
        <v/>
      </c>
      <c r="N48" s="20" t="str">
        <f>Calculations!AR49</f>
        <v/>
      </c>
      <c r="O48" s="20" t="str">
        <f>Calculations!AS49</f>
        <v/>
      </c>
      <c r="P48" s="20" t="str">
        <f>Calculations!AT49</f>
        <v/>
      </c>
      <c r="Q48" s="20" t="str">
        <f>Calculations!AU49</f>
        <v/>
      </c>
    </row>
    <row r="49" spans="1:17" x14ac:dyDescent="0.25">
      <c r="A49" s="5" t="s">
        <v>47</v>
      </c>
      <c r="B49" s="93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Lactobacillus jensenii</v>
      </c>
      <c r="C49" s="94" t="str">
        <f>'Array Table'!C49</f>
        <v/>
      </c>
      <c r="D49" s="94" t="str">
        <f>'Array Table'!D49</f>
        <v/>
      </c>
      <c r="E49" s="94" t="str">
        <f>'Array Table'!E49</f>
        <v/>
      </c>
      <c r="F49" s="92">
        <f>'Array Table'!F49</f>
        <v>30</v>
      </c>
      <c r="G49" s="16" t="str">
        <f>IF(Calculations!H50&gt;35,"OK","Warning")</f>
        <v>OK</v>
      </c>
      <c r="H49" s="20" t="str">
        <f>Calculations!AL50</f>
        <v/>
      </c>
      <c r="I49" s="20" t="str">
        <f>Calculations!AM50</f>
        <v/>
      </c>
      <c r="J49" s="20" t="str">
        <f>Calculations!AN50</f>
        <v/>
      </c>
      <c r="K49" s="24" t="str">
        <f>Calculations!AO50</f>
        <v/>
      </c>
      <c r="L49" s="20" t="str">
        <f>Calculations!AP50</f>
        <v/>
      </c>
      <c r="M49" s="20" t="str">
        <f>Calculations!AQ50</f>
        <v/>
      </c>
      <c r="N49" s="20" t="str">
        <f>Calculations!AR50</f>
        <v/>
      </c>
      <c r="O49" s="20" t="str">
        <f>Calculations!AS50</f>
        <v/>
      </c>
      <c r="P49" s="20" t="str">
        <f>Calculations!AT50</f>
        <v/>
      </c>
      <c r="Q49" s="20" t="str">
        <f>Calculations!AU50</f>
        <v/>
      </c>
    </row>
    <row r="50" spans="1:17" x14ac:dyDescent="0.25">
      <c r="A50" s="5" t="s">
        <v>48</v>
      </c>
      <c r="B50" s="93" t="str">
        <f>IF(VLOOKUP(Assays!$A50,AssayDescription!$A$2:$F$550,5,FALSE)="Microbial Identification",IF(VLOOKUP(Assays!$A50,AssayDescription!$A$2:$F$550,3,FALSE)="",VLOOKUP(Assays!$A50,AssayDescription!$A$2:$F$550,1,FALSE),VLOOKUP(Assays!$A50,AssayDescription!$A$2:$F$550,3,FALSE)),VLOOKUP(Assays!$A50,AssayDescription!$A$2:$F$550,1,FALSE))</f>
        <v>Lactobacillus salivarius</v>
      </c>
      <c r="C50" s="94" t="str">
        <f>'Array Table'!C50</f>
        <v/>
      </c>
      <c r="D50" s="94" t="str">
        <f>'Array Table'!D50</f>
        <v/>
      </c>
      <c r="E50" s="94" t="str">
        <f>'Array Table'!E50</f>
        <v/>
      </c>
      <c r="F50" s="92">
        <f>'Array Table'!F50</f>
        <v>20</v>
      </c>
      <c r="G50" s="16" t="str">
        <f>IF(Calculations!H51&gt;35,"OK","Warning")</f>
        <v>OK</v>
      </c>
      <c r="H50" s="20" t="str">
        <f>Calculations!AL51</f>
        <v/>
      </c>
      <c r="I50" s="20" t="str">
        <f>Calculations!AM51</f>
        <v/>
      </c>
      <c r="J50" s="20" t="str">
        <f>Calculations!AN51</f>
        <v/>
      </c>
      <c r="K50" s="24" t="str">
        <f>Calculations!AO51</f>
        <v/>
      </c>
      <c r="L50" s="20" t="str">
        <f>Calculations!AP51</f>
        <v/>
      </c>
      <c r="M50" s="20" t="str">
        <f>Calculations!AQ51</f>
        <v/>
      </c>
      <c r="N50" s="20" t="str">
        <f>Calculations!AR51</f>
        <v/>
      </c>
      <c r="O50" s="20" t="str">
        <f>Calculations!AS51</f>
        <v/>
      </c>
      <c r="P50" s="20" t="str">
        <f>Calculations!AT51</f>
        <v/>
      </c>
      <c r="Q50" s="20" t="str">
        <f>Calculations!AU51</f>
        <v/>
      </c>
    </row>
    <row r="51" spans="1:17" ht="25.5" x14ac:dyDescent="0.25">
      <c r="A51" s="5" t="s">
        <v>49</v>
      </c>
      <c r="B51" s="93" t="str">
        <f>IF(VLOOKUP(Assays!$A51,AssayDescription!$A$2:$F$550,5,FALSE)="Microbial Identification",IF(VLOOKUP(Assays!$A51,AssayDescription!$A$2:$F$550,3,FALSE)="",VLOOKUP(Assays!$A51,AssayDescription!$A$2:$F$550,1,FALSE),VLOOKUP(Assays!$A51,AssayDescription!$A$2:$F$550,3,FALSE)),VLOOKUP(Assays!$A51,AssayDescription!$A$2:$F$550,1,FALSE))</f>
        <v>Lactobacillus vaginalis</v>
      </c>
      <c r="C51" s="94" t="str">
        <f>'Array Table'!C51</f>
        <v/>
      </c>
      <c r="D51" s="94" t="str">
        <f>'Array Table'!D51</f>
        <v/>
      </c>
      <c r="E51" s="94" t="str">
        <f>'Array Table'!E51</f>
        <v>Lactobacillus coleohominis,Lactobacillus reuteri</v>
      </c>
      <c r="F51" s="92">
        <f>'Array Table'!F51</f>
        <v>100</v>
      </c>
      <c r="G51" s="16" t="str">
        <f>IF(Calculations!H52&gt;35,"OK","Warning")</f>
        <v>OK</v>
      </c>
      <c r="H51" s="20" t="str">
        <f>Calculations!AL52</f>
        <v/>
      </c>
      <c r="I51" s="20" t="str">
        <f>Calculations!AM52</f>
        <v/>
      </c>
      <c r="J51" s="20" t="str">
        <f>Calculations!AN52</f>
        <v/>
      </c>
      <c r="K51" s="24" t="str">
        <f>Calculations!AO52</f>
        <v/>
      </c>
      <c r="L51" s="20" t="str">
        <f>Calculations!AP52</f>
        <v/>
      </c>
      <c r="M51" s="20" t="str">
        <f>Calculations!AQ52</f>
        <v/>
      </c>
      <c r="N51" s="20" t="str">
        <f>Calculations!AR52</f>
        <v/>
      </c>
      <c r="O51" s="20" t="str">
        <f>Calculations!AS52</f>
        <v/>
      </c>
      <c r="P51" s="20" t="str">
        <f>Calculations!AT52</f>
        <v/>
      </c>
      <c r="Q51" s="20" t="str">
        <f>Calculations!AU52</f>
        <v/>
      </c>
    </row>
    <row r="52" spans="1:17" x14ac:dyDescent="0.25">
      <c r="A52" s="5" t="s">
        <v>50</v>
      </c>
      <c r="B52" s="93" t="str">
        <f>IF(VLOOKUP(Assays!$A52,AssayDescription!$A$2:$F$550,5,FALSE)="Microbial Identification",IF(VLOOKUP(Assays!$A52,AssayDescription!$A$2:$F$550,3,FALSE)="",VLOOKUP(Assays!$A52,AssayDescription!$A$2:$F$550,1,FALSE),VLOOKUP(Assays!$A52,AssayDescription!$A$2:$F$550,3,FALSE)),VLOOKUP(Assays!$A52,AssayDescription!$A$2:$F$550,1,FALSE))</f>
        <v>Leptotrichia amnionii</v>
      </c>
      <c r="C52" s="94" t="str">
        <f>'Array Table'!C52</f>
        <v/>
      </c>
      <c r="D52" s="94" t="str">
        <f>'Array Table'!D52</f>
        <v/>
      </c>
      <c r="E52" s="94" t="str">
        <f>'Array Table'!E52</f>
        <v/>
      </c>
      <c r="F52" s="92">
        <f>'Array Table'!F52</f>
        <v>20</v>
      </c>
      <c r="G52" s="16" t="str">
        <f>IF(Calculations!H53&gt;35,"OK","Warning")</f>
        <v>OK</v>
      </c>
      <c r="H52" s="20" t="str">
        <f>Calculations!AL53</f>
        <v/>
      </c>
      <c r="I52" s="20" t="str">
        <f>Calculations!AM53</f>
        <v/>
      </c>
      <c r="J52" s="20" t="str">
        <f>Calculations!AN53</f>
        <v/>
      </c>
      <c r="K52" s="24" t="str">
        <f>Calculations!AO53</f>
        <v/>
      </c>
      <c r="L52" s="20" t="str">
        <f>Calculations!AP53</f>
        <v/>
      </c>
      <c r="M52" s="20" t="str">
        <f>Calculations!AQ53</f>
        <v/>
      </c>
      <c r="N52" s="20" t="str">
        <f>Calculations!AR53</f>
        <v/>
      </c>
      <c r="O52" s="20" t="str">
        <f>Calculations!AS53</f>
        <v/>
      </c>
      <c r="P52" s="20" t="str">
        <f>Calculations!AT53</f>
        <v/>
      </c>
      <c r="Q52" s="20" t="str">
        <f>Calculations!AU53</f>
        <v/>
      </c>
    </row>
    <row r="53" spans="1:17" x14ac:dyDescent="0.25">
      <c r="A53" s="5" t="s">
        <v>51</v>
      </c>
      <c r="B53" s="93" t="str">
        <f>IF(VLOOKUP(Assays!$A53,AssayDescription!$A$2:$F$550,5,FALSE)="Microbial Identification",IF(VLOOKUP(Assays!$A53,AssayDescription!$A$2:$F$550,3,FALSE)="",VLOOKUP(Assays!$A53,AssayDescription!$A$2:$F$550,1,FALSE),VLOOKUP(Assays!$A53,AssayDescription!$A$2:$F$550,3,FALSE)),VLOOKUP(Assays!$A53,AssayDescription!$A$2:$F$550,1,FALSE))</f>
        <v>Methylobacterium mesophilicum</v>
      </c>
      <c r="C53" s="94" t="str">
        <f>'Array Table'!C53</f>
        <v/>
      </c>
      <c r="D53" s="94" t="str">
        <f>'Array Table'!D53</f>
        <v/>
      </c>
      <c r="E53" s="94" t="str">
        <f>'Array Table'!E53</f>
        <v/>
      </c>
      <c r="F53" s="92">
        <f>'Array Table'!F53</f>
        <v>100</v>
      </c>
      <c r="G53" s="16" t="str">
        <f>IF(Calculations!H54&gt;35,"OK","Warning")</f>
        <v>OK</v>
      </c>
      <c r="H53" s="20" t="str">
        <f>Calculations!AL54</f>
        <v/>
      </c>
      <c r="I53" s="20" t="str">
        <f>Calculations!AM54</f>
        <v/>
      </c>
      <c r="J53" s="20" t="str">
        <f>Calculations!AN54</f>
        <v/>
      </c>
      <c r="K53" s="24" t="str">
        <f>Calculations!AO54</f>
        <v/>
      </c>
      <c r="L53" s="20" t="str">
        <f>Calculations!AP54</f>
        <v/>
      </c>
      <c r="M53" s="20" t="str">
        <f>Calculations!AQ54</f>
        <v/>
      </c>
      <c r="N53" s="20" t="str">
        <f>Calculations!AR54</f>
        <v/>
      </c>
      <c r="O53" s="20" t="str">
        <f>Calculations!AS54</f>
        <v/>
      </c>
      <c r="P53" s="20" t="str">
        <f>Calculations!AT54</f>
        <v/>
      </c>
      <c r="Q53" s="20" t="str">
        <f>Calculations!AU54</f>
        <v/>
      </c>
    </row>
    <row r="54" spans="1:17" x14ac:dyDescent="0.25">
      <c r="A54" s="5" t="s">
        <v>52</v>
      </c>
      <c r="B54" s="93" t="str">
        <f>IF(VLOOKUP(Assays!$A54,AssayDescription!$A$2:$F$550,5,FALSE)="Microbial Identification",IF(VLOOKUP(Assays!$A54,AssayDescription!$A$2:$F$550,3,FALSE)="",VLOOKUP(Assays!$A54,AssayDescription!$A$2:$F$550,1,FALSE),VLOOKUP(Assays!$A54,AssayDescription!$A$2:$F$550,3,FALSE)),VLOOKUP(Assays!$A54,AssayDescription!$A$2:$F$550,1,FALSE))</f>
        <v>Mobiluncus curtisii</v>
      </c>
      <c r="C54" s="94" t="str">
        <f>'Array Table'!C54</f>
        <v/>
      </c>
      <c r="D54" s="94" t="str">
        <f>'Array Table'!D54</f>
        <v/>
      </c>
      <c r="E54" s="94" t="str">
        <f>'Array Table'!E54</f>
        <v/>
      </c>
      <c r="F54" s="92">
        <f>'Array Table'!F54</f>
        <v>40</v>
      </c>
      <c r="G54" s="16" t="str">
        <f>IF(Calculations!H55&gt;35,"OK","Warning")</f>
        <v>OK</v>
      </c>
      <c r="H54" s="20" t="str">
        <f>Calculations!AL55</f>
        <v/>
      </c>
      <c r="I54" s="20" t="str">
        <f>Calculations!AM55</f>
        <v/>
      </c>
      <c r="J54" s="20" t="str">
        <f>Calculations!AN55</f>
        <v/>
      </c>
      <c r="K54" s="24" t="str">
        <f>Calculations!AO55</f>
        <v/>
      </c>
      <c r="L54" s="20" t="str">
        <f>Calculations!AP55</f>
        <v/>
      </c>
      <c r="M54" s="20" t="str">
        <f>Calculations!AQ55</f>
        <v/>
      </c>
      <c r="N54" s="20" t="str">
        <f>Calculations!AR55</f>
        <v/>
      </c>
      <c r="O54" s="20" t="str">
        <f>Calculations!AS55</f>
        <v/>
      </c>
      <c r="P54" s="20" t="str">
        <f>Calculations!AT55</f>
        <v/>
      </c>
      <c r="Q54" s="20" t="str">
        <f>Calculations!AU55</f>
        <v/>
      </c>
    </row>
    <row r="55" spans="1:17" x14ac:dyDescent="0.25">
      <c r="A55" s="5" t="s">
        <v>53</v>
      </c>
      <c r="B55" s="93" t="str">
        <f>IF(VLOOKUP(Assays!$A55,AssayDescription!$A$2:$F$550,5,FALSE)="Microbial Identification",IF(VLOOKUP(Assays!$A55,AssayDescription!$A$2:$F$550,3,FALSE)="",VLOOKUP(Assays!$A55,AssayDescription!$A$2:$F$550,1,FALSE),VLOOKUP(Assays!$A55,AssayDescription!$A$2:$F$550,3,FALSE)),VLOOKUP(Assays!$A55,AssayDescription!$A$2:$F$550,1,FALSE))</f>
        <v>Mobiluncus mulieris</v>
      </c>
      <c r="C55" s="94" t="str">
        <f>'Array Table'!C55</f>
        <v/>
      </c>
      <c r="D55" s="94" t="str">
        <f>'Array Table'!D55</f>
        <v/>
      </c>
      <c r="E55" s="94" t="str">
        <f>'Array Table'!E55</f>
        <v/>
      </c>
      <c r="F55" s="92">
        <f>'Array Table'!F55</f>
        <v>100</v>
      </c>
      <c r="G55" s="16" t="str">
        <f>IF(Calculations!H56&gt;35,"OK","Warning")</f>
        <v>OK</v>
      </c>
      <c r="H55" s="20" t="str">
        <f>Calculations!AL56</f>
        <v/>
      </c>
      <c r="I55" s="20" t="str">
        <f>Calculations!AM56</f>
        <v/>
      </c>
      <c r="J55" s="20" t="str">
        <f>Calculations!AN56</f>
        <v/>
      </c>
      <c r="K55" s="24" t="str">
        <f>Calculations!AO56</f>
        <v/>
      </c>
      <c r="L55" s="20" t="str">
        <f>Calculations!AP56</f>
        <v/>
      </c>
      <c r="M55" s="20" t="str">
        <f>Calculations!AQ56</f>
        <v/>
      </c>
      <c r="N55" s="20" t="str">
        <f>Calculations!AR56</f>
        <v/>
      </c>
      <c r="O55" s="20" t="str">
        <f>Calculations!AS56</f>
        <v/>
      </c>
      <c r="P55" s="20" t="str">
        <f>Calculations!AT56</f>
        <v/>
      </c>
      <c r="Q55" s="20" t="str">
        <f>Calculations!AU56</f>
        <v/>
      </c>
    </row>
    <row r="56" spans="1:17" ht="38.25" x14ac:dyDescent="0.25">
      <c r="A56" s="5" t="s">
        <v>54</v>
      </c>
      <c r="B56" s="93" t="str">
        <f>IF(VLOOKUP(Assays!$A56,AssayDescription!$A$2:$F$550,5,FALSE)="Microbial Identification",IF(VLOOKUP(Assays!$A56,AssayDescription!$A$2:$F$550,3,FALSE)="",VLOOKUP(Assays!$A56,AssayDescription!$A$2:$F$550,1,FALSE),VLOOKUP(Assays!$A56,AssayDescription!$A$2:$F$550,3,FALSE)),VLOOKUP(Assays!$A56,AssayDescription!$A$2:$F$550,1,FALSE))</f>
        <v>Morganella morganii</v>
      </c>
      <c r="C56" s="94" t="str">
        <f>'Array Table'!C56</f>
        <v/>
      </c>
      <c r="D56" s="94" t="str">
        <f>'Array Table'!D56</f>
        <v/>
      </c>
      <c r="E56" s="94" t="str">
        <f>'Array Table'!E56</f>
        <v>Escherichia albertii,Providencia alcalifaciens,Providencia heimbachae,Providencia rustigianii</v>
      </c>
      <c r="F56" s="92">
        <f>'Array Table'!F56</f>
        <v>100</v>
      </c>
      <c r="G56" s="16" t="str">
        <f>IF(Calculations!H57&gt;35,"OK","Warning")</f>
        <v>OK</v>
      </c>
      <c r="H56" s="20" t="str">
        <f>Calculations!AL57</f>
        <v/>
      </c>
      <c r="I56" s="20" t="str">
        <f>Calculations!AM57</f>
        <v/>
      </c>
      <c r="J56" s="20" t="str">
        <f>Calculations!AN57</f>
        <v/>
      </c>
      <c r="K56" s="24" t="str">
        <f>Calculations!AO57</f>
        <v/>
      </c>
      <c r="L56" s="20" t="str">
        <f>Calculations!AP57</f>
        <v/>
      </c>
      <c r="M56" s="20" t="str">
        <f>Calculations!AQ57</f>
        <v/>
      </c>
      <c r="N56" s="20" t="str">
        <f>Calculations!AR57</f>
        <v/>
      </c>
      <c r="O56" s="20" t="str">
        <f>Calculations!AS57</f>
        <v/>
      </c>
      <c r="P56" s="20" t="str">
        <f>Calculations!AT57</f>
        <v/>
      </c>
      <c r="Q56" s="20" t="str">
        <f>Calculations!AU57</f>
        <v/>
      </c>
    </row>
    <row r="57" spans="1:17" x14ac:dyDescent="0.25">
      <c r="A57" s="5" t="s">
        <v>55</v>
      </c>
      <c r="B57" s="93" t="str">
        <f>IF(VLOOKUP(Assays!$A57,AssayDescription!$A$2:$F$550,5,FALSE)="Microbial Identification",IF(VLOOKUP(Assays!$A57,AssayDescription!$A$2:$F$550,3,FALSE)="",VLOOKUP(Assays!$A57,AssayDescription!$A$2:$F$550,1,FALSE),VLOOKUP(Assays!$A57,AssayDescription!$A$2:$F$550,3,FALSE)),VLOOKUP(Assays!$A57,AssayDescription!$A$2:$F$550,1,FALSE))</f>
        <v>Mycoplasma genitalium</v>
      </c>
      <c r="C57" s="94" t="str">
        <f>'Array Table'!C57</f>
        <v/>
      </c>
      <c r="D57" s="94" t="str">
        <f>'Array Table'!D57</f>
        <v/>
      </c>
      <c r="E57" s="94" t="str">
        <f>'Array Table'!E57</f>
        <v/>
      </c>
      <c r="F57" s="92">
        <f>'Array Table'!F57</f>
        <v>30</v>
      </c>
      <c r="G57" s="16" t="str">
        <f>IF(Calculations!H58&gt;35,"OK","Warning")</f>
        <v>OK</v>
      </c>
      <c r="H57" s="20" t="str">
        <f>Calculations!AL58</f>
        <v/>
      </c>
      <c r="I57" s="20" t="str">
        <f>Calculations!AM58</f>
        <v/>
      </c>
      <c r="J57" s="20" t="str">
        <f>Calculations!AN58</f>
        <v/>
      </c>
      <c r="K57" s="24" t="str">
        <f>Calculations!AO58</f>
        <v/>
      </c>
      <c r="L57" s="20" t="str">
        <f>Calculations!AP58</f>
        <v/>
      </c>
      <c r="M57" s="20" t="str">
        <f>Calculations!AQ58</f>
        <v/>
      </c>
      <c r="N57" s="20" t="str">
        <f>Calculations!AR58</f>
        <v/>
      </c>
      <c r="O57" s="20" t="str">
        <f>Calculations!AS58</f>
        <v/>
      </c>
      <c r="P57" s="20" t="str">
        <f>Calculations!AT58</f>
        <v/>
      </c>
      <c r="Q57" s="20" t="str">
        <f>Calculations!AU58</f>
        <v/>
      </c>
    </row>
    <row r="58" spans="1:17" x14ac:dyDescent="0.25">
      <c r="A58" s="5" t="s">
        <v>56</v>
      </c>
      <c r="B58" s="93" t="str">
        <f>IF(VLOOKUP(Assays!$A58,AssayDescription!$A$2:$F$550,5,FALSE)="Microbial Identification",IF(VLOOKUP(Assays!$A58,AssayDescription!$A$2:$F$550,3,FALSE)="",VLOOKUP(Assays!$A58,AssayDescription!$A$2:$F$550,1,FALSE),VLOOKUP(Assays!$A58,AssayDescription!$A$2:$F$550,3,FALSE)),VLOOKUP(Assays!$A58,AssayDescription!$A$2:$F$550,1,FALSE))</f>
        <v>Mycoplasma hominis</v>
      </c>
      <c r="C58" s="94" t="str">
        <f>'Array Table'!C58</f>
        <v/>
      </c>
      <c r="D58" s="94" t="str">
        <f>'Array Table'!D58</f>
        <v/>
      </c>
      <c r="E58" s="94" t="str">
        <f>'Array Table'!E58</f>
        <v/>
      </c>
      <c r="F58" s="92">
        <f>'Array Table'!F58</f>
        <v>20</v>
      </c>
      <c r="G58" s="16" t="str">
        <f>IF(Calculations!H59&gt;35,"OK","Warning")</f>
        <v>OK</v>
      </c>
      <c r="H58" s="20" t="str">
        <f>Calculations!AL59</f>
        <v/>
      </c>
      <c r="I58" s="20" t="str">
        <f>Calculations!AM59</f>
        <v/>
      </c>
      <c r="J58" s="20" t="str">
        <f>Calculations!AN59</f>
        <v/>
      </c>
      <c r="K58" s="24" t="str">
        <f>Calculations!AO59</f>
        <v/>
      </c>
      <c r="L58" s="20" t="str">
        <f>Calculations!AP59</f>
        <v/>
      </c>
      <c r="M58" s="20" t="str">
        <f>Calculations!AQ59</f>
        <v/>
      </c>
      <c r="N58" s="20" t="str">
        <f>Calculations!AR59</f>
        <v/>
      </c>
      <c r="O58" s="20" t="str">
        <f>Calculations!AS59</f>
        <v/>
      </c>
      <c r="P58" s="20" t="str">
        <f>Calculations!AT59</f>
        <v/>
      </c>
      <c r="Q58" s="20" t="str">
        <f>Calculations!AU59</f>
        <v/>
      </c>
    </row>
    <row r="59" spans="1:17" ht="38.25" x14ac:dyDescent="0.25">
      <c r="A59" s="5" t="s">
        <v>57</v>
      </c>
      <c r="B59" s="93" t="str">
        <f>IF(VLOOKUP(Assays!$A59,AssayDescription!$A$2:$F$550,5,FALSE)="Microbial Identification",IF(VLOOKUP(Assays!$A59,AssayDescription!$A$2:$F$550,3,FALSE)="",VLOOKUP(Assays!$A59,AssayDescription!$A$2:$F$550,1,FALSE),VLOOKUP(Assays!$A59,AssayDescription!$A$2:$F$550,3,FALSE)),VLOOKUP(Assays!$A59,AssayDescription!$A$2:$F$550,1,FALSE))</f>
        <v>Neisseria gonorrhoeae</v>
      </c>
      <c r="C59" s="94" t="str">
        <f>'Array Table'!C59</f>
        <v/>
      </c>
      <c r="D59" s="94" t="str">
        <f>'Array Table'!D59</f>
        <v/>
      </c>
      <c r="E59" s="94" t="str">
        <f>'Array Table'!E59</f>
        <v>Neisseria cinerea,Neisseria meningitidis,Neisseria polysaccharea</v>
      </c>
      <c r="F59" s="92">
        <f>'Array Table'!F59</f>
        <v>100</v>
      </c>
      <c r="G59" s="16" t="str">
        <f>IF(Calculations!H60&gt;35,"OK","Warning")</f>
        <v>OK</v>
      </c>
      <c r="H59" s="20" t="str">
        <f>Calculations!AL60</f>
        <v/>
      </c>
      <c r="I59" s="20" t="str">
        <f>Calculations!AM60</f>
        <v/>
      </c>
      <c r="J59" s="20" t="str">
        <f>Calculations!AN60</f>
        <v/>
      </c>
      <c r="K59" s="24" t="str">
        <f>Calculations!AO60</f>
        <v/>
      </c>
      <c r="L59" s="20" t="str">
        <f>Calculations!AP60</f>
        <v/>
      </c>
      <c r="M59" s="20" t="str">
        <f>Calculations!AQ60</f>
        <v/>
      </c>
      <c r="N59" s="20" t="str">
        <f>Calculations!AR60</f>
        <v/>
      </c>
      <c r="O59" s="20" t="str">
        <f>Calculations!AS60</f>
        <v/>
      </c>
      <c r="P59" s="20" t="str">
        <f>Calculations!AT60</f>
        <v/>
      </c>
      <c r="Q59" s="20" t="str">
        <f>Calculations!AU60</f>
        <v/>
      </c>
    </row>
    <row r="60" spans="1:17" x14ac:dyDescent="0.25">
      <c r="A60" s="5" t="s">
        <v>58</v>
      </c>
      <c r="B60" s="93" t="str">
        <f>IF(VLOOKUP(Assays!$A60,AssayDescription!$A$2:$F$550,5,FALSE)="Microbial Identification",IF(VLOOKUP(Assays!$A60,AssayDescription!$A$2:$F$550,3,FALSE)="",VLOOKUP(Assays!$A60,AssayDescription!$A$2:$F$550,1,FALSE),VLOOKUP(Assays!$A60,AssayDescription!$A$2:$F$550,3,FALSE)),VLOOKUP(Assays!$A60,AssayDescription!$A$2:$F$550,1,FALSE))</f>
        <v>Parvimonas micra</v>
      </c>
      <c r="C60" s="94" t="str">
        <f>'Array Table'!C60</f>
        <v/>
      </c>
      <c r="D60" s="94" t="str">
        <f>'Array Table'!D60</f>
        <v/>
      </c>
      <c r="E60" s="94" t="str">
        <f>'Array Table'!E60</f>
        <v/>
      </c>
      <c r="F60" s="92">
        <f>'Array Table'!F60</f>
        <v>100</v>
      </c>
      <c r="G60" s="16" t="str">
        <f>IF(Calculations!H61&gt;35,"OK","Warning")</f>
        <v>OK</v>
      </c>
      <c r="H60" s="20" t="str">
        <f>Calculations!AL61</f>
        <v/>
      </c>
      <c r="I60" s="20" t="str">
        <f>Calculations!AM61</f>
        <v/>
      </c>
      <c r="J60" s="20" t="str">
        <f>Calculations!AN61</f>
        <v/>
      </c>
      <c r="K60" s="24" t="str">
        <f>Calculations!AO61</f>
        <v/>
      </c>
      <c r="L60" s="20" t="str">
        <f>Calculations!AP61</f>
        <v/>
      </c>
      <c r="M60" s="20" t="str">
        <f>Calculations!AQ61</f>
        <v/>
      </c>
      <c r="N60" s="20" t="str">
        <f>Calculations!AR61</f>
        <v/>
      </c>
      <c r="O60" s="20" t="str">
        <f>Calculations!AS61</f>
        <v/>
      </c>
      <c r="P60" s="20" t="str">
        <f>Calculations!AT61</f>
        <v/>
      </c>
      <c r="Q60" s="20" t="str">
        <f>Calculations!AU61</f>
        <v/>
      </c>
    </row>
    <row r="61" spans="1:17" x14ac:dyDescent="0.25">
      <c r="A61" s="5" t="s">
        <v>59</v>
      </c>
      <c r="B61" s="93" t="str">
        <f>IF(VLOOKUP(Assays!$A61,AssayDescription!$A$2:$F$550,5,FALSE)="Microbial Identification",IF(VLOOKUP(Assays!$A61,AssayDescription!$A$2:$F$550,3,FALSE)="",VLOOKUP(Assays!$A61,AssayDescription!$A$2:$F$550,1,FALSE),VLOOKUP(Assays!$A61,AssayDescription!$A$2:$F$550,3,FALSE)),VLOOKUP(Assays!$A61,AssayDescription!$A$2:$F$550,1,FALSE))</f>
        <v>Peptoniphilus asaccharolyticus</v>
      </c>
      <c r="C61" s="94" t="str">
        <f>'Array Table'!C61</f>
        <v/>
      </c>
      <c r="D61" s="94" t="str">
        <f>'Array Table'!D61</f>
        <v/>
      </c>
      <c r="E61" s="94" t="str">
        <f>'Array Table'!E61</f>
        <v/>
      </c>
      <c r="F61" s="92">
        <f>'Array Table'!F61</f>
        <v>20</v>
      </c>
      <c r="G61" s="16" t="str">
        <f>IF(Calculations!H62&gt;35,"OK","Warning")</f>
        <v>OK</v>
      </c>
      <c r="H61" s="20" t="str">
        <f>Calculations!AL62</f>
        <v/>
      </c>
      <c r="I61" s="20" t="str">
        <f>Calculations!AM62</f>
        <v/>
      </c>
      <c r="J61" s="20" t="str">
        <f>Calculations!AN62</f>
        <v/>
      </c>
      <c r="K61" s="24" t="str">
        <f>Calculations!AO62</f>
        <v/>
      </c>
      <c r="L61" s="20" t="str">
        <f>Calculations!AP62</f>
        <v/>
      </c>
      <c r="M61" s="20" t="str">
        <f>Calculations!AQ62</f>
        <v/>
      </c>
      <c r="N61" s="20" t="str">
        <f>Calculations!AR62</f>
        <v/>
      </c>
      <c r="O61" s="20" t="str">
        <f>Calculations!AS62</f>
        <v/>
      </c>
      <c r="P61" s="20" t="str">
        <f>Calculations!AT62</f>
        <v/>
      </c>
      <c r="Q61" s="20" t="str">
        <f>Calculations!AU62</f>
        <v/>
      </c>
    </row>
    <row r="62" spans="1:17" x14ac:dyDescent="0.25">
      <c r="A62" s="5" t="s">
        <v>60</v>
      </c>
      <c r="B62" s="93" t="str">
        <f>IF(VLOOKUP(Assays!$A62,AssayDescription!$A$2:$F$550,5,FALSE)="Microbial Identification",IF(VLOOKUP(Assays!$A62,AssayDescription!$A$2:$F$550,3,FALSE)="",VLOOKUP(Assays!$A62,AssayDescription!$A$2:$F$550,1,FALSE),VLOOKUP(Assays!$A62,AssayDescription!$A$2:$F$550,3,FALSE)),VLOOKUP(Assays!$A62,AssayDescription!$A$2:$F$550,1,FALSE))</f>
        <v>Peptostreptococcus anaerobius</v>
      </c>
      <c r="C62" s="94" t="str">
        <f>'Array Table'!C62</f>
        <v/>
      </c>
      <c r="D62" s="94" t="str">
        <f>'Array Table'!D62</f>
        <v/>
      </c>
      <c r="E62" s="94" t="str">
        <f>'Array Table'!E62</f>
        <v/>
      </c>
      <c r="F62" s="92">
        <f>'Array Table'!F62</f>
        <v>30</v>
      </c>
      <c r="G62" s="16" t="str">
        <f>IF(Calculations!H63&gt;35,"OK","Warning")</f>
        <v>OK</v>
      </c>
      <c r="H62" s="20" t="str">
        <f>Calculations!AL63</f>
        <v/>
      </c>
      <c r="I62" s="20" t="str">
        <f>Calculations!AM63</f>
        <v/>
      </c>
      <c r="J62" s="20" t="str">
        <f>Calculations!AN63</f>
        <v/>
      </c>
      <c r="K62" s="24" t="str">
        <f>Calculations!AO63</f>
        <v/>
      </c>
      <c r="L62" s="20" t="str">
        <f>Calculations!AP63</f>
        <v/>
      </c>
      <c r="M62" s="20" t="str">
        <f>Calculations!AQ63</f>
        <v/>
      </c>
      <c r="N62" s="20" t="str">
        <f>Calculations!AR63</f>
        <v/>
      </c>
      <c r="O62" s="20" t="str">
        <f>Calculations!AS63</f>
        <v/>
      </c>
      <c r="P62" s="20" t="str">
        <f>Calculations!AT63</f>
        <v/>
      </c>
      <c r="Q62" s="20" t="str">
        <f>Calculations!AU63</f>
        <v/>
      </c>
    </row>
    <row r="63" spans="1:17" x14ac:dyDescent="0.25">
      <c r="A63" s="5" t="s">
        <v>61</v>
      </c>
      <c r="B63" s="93" t="str">
        <f>IF(VLOOKUP(Assays!$A63,AssayDescription!$A$2:$F$550,5,FALSE)="Microbial Identification",IF(VLOOKUP(Assays!$A63,AssayDescription!$A$2:$F$550,3,FALSE)="",VLOOKUP(Assays!$A63,AssayDescription!$A$2:$F$550,1,FALSE),VLOOKUP(Assays!$A63,AssayDescription!$A$2:$F$550,3,FALSE)),VLOOKUP(Assays!$A63,AssayDescription!$A$2:$F$550,1,FALSE))</f>
        <v>Porphyromonas asaccharolytica</v>
      </c>
      <c r="C63" s="94" t="str">
        <f>'Array Table'!C63</f>
        <v/>
      </c>
      <c r="D63" s="94" t="str">
        <f>'Array Table'!D63</f>
        <v/>
      </c>
      <c r="E63" s="94" t="str">
        <f>'Array Table'!E63</f>
        <v/>
      </c>
      <c r="F63" s="92">
        <f>'Array Table'!F63</f>
        <v>100</v>
      </c>
      <c r="G63" s="16" t="str">
        <f>IF(Calculations!H64&gt;35,"OK","Warning")</f>
        <v>OK</v>
      </c>
      <c r="H63" s="20" t="str">
        <f>Calculations!AL64</f>
        <v/>
      </c>
      <c r="I63" s="20" t="str">
        <f>Calculations!AM64</f>
        <v/>
      </c>
      <c r="J63" s="20" t="str">
        <f>Calculations!AN64</f>
        <v/>
      </c>
      <c r="K63" s="24" t="str">
        <f>Calculations!AO64</f>
        <v/>
      </c>
      <c r="L63" s="20" t="str">
        <f>Calculations!AP64</f>
        <v/>
      </c>
      <c r="M63" s="20" t="str">
        <f>Calculations!AQ64</f>
        <v/>
      </c>
      <c r="N63" s="20" t="str">
        <f>Calculations!AR64</f>
        <v/>
      </c>
      <c r="O63" s="20" t="str">
        <f>Calculations!AS64</f>
        <v/>
      </c>
      <c r="P63" s="20" t="str">
        <f>Calculations!AT64</f>
        <v/>
      </c>
      <c r="Q63" s="20" t="str">
        <f>Calculations!AU64</f>
        <v/>
      </c>
    </row>
    <row r="64" spans="1:17" x14ac:dyDescent="0.25">
      <c r="A64" s="5" t="s">
        <v>62</v>
      </c>
      <c r="B64" s="93" t="str">
        <f>IF(VLOOKUP(Assays!$A64,AssayDescription!$A$2:$F$550,5,FALSE)="Microbial Identification",IF(VLOOKUP(Assays!$A64,AssayDescription!$A$2:$F$550,3,FALSE)="",VLOOKUP(Assays!$A64,AssayDescription!$A$2:$F$550,1,FALSE),VLOOKUP(Assays!$A64,AssayDescription!$A$2:$F$550,3,FALSE)),VLOOKUP(Assays!$A64,AssayDescription!$A$2:$F$550,1,FALSE))</f>
        <v>Porphyromonas gingivalis</v>
      </c>
      <c r="C64" s="94" t="str">
        <f>'Array Table'!C64</f>
        <v/>
      </c>
      <c r="D64" s="94" t="str">
        <f>'Array Table'!D64</f>
        <v/>
      </c>
      <c r="E64" s="94" t="str">
        <f>'Array Table'!E64</f>
        <v/>
      </c>
      <c r="F64" s="92">
        <f>'Array Table'!F64</f>
        <v>30</v>
      </c>
      <c r="G64" s="16" t="str">
        <f>IF(Calculations!H65&gt;35,"OK","Warning")</f>
        <v>OK</v>
      </c>
      <c r="H64" s="20" t="str">
        <f>Calculations!AL65</f>
        <v/>
      </c>
      <c r="I64" s="20" t="str">
        <f>Calculations!AM65</f>
        <v/>
      </c>
      <c r="J64" s="20" t="str">
        <f>Calculations!AN65</f>
        <v/>
      </c>
      <c r="K64" s="24" t="str">
        <f>Calculations!AO65</f>
        <v/>
      </c>
      <c r="L64" s="20" t="str">
        <f>Calculations!AP65</f>
        <v/>
      </c>
      <c r="M64" s="20" t="str">
        <f>Calculations!AQ65</f>
        <v/>
      </c>
      <c r="N64" s="20" t="str">
        <f>Calculations!AR65</f>
        <v/>
      </c>
      <c r="O64" s="20" t="str">
        <f>Calculations!AS65</f>
        <v/>
      </c>
      <c r="P64" s="20" t="str">
        <f>Calculations!AT65</f>
        <v/>
      </c>
      <c r="Q64" s="20" t="str">
        <f>Calculations!AU65</f>
        <v/>
      </c>
    </row>
    <row r="65" spans="1:17" x14ac:dyDescent="0.25">
      <c r="A65" s="5" t="s">
        <v>63</v>
      </c>
      <c r="B65" s="93" t="str">
        <f>IF(VLOOKUP(Assays!$A65,AssayDescription!$A$2:$F$550,5,FALSE)="Microbial Identification",IF(VLOOKUP(Assays!$A65,AssayDescription!$A$2:$F$550,3,FALSE)="",VLOOKUP(Assays!$A65,AssayDescription!$A$2:$F$550,1,FALSE),VLOOKUP(Assays!$A65,AssayDescription!$A$2:$F$550,3,FALSE)),VLOOKUP(Assays!$A65,AssayDescription!$A$2:$F$550,1,FALSE))</f>
        <v>Prevotella bivia</v>
      </c>
      <c r="C65" s="94" t="str">
        <f>'Array Table'!C65</f>
        <v/>
      </c>
      <c r="D65" s="94" t="str">
        <f>'Array Table'!D65</f>
        <v/>
      </c>
      <c r="E65" s="94" t="str">
        <f>'Array Table'!E65</f>
        <v/>
      </c>
      <c r="F65" s="92">
        <f>'Array Table'!F65</f>
        <v>20</v>
      </c>
      <c r="G65" s="16" t="str">
        <f>IF(Calculations!H66&gt;35,"OK","Warning")</f>
        <v>OK</v>
      </c>
      <c r="H65" s="20" t="str">
        <f>Calculations!AL66</f>
        <v/>
      </c>
      <c r="I65" s="20" t="str">
        <f>Calculations!AM66</f>
        <v/>
      </c>
      <c r="J65" s="20" t="str">
        <f>Calculations!AN66</f>
        <v/>
      </c>
      <c r="K65" s="24" t="str">
        <f>Calculations!AO66</f>
        <v/>
      </c>
      <c r="L65" s="20" t="str">
        <f>Calculations!AP66</f>
        <v/>
      </c>
      <c r="M65" s="20" t="str">
        <f>Calculations!AQ66</f>
        <v/>
      </c>
      <c r="N65" s="20" t="str">
        <f>Calculations!AR66</f>
        <v/>
      </c>
      <c r="O65" s="20" t="str">
        <f>Calculations!AS66</f>
        <v/>
      </c>
      <c r="P65" s="20" t="str">
        <f>Calculations!AT66</f>
        <v/>
      </c>
      <c r="Q65" s="20" t="str">
        <f>Calculations!AU66</f>
        <v/>
      </c>
    </row>
    <row r="66" spans="1:17" x14ac:dyDescent="0.25">
      <c r="A66" s="5" t="s">
        <v>64</v>
      </c>
      <c r="B66" s="93" t="str">
        <f>IF(VLOOKUP(Assays!$A66,AssayDescription!$A$2:$F$550,5,FALSE)="Microbial Identification",IF(VLOOKUP(Assays!$A66,AssayDescription!$A$2:$F$550,3,FALSE)="",VLOOKUP(Assays!$A66,AssayDescription!$A$2:$F$550,1,FALSE),VLOOKUP(Assays!$A66,AssayDescription!$A$2:$F$550,3,FALSE)),VLOOKUP(Assays!$A66,AssayDescription!$A$2:$F$550,1,FALSE))</f>
        <v>Prevotella buccalis</v>
      </c>
      <c r="C66" s="94" t="str">
        <f>'Array Table'!C66</f>
        <v/>
      </c>
      <c r="D66" s="94" t="str">
        <f>'Array Table'!D66</f>
        <v/>
      </c>
      <c r="E66" s="94" t="str">
        <f>'Array Table'!E66</f>
        <v/>
      </c>
      <c r="F66" s="92">
        <f>'Array Table'!F66</f>
        <v>30</v>
      </c>
      <c r="G66" s="16" t="str">
        <f>IF(Calculations!H67&gt;35,"OK","Warning")</f>
        <v>OK</v>
      </c>
      <c r="H66" s="20" t="str">
        <f>Calculations!AL67</f>
        <v/>
      </c>
      <c r="I66" s="20" t="str">
        <f>Calculations!AM67</f>
        <v/>
      </c>
      <c r="J66" s="20" t="str">
        <f>Calculations!AN67</f>
        <v/>
      </c>
      <c r="K66" s="24" t="str">
        <f>Calculations!AO67</f>
        <v/>
      </c>
      <c r="L66" s="20" t="str">
        <f>Calculations!AP67</f>
        <v/>
      </c>
      <c r="M66" s="20" t="str">
        <f>Calculations!AQ67</f>
        <v/>
      </c>
      <c r="N66" s="20" t="str">
        <f>Calculations!AR67</f>
        <v/>
      </c>
      <c r="O66" s="20" t="str">
        <f>Calculations!AS67</f>
        <v/>
      </c>
      <c r="P66" s="20" t="str">
        <f>Calculations!AT67</f>
        <v/>
      </c>
      <c r="Q66" s="20" t="str">
        <f>Calculations!AU67</f>
        <v/>
      </c>
    </row>
    <row r="67" spans="1:17" x14ac:dyDescent="0.25">
      <c r="A67" s="5" t="s">
        <v>65</v>
      </c>
      <c r="B67" s="93" t="str">
        <f>IF(VLOOKUP(Assays!$A67,AssayDescription!$A$2:$F$550,5,FALSE)="Microbial Identification",IF(VLOOKUP(Assays!$A67,AssayDescription!$A$2:$F$550,3,FALSE)="",VLOOKUP(Assays!$A67,AssayDescription!$A$2:$F$550,1,FALSE),VLOOKUP(Assays!$A67,AssayDescription!$A$2:$F$550,3,FALSE)),VLOOKUP(Assays!$A67,AssayDescription!$A$2:$F$550,1,FALSE))</f>
        <v>Prevotella disiens</v>
      </c>
      <c r="C67" s="94" t="str">
        <f>'Array Table'!C67</f>
        <v/>
      </c>
      <c r="D67" s="94" t="str">
        <f>'Array Table'!D67</f>
        <v/>
      </c>
      <c r="E67" s="94" t="str">
        <f>'Array Table'!E67</f>
        <v/>
      </c>
      <c r="F67" s="92">
        <f>'Array Table'!F67</f>
        <v>30</v>
      </c>
      <c r="G67" s="16" t="str">
        <f>IF(Calculations!H68&gt;35,"OK","Warning")</f>
        <v>OK</v>
      </c>
      <c r="H67" s="20" t="str">
        <f>Calculations!AL68</f>
        <v/>
      </c>
      <c r="I67" s="20" t="str">
        <f>Calculations!AM68</f>
        <v/>
      </c>
      <c r="J67" s="20" t="str">
        <f>Calculations!AN68</f>
        <v/>
      </c>
      <c r="K67" s="24" t="str">
        <f>Calculations!AO68</f>
        <v/>
      </c>
      <c r="L67" s="20" t="str">
        <f>Calculations!AP68</f>
        <v/>
      </c>
      <c r="M67" s="20" t="str">
        <f>Calculations!AQ68</f>
        <v/>
      </c>
      <c r="N67" s="20" t="str">
        <f>Calculations!AR68</f>
        <v/>
      </c>
      <c r="O67" s="20" t="str">
        <f>Calculations!AS68</f>
        <v/>
      </c>
      <c r="P67" s="20" t="str">
        <f>Calculations!AT68</f>
        <v/>
      </c>
      <c r="Q67" s="20" t="str">
        <f>Calculations!AU68</f>
        <v/>
      </c>
    </row>
    <row r="68" spans="1:17" x14ac:dyDescent="0.25">
      <c r="A68" s="5" t="s">
        <v>66</v>
      </c>
      <c r="B68" s="93" t="str">
        <f>IF(VLOOKUP(Assays!$A68,AssayDescription!$A$2:$F$550,5,FALSE)="Microbial Identification",IF(VLOOKUP(Assays!$A68,AssayDescription!$A$2:$F$550,3,FALSE)="",VLOOKUP(Assays!$A68,AssayDescription!$A$2:$F$550,1,FALSE),VLOOKUP(Assays!$A68,AssayDescription!$A$2:$F$550,3,FALSE)),VLOOKUP(Assays!$A68,AssayDescription!$A$2:$F$550,1,FALSE))</f>
        <v>Prevotella intermedia</v>
      </c>
      <c r="C68" s="94" t="str">
        <f>'Array Table'!C68</f>
        <v/>
      </c>
      <c r="D68" s="94" t="str">
        <f>'Array Table'!D68</f>
        <v/>
      </c>
      <c r="E68" s="94" t="str">
        <f>'Array Table'!E68</f>
        <v/>
      </c>
      <c r="F68" s="92">
        <f>'Array Table'!F68</f>
        <v>30</v>
      </c>
      <c r="G68" s="16" t="str">
        <f>IF(Calculations!H69&gt;35,"OK","Warning")</f>
        <v>OK</v>
      </c>
      <c r="H68" s="20" t="str">
        <f>Calculations!AL69</f>
        <v/>
      </c>
      <c r="I68" s="20" t="str">
        <f>Calculations!AM69</f>
        <v/>
      </c>
      <c r="J68" s="20" t="str">
        <f>Calculations!AN69</f>
        <v/>
      </c>
      <c r="K68" s="24" t="str">
        <f>Calculations!AO69</f>
        <v/>
      </c>
      <c r="L68" s="20" t="str">
        <f>Calculations!AP69</f>
        <v/>
      </c>
      <c r="M68" s="20" t="str">
        <f>Calculations!AQ69</f>
        <v/>
      </c>
      <c r="N68" s="20" t="str">
        <f>Calculations!AR69</f>
        <v/>
      </c>
      <c r="O68" s="20" t="str">
        <f>Calculations!AS69</f>
        <v/>
      </c>
      <c r="P68" s="20" t="str">
        <f>Calculations!AT69</f>
        <v/>
      </c>
      <c r="Q68" s="20" t="str">
        <f>Calculations!AU69</f>
        <v/>
      </c>
    </row>
    <row r="69" spans="1:17" x14ac:dyDescent="0.25">
      <c r="A69" s="5" t="s">
        <v>67</v>
      </c>
      <c r="B69" s="93" t="str">
        <f>IF(VLOOKUP(Assays!$A69,AssayDescription!$A$2:$F$550,5,FALSE)="Microbial Identification",IF(VLOOKUP(Assays!$A69,AssayDescription!$A$2:$F$550,3,FALSE)="",VLOOKUP(Assays!$A69,AssayDescription!$A$2:$F$550,1,FALSE),VLOOKUP(Assays!$A69,AssayDescription!$A$2:$F$550,3,FALSE)),VLOOKUP(Assays!$A69,AssayDescription!$A$2:$F$550,1,FALSE))</f>
        <v>Prevotella melaninogenica</v>
      </c>
      <c r="C69" s="94" t="str">
        <f>'Array Table'!C69</f>
        <v/>
      </c>
      <c r="D69" s="94" t="str">
        <f>'Array Table'!D69</f>
        <v/>
      </c>
      <c r="E69" s="94" t="str">
        <f>'Array Table'!E69</f>
        <v/>
      </c>
      <c r="F69" s="92">
        <f>'Array Table'!F69</f>
        <v>20</v>
      </c>
      <c r="G69" s="16" t="str">
        <f>IF(Calculations!H70&gt;35,"OK","Warning")</f>
        <v>OK</v>
      </c>
      <c r="H69" s="20" t="str">
        <f>Calculations!AL70</f>
        <v/>
      </c>
      <c r="I69" s="20" t="str">
        <f>Calculations!AM70</f>
        <v/>
      </c>
      <c r="J69" s="20" t="str">
        <f>Calculations!AN70</f>
        <v/>
      </c>
      <c r="K69" s="24" t="str">
        <f>Calculations!AO70</f>
        <v/>
      </c>
      <c r="L69" s="20" t="str">
        <f>Calculations!AP70</f>
        <v/>
      </c>
      <c r="M69" s="20" t="str">
        <f>Calculations!AQ70</f>
        <v/>
      </c>
      <c r="N69" s="20" t="str">
        <f>Calculations!AR70</f>
        <v/>
      </c>
      <c r="O69" s="20" t="str">
        <f>Calculations!AS70</f>
        <v/>
      </c>
      <c r="P69" s="20" t="str">
        <f>Calculations!AT70</f>
        <v/>
      </c>
      <c r="Q69" s="20" t="str">
        <f>Calculations!AU70</f>
        <v/>
      </c>
    </row>
    <row r="70" spans="1:17" x14ac:dyDescent="0.25">
      <c r="A70" s="5" t="s">
        <v>68</v>
      </c>
      <c r="B70" s="93" t="str">
        <f>IF(VLOOKUP(Assays!$A70,AssayDescription!$A$2:$F$550,5,FALSE)="Microbial Identification",IF(VLOOKUP(Assays!$A70,AssayDescription!$A$2:$F$550,3,FALSE)="",VLOOKUP(Assays!$A70,AssayDescription!$A$2:$F$550,1,FALSE),VLOOKUP(Assays!$A70,AssayDescription!$A$2:$F$550,3,FALSE)),VLOOKUP(Assays!$A70,AssayDescription!$A$2:$F$550,1,FALSE))</f>
        <v>Prevotella nigrescens</v>
      </c>
      <c r="C70" s="94" t="str">
        <f>'Array Table'!C70</f>
        <v/>
      </c>
      <c r="D70" s="94" t="str">
        <f>'Array Table'!D70</f>
        <v/>
      </c>
      <c r="E70" s="94" t="str">
        <f>'Array Table'!E70</f>
        <v/>
      </c>
      <c r="F70" s="92">
        <f>'Array Table'!F70</f>
        <v>20</v>
      </c>
      <c r="G70" s="16" t="str">
        <f>IF(Calculations!H71&gt;35,"OK","Warning")</f>
        <v>OK</v>
      </c>
      <c r="H70" s="20" t="str">
        <f>Calculations!AL71</f>
        <v/>
      </c>
      <c r="I70" s="20" t="str">
        <f>Calculations!AM71</f>
        <v/>
      </c>
      <c r="J70" s="20" t="str">
        <f>Calculations!AN71</f>
        <v/>
      </c>
      <c r="K70" s="24" t="str">
        <f>Calculations!AO71</f>
        <v/>
      </c>
      <c r="L70" s="20" t="str">
        <f>Calculations!AP71</f>
        <v/>
      </c>
      <c r="M70" s="20" t="str">
        <f>Calculations!AQ71</f>
        <v/>
      </c>
      <c r="N70" s="20" t="str">
        <f>Calculations!AR71</f>
        <v/>
      </c>
      <c r="O70" s="20" t="str">
        <f>Calculations!AS71</f>
        <v/>
      </c>
      <c r="P70" s="20" t="str">
        <f>Calculations!AT71</f>
        <v/>
      </c>
      <c r="Q70" s="20" t="str">
        <f>Calculations!AU71</f>
        <v/>
      </c>
    </row>
    <row r="71" spans="1:17" x14ac:dyDescent="0.25">
      <c r="A71" s="5" t="s">
        <v>69</v>
      </c>
      <c r="B71" s="93" t="str">
        <f>IF(VLOOKUP(Assays!$A71,AssayDescription!$A$2:$F$550,5,FALSE)="Microbial Identification",IF(VLOOKUP(Assays!$A71,AssayDescription!$A$2:$F$550,3,FALSE)="",VLOOKUP(Assays!$A71,AssayDescription!$A$2:$F$550,1,FALSE),VLOOKUP(Assays!$A71,AssayDescription!$A$2:$F$550,3,FALSE)),VLOOKUP(Assays!$A71,AssayDescription!$A$2:$F$550,1,FALSE))</f>
        <v>Propionibacterium acnes</v>
      </c>
      <c r="C71" s="94" t="str">
        <f>'Array Table'!C71</f>
        <v/>
      </c>
      <c r="D71" s="94" t="str">
        <f>'Array Table'!D71</f>
        <v/>
      </c>
      <c r="E71" s="94" t="str">
        <f>'Array Table'!E71</f>
        <v/>
      </c>
      <c r="F71" s="92">
        <f>'Array Table'!F71</f>
        <v>20</v>
      </c>
      <c r="G71" s="16" t="str">
        <f>IF(Calculations!H72&gt;35,"OK","Warning")</f>
        <v>OK</v>
      </c>
      <c r="H71" s="20" t="str">
        <f>Calculations!AL72</f>
        <v/>
      </c>
      <c r="I71" s="20" t="str">
        <f>Calculations!AM72</f>
        <v/>
      </c>
      <c r="J71" s="20" t="str">
        <f>Calculations!AN72</f>
        <v/>
      </c>
      <c r="K71" s="24" t="str">
        <f>Calculations!AO72</f>
        <v/>
      </c>
      <c r="L71" s="20" t="str">
        <f>Calculations!AP72</f>
        <v/>
      </c>
      <c r="M71" s="20" t="str">
        <f>Calculations!AQ72</f>
        <v/>
      </c>
      <c r="N71" s="20" t="str">
        <f>Calculations!AR72</f>
        <v/>
      </c>
      <c r="O71" s="20" t="str">
        <f>Calculations!AS72</f>
        <v/>
      </c>
      <c r="P71" s="20" t="str">
        <f>Calculations!AT72</f>
        <v/>
      </c>
      <c r="Q71" s="20" t="str">
        <f>Calculations!AU72</f>
        <v/>
      </c>
    </row>
    <row r="72" spans="1:17" x14ac:dyDescent="0.25">
      <c r="A72" s="5" t="s">
        <v>70</v>
      </c>
      <c r="B72" s="93" t="str">
        <f>IF(VLOOKUP(Assays!$A72,AssayDescription!$A$2:$F$550,5,FALSE)="Microbial Identification",IF(VLOOKUP(Assays!$A72,AssayDescription!$A$2:$F$550,3,FALSE)="",VLOOKUP(Assays!$A72,AssayDescription!$A$2:$F$550,1,FALSE),VLOOKUP(Assays!$A72,AssayDescription!$A$2:$F$550,3,FALSE)),VLOOKUP(Assays!$A72,AssayDescription!$A$2:$F$550,1,FALSE))</f>
        <v>Pseudomonas aeruginosa</v>
      </c>
      <c r="C72" s="94" t="str">
        <f>'Array Table'!C72</f>
        <v/>
      </c>
      <c r="D72" s="94" t="str">
        <f>'Array Table'!D72</f>
        <v/>
      </c>
      <c r="E72" s="94" t="str">
        <f>'Array Table'!E72</f>
        <v/>
      </c>
      <c r="F72" s="92">
        <f>'Array Table'!F72</f>
        <v>30</v>
      </c>
      <c r="G72" s="16" t="str">
        <f>IF(Calculations!H73&gt;35,"OK","Warning")</f>
        <v>OK</v>
      </c>
      <c r="H72" s="20" t="str">
        <f>Calculations!AL73</f>
        <v/>
      </c>
      <c r="I72" s="20" t="str">
        <f>Calculations!AM73</f>
        <v/>
      </c>
      <c r="J72" s="20" t="str">
        <f>Calculations!AN73</f>
        <v/>
      </c>
      <c r="K72" s="24" t="str">
        <f>Calculations!AO73</f>
        <v/>
      </c>
      <c r="L72" s="20" t="str">
        <f>Calculations!AP73</f>
        <v/>
      </c>
      <c r="M72" s="20" t="str">
        <f>Calculations!AQ73</f>
        <v/>
      </c>
      <c r="N72" s="20" t="str">
        <f>Calculations!AR73</f>
        <v/>
      </c>
      <c r="O72" s="20" t="str">
        <f>Calculations!AS73</f>
        <v/>
      </c>
      <c r="P72" s="20" t="str">
        <f>Calculations!AT73</f>
        <v/>
      </c>
      <c r="Q72" s="20" t="str">
        <f>Calculations!AU73</f>
        <v/>
      </c>
    </row>
    <row r="73" spans="1:17" x14ac:dyDescent="0.25">
      <c r="A73" s="5" t="s">
        <v>71</v>
      </c>
      <c r="B73" s="93" t="str">
        <f>IF(VLOOKUP(Assays!$A73,AssayDescription!$A$2:$F$550,5,FALSE)="Microbial Identification",IF(VLOOKUP(Assays!$A73,AssayDescription!$A$2:$F$550,3,FALSE)="",VLOOKUP(Assays!$A73,AssayDescription!$A$2:$F$550,1,FALSE),VLOOKUP(Assays!$A73,AssayDescription!$A$2:$F$550,3,FALSE)),VLOOKUP(Assays!$A73,AssayDescription!$A$2:$F$550,1,FALSE))</f>
        <v>Selenomonas noxia</v>
      </c>
      <c r="C73" s="94" t="str">
        <f>'Array Table'!C73</f>
        <v/>
      </c>
      <c r="D73" s="94" t="str">
        <f>'Array Table'!D73</f>
        <v/>
      </c>
      <c r="E73" s="94" t="str">
        <f>'Array Table'!E73</f>
        <v/>
      </c>
      <c r="F73" s="92">
        <f>'Array Table'!F73</f>
        <v>20</v>
      </c>
      <c r="G73" s="16" t="str">
        <f>IF(Calculations!H74&gt;35,"OK","Warning")</f>
        <v>OK</v>
      </c>
      <c r="H73" s="20" t="str">
        <f>Calculations!AL74</f>
        <v/>
      </c>
      <c r="I73" s="20" t="str">
        <f>Calculations!AM74</f>
        <v/>
      </c>
      <c r="J73" s="20" t="str">
        <f>Calculations!AN74</f>
        <v/>
      </c>
      <c r="K73" s="24" t="str">
        <f>Calculations!AO74</f>
        <v/>
      </c>
      <c r="L73" s="20" t="str">
        <f>Calculations!AP74</f>
        <v/>
      </c>
      <c r="M73" s="20" t="str">
        <f>Calculations!AQ74</f>
        <v/>
      </c>
      <c r="N73" s="20" t="str">
        <f>Calculations!AR74</f>
        <v/>
      </c>
      <c r="O73" s="20" t="str">
        <f>Calculations!AS74</f>
        <v/>
      </c>
      <c r="P73" s="20" t="str">
        <f>Calculations!AT74</f>
        <v/>
      </c>
      <c r="Q73" s="20" t="str">
        <f>Calculations!AU74</f>
        <v/>
      </c>
    </row>
    <row r="74" spans="1:17" x14ac:dyDescent="0.25">
      <c r="A74" s="5" t="s">
        <v>72</v>
      </c>
      <c r="B74" s="93" t="str">
        <f>IF(VLOOKUP(Assays!$A74,AssayDescription!$A$2:$F$550,5,FALSE)="Microbial Identification",IF(VLOOKUP(Assays!$A74,AssayDescription!$A$2:$F$550,3,FALSE)="",VLOOKUP(Assays!$A74,AssayDescription!$A$2:$F$550,1,FALSE),VLOOKUP(Assays!$A74,AssayDescription!$A$2:$F$550,3,FALSE)),VLOOKUP(Assays!$A74,AssayDescription!$A$2:$F$550,1,FALSE))</f>
        <v>Sneathia sanguinegens</v>
      </c>
      <c r="C74" s="94" t="str">
        <f>'Array Table'!C74</f>
        <v/>
      </c>
      <c r="D74" s="94" t="str">
        <f>'Array Table'!D74</f>
        <v/>
      </c>
      <c r="E74" s="94" t="str">
        <f>'Array Table'!E74</f>
        <v/>
      </c>
      <c r="F74" s="92">
        <f>'Array Table'!F74</f>
        <v>20</v>
      </c>
      <c r="G74" s="16" t="str">
        <f>IF(Calculations!H75&gt;35,"OK","Warning")</f>
        <v>OK</v>
      </c>
      <c r="H74" s="20" t="str">
        <f>Calculations!AL75</f>
        <v/>
      </c>
      <c r="I74" s="20" t="str">
        <f>Calculations!AM75</f>
        <v/>
      </c>
      <c r="J74" s="20" t="str">
        <f>Calculations!AN75</f>
        <v/>
      </c>
      <c r="K74" s="24" t="str">
        <f>Calculations!AO75</f>
        <v/>
      </c>
      <c r="L74" s="20" t="str">
        <f>Calculations!AP75</f>
        <v/>
      </c>
      <c r="M74" s="20" t="str">
        <f>Calculations!AQ75</f>
        <v/>
      </c>
      <c r="N74" s="20" t="str">
        <f>Calculations!AR75</f>
        <v/>
      </c>
      <c r="O74" s="20" t="str">
        <f>Calculations!AS75</f>
        <v/>
      </c>
      <c r="P74" s="20" t="str">
        <f>Calculations!AT75</f>
        <v/>
      </c>
      <c r="Q74" s="20" t="str">
        <f>Calculations!AU75</f>
        <v/>
      </c>
    </row>
    <row r="75" spans="1:17" x14ac:dyDescent="0.25">
      <c r="A75" s="5" t="s">
        <v>73</v>
      </c>
      <c r="B75" s="93" t="str">
        <f>IF(VLOOKUP(Assays!$A75,AssayDescription!$A$2:$F$550,5,FALSE)="Microbial Identification",IF(VLOOKUP(Assays!$A75,AssayDescription!$A$2:$F$550,3,FALSE)="",VLOOKUP(Assays!$A75,AssayDescription!$A$2:$F$550,1,FALSE),VLOOKUP(Assays!$A75,AssayDescription!$A$2:$F$550,3,FALSE)),VLOOKUP(Assays!$A75,AssayDescription!$A$2:$F$550,1,FALSE))</f>
        <v>Staphylococcus aureus</v>
      </c>
      <c r="C75" s="94" t="str">
        <f>'Array Table'!C75</f>
        <v/>
      </c>
      <c r="D75" s="94" t="str">
        <f>'Array Table'!D75</f>
        <v/>
      </c>
      <c r="E75" s="94" t="str">
        <f>'Array Table'!E75</f>
        <v>Staphylococcus epidermidis</v>
      </c>
      <c r="F75" s="92">
        <f>'Array Table'!F75</f>
        <v>100</v>
      </c>
      <c r="G75" s="16" t="str">
        <f>IF(Calculations!H76&gt;35,"OK","Warning")</f>
        <v>OK</v>
      </c>
      <c r="H75" s="20" t="str">
        <f>Calculations!AL76</f>
        <v/>
      </c>
      <c r="I75" s="20" t="str">
        <f>Calculations!AM76</f>
        <v/>
      </c>
      <c r="J75" s="20" t="str">
        <f>Calculations!AN76</f>
        <v/>
      </c>
      <c r="K75" s="24" t="str">
        <f>Calculations!AO76</f>
        <v/>
      </c>
      <c r="L75" s="20" t="str">
        <f>Calculations!AP76</f>
        <v/>
      </c>
      <c r="M75" s="20" t="str">
        <f>Calculations!AQ76</f>
        <v/>
      </c>
      <c r="N75" s="20" t="str">
        <f>Calculations!AR76</f>
        <v/>
      </c>
      <c r="O75" s="20" t="str">
        <f>Calculations!AS76</f>
        <v/>
      </c>
      <c r="P75" s="20" t="str">
        <f>Calculations!AT76</f>
        <v/>
      </c>
      <c r="Q75" s="20" t="str">
        <f>Calculations!AU76</f>
        <v/>
      </c>
    </row>
    <row r="76" spans="1:17" ht="51" x14ac:dyDescent="0.25">
      <c r="A76" s="5" t="s">
        <v>74</v>
      </c>
      <c r="B76" s="93" t="str">
        <f>IF(VLOOKUP(Assays!$A76,AssayDescription!$A$2:$F$550,5,FALSE)="Microbial Identification",IF(VLOOKUP(Assays!$A76,AssayDescription!$A$2:$F$550,3,FALSE)="",VLOOKUP(Assays!$A76,AssayDescription!$A$2:$F$550,1,FALSE),VLOOKUP(Assays!$A76,AssayDescription!$A$2:$F$550,3,FALSE)),VLOOKUP(Assays!$A76,AssayDescription!$A$2:$F$550,1,FALSE))</f>
        <v>Staphylococcus epidermidis</v>
      </c>
      <c r="C76" s="94" t="str">
        <f>'Array Table'!C76</f>
        <v/>
      </c>
      <c r="D76" s="94" t="str">
        <f>'Array Table'!D76</f>
        <v/>
      </c>
      <c r="E76" s="94" t="str">
        <f>'Array Table'!E76</f>
        <v>Staphylococcus aureus,Staphylococcus haemolyticus,Staphylococcus pettenkoferi</v>
      </c>
      <c r="F76" s="92">
        <f>'Array Table'!F76</f>
        <v>100</v>
      </c>
      <c r="G76" s="16" t="str">
        <f>IF(Calculations!H77&gt;35,"OK","Warning")</f>
        <v>OK</v>
      </c>
      <c r="H76" s="20" t="str">
        <f>Calculations!AL77</f>
        <v/>
      </c>
      <c r="I76" s="20" t="str">
        <f>Calculations!AM77</f>
        <v/>
      </c>
      <c r="J76" s="20" t="str">
        <f>Calculations!AN77</f>
        <v/>
      </c>
      <c r="K76" s="24" t="str">
        <f>Calculations!AO77</f>
        <v/>
      </c>
      <c r="L76" s="20" t="str">
        <f>Calculations!AP77</f>
        <v/>
      </c>
      <c r="M76" s="20" t="str">
        <f>Calculations!AQ77</f>
        <v/>
      </c>
      <c r="N76" s="20" t="str">
        <f>Calculations!AR77</f>
        <v/>
      </c>
      <c r="O76" s="20" t="str">
        <f>Calculations!AS77</f>
        <v/>
      </c>
      <c r="P76" s="20" t="str">
        <f>Calculations!AT77</f>
        <v/>
      </c>
      <c r="Q76" s="20" t="str">
        <f>Calculations!AU77</f>
        <v/>
      </c>
    </row>
    <row r="77" spans="1:17" ht="39" x14ac:dyDescent="0.25">
      <c r="A77" s="5" t="s">
        <v>75</v>
      </c>
      <c r="B77" s="93" t="str">
        <f>IF(VLOOKUP(Assays!$A77,AssayDescription!$A$2:$F$550,5,FALSE)="Microbial Identification",IF(VLOOKUP(Assays!$A77,AssayDescription!$A$2:$F$550,3,FALSE)="",VLOOKUP(Assays!$A77,AssayDescription!$A$2:$F$550,1,FALSE),VLOOKUP(Assays!$A77,AssayDescription!$A$2:$F$550,3,FALSE)),VLOOKUP(Assays!$A77,AssayDescription!$A$2:$F$550,1,FALSE))</f>
        <v>Staphylococcus arlettae,Staphylococcus saprophyticus</v>
      </c>
      <c r="C77" s="94" t="str">
        <f>'Array Table'!C77</f>
        <v/>
      </c>
      <c r="D77" s="94" t="str">
        <f>'Array Table'!D77</f>
        <v/>
      </c>
      <c r="E77" s="94" t="str">
        <f>'Array Table'!E77</f>
        <v/>
      </c>
      <c r="F77" s="92">
        <f>'Array Table'!F77</f>
        <v>100</v>
      </c>
      <c r="G77" s="16" t="str">
        <f>IF(Calculations!H78&gt;35,"OK","Warning")</f>
        <v>OK</v>
      </c>
      <c r="H77" s="20" t="str">
        <f>Calculations!AL78</f>
        <v/>
      </c>
      <c r="I77" s="20" t="str">
        <f>Calculations!AM78</f>
        <v/>
      </c>
      <c r="J77" s="20" t="str">
        <f>Calculations!AN78</f>
        <v/>
      </c>
      <c r="K77" s="24" t="str">
        <f>Calculations!AO78</f>
        <v/>
      </c>
      <c r="L77" s="20" t="str">
        <f>Calculations!AP78</f>
        <v/>
      </c>
      <c r="M77" s="20" t="str">
        <f>Calculations!AQ78</f>
        <v/>
      </c>
      <c r="N77" s="20" t="str">
        <f>Calculations!AR78</f>
        <v/>
      </c>
      <c r="O77" s="20" t="str">
        <f>Calculations!AS78</f>
        <v/>
      </c>
      <c r="P77" s="20" t="str">
        <f>Calculations!AT78</f>
        <v/>
      </c>
      <c r="Q77" s="20" t="str">
        <f>Calculations!AU78</f>
        <v/>
      </c>
    </row>
    <row r="78" spans="1:17" x14ac:dyDescent="0.25">
      <c r="A78" s="5" t="s">
        <v>76</v>
      </c>
      <c r="B78" s="93" t="str">
        <f>IF(VLOOKUP(Assays!$A78,AssayDescription!$A$2:$F$550,5,FALSE)="Microbial Identification",IF(VLOOKUP(Assays!$A78,AssayDescription!$A$2:$F$550,3,FALSE)="",VLOOKUP(Assays!$A78,AssayDescription!$A$2:$F$550,1,FALSE),VLOOKUP(Assays!$A78,AssayDescription!$A$2:$F$550,3,FALSE)),VLOOKUP(Assays!$A78,AssayDescription!$A$2:$F$550,1,FALSE))</f>
        <v>Streptococcus agalactiae</v>
      </c>
      <c r="C78" s="94" t="str">
        <f>'Array Table'!C78</f>
        <v/>
      </c>
      <c r="D78" s="94" t="str">
        <f>'Array Table'!D78</f>
        <v/>
      </c>
      <c r="E78" s="94" t="str">
        <f>'Array Table'!E78</f>
        <v/>
      </c>
      <c r="F78" s="92">
        <f>'Array Table'!F78</f>
        <v>30</v>
      </c>
      <c r="G78" s="16" t="str">
        <f>IF(Calculations!H79&gt;35,"OK","Warning")</f>
        <v>OK</v>
      </c>
      <c r="H78" s="20" t="str">
        <f>Calculations!AL79</f>
        <v/>
      </c>
      <c r="I78" s="20" t="str">
        <f>Calculations!AM79</f>
        <v/>
      </c>
      <c r="J78" s="20" t="str">
        <f>Calculations!AN79</f>
        <v/>
      </c>
      <c r="K78" s="24" t="str">
        <f>Calculations!AO79</f>
        <v/>
      </c>
      <c r="L78" s="20" t="str">
        <f>Calculations!AP79</f>
        <v/>
      </c>
      <c r="M78" s="20" t="str">
        <f>Calculations!AQ79</f>
        <v/>
      </c>
      <c r="N78" s="20" t="str">
        <f>Calculations!AR79</f>
        <v/>
      </c>
      <c r="O78" s="20" t="str">
        <f>Calculations!AS79</f>
        <v/>
      </c>
      <c r="P78" s="20" t="str">
        <f>Calculations!AT79</f>
        <v/>
      </c>
      <c r="Q78" s="20" t="str">
        <f>Calculations!AU79</f>
        <v/>
      </c>
    </row>
    <row r="79" spans="1:17" x14ac:dyDescent="0.25">
      <c r="A79" s="5" t="s">
        <v>77</v>
      </c>
      <c r="B79" s="93" t="str">
        <f>IF(VLOOKUP(Assays!$A79,AssayDescription!$A$2:$F$550,5,FALSE)="Microbial Identification",IF(VLOOKUP(Assays!$A79,AssayDescription!$A$2:$F$550,3,FALSE)="",VLOOKUP(Assays!$A79,AssayDescription!$A$2:$F$550,1,FALSE),VLOOKUP(Assays!$A79,AssayDescription!$A$2:$F$550,3,FALSE)),VLOOKUP(Assays!$A79,AssayDescription!$A$2:$F$550,1,FALSE))</f>
        <v>Streptococcus anginosus</v>
      </c>
      <c r="C79" s="94" t="str">
        <f>'Array Table'!C79</f>
        <v/>
      </c>
      <c r="D79" s="94" t="str">
        <f>'Array Table'!D79</f>
        <v/>
      </c>
      <c r="E79" s="94" t="str">
        <f>'Array Table'!E79</f>
        <v/>
      </c>
      <c r="F79" s="92">
        <f>'Array Table'!F79</f>
        <v>30</v>
      </c>
      <c r="G79" s="16" t="str">
        <f>IF(Calculations!H80&gt;35,"OK","Warning")</f>
        <v>OK</v>
      </c>
      <c r="H79" s="20" t="str">
        <f>Calculations!AL80</f>
        <v/>
      </c>
      <c r="I79" s="20" t="str">
        <f>Calculations!AM80</f>
        <v/>
      </c>
      <c r="J79" s="20" t="str">
        <f>Calculations!AN80</f>
        <v/>
      </c>
      <c r="K79" s="24" t="str">
        <f>Calculations!AO80</f>
        <v/>
      </c>
      <c r="L79" s="20" t="str">
        <f>Calculations!AP80</f>
        <v/>
      </c>
      <c r="M79" s="20" t="str">
        <f>Calculations!AQ80</f>
        <v/>
      </c>
      <c r="N79" s="20" t="str">
        <f>Calculations!AR80</f>
        <v/>
      </c>
      <c r="O79" s="20" t="str">
        <f>Calculations!AS80</f>
        <v/>
      </c>
      <c r="P79" s="20" t="str">
        <f>Calculations!AT80</f>
        <v/>
      </c>
      <c r="Q79" s="20" t="str">
        <f>Calculations!AU80</f>
        <v/>
      </c>
    </row>
    <row r="80" spans="1:17" ht="39" x14ac:dyDescent="0.25">
      <c r="A80" s="5" t="s">
        <v>78</v>
      </c>
      <c r="B80" s="93" t="str">
        <f>IF(VLOOKUP(Assays!$A80,AssayDescription!$A$2:$F$550,5,FALSE)="Microbial Identification",IF(VLOOKUP(Assays!$A80,AssayDescription!$A$2:$F$550,3,FALSE)="",VLOOKUP(Assays!$A80,AssayDescription!$A$2:$F$550,1,FALSE),VLOOKUP(Assays!$A80,AssayDescription!$A$2:$F$550,3,FALSE)),VLOOKUP(Assays!$A80,AssayDescription!$A$2:$F$550,1,FALSE))</f>
        <v>Streptococcus intermedius,Streptococcus constellatus</v>
      </c>
      <c r="C80" s="94" t="str">
        <f>'Array Table'!C80</f>
        <v/>
      </c>
      <c r="D80" s="94" t="str">
        <f>'Array Table'!D80</f>
        <v/>
      </c>
      <c r="E80" s="94" t="str">
        <f>'Array Table'!E80</f>
        <v/>
      </c>
      <c r="F80" s="92">
        <f>'Array Table'!F80</f>
        <v>20</v>
      </c>
      <c r="G80" s="16" t="str">
        <f>IF(Calculations!H81&gt;35,"OK","Warning")</f>
        <v>OK</v>
      </c>
      <c r="H80" s="20" t="str">
        <f>Calculations!AL81</f>
        <v/>
      </c>
      <c r="I80" s="20" t="str">
        <f>Calculations!AM81</f>
        <v/>
      </c>
      <c r="J80" s="20" t="str">
        <f>Calculations!AN81</f>
        <v/>
      </c>
      <c r="K80" s="24" t="str">
        <f>Calculations!AO81</f>
        <v/>
      </c>
      <c r="L80" s="20" t="str">
        <f>Calculations!AP81</f>
        <v/>
      </c>
      <c r="M80" s="20" t="str">
        <f>Calculations!AQ81</f>
        <v/>
      </c>
      <c r="N80" s="20" t="str">
        <f>Calculations!AR81</f>
        <v/>
      </c>
      <c r="O80" s="20" t="str">
        <f>Calculations!AS81</f>
        <v/>
      </c>
      <c r="P80" s="20" t="str">
        <f>Calculations!AT81</f>
        <v/>
      </c>
      <c r="Q80" s="20" t="str">
        <f>Calculations!AU81</f>
        <v/>
      </c>
    </row>
    <row r="81" spans="1:17" ht="76.5" x14ac:dyDescent="0.25">
      <c r="A81" s="5" t="s">
        <v>79</v>
      </c>
      <c r="B81" s="93" t="str">
        <f>IF(VLOOKUP(Assays!$A81,AssayDescription!$A$2:$F$550,5,FALSE)="Microbial Identification",IF(VLOOKUP(Assays!$A81,AssayDescription!$A$2:$F$550,3,FALSE)="",VLOOKUP(Assays!$A81,AssayDescription!$A$2:$F$550,1,FALSE),VLOOKUP(Assays!$A81,AssayDescription!$A$2:$F$550,3,FALSE)),VLOOKUP(Assays!$A81,AssayDescription!$A$2:$F$550,1,FALSE))</f>
        <v>Streptococcus mitis</v>
      </c>
      <c r="C81" s="94" t="str">
        <f>'Array Table'!C81</f>
        <v/>
      </c>
      <c r="D81" s="94" t="str">
        <f>'Array Table'!D81</f>
        <v/>
      </c>
      <c r="E81" s="94" t="str">
        <f>'Array Table'!E81</f>
        <v>Streptococcus infantis,Streptococcus oralis,Streptococcus pneumoniae,Streptococcus porcinus,Streptococcus pseudopneumoniae</v>
      </c>
      <c r="F81" s="92">
        <f>'Array Table'!F81</f>
        <v>100</v>
      </c>
      <c r="G81" s="16" t="str">
        <f>IF(Calculations!H82&gt;35,"OK","Warning")</f>
        <v>OK</v>
      </c>
      <c r="H81" s="20" t="str">
        <f>Calculations!AL82</f>
        <v/>
      </c>
      <c r="I81" s="20" t="str">
        <f>Calculations!AM82</f>
        <v/>
      </c>
      <c r="J81" s="20" t="str">
        <f>Calculations!AN82</f>
        <v/>
      </c>
      <c r="K81" s="24" t="str">
        <f>Calculations!AO82</f>
        <v/>
      </c>
      <c r="L81" s="20" t="str">
        <f>Calculations!AP82</f>
        <v/>
      </c>
      <c r="M81" s="20" t="str">
        <f>Calculations!AQ82</f>
        <v/>
      </c>
      <c r="N81" s="20" t="str">
        <f>Calculations!AR82</f>
        <v/>
      </c>
      <c r="O81" s="20" t="str">
        <f>Calculations!AS82</f>
        <v/>
      </c>
      <c r="P81" s="20" t="str">
        <f>Calculations!AT82</f>
        <v/>
      </c>
      <c r="Q81" s="20" t="str">
        <f>Calculations!AU82</f>
        <v/>
      </c>
    </row>
    <row r="82" spans="1:17" ht="39" x14ac:dyDescent="0.25">
      <c r="A82" s="5" t="s">
        <v>80</v>
      </c>
      <c r="B82" s="93" t="str">
        <f>IF(VLOOKUP(Assays!$A82,AssayDescription!$A$2:$F$550,5,FALSE)="Microbial Identification",IF(VLOOKUP(Assays!$A82,AssayDescription!$A$2:$F$550,3,FALSE)="",VLOOKUP(Assays!$A82,AssayDescription!$A$2:$F$550,1,FALSE),VLOOKUP(Assays!$A82,AssayDescription!$A$2:$F$550,3,FALSE)),VLOOKUP(Assays!$A82,AssayDescription!$A$2:$F$550,1,FALSE))</f>
        <v>Streptococcus thermophilus,Streptococcus salivarius</v>
      </c>
      <c r="C82" s="94" t="str">
        <f>'Array Table'!C82</f>
        <v/>
      </c>
      <c r="D82" s="94" t="str">
        <f>'Array Table'!D82</f>
        <v/>
      </c>
      <c r="E82" s="94" t="str">
        <f>'Array Table'!E82</f>
        <v/>
      </c>
      <c r="F82" s="92">
        <f>'Array Table'!F82</f>
        <v>100</v>
      </c>
      <c r="G82" s="16" t="str">
        <f>IF(Calculations!H83&gt;35,"OK","Warning")</f>
        <v>OK</v>
      </c>
      <c r="H82" s="20" t="str">
        <f>Calculations!AL83</f>
        <v/>
      </c>
      <c r="I82" s="20" t="str">
        <f>Calculations!AM83</f>
        <v/>
      </c>
      <c r="J82" s="20" t="str">
        <f>Calculations!AN83</f>
        <v/>
      </c>
      <c r="K82" s="24" t="str">
        <f>Calculations!AO83</f>
        <v/>
      </c>
      <c r="L82" s="20" t="str">
        <f>Calculations!AP83</f>
        <v/>
      </c>
      <c r="M82" s="20" t="str">
        <f>Calculations!AQ83</f>
        <v/>
      </c>
      <c r="N82" s="20" t="str">
        <f>Calculations!AR83</f>
        <v/>
      </c>
      <c r="O82" s="20" t="str">
        <f>Calculations!AS83</f>
        <v/>
      </c>
      <c r="P82" s="20" t="str">
        <f>Calculations!AT83</f>
        <v/>
      </c>
      <c r="Q82" s="20" t="str">
        <f>Calculations!AU83</f>
        <v/>
      </c>
    </row>
    <row r="83" spans="1:17" x14ac:dyDescent="0.25">
      <c r="A83" s="5" t="s">
        <v>81</v>
      </c>
      <c r="B83" s="93" t="str">
        <f>IF(VLOOKUP(Assays!$A83,AssayDescription!$A$2:$F$550,5,FALSE)="Microbial Identification",IF(VLOOKUP(Assays!$A83,AssayDescription!$A$2:$F$550,3,FALSE)="",VLOOKUP(Assays!$A83,AssayDescription!$A$2:$F$550,1,FALSE),VLOOKUP(Assays!$A83,AssayDescription!$A$2:$F$550,3,FALSE)),VLOOKUP(Assays!$A83,AssayDescription!$A$2:$F$550,1,FALSE))</f>
        <v>Tannerella forsythia</v>
      </c>
      <c r="C83" s="94" t="str">
        <f>'Array Table'!C83</f>
        <v/>
      </c>
      <c r="D83" s="94" t="str">
        <f>'Array Table'!D83</f>
        <v/>
      </c>
      <c r="E83" s="94" t="str">
        <f>'Array Table'!E83</f>
        <v/>
      </c>
      <c r="F83" s="92">
        <f>'Array Table'!F83</f>
        <v>40</v>
      </c>
      <c r="G83" s="16" t="str">
        <f>IF(Calculations!H84&gt;35,"OK","Warning")</f>
        <v>OK</v>
      </c>
      <c r="H83" s="20" t="str">
        <f>Calculations!AL84</f>
        <v/>
      </c>
      <c r="I83" s="20" t="str">
        <f>Calculations!AM84</f>
        <v/>
      </c>
      <c r="J83" s="20" t="str">
        <f>Calculations!AN84</f>
        <v/>
      </c>
      <c r="K83" s="24" t="str">
        <f>Calculations!AO84</f>
        <v/>
      </c>
      <c r="L83" s="20" t="str">
        <f>Calculations!AP84</f>
        <v/>
      </c>
      <c r="M83" s="20" t="str">
        <f>Calculations!AQ84</f>
        <v/>
      </c>
      <c r="N83" s="20" t="str">
        <f>Calculations!AR84</f>
        <v/>
      </c>
      <c r="O83" s="20" t="str">
        <f>Calculations!AS84</f>
        <v/>
      </c>
      <c r="P83" s="20" t="str">
        <f>Calculations!AT84</f>
        <v/>
      </c>
      <c r="Q83" s="20" t="str">
        <f>Calculations!AU84</f>
        <v/>
      </c>
    </row>
    <row r="84" spans="1:17" x14ac:dyDescent="0.25">
      <c r="A84" s="5" t="s">
        <v>82</v>
      </c>
      <c r="B84" s="93" t="str">
        <f>IF(VLOOKUP(Assays!$A84,AssayDescription!$A$2:$F$550,5,FALSE)="Microbial Identification",IF(VLOOKUP(Assays!$A84,AssayDescription!$A$2:$F$550,3,FALSE)="",VLOOKUP(Assays!$A84,AssayDescription!$A$2:$F$550,1,FALSE),VLOOKUP(Assays!$A84,AssayDescription!$A$2:$F$550,3,FALSE)),VLOOKUP(Assays!$A84,AssayDescription!$A$2:$F$550,1,FALSE))</f>
        <v>Treponema denticola</v>
      </c>
      <c r="C84" s="94" t="str">
        <f>'Array Table'!C84</f>
        <v/>
      </c>
      <c r="D84" s="94" t="str">
        <f>'Array Table'!D84</f>
        <v/>
      </c>
      <c r="E84" s="94" t="str">
        <f>'Array Table'!E84</f>
        <v/>
      </c>
      <c r="F84" s="92">
        <f>'Array Table'!F84</f>
        <v>20</v>
      </c>
      <c r="G84" s="16" t="str">
        <f>IF(Calculations!H85&gt;35,"OK","Warning")</f>
        <v>OK</v>
      </c>
      <c r="H84" s="20" t="str">
        <f>Calculations!AL85</f>
        <v/>
      </c>
      <c r="I84" s="20" t="str">
        <f>Calculations!AM85</f>
        <v/>
      </c>
      <c r="J84" s="20" t="str">
        <f>Calculations!AN85</f>
        <v/>
      </c>
      <c r="K84" s="24" t="str">
        <f>Calculations!AO85</f>
        <v/>
      </c>
      <c r="L84" s="20" t="str">
        <f>Calculations!AP85</f>
        <v/>
      </c>
      <c r="M84" s="20" t="str">
        <f>Calculations!AQ85</f>
        <v/>
      </c>
      <c r="N84" s="20" t="str">
        <f>Calculations!AR85</f>
        <v/>
      </c>
      <c r="O84" s="20" t="str">
        <f>Calculations!AS85</f>
        <v/>
      </c>
      <c r="P84" s="20" t="str">
        <f>Calculations!AT85</f>
        <v/>
      </c>
      <c r="Q84" s="20" t="str">
        <f>Calculations!AU85</f>
        <v/>
      </c>
    </row>
    <row r="85" spans="1:17" x14ac:dyDescent="0.25">
      <c r="A85" s="5" t="s">
        <v>83</v>
      </c>
      <c r="B85" s="93" t="str">
        <f>IF(VLOOKUP(Assays!$A85,AssayDescription!$A$2:$F$550,5,FALSE)="Microbial Identification",IF(VLOOKUP(Assays!$A85,AssayDescription!$A$2:$F$550,3,FALSE)="",VLOOKUP(Assays!$A85,AssayDescription!$A$2:$F$550,1,FALSE),VLOOKUP(Assays!$A85,AssayDescription!$A$2:$F$550,3,FALSE)),VLOOKUP(Assays!$A85,AssayDescription!$A$2:$F$550,1,FALSE))</f>
        <v>Treponema pallidum</v>
      </c>
      <c r="C85" s="94" t="str">
        <f>'Array Table'!C85</f>
        <v/>
      </c>
      <c r="D85" s="94" t="str">
        <f>'Array Table'!D85</f>
        <v/>
      </c>
      <c r="E85" s="94" t="str">
        <f>'Array Table'!E85</f>
        <v/>
      </c>
      <c r="F85" s="92">
        <f>'Array Table'!F85</f>
        <v>50</v>
      </c>
      <c r="G85" s="16" t="str">
        <f>IF(Calculations!H86&gt;35,"OK","Warning")</f>
        <v>OK</v>
      </c>
      <c r="H85" s="20" t="str">
        <f>Calculations!AL86</f>
        <v>+</v>
      </c>
      <c r="I85" s="20" t="str">
        <f>Calculations!AM86</f>
        <v>+</v>
      </c>
      <c r="J85" s="20" t="str">
        <f>Calculations!AN86</f>
        <v/>
      </c>
      <c r="K85" s="24" t="str">
        <f>Calculations!AO86</f>
        <v/>
      </c>
      <c r="L85" s="20" t="str">
        <f>Calculations!AP86</f>
        <v/>
      </c>
      <c r="M85" s="20" t="str">
        <f>Calculations!AQ86</f>
        <v/>
      </c>
      <c r="N85" s="20" t="str">
        <f>Calculations!AR86</f>
        <v/>
      </c>
      <c r="O85" s="20" t="str">
        <f>Calculations!AS86</f>
        <v/>
      </c>
      <c r="P85" s="20" t="str">
        <f>Calculations!AT86</f>
        <v/>
      </c>
      <c r="Q85" s="20" t="str">
        <f>Calculations!AU86</f>
        <v/>
      </c>
    </row>
    <row r="86" spans="1:17" x14ac:dyDescent="0.25">
      <c r="A86" s="17" t="s">
        <v>84</v>
      </c>
      <c r="B86" s="93" t="str">
        <f>IF(VLOOKUP(Assays!$A86,AssayDescription!$A$2:$F$550,5,FALSE)="Microbial Identification",IF(VLOOKUP(Assays!$A86,AssayDescription!$A$2:$F$550,3,FALSE)="",VLOOKUP(Assays!$A86,AssayDescription!$A$2:$F$550,1,FALSE),VLOOKUP(Assays!$A86,AssayDescription!$A$2:$F$550,3,FALSE)),VLOOKUP(Assays!$A86,AssayDescription!$A$2:$F$550,1,FALSE))</f>
        <v>Treponema socranskii</v>
      </c>
      <c r="C86" s="94" t="str">
        <f>'Array Table'!C86</f>
        <v/>
      </c>
      <c r="D86" s="94" t="str">
        <f>'Array Table'!D86</f>
        <v/>
      </c>
      <c r="E86" s="94" t="str">
        <f>'Array Table'!E86</f>
        <v/>
      </c>
      <c r="F86" s="92">
        <f>'Array Table'!F86</f>
        <v>30</v>
      </c>
      <c r="G86" s="16" t="str">
        <f>IF(Calculations!H87&gt;35,"OK","Warning")</f>
        <v>OK</v>
      </c>
      <c r="H86" s="20" t="str">
        <f>Calculations!AL87</f>
        <v>+</v>
      </c>
      <c r="I86" s="20" t="str">
        <f>Calculations!AM87</f>
        <v>+</v>
      </c>
      <c r="J86" s="20" t="str">
        <f>Calculations!AN87</f>
        <v/>
      </c>
      <c r="K86" s="24" t="str">
        <f>Calculations!AO87</f>
        <v/>
      </c>
      <c r="L86" s="20" t="str">
        <f>Calculations!AP87</f>
        <v/>
      </c>
      <c r="M86" s="20" t="str">
        <f>Calculations!AQ87</f>
        <v/>
      </c>
      <c r="N86" s="20" t="str">
        <f>Calculations!AR87</f>
        <v/>
      </c>
      <c r="O86" s="20" t="str">
        <f>Calculations!AS87</f>
        <v/>
      </c>
      <c r="P86" s="20" t="str">
        <f>Calculations!AT87</f>
        <v/>
      </c>
      <c r="Q86" s="20" t="str">
        <f>Calculations!AU87</f>
        <v/>
      </c>
    </row>
    <row r="87" spans="1:17" x14ac:dyDescent="0.25">
      <c r="A87" s="17" t="s">
        <v>85</v>
      </c>
      <c r="B87" s="93" t="str">
        <f>IF(VLOOKUP(Assays!$A87,AssayDescription!$A$2:$F$550,5,FALSE)="Microbial Identification",IF(VLOOKUP(Assays!$A87,AssayDescription!$A$2:$F$550,3,FALSE)="",VLOOKUP(Assays!$A87,AssayDescription!$A$2:$F$550,1,FALSE),VLOOKUP(Assays!$A87,AssayDescription!$A$2:$F$550,3,FALSE)),VLOOKUP(Assays!$A87,AssayDescription!$A$2:$F$550,1,FALSE))</f>
        <v>Trichomonas vaginalis</v>
      </c>
      <c r="C87" s="94" t="str">
        <f>'Array Table'!C87</f>
        <v/>
      </c>
      <c r="D87" s="94" t="str">
        <f>'Array Table'!D87</f>
        <v/>
      </c>
      <c r="E87" s="94" t="str">
        <f>'Array Table'!E87</f>
        <v/>
      </c>
      <c r="F87" s="92">
        <f>'Array Table'!F87</f>
        <v>50</v>
      </c>
      <c r="G87" s="16" t="str">
        <f>IF(Calculations!H88&gt;35,"OK","Warning")</f>
        <v>OK</v>
      </c>
      <c r="H87" s="20" t="str">
        <f>Calculations!AL88</f>
        <v>+</v>
      </c>
      <c r="I87" s="20" t="str">
        <f>Calculations!AM88</f>
        <v/>
      </c>
      <c r="J87" s="20" t="str">
        <f>Calculations!AN88</f>
        <v/>
      </c>
      <c r="K87" s="24" t="str">
        <f>Calculations!AO88</f>
        <v/>
      </c>
      <c r="L87" s="20" t="str">
        <f>Calculations!AP88</f>
        <v/>
      </c>
      <c r="M87" s="20" t="str">
        <f>Calculations!AQ88</f>
        <v/>
      </c>
      <c r="N87" s="20" t="str">
        <f>Calculations!AR88</f>
        <v/>
      </c>
      <c r="O87" s="20" t="str">
        <f>Calculations!AS88</f>
        <v/>
      </c>
      <c r="P87" s="20" t="str">
        <f>Calculations!AT88</f>
        <v/>
      </c>
      <c r="Q87" s="20" t="str">
        <f>Calculations!AU88</f>
        <v/>
      </c>
    </row>
    <row r="88" spans="1:17" x14ac:dyDescent="0.25">
      <c r="A88" s="17" t="s">
        <v>99</v>
      </c>
      <c r="B88" s="93" t="str">
        <f>IF(VLOOKUP(Assays!$A88,AssayDescription!$A$2:$F$550,5,FALSE)="Microbial Identification",IF(VLOOKUP(Assays!$A88,AssayDescription!$A$2:$F$550,3,FALSE)="",VLOOKUP(Assays!$A88,AssayDescription!$A$2:$F$550,1,FALSE),VLOOKUP(Assays!$A88,AssayDescription!$A$2:$F$550,3,FALSE)),VLOOKUP(Assays!$A88,AssayDescription!$A$2:$F$550,1,FALSE))</f>
        <v>Ureaplasma parvum</v>
      </c>
      <c r="C88" s="94" t="str">
        <f>'Array Table'!C88</f>
        <v/>
      </c>
      <c r="D88" s="94" t="str">
        <f>'Array Table'!D88</f>
        <v/>
      </c>
      <c r="E88" s="94" t="str">
        <f>'Array Table'!E88</f>
        <v/>
      </c>
      <c r="F88" s="92">
        <f>'Array Table'!F88</f>
        <v>100</v>
      </c>
      <c r="G88" s="16" t="str">
        <f>IF(Calculations!H89&gt;35,"OK","Warning")</f>
        <v>OK</v>
      </c>
      <c r="H88" s="20" t="str">
        <f>Calculations!AL89</f>
        <v>+</v>
      </c>
      <c r="I88" s="20" t="str">
        <f>Calculations!AM89</f>
        <v/>
      </c>
      <c r="J88" s="20" t="str">
        <f>Calculations!AN89</f>
        <v/>
      </c>
      <c r="K88" s="24" t="str">
        <f>Calculations!AO89</f>
        <v/>
      </c>
      <c r="L88" s="20" t="str">
        <f>Calculations!AP89</f>
        <v/>
      </c>
      <c r="M88" s="20" t="str">
        <f>Calculations!AQ89</f>
        <v/>
      </c>
      <c r="N88" s="20" t="str">
        <f>Calculations!AR89</f>
        <v/>
      </c>
      <c r="O88" s="20" t="str">
        <f>Calculations!AS89</f>
        <v/>
      </c>
      <c r="P88" s="20" t="str">
        <f>Calculations!AT89</f>
        <v/>
      </c>
      <c r="Q88" s="20" t="str">
        <f>Calculations!AU89</f>
        <v/>
      </c>
    </row>
    <row r="89" spans="1:17" s="63" customFormat="1" x14ac:dyDescent="0.25">
      <c r="A89" s="35" t="s">
        <v>100</v>
      </c>
      <c r="B89" s="93" t="str">
        <f>IF(VLOOKUP(Assays!$A89,AssayDescription!$A$2:$F$550,5,FALSE)="Microbial Identification",IF(VLOOKUP(Assays!$A89,AssayDescription!$A$2:$F$550,3,FALSE)="",VLOOKUP(Assays!$A89,AssayDescription!$A$2:$F$550,1,FALSE),VLOOKUP(Assays!$A89,AssayDescription!$A$2:$F$550,3,FALSE)),VLOOKUP(Assays!$A89,AssayDescription!$A$2:$F$550,1,FALSE))</f>
        <v>Ureaplasma urealyticum</v>
      </c>
      <c r="C89" s="94" t="str">
        <f>'Array Table'!C89</f>
        <v/>
      </c>
      <c r="D89" s="94" t="str">
        <f>'Array Table'!D89</f>
        <v/>
      </c>
      <c r="E89" s="94" t="str">
        <f>'Array Table'!E89</f>
        <v/>
      </c>
      <c r="F89" s="92">
        <f>'Array Table'!F89</f>
        <v>20</v>
      </c>
      <c r="G89" s="64" t="str">
        <f>IF(Calculations!H90&gt;35,"OK","Warning")</f>
        <v>OK</v>
      </c>
      <c r="H89" s="83" t="str">
        <f>Calculations!AL90</f>
        <v>+</v>
      </c>
      <c r="I89" s="83" t="str">
        <f>Calculations!AM90</f>
        <v>+</v>
      </c>
      <c r="J89" s="83" t="str">
        <f>Calculations!AN90</f>
        <v/>
      </c>
      <c r="K89" s="24" t="str">
        <f>Calculations!AO90</f>
        <v/>
      </c>
      <c r="L89" s="83" t="str">
        <f>Calculations!AP90</f>
        <v/>
      </c>
      <c r="M89" s="83" t="str">
        <f>Calculations!AQ90</f>
        <v/>
      </c>
      <c r="N89" s="83" t="str">
        <f>Calculations!AR90</f>
        <v/>
      </c>
      <c r="O89" s="83" t="str">
        <f>Calculations!AS90</f>
        <v/>
      </c>
      <c r="P89" s="83" t="str">
        <f>Calculations!AT90</f>
        <v/>
      </c>
      <c r="Q89" s="83" t="str">
        <f>Calculations!AU90</f>
        <v/>
      </c>
    </row>
    <row r="90" spans="1:17" s="63" customFormat="1" x14ac:dyDescent="0.25">
      <c r="A90" s="35" t="s">
        <v>101</v>
      </c>
      <c r="B90" s="93" t="str">
        <f>IF(VLOOKUP(Assays!$A90,AssayDescription!$A$2:$F$550,5,FALSE)="Microbial Identification",IF(VLOOKUP(Assays!$A90,AssayDescription!$A$2:$F$550,3,FALSE)="",VLOOKUP(Assays!$A90,AssayDescription!$A$2:$F$550,1,FALSE),VLOOKUP(Assays!$A90,AssayDescription!$A$2:$F$550,3,FALSE)),VLOOKUP(Assays!$A90,AssayDescription!$A$2:$F$550,1,FALSE))</f>
        <v>Varibaculum cambriense</v>
      </c>
      <c r="C90" s="94" t="str">
        <f>'Array Table'!C90</f>
        <v/>
      </c>
      <c r="D90" s="94" t="str">
        <f>'Array Table'!D90</f>
        <v/>
      </c>
      <c r="E90" s="94" t="str">
        <f>'Array Table'!E90</f>
        <v/>
      </c>
      <c r="F90" s="92">
        <f>'Array Table'!F90</f>
        <v>30</v>
      </c>
      <c r="G90" s="64" t="str">
        <f>IF(Calculations!H91&gt;35,"OK","Warning")</f>
        <v>OK</v>
      </c>
      <c r="H90" s="83" t="str">
        <f>Calculations!AL91</f>
        <v>+</v>
      </c>
      <c r="I90" s="83" t="str">
        <f>Calculations!AM91</f>
        <v>+</v>
      </c>
      <c r="J90" s="83" t="str">
        <f>Calculations!AN91</f>
        <v/>
      </c>
      <c r="K90" s="24" t="str">
        <f>Calculations!AO91</f>
        <v/>
      </c>
      <c r="L90" s="83" t="str">
        <f>Calculations!AP91</f>
        <v/>
      </c>
      <c r="M90" s="83" t="str">
        <f>Calculations!AQ91</f>
        <v/>
      </c>
      <c r="N90" s="83" t="str">
        <f>Calculations!AR91</f>
        <v/>
      </c>
      <c r="O90" s="83" t="str">
        <f>Calculations!AS91</f>
        <v/>
      </c>
      <c r="P90" s="83" t="str">
        <f>Calculations!AT91</f>
        <v/>
      </c>
      <c r="Q90" s="83" t="str">
        <f>Calculations!AU91</f>
        <v/>
      </c>
    </row>
    <row r="91" spans="1:17" s="63" customFormat="1" x14ac:dyDescent="0.25">
      <c r="A91" s="35" t="s">
        <v>102</v>
      </c>
      <c r="B91" s="93" t="str">
        <f>IF(VLOOKUP(Assays!$A91,AssayDescription!$A$2:$F$550,5,FALSE)="Microbial Identification",IF(VLOOKUP(Assays!$A91,AssayDescription!$A$2:$F$550,3,FALSE)="",VLOOKUP(Assays!$A91,AssayDescription!$A$2:$F$550,1,FALSE),VLOOKUP(Assays!$A91,AssayDescription!$A$2:$F$550,3,FALSE)),VLOOKUP(Assays!$A91,AssayDescription!$A$2:$F$550,1,FALSE))</f>
        <v>Veillonella parvula</v>
      </c>
      <c r="C91" s="94" t="str">
        <f>'Array Table'!C91</f>
        <v/>
      </c>
      <c r="D91" s="94" t="str">
        <f>'Array Table'!D91</f>
        <v/>
      </c>
      <c r="E91" s="94" t="str">
        <f>'Array Table'!E91</f>
        <v>Veillonella dispar</v>
      </c>
      <c r="F91" s="92">
        <f>'Array Table'!F91</f>
        <v>50</v>
      </c>
      <c r="G91" s="64" t="str">
        <f>IF(Calculations!H92&gt;35,"OK","Warning")</f>
        <v>OK</v>
      </c>
      <c r="H91" s="83" t="str">
        <f>Calculations!AL92</f>
        <v>+</v>
      </c>
      <c r="I91" s="83" t="str">
        <f>Calculations!AM92</f>
        <v>+</v>
      </c>
      <c r="J91" s="83" t="str">
        <f>Calculations!AN92</f>
        <v/>
      </c>
      <c r="K91" s="24" t="str">
        <f>Calculations!AO92</f>
        <v/>
      </c>
      <c r="L91" s="83" t="str">
        <f>Calculations!AP92</f>
        <v/>
      </c>
      <c r="M91" s="83" t="str">
        <f>Calculations!AQ92</f>
        <v/>
      </c>
      <c r="N91" s="83" t="str">
        <f>Calculations!AR92</f>
        <v/>
      </c>
      <c r="O91" s="83" t="str">
        <f>Calculations!AS92</f>
        <v/>
      </c>
      <c r="P91" s="83" t="str">
        <f>Calculations!AT92</f>
        <v/>
      </c>
      <c r="Q91" s="83" t="str">
        <f>Calculations!AU92</f>
        <v/>
      </c>
    </row>
    <row r="92" spans="1:17" s="63" customFormat="1" x14ac:dyDescent="0.25">
      <c r="A92" s="35" t="s">
        <v>105</v>
      </c>
      <c r="B92" s="93" t="str">
        <f>IF(VLOOKUP(Assays!$A94,AssayDescription!$A$2:$F$550,5,FALSE)="Microbial Identification",IF(VLOOKUP(Assays!$A94,AssayDescription!$A$2:$F$550,3,FALSE)="",VLOOKUP(Assays!$A94,AssayDescription!$A$2:$F$550,1,FALSE),VLOOKUP(Assays!$A94,AssayDescription!$A$2:$F$550,3,FALSE)),VLOOKUP(Assays!$A94,AssayDescription!$A$2:$F$550,1,FALSE))</f>
        <v>Pan Aspergillus/Candida</v>
      </c>
      <c r="C92" s="94" t="str">
        <f>'Array Table'!C94</f>
        <v/>
      </c>
      <c r="D92" s="94" t="str">
        <f>'Array Table'!D94</f>
        <v/>
      </c>
      <c r="E92" s="94" t="str">
        <f>'Array Table'!E92</f>
        <v/>
      </c>
      <c r="F92" s="92" t="str">
        <f>'Array Table'!F94</f>
        <v/>
      </c>
      <c r="G92" s="64" t="str">
        <f>IF(Calculations!H95&gt;35,"OK","Warning")</f>
        <v>OK</v>
      </c>
      <c r="H92" s="83" t="str">
        <f>Calculations!AL95</f>
        <v>+</v>
      </c>
      <c r="I92" s="83" t="str">
        <f>Calculations!AM95</f>
        <v>+</v>
      </c>
      <c r="J92" s="83" t="str">
        <f>Calculations!AN95</f>
        <v/>
      </c>
      <c r="K92" s="24" t="str">
        <f>Calculations!AO95</f>
        <v/>
      </c>
      <c r="L92" s="83" t="str">
        <f>Calculations!AP95</f>
        <v/>
      </c>
      <c r="M92" s="83" t="str">
        <f>Calculations!AQ95</f>
        <v/>
      </c>
      <c r="N92" s="83" t="str">
        <f>Calculations!AR95</f>
        <v/>
      </c>
      <c r="O92" s="83" t="str">
        <f>Calculations!AS95</f>
        <v/>
      </c>
      <c r="P92" s="83" t="str">
        <f>Calculations!AT95</f>
        <v/>
      </c>
      <c r="Q92" s="83" t="str">
        <f>Calculations!AU95</f>
        <v/>
      </c>
    </row>
    <row r="94" spans="1:17" ht="15" customHeight="1" x14ac:dyDescent="0.25">
      <c r="C94" s="118" t="s">
        <v>1540</v>
      </c>
      <c r="D94" s="118"/>
      <c r="E94" s="118"/>
      <c r="F94" s="118"/>
      <c r="G94" s="118"/>
      <c r="H94" s="117" t="str">
        <f>Calculations!L142</f>
        <v/>
      </c>
      <c r="I94" s="117" t="str">
        <f>Calculations!M142</f>
        <v/>
      </c>
      <c r="J94" s="117" t="str">
        <f>Calculations!N142</f>
        <v/>
      </c>
      <c r="K94" s="117" t="str">
        <f>Calculations!O142</f>
        <v/>
      </c>
      <c r="L94" s="117" t="str">
        <f>Calculations!P142</f>
        <v/>
      </c>
      <c r="M94" s="117" t="str">
        <f>Calculations!Q142</f>
        <v/>
      </c>
      <c r="N94" s="117" t="str">
        <f>Calculations!R142</f>
        <v/>
      </c>
      <c r="O94" s="117" t="str">
        <f>Calculations!S142</f>
        <v/>
      </c>
      <c r="P94" s="117" t="str">
        <f>Calculations!T142</f>
        <v/>
      </c>
      <c r="Q94" s="117" t="str">
        <f>Calculations!U142</f>
        <v/>
      </c>
    </row>
    <row r="95" spans="1:17" x14ac:dyDescent="0.25">
      <c r="C95" s="118"/>
      <c r="D95" s="118"/>
      <c r="E95" s="118"/>
      <c r="F95" s="118"/>
      <c r="G95" s="118"/>
      <c r="H95" s="117"/>
      <c r="I95" s="117"/>
      <c r="J95" s="117"/>
      <c r="K95" s="117"/>
      <c r="L95" s="117"/>
      <c r="M95" s="117"/>
      <c r="N95" s="117"/>
      <c r="O95" s="117"/>
      <c r="P95" s="117"/>
      <c r="Q95" s="117"/>
    </row>
    <row r="96" spans="1:17" x14ac:dyDescent="0.25">
      <c r="C96" s="118"/>
      <c r="D96" s="118"/>
      <c r="E96" s="118"/>
      <c r="F96" s="118"/>
      <c r="G96" s="118"/>
      <c r="H96" s="117"/>
      <c r="I96" s="117"/>
      <c r="J96" s="117"/>
      <c r="K96" s="117"/>
      <c r="L96" s="117"/>
      <c r="M96" s="117"/>
      <c r="N96" s="117"/>
      <c r="O96" s="117"/>
      <c r="P96" s="117"/>
      <c r="Q96" s="117"/>
    </row>
    <row r="97" spans="8:8" x14ac:dyDescent="0.25">
      <c r="H97" s="52"/>
    </row>
    <row r="98" spans="8:8" x14ac:dyDescent="0.25">
      <c r="H98" s="53"/>
    </row>
  </sheetData>
  <mergeCells count="11">
    <mergeCell ref="H94:H96"/>
    <mergeCell ref="C94:G96"/>
    <mergeCell ref="O94:O96"/>
    <mergeCell ref="P94:P96"/>
    <mergeCell ref="Q94:Q96"/>
    <mergeCell ref="I94:I96"/>
    <mergeCell ref="J94:J96"/>
    <mergeCell ref="K94:K96"/>
    <mergeCell ref="L94:L96"/>
    <mergeCell ref="M94:M96"/>
    <mergeCell ref="N94:N96"/>
  </mergeCells>
  <conditionalFormatting sqref="H2:Q92">
    <cfRule type="cellIs" dxfId="2" priority="3" operator="equal">
      <formula>"+"</formula>
    </cfRule>
  </conditionalFormatting>
  <conditionalFormatting sqref="G2:G92">
    <cfRule type="containsText" dxfId="1" priority="1" operator="containsText" text="Warning">
      <formula>NOT(ISERROR(SEARCH("Warning",G2)))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DE5E8A4-5942-4075-9744-4662184772BF}">
            <xm:f>NOT(ISERROR(SEARCH("-",H2)))</xm:f>
            <xm:f>"-"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H2:Q92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2"/>
  <sheetViews>
    <sheetView topLeftCell="Z1" zoomScale="80" zoomScaleNormal="80" workbookViewId="0">
      <selection activeCell="AP6" sqref="AP6"/>
    </sheetView>
  </sheetViews>
  <sheetFormatPr defaultRowHeight="15" x14ac:dyDescent="0.25"/>
  <cols>
    <col min="1" max="1" width="9.140625" style="6"/>
    <col min="2" max="2" width="28.42578125" style="6" customWidth="1"/>
    <col min="3" max="9" width="9" style="18" customWidth="1"/>
    <col min="10" max="10" width="9.140625" style="18"/>
    <col min="11" max="11" width="18.140625" style="18" customWidth="1"/>
    <col min="22" max="23" width="9" style="63" customWidth="1"/>
    <col min="24" max="24" width="7.140625" style="18" customWidth="1"/>
    <col min="25" max="25" width="17.140625" style="18" customWidth="1"/>
    <col min="26" max="35" width="9.140625" style="18"/>
    <col min="36" max="36" width="7.140625" style="18" customWidth="1"/>
    <col min="37" max="37" width="16.85546875" style="18" customWidth="1"/>
    <col min="38" max="38" width="9.140625" customWidth="1"/>
  </cols>
  <sheetData>
    <row r="1" spans="1:47" x14ac:dyDescent="0.25">
      <c r="A1" s="77"/>
      <c r="B1" s="77"/>
      <c r="C1" s="120" t="s">
        <v>1543</v>
      </c>
      <c r="D1" s="120"/>
      <c r="E1" s="120"/>
      <c r="F1" s="120"/>
      <c r="G1" s="120"/>
      <c r="H1" s="120"/>
      <c r="I1" s="120"/>
      <c r="J1" s="77"/>
      <c r="K1" s="78"/>
      <c r="L1" s="119" t="s">
        <v>1545</v>
      </c>
      <c r="M1" s="119"/>
      <c r="N1" s="119"/>
      <c r="O1" s="119"/>
      <c r="P1" s="119"/>
      <c r="Q1" s="119"/>
      <c r="R1" s="119"/>
      <c r="S1" s="119"/>
      <c r="T1" s="119"/>
      <c r="U1" s="119"/>
      <c r="V1" s="89"/>
      <c r="W1" s="89"/>
      <c r="X1" s="120" t="s">
        <v>130</v>
      </c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77"/>
      <c r="AK1" s="77"/>
      <c r="AL1" s="119" t="s">
        <v>1546</v>
      </c>
      <c r="AM1" s="119"/>
      <c r="AN1" s="119"/>
      <c r="AO1" s="119"/>
      <c r="AP1" s="119"/>
      <c r="AQ1" s="119"/>
      <c r="AR1" s="119"/>
      <c r="AS1" s="119"/>
      <c r="AT1" s="119"/>
      <c r="AU1" s="119"/>
    </row>
    <row r="2" spans="1:47" x14ac:dyDescent="0.25">
      <c r="A2" s="79" t="s">
        <v>0</v>
      </c>
      <c r="B2" s="71" t="s">
        <v>1542</v>
      </c>
      <c r="C2" s="71" t="s">
        <v>129</v>
      </c>
      <c r="D2" s="71" t="s">
        <v>131</v>
      </c>
      <c r="E2" s="71" t="s">
        <v>132</v>
      </c>
      <c r="F2" s="71" t="s">
        <v>133</v>
      </c>
      <c r="G2" s="71" t="s">
        <v>134</v>
      </c>
      <c r="H2" s="71" t="s">
        <v>1544</v>
      </c>
      <c r="I2" s="71" t="s">
        <v>97</v>
      </c>
      <c r="J2" s="79" t="s">
        <v>0</v>
      </c>
      <c r="K2" s="71" t="s">
        <v>1542</v>
      </c>
      <c r="L2" s="80" t="s">
        <v>86</v>
      </c>
      <c r="M2" s="80" t="s">
        <v>87</v>
      </c>
      <c r="N2" s="80" t="s">
        <v>88</v>
      </c>
      <c r="O2" s="80" t="s">
        <v>89</v>
      </c>
      <c r="P2" s="80" t="s">
        <v>90</v>
      </c>
      <c r="Q2" s="80" t="s">
        <v>91</v>
      </c>
      <c r="R2" s="80" t="s">
        <v>92</v>
      </c>
      <c r="S2" s="80" t="s">
        <v>93</v>
      </c>
      <c r="T2" s="80" t="s">
        <v>94</v>
      </c>
      <c r="U2" s="80" t="s">
        <v>95</v>
      </c>
      <c r="V2" s="71" t="s">
        <v>1544</v>
      </c>
      <c r="W2" s="71" t="s">
        <v>97</v>
      </c>
      <c r="X2" s="79" t="s">
        <v>0</v>
      </c>
      <c r="Y2" s="71" t="s">
        <v>1542</v>
      </c>
      <c r="Z2" s="80" t="s">
        <v>86</v>
      </c>
      <c r="AA2" s="80" t="s">
        <v>87</v>
      </c>
      <c r="AB2" s="80" t="s">
        <v>88</v>
      </c>
      <c r="AC2" s="80" t="s">
        <v>89</v>
      </c>
      <c r="AD2" s="80" t="s">
        <v>90</v>
      </c>
      <c r="AE2" s="80" t="s">
        <v>91</v>
      </c>
      <c r="AF2" s="80" t="s">
        <v>92</v>
      </c>
      <c r="AG2" s="80" t="s">
        <v>93</v>
      </c>
      <c r="AH2" s="80" t="s">
        <v>94</v>
      </c>
      <c r="AI2" s="80" t="s">
        <v>95</v>
      </c>
      <c r="AJ2" s="79" t="s">
        <v>0</v>
      </c>
      <c r="AK2" s="71" t="s">
        <v>1542</v>
      </c>
      <c r="AL2" s="80" t="s">
        <v>86</v>
      </c>
      <c r="AM2" s="80" t="s">
        <v>87</v>
      </c>
      <c r="AN2" s="80" t="s">
        <v>88</v>
      </c>
      <c r="AO2" s="80" t="s">
        <v>89</v>
      </c>
      <c r="AP2" s="80" t="s">
        <v>90</v>
      </c>
      <c r="AQ2" s="80" t="s">
        <v>91</v>
      </c>
      <c r="AR2" s="80" t="s">
        <v>92</v>
      </c>
      <c r="AS2" s="80" t="s">
        <v>93</v>
      </c>
      <c r="AT2" s="80" t="s">
        <v>94</v>
      </c>
      <c r="AU2" s="80" t="s">
        <v>95</v>
      </c>
    </row>
    <row r="3" spans="1:47" x14ac:dyDescent="0.25">
      <c r="A3" s="73" t="s">
        <v>1</v>
      </c>
      <c r="B3" s="74" t="str">
        <f>'Array Table'!B2</f>
        <v>Acidaminococcus fermentans</v>
      </c>
      <c r="C3" s="75">
        <f>IF(SUM('NTC Data'!C$2:C$98)&gt;10,IF(AND(ISNUMBER('NTC Data'!C2),'NTC Data'!C2&lt;40,'NTC Data'!C2&gt;0),'NTC Data'!C2,40),"")</f>
        <v>40</v>
      </c>
      <c r="D3" s="75">
        <f>IF(SUM('NTC Data'!D$2:D$98)&gt;10,IF(AND(ISNUMBER('NTC Data'!D2),'NTC Data'!D2&lt;40,'NTC Data'!D2&gt;0),'NTC Data'!D2,40),"")</f>
        <v>40</v>
      </c>
      <c r="E3" s="75" t="str">
        <f>IF(SUM('NTC Data'!E$2:E$98)&gt;10,IF(AND(ISNUMBER('NTC Data'!E2),'NTC Data'!E2&lt;40,'NTC Data'!E2&gt;0),'NTC Data'!E2,40),"")</f>
        <v/>
      </c>
      <c r="F3" s="75" t="str">
        <f>IF(SUM('NTC Data'!F$2:F$98)&gt;10,IF(AND(ISNUMBER('NTC Data'!F2),'NTC Data'!F2&lt;40,'NTC Data'!F2&gt;0),'NTC Data'!F2,40),"")</f>
        <v/>
      </c>
      <c r="G3" s="75" t="str">
        <f>IF(SUM('NTC Data'!G$2:G$98)&gt;10,IF(AND(ISNUMBER('NTC Data'!G2),'NTC Data'!G2&lt;40,'NTC Data'!G2&gt;0),'NTC Data'!G2,40),"")</f>
        <v/>
      </c>
      <c r="H3" s="75">
        <f>IF(ISERROR(AVERAGE(C3:G3)),"",AVERAGE(C3:G3))</f>
        <v>40</v>
      </c>
      <c r="I3" s="75" t="str">
        <f>IF(ISERROR(STDEV(C3:G3)),"",IF(COUNT(C3:G3)&lt;3,"N/A",STDEV(C3:G3)))</f>
        <v>N/A</v>
      </c>
      <c r="J3" s="73" t="s">
        <v>1</v>
      </c>
      <c r="K3" s="74" t="str">
        <f>'Array Table'!B2</f>
        <v>Acidaminococcus fermentans</v>
      </c>
      <c r="L3" s="80">
        <f>IF(SUM('Test Sample Data'!C$2:C$98)&gt;10,IF(AND(ISNUMBER('Test Sample Data'!C2),'Test Sample Data'!C2&lt;40,'Test Sample Data'!C2&gt;0),'Test Sample Data'!C2,40),"")</f>
        <v>40</v>
      </c>
      <c r="M3" s="80">
        <f>IF(SUM('Test Sample Data'!D$2:D$88)&gt;10,IF(AND(ISNUMBER('Test Sample Data'!D2),'Test Sample Data'!D2&lt;40,'Test Sample Data'!D2&gt;0),'Test Sample Data'!D2,40),"")</f>
        <v>40</v>
      </c>
      <c r="N3" s="80" t="str">
        <f>IF(SUM('Test Sample Data'!E$2:E$88)&gt;10,IF(AND(ISNUMBER('Test Sample Data'!E2),'Test Sample Data'!E2&lt;40,'Test Sample Data'!E2&gt;0),'Test Sample Data'!E2,40),"")</f>
        <v/>
      </c>
      <c r="O3" s="80" t="str">
        <f>IF(SUM('Test Sample Data'!F$2:F$88)&gt;10,IF(AND(ISNUMBER('Test Sample Data'!F2),'Test Sample Data'!F2&lt;40,'Test Sample Data'!F2&gt;0),'Test Sample Data'!F2,40),"")</f>
        <v/>
      </c>
      <c r="P3" s="80" t="str">
        <f>IF(SUM('Test Sample Data'!G$2:G$88)&gt;10,IF(AND(ISNUMBER('Test Sample Data'!G2),'Test Sample Data'!G2&lt;40,'Test Sample Data'!G2&gt;0),'Test Sample Data'!G2,40),"")</f>
        <v/>
      </c>
      <c r="Q3" s="80" t="str">
        <f>IF(SUM('Test Sample Data'!H$2:H$88)&gt;10,IF(AND(ISNUMBER('Test Sample Data'!H2),'Test Sample Data'!H2&lt;40,'Test Sample Data'!H2&gt;0),'Test Sample Data'!H2,40),"")</f>
        <v/>
      </c>
      <c r="R3" s="80" t="str">
        <f>IF(SUM('Test Sample Data'!I$2:I$88)&gt;10,IF(AND(ISNUMBER('Test Sample Data'!I2),'Test Sample Data'!I2&lt;40,'Test Sample Data'!I2&gt;0),'Test Sample Data'!I2,40),"")</f>
        <v/>
      </c>
      <c r="S3" s="80" t="str">
        <f>IF(SUM('Test Sample Data'!J$2:J$88)&gt;10,IF(AND(ISNUMBER('Test Sample Data'!J2),'Test Sample Data'!J2&lt;40,'Test Sample Data'!J2&gt;0),'Test Sample Data'!J2,40),"")</f>
        <v/>
      </c>
      <c r="T3" s="80" t="str">
        <f>IF(SUM('Test Sample Data'!K$2:K$88)&gt;10,IF(AND(ISNUMBER('Test Sample Data'!K2),'Test Sample Data'!K2&lt;40,'Test Sample Data'!K2&gt;0),'Test Sample Data'!K2,40),"")</f>
        <v/>
      </c>
      <c r="U3" s="80" t="str">
        <f>IF(SUM('Test Sample Data'!L$2:L$88)&gt;10,IF(AND(ISNUMBER('Test Sample Data'!L2),'Test Sample Data'!L2&lt;40,'Test Sample Data'!L2&gt;0),'Test Sample Data'!L2,40),"")</f>
        <v/>
      </c>
      <c r="V3" s="75">
        <f>IF(ISERROR(AVERAGE(L3:U3)),"",AVERAGE(L3:U3))</f>
        <v>40</v>
      </c>
      <c r="W3" s="75" t="str">
        <f>IF(ISERROR(STDEV(L3:U3)),"",IF(COUNT(L3:U3)&lt;3,"N/A",STDEV(L3:U3)))</f>
        <v>N/A</v>
      </c>
      <c r="X3" s="73" t="s">
        <v>1</v>
      </c>
      <c r="Y3" s="74" t="str">
        <f>'Array Table'!B2</f>
        <v>Acidaminococcus fermentans</v>
      </c>
      <c r="Z3" s="81">
        <f t="shared" ref="Z3:Z34" si="0">IFERROR($H3-L3,"")</f>
        <v>0</v>
      </c>
      <c r="AA3" s="81">
        <f t="shared" ref="AA3:AA34" si="1">IFERROR($H3-M3,"")</f>
        <v>0</v>
      </c>
      <c r="AB3" s="81" t="str">
        <f t="shared" ref="AB3:AB34" si="2">IFERROR($H3-N3,"")</f>
        <v/>
      </c>
      <c r="AC3" s="81" t="str">
        <f t="shared" ref="AC3:AC34" si="3">IFERROR($H3-O3,"")</f>
        <v/>
      </c>
      <c r="AD3" s="81" t="str">
        <f t="shared" ref="AD3:AD34" si="4">IFERROR($H3-P3,"")</f>
        <v/>
      </c>
      <c r="AE3" s="81" t="str">
        <f t="shared" ref="AE3:AE34" si="5">IFERROR($H3-Q3,"")</f>
        <v/>
      </c>
      <c r="AF3" s="81" t="str">
        <f t="shared" ref="AF3:AF34" si="6">IFERROR($H3-R3,"")</f>
        <v/>
      </c>
      <c r="AG3" s="81" t="str">
        <f t="shared" ref="AG3:AG34" si="7">IFERROR($H3-S3,"")</f>
        <v/>
      </c>
      <c r="AH3" s="81" t="str">
        <f t="shared" ref="AH3:AH34" si="8">IFERROR($H3-T3,"")</f>
        <v/>
      </c>
      <c r="AI3" s="81" t="str">
        <f t="shared" ref="AI3:AI34" si="9">IFERROR($H3-U3,"")</f>
        <v/>
      </c>
      <c r="AJ3" s="73" t="s">
        <v>1</v>
      </c>
      <c r="AK3" s="74" t="str">
        <f>'Array Table'!B2</f>
        <v>Acidaminococcus fermentans</v>
      </c>
      <c r="AL3" s="80" t="str">
        <f t="shared" ref="AL3:AL34" si="10">IFERROR(VLOOKUP($AK3,$K$130:$U$142,2,FALSE),IF(Z3="","",IF($H3&lt;=35,IF(Z3&lt;=1,"",IF(Z3&gt;=2,"+","+/-")),IF($H3&lt;=37,IF(Z3&lt;1.5,"",IF(Z3&gt;=3,"+","+/-")),IF(Z3&lt;3,"",IF(Z3&gt;=6,"+",IF(Z3&gt;=3,"+/-","")))))))</f>
        <v/>
      </c>
      <c r="AM3" s="80" t="str">
        <f t="shared" ref="AM3:AM34" si="11">IFERROR(VLOOKUP($AK3,$K$130:$U$142,3,FALSE),IF(AA3="","",IF($H3&lt;=35,IF(AA3&lt;=1,"",IF(AA3&gt;=2,"+","+/-")),IF($H3&lt;=37,IF(AA3&lt;1.5,"",IF(AA3&gt;=3,"+","+/-")),IF(AA3&lt;3,"",IF(AA3&gt;=6,"+",IF(AA3&gt;=3,"+/-","")))))))</f>
        <v/>
      </c>
      <c r="AN3" s="80" t="str">
        <f t="shared" ref="AN3:AN34" si="12">IFERROR(VLOOKUP($AK3,$K$130:$U$142,4,FALSE),IF(AB3="","",IF($H3&lt;=35,IF(AB3&lt;=1,"",IF(AB3&gt;=2,"+","+/-")),IF($H3&lt;=37,IF(AB3&lt;1.5,"",IF(AB3&gt;=3,"+","+/-")),IF(AB3&lt;3,"",IF(AB3&gt;=6,"+",IF(AB3&gt;=3,"+/-","")))))))</f>
        <v/>
      </c>
      <c r="AO3" s="80" t="str">
        <f t="shared" ref="AO3:AO34" si="13">IFERROR(VLOOKUP($AK3,$K$130:$U$142,5,FALSE),IF(AC3="","",IF($H3&lt;=35,IF(AC3&lt;=1,"",IF(AC3&gt;=2,"+","+/-")),IF($H3&lt;=37,IF(AC3&lt;1.5,"",IF(AC3&gt;=3,"+","+/-")),IF(AC3&lt;3,"",IF(AC3&gt;=6,"+",IF(AC3&gt;=3,"+/-","")))))))</f>
        <v/>
      </c>
      <c r="AP3" s="80" t="str">
        <f t="shared" ref="AP3:AP34" si="14">IFERROR(VLOOKUP($AK3,$K$130:$U$142,6,FALSE),IF(AD3="","",IF($H3&lt;=35,IF(AD3&lt;=1,"",IF(AD3&gt;=2,"+","+/-")),IF($H3&lt;=37,IF(AD3&lt;1.5,"",IF(AD3&gt;=3,"+","+/-")),IF(AD3&lt;3,"",IF(AD3&gt;=6,"+",IF(AD3&gt;=3,"+/-","")))))))</f>
        <v/>
      </c>
      <c r="AQ3" s="80" t="str">
        <f t="shared" ref="AQ3:AQ34" si="15">IFERROR(VLOOKUP($AK3,$K$130:$U$142,7,FALSE),IF(AE3="","",IF($H3&lt;=35,IF(AE3&lt;=1,"",IF(AE3&gt;=2,"+","+/-")),IF($H3&lt;=37,IF(AE3&lt;1.5,"",IF(AE3&gt;=3,"+","+/-")),IF(AE3&lt;3,"",IF(AE3&gt;=6,"+",IF(AE3&gt;=3,"+/-","")))))))</f>
        <v/>
      </c>
      <c r="AR3" s="80" t="str">
        <f t="shared" ref="AR3:AR34" si="16">IFERROR(VLOOKUP($AK3,$K$130:$U$142,8,FALSE),IF(AF3="","",IF($H3&lt;=35,IF(AF3&lt;=1,"",IF(AF3&gt;=2,"+","+/-")),IF($H3&lt;=37,IF(AF3&lt;1.5,"",IF(AF3&gt;=3,"+","+/-")),IF(AF3&lt;3,"",IF(AF3&gt;=6,"+",IF(AF3&gt;=3,"+/-","")))))))</f>
        <v/>
      </c>
      <c r="AS3" s="80" t="str">
        <f t="shared" ref="AS3:AS34" si="17">IFERROR(VLOOKUP($AK3,$K$130:$U$142,9,FALSE),IF(AG3="","",IF($H3&lt;=35,IF(AG3&lt;=1,"",IF(AG3&gt;=2,"+","+/-")),IF($H3&lt;=37,IF(AG3&lt;1.5,"",IF(AG3&gt;=3,"+","+/-")),IF(AG3&lt;3,"",IF(AG3&gt;=6,"+",IF(AG3&gt;=3,"+/-","")))))))</f>
        <v/>
      </c>
      <c r="AT3" s="80" t="str">
        <f t="shared" ref="AT3:AT34" si="18">IFERROR(VLOOKUP($AK3,$K$130:$U$142,10,FALSE),IF(AH3="","",IF($H3&lt;=35,IF(AH3&lt;=1,"",IF(AH3&gt;=2,"+","+/-")),IF($H3&lt;=37,IF(AH3&lt;1.5,"",IF(AH3&gt;=3,"+","+/-")),IF(AH3&lt;3,"",IF(AH3&gt;=6,"+",IF(AH3&gt;=3,"+/-","")))))))</f>
        <v/>
      </c>
      <c r="AU3" s="80" t="str">
        <f t="shared" ref="AU3:AU34" si="19">IFERROR(VLOOKUP($AK3,$K$130:$U$142,11,FALSE),IF(AI3="","",IF($H3&lt;=35,IF(AI3&lt;=1,"",IF(AI3&gt;=2,"+","+/-")),IF($H3&lt;=37,IF(AI3&lt;1.5,"",IF(AI3&gt;=3,"+","+/-")),IF(AI3&lt;3,"",IF(AI3&gt;=6,"+",IF(AI3&gt;=3,"+/-","")))))))</f>
        <v/>
      </c>
    </row>
    <row r="4" spans="1:47" x14ac:dyDescent="0.25">
      <c r="A4" s="73" t="s">
        <v>2</v>
      </c>
      <c r="B4" s="74" t="str">
        <f>'Array Table'!B3</f>
        <v>Actinomyces israelii</v>
      </c>
      <c r="C4" s="75">
        <f>IF(SUM('NTC Data'!C$2:C$98)&gt;10,IF(AND(ISNUMBER('NTC Data'!C3),'NTC Data'!C3&lt;40,'NTC Data'!C3&gt;0),'NTC Data'!C3,40),"")</f>
        <v>40</v>
      </c>
      <c r="D4" s="75">
        <f>IF(SUM('NTC Data'!D$2:D$98)&gt;10,IF(AND(ISNUMBER('NTC Data'!D3),'NTC Data'!D3&lt;40,'NTC Data'!D3&gt;0),'NTC Data'!D3,40),"")</f>
        <v>40</v>
      </c>
      <c r="E4" s="75" t="str">
        <f>IF(SUM('NTC Data'!E$2:E$98)&gt;10,IF(AND(ISNUMBER('NTC Data'!E3),'NTC Data'!E3&lt;40,'NTC Data'!E3&gt;0),'NTC Data'!E3,40),"")</f>
        <v/>
      </c>
      <c r="F4" s="75" t="str">
        <f>IF(SUM('NTC Data'!F$2:F$98)&gt;10,IF(AND(ISNUMBER('NTC Data'!F3),'NTC Data'!F3&lt;40,'NTC Data'!F3&gt;0),'NTC Data'!F3,40),"")</f>
        <v/>
      </c>
      <c r="G4" s="75" t="str">
        <f>IF(SUM('NTC Data'!G$2:G$98)&gt;10,IF(AND(ISNUMBER('NTC Data'!G3),'NTC Data'!G3&lt;40,'NTC Data'!G3&gt;0),'NTC Data'!G3,40),"")</f>
        <v/>
      </c>
      <c r="H4" s="75">
        <f t="shared" ref="H4:H67" si="20">IF(ISERROR(AVERAGE(C4:G4)),"",AVERAGE(C4:G4))</f>
        <v>40</v>
      </c>
      <c r="I4" s="75" t="str">
        <f t="shared" ref="I4:I67" si="21">IF(ISERROR(STDEV(C4:G4)),"",IF(COUNT(C4:G4)&lt;3,"N/A",STDEV(C4:G4)))</f>
        <v>N/A</v>
      </c>
      <c r="J4" s="73" t="s">
        <v>2</v>
      </c>
      <c r="K4" s="74" t="str">
        <f>'Array Table'!B3</f>
        <v>Actinomyces israelii</v>
      </c>
      <c r="L4" s="80">
        <f>IF(SUM('Test Sample Data'!C$2:C$88)&gt;10,IF(AND(ISNUMBER('Test Sample Data'!C3),'Test Sample Data'!C3&lt;40,'Test Sample Data'!C3&gt;0),'Test Sample Data'!C3,40),"")</f>
        <v>40</v>
      </c>
      <c r="M4" s="80">
        <f>IF(SUM('Test Sample Data'!D$2:D$88)&gt;10,IF(AND(ISNUMBER('Test Sample Data'!D3),'Test Sample Data'!D3&lt;40,'Test Sample Data'!D3&gt;0),'Test Sample Data'!D3,40),"")</f>
        <v>40</v>
      </c>
      <c r="N4" s="80" t="str">
        <f>IF(SUM('Test Sample Data'!E$2:E$88)&gt;10,IF(AND(ISNUMBER('Test Sample Data'!E3),'Test Sample Data'!E3&lt;40,'Test Sample Data'!E3&gt;0),'Test Sample Data'!E3,40),"")</f>
        <v/>
      </c>
      <c r="O4" s="80" t="str">
        <f>IF(SUM('Test Sample Data'!F$2:F$88)&gt;10,IF(AND(ISNUMBER('Test Sample Data'!F3),'Test Sample Data'!F3&lt;40,'Test Sample Data'!F3&gt;0),'Test Sample Data'!F3,40),"")</f>
        <v/>
      </c>
      <c r="P4" s="80" t="str">
        <f>IF(SUM('Test Sample Data'!G$2:G$88)&gt;10,IF(AND(ISNUMBER('Test Sample Data'!G3),'Test Sample Data'!G3&lt;40,'Test Sample Data'!G3&gt;0),'Test Sample Data'!G3,40),"")</f>
        <v/>
      </c>
      <c r="Q4" s="80" t="str">
        <f>IF(SUM('Test Sample Data'!H$2:H$88)&gt;10,IF(AND(ISNUMBER('Test Sample Data'!H3),'Test Sample Data'!H3&lt;40,'Test Sample Data'!H3&gt;0),'Test Sample Data'!H3,40),"")</f>
        <v/>
      </c>
      <c r="R4" s="80" t="str">
        <f>IF(SUM('Test Sample Data'!I$2:I$88)&gt;10,IF(AND(ISNUMBER('Test Sample Data'!I3),'Test Sample Data'!I3&lt;40,'Test Sample Data'!I3&gt;0),'Test Sample Data'!I3,40),"")</f>
        <v/>
      </c>
      <c r="S4" s="80" t="str">
        <f>IF(SUM('Test Sample Data'!J$2:J$88)&gt;10,IF(AND(ISNUMBER('Test Sample Data'!J3),'Test Sample Data'!J3&lt;40,'Test Sample Data'!J3&gt;0),'Test Sample Data'!J3,40),"")</f>
        <v/>
      </c>
      <c r="T4" s="80" t="str">
        <f>IF(SUM('Test Sample Data'!K$2:K$88)&gt;10,IF(AND(ISNUMBER('Test Sample Data'!K3),'Test Sample Data'!K3&lt;40,'Test Sample Data'!K3&gt;0),'Test Sample Data'!K3,40),"")</f>
        <v/>
      </c>
      <c r="U4" s="80" t="str">
        <f>IF(SUM('Test Sample Data'!L$2:L$88)&gt;10,IF(AND(ISNUMBER('Test Sample Data'!L3),'Test Sample Data'!L3&lt;40,'Test Sample Data'!L3&gt;0),'Test Sample Data'!L3,40),"")</f>
        <v/>
      </c>
      <c r="V4" s="75">
        <f t="shared" ref="V4:V67" si="22">IF(ISERROR(AVERAGE(L4:U4)),"",AVERAGE(L4:U4))</f>
        <v>40</v>
      </c>
      <c r="W4" s="75" t="str">
        <f t="shared" ref="W4:W67" si="23">IF(ISERROR(STDEV(L4:U4)),"",IF(COUNT(L4:U4)&lt;3,"N/A",STDEV(L4:U4)))</f>
        <v>N/A</v>
      </c>
      <c r="X4" s="73" t="s">
        <v>2</v>
      </c>
      <c r="Y4" s="74" t="str">
        <f>'Array Table'!B3</f>
        <v>Actinomyces israelii</v>
      </c>
      <c r="Z4" s="81">
        <f t="shared" si="0"/>
        <v>0</v>
      </c>
      <c r="AA4" s="81">
        <f t="shared" si="1"/>
        <v>0</v>
      </c>
      <c r="AB4" s="81" t="str">
        <f t="shared" si="2"/>
        <v/>
      </c>
      <c r="AC4" s="81" t="str">
        <f t="shared" si="3"/>
        <v/>
      </c>
      <c r="AD4" s="81" t="str">
        <f t="shared" si="4"/>
        <v/>
      </c>
      <c r="AE4" s="81" t="str">
        <f t="shared" si="5"/>
        <v/>
      </c>
      <c r="AF4" s="81" t="str">
        <f t="shared" si="6"/>
        <v/>
      </c>
      <c r="AG4" s="81" t="str">
        <f t="shared" si="7"/>
        <v/>
      </c>
      <c r="AH4" s="81" t="str">
        <f t="shared" si="8"/>
        <v/>
      </c>
      <c r="AI4" s="81" t="str">
        <f t="shared" si="9"/>
        <v/>
      </c>
      <c r="AJ4" s="73" t="s">
        <v>2</v>
      </c>
      <c r="AK4" s="74" t="str">
        <f>'Array Table'!B3</f>
        <v>Actinomyces israelii</v>
      </c>
      <c r="AL4" s="80" t="str">
        <f t="shared" si="10"/>
        <v/>
      </c>
      <c r="AM4" s="80" t="str">
        <f t="shared" si="11"/>
        <v/>
      </c>
      <c r="AN4" s="80" t="str">
        <f t="shared" si="12"/>
        <v/>
      </c>
      <c r="AO4" s="80" t="str">
        <f t="shared" si="13"/>
        <v/>
      </c>
      <c r="AP4" s="80" t="str">
        <f t="shared" si="14"/>
        <v/>
      </c>
      <c r="AQ4" s="80" t="str">
        <f t="shared" si="15"/>
        <v/>
      </c>
      <c r="AR4" s="80" t="str">
        <f t="shared" si="16"/>
        <v/>
      </c>
      <c r="AS4" s="80" t="str">
        <f t="shared" si="17"/>
        <v/>
      </c>
      <c r="AT4" s="80" t="str">
        <f t="shared" si="18"/>
        <v/>
      </c>
      <c r="AU4" s="80" t="str">
        <f t="shared" si="19"/>
        <v/>
      </c>
    </row>
    <row r="5" spans="1:47" x14ac:dyDescent="0.25">
      <c r="A5" s="73" t="s">
        <v>3</v>
      </c>
      <c r="B5" s="74" t="str">
        <f>'Array Table'!B4</f>
        <v>Actinomyces naeslundii</v>
      </c>
      <c r="C5" s="75">
        <f>IF(SUM('NTC Data'!C$2:C$98)&gt;10,IF(AND(ISNUMBER('NTC Data'!C4),'NTC Data'!C4&lt;40,'NTC Data'!C4&gt;0),'NTC Data'!C4,40),"")</f>
        <v>40</v>
      </c>
      <c r="D5" s="75">
        <f>IF(SUM('NTC Data'!D$2:D$98)&gt;10,IF(AND(ISNUMBER('NTC Data'!D4),'NTC Data'!D4&lt;40,'NTC Data'!D4&gt;0),'NTC Data'!D4,40),"")</f>
        <v>40</v>
      </c>
      <c r="E5" s="75" t="str">
        <f>IF(SUM('NTC Data'!E$2:E$98)&gt;10,IF(AND(ISNUMBER('NTC Data'!E4),'NTC Data'!E4&lt;40,'NTC Data'!E4&gt;0),'NTC Data'!E4,40),"")</f>
        <v/>
      </c>
      <c r="F5" s="75" t="str">
        <f>IF(SUM('NTC Data'!F$2:F$98)&gt;10,IF(AND(ISNUMBER('NTC Data'!F4),'NTC Data'!F4&lt;40,'NTC Data'!F4&gt;0),'NTC Data'!F4,40),"")</f>
        <v/>
      </c>
      <c r="G5" s="75" t="str">
        <f>IF(SUM('NTC Data'!G$2:G$98)&gt;10,IF(AND(ISNUMBER('NTC Data'!G4),'NTC Data'!G4&lt;40,'NTC Data'!G4&gt;0),'NTC Data'!G4,40),"")</f>
        <v/>
      </c>
      <c r="H5" s="75">
        <f t="shared" si="20"/>
        <v>40</v>
      </c>
      <c r="I5" s="75" t="str">
        <f t="shared" si="21"/>
        <v>N/A</v>
      </c>
      <c r="J5" s="73" t="s">
        <v>3</v>
      </c>
      <c r="K5" s="74" t="str">
        <f>'Array Table'!B4</f>
        <v>Actinomyces naeslundii</v>
      </c>
      <c r="L5" s="80">
        <f>IF(SUM('Test Sample Data'!C$2:C$88)&gt;10,IF(AND(ISNUMBER('Test Sample Data'!C4),'Test Sample Data'!C4&lt;40,'Test Sample Data'!C4&gt;0),'Test Sample Data'!C4,40),"")</f>
        <v>40</v>
      </c>
      <c r="M5" s="80">
        <f>IF(SUM('Test Sample Data'!D$2:D$88)&gt;10,IF(AND(ISNUMBER('Test Sample Data'!D4),'Test Sample Data'!D4&lt;40,'Test Sample Data'!D4&gt;0),'Test Sample Data'!D4,40),"")</f>
        <v>40</v>
      </c>
      <c r="N5" s="80" t="str">
        <f>IF(SUM('Test Sample Data'!E$2:E$88)&gt;10,IF(AND(ISNUMBER('Test Sample Data'!E4),'Test Sample Data'!E4&lt;40,'Test Sample Data'!E4&gt;0),'Test Sample Data'!E4,40),"")</f>
        <v/>
      </c>
      <c r="O5" s="80" t="str">
        <f>IF(SUM('Test Sample Data'!F$2:F$88)&gt;10,IF(AND(ISNUMBER('Test Sample Data'!F4),'Test Sample Data'!F4&lt;40,'Test Sample Data'!F4&gt;0),'Test Sample Data'!F4,40),"")</f>
        <v/>
      </c>
      <c r="P5" s="80" t="str">
        <f>IF(SUM('Test Sample Data'!G$2:G$88)&gt;10,IF(AND(ISNUMBER('Test Sample Data'!G4),'Test Sample Data'!G4&lt;40,'Test Sample Data'!G4&gt;0),'Test Sample Data'!G4,40),"")</f>
        <v/>
      </c>
      <c r="Q5" s="80" t="str">
        <f>IF(SUM('Test Sample Data'!H$2:H$88)&gt;10,IF(AND(ISNUMBER('Test Sample Data'!H4),'Test Sample Data'!H4&lt;40,'Test Sample Data'!H4&gt;0),'Test Sample Data'!H4,40),"")</f>
        <v/>
      </c>
      <c r="R5" s="80" t="str">
        <f>IF(SUM('Test Sample Data'!I$2:I$88)&gt;10,IF(AND(ISNUMBER('Test Sample Data'!I4),'Test Sample Data'!I4&lt;40,'Test Sample Data'!I4&gt;0),'Test Sample Data'!I4,40),"")</f>
        <v/>
      </c>
      <c r="S5" s="80" t="str">
        <f>IF(SUM('Test Sample Data'!J$2:J$88)&gt;10,IF(AND(ISNUMBER('Test Sample Data'!J4),'Test Sample Data'!J4&lt;40,'Test Sample Data'!J4&gt;0),'Test Sample Data'!J4,40),"")</f>
        <v/>
      </c>
      <c r="T5" s="80" t="str">
        <f>IF(SUM('Test Sample Data'!K$2:K$88)&gt;10,IF(AND(ISNUMBER('Test Sample Data'!K4),'Test Sample Data'!K4&lt;40,'Test Sample Data'!K4&gt;0),'Test Sample Data'!K4,40),"")</f>
        <v/>
      </c>
      <c r="U5" s="80" t="str">
        <f>IF(SUM('Test Sample Data'!L$2:L$88)&gt;10,IF(AND(ISNUMBER('Test Sample Data'!L4),'Test Sample Data'!L4&lt;40,'Test Sample Data'!L4&gt;0),'Test Sample Data'!L4,40),"")</f>
        <v/>
      </c>
      <c r="V5" s="75">
        <f t="shared" si="22"/>
        <v>40</v>
      </c>
      <c r="W5" s="75" t="str">
        <f t="shared" si="23"/>
        <v>N/A</v>
      </c>
      <c r="X5" s="73" t="s">
        <v>3</v>
      </c>
      <c r="Y5" s="74" t="str">
        <f>'Array Table'!B4</f>
        <v>Actinomyces naeslundii</v>
      </c>
      <c r="Z5" s="81">
        <f t="shared" si="0"/>
        <v>0</v>
      </c>
      <c r="AA5" s="81">
        <f t="shared" si="1"/>
        <v>0</v>
      </c>
      <c r="AB5" s="81" t="str">
        <f t="shared" si="2"/>
        <v/>
      </c>
      <c r="AC5" s="81" t="str">
        <f t="shared" si="3"/>
        <v/>
      </c>
      <c r="AD5" s="81" t="str">
        <f t="shared" si="4"/>
        <v/>
      </c>
      <c r="AE5" s="81" t="str">
        <f t="shared" si="5"/>
        <v/>
      </c>
      <c r="AF5" s="81" t="str">
        <f t="shared" si="6"/>
        <v/>
      </c>
      <c r="AG5" s="81" t="str">
        <f t="shared" si="7"/>
        <v/>
      </c>
      <c r="AH5" s="81" t="str">
        <f t="shared" si="8"/>
        <v/>
      </c>
      <c r="AI5" s="81" t="str">
        <f t="shared" si="9"/>
        <v/>
      </c>
      <c r="AJ5" s="73" t="s">
        <v>3</v>
      </c>
      <c r="AK5" s="74" t="str">
        <f>'Array Table'!B4</f>
        <v>Actinomyces naeslundii</v>
      </c>
      <c r="AL5" s="80" t="str">
        <f t="shared" si="10"/>
        <v/>
      </c>
      <c r="AM5" s="80" t="str">
        <f t="shared" si="11"/>
        <v/>
      </c>
      <c r="AN5" s="80" t="str">
        <f t="shared" si="12"/>
        <v/>
      </c>
      <c r="AO5" s="80" t="str">
        <f t="shared" si="13"/>
        <v/>
      </c>
      <c r="AP5" s="80" t="str">
        <f t="shared" si="14"/>
        <v/>
      </c>
      <c r="AQ5" s="80" t="str">
        <f t="shared" si="15"/>
        <v/>
      </c>
      <c r="AR5" s="80" t="str">
        <f t="shared" si="16"/>
        <v/>
      </c>
      <c r="AS5" s="80" t="str">
        <f t="shared" si="17"/>
        <v/>
      </c>
      <c r="AT5" s="80" t="str">
        <f t="shared" si="18"/>
        <v/>
      </c>
      <c r="AU5" s="80" t="str">
        <f t="shared" si="19"/>
        <v/>
      </c>
    </row>
    <row r="6" spans="1:47" x14ac:dyDescent="0.25">
      <c r="A6" s="73" t="s">
        <v>4</v>
      </c>
      <c r="B6" s="74" t="str">
        <f>'Array Table'!B5</f>
        <v>Actinomyces odontolyticus</v>
      </c>
      <c r="C6" s="75">
        <f>IF(SUM('NTC Data'!C$2:C$98)&gt;10,IF(AND(ISNUMBER('NTC Data'!C5),'NTC Data'!C5&lt;40,'NTC Data'!C5&gt;0),'NTC Data'!C5,40),"")</f>
        <v>40</v>
      </c>
      <c r="D6" s="75">
        <f>IF(SUM('NTC Data'!D$2:D$98)&gt;10,IF(AND(ISNUMBER('NTC Data'!D5),'NTC Data'!D5&lt;40,'NTC Data'!D5&gt;0),'NTC Data'!D5,40),"")</f>
        <v>40</v>
      </c>
      <c r="E6" s="75" t="str">
        <f>IF(SUM('NTC Data'!E$2:E$98)&gt;10,IF(AND(ISNUMBER('NTC Data'!E5),'NTC Data'!E5&lt;40,'NTC Data'!E5&gt;0),'NTC Data'!E5,40),"")</f>
        <v/>
      </c>
      <c r="F6" s="75" t="str">
        <f>IF(SUM('NTC Data'!F$2:F$98)&gt;10,IF(AND(ISNUMBER('NTC Data'!F5),'NTC Data'!F5&lt;40,'NTC Data'!F5&gt;0),'NTC Data'!F5,40),"")</f>
        <v/>
      </c>
      <c r="G6" s="75" t="str">
        <f>IF(SUM('NTC Data'!G$2:G$98)&gt;10,IF(AND(ISNUMBER('NTC Data'!G5),'NTC Data'!G5&lt;40,'NTC Data'!G5&gt;0),'NTC Data'!G5,40),"")</f>
        <v/>
      </c>
      <c r="H6" s="75">
        <f t="shared" si="20"/>
        <v>40</v>
      </c>
      <c r="I6" s="75" t="str">
        <f t="shared" si="21"/>
        <v>N/A</v>
      </c>
      <c r="J6" s="73" t="s">
        <v>4</v>
      </c>
      <c r="K6" s="74" t="str">
        <f>'Array Table'!B5</f>
        <v>Actinomyces odontolyticus</v>
      </c>
      <c r="L6" s="80">
        <f>IF(SUM('Test Sample Data'!C$2:C$88)&gt;10,IF(AND(ISNUMBER('Test Sample Data'!C5),'Test Sample Data'!C5&lt;40,'Test Sample Data'!C5&gt;0),'Test Sample Data'!C5,40),"")</f>
        <v>40</v>
      </c>
      <c r="M6" s="80">
        <f>IF(SUM('Test Sample Data'!D$2:D$88)&gt;10,IF(AND(ISNUMBER('Test Sample Data'!D5),'Test Sample Data'!D5&lt;40,'Test Sample Data'!D5&gt;0),'Test Sample Data'!D5,40),"")</f>
        <v>40</v>
      </c>
      <c r="N6" s="80" t="str">
        <f>IF(SUM('Test Sample Data'!E$2:E$88)&gt;10,IF(AND(ISNUMBER('Test Sample Data'!E5),'Test Sample Data'!E5&lt;40,'Test Sample Data'!E5&gt;0),'Test Sample Data'!E5,40),"")</f>
        <v/>
      </c>
      <c r="O6" s="80" t="str">
        <f>IF(SUM('Test Sample Data'!F$2:F$88)&gt;10,IF(AND(ISNUMBER('Test Sample Data'!F5),'Test Sample Data'!F5&lt;40,'Test Sample Data'!F5&gt;0),'Test Sample Data'!F5,40),"")</f>
        <v/>
      </c>
      <c r="P6" s="80" t="str">
        <f>IF(SUM('Test Sample Data'!G$2:G$88)&gt;10,IF(AND(ISNUMBER('Test Sample Data'!G5),'Test Sample Data'!G5&lt;40,'Test Sample Data'!G5&gt;0),'Test Sample Data'!G5,40),"")</f>
        <v/>
      </c>
      <c r="Q6" s="80" t="str">
        <f>IF(SUM('Test Sample Data'!H$2:H$88)&gt;10,IF(AND(ISNUMBER('Test Sample Data'!H5),'Test Sample Data'!H5&lt;40,'Test Sample Data'!H5&gt;0),'Test Sample Data'!H5,40),"")</f>
        <v/>
      </c>
      <c r="R6" s="80" t="str">
        <f>IF(SUM('Test Sample Data'!I$2:I$88)&gt;10,IF(AND(ISNUMBER('Test Sample Data'!I5),'Test Sample Data'!I5&lt;40,'Test Sample Data'!I5&gt;0),'Test Sample Data'!I5,40),"")</f>
        <v/>
      </c>
      <c r="S6" s="80" t="str">
        <f>IF(SUM('Test Sample Data'!J$2:J$88)&gt;10,IF(AND(ISNUMBER('Test Sample Data'!J5),'Test Sample Data'!J5&lt;40,'Test Sample Data'!J5&gt;0),'Test Sample Data'!J5,40),"")</f>
        <v/>
      </c>
      <c r="T6" s="80" t="str">
        <f>IF(SUM('Test Sample Data'!K$2:K$88)&gt;10,IF(AND(ISNUMBER('Test Sample Data'!K5),'Test Sample Data'!K5&lt;40,'Test Sample Data'!K5&gt;0),'Test Sample Data'!K5,40),"")</f>
        <v/>
      </c>
      <c r="U6" s="80" t="str">
        <f>IF(SUM('Test Sample Data'!L$2:L$88)&gt;10,IF(AND(ISNUMBER('Test Sample Data'!L5),'Test Sample Data'!L5&lt;40,'Test Sample Data'!L5&gt;0),'Test Sample Data'!L5,40),"")</f>
        <v/>
      </c>
      <c r="V6" s="75">
        <f t="shared" si="22"/>
        <v>40</v>
      </c>
      <c r="W6" s="75" t="str">
        <f t="shared" si="23"/>
        <v>N/A</v>
      </c>
      <c r="X6" s="73" t="s">
        <v>4</v>
      </c>
      <c r="Y6" s="74" t="str">
        <f>'Array Table'!B5</f>
        <v>Actinomyces odontolyticus</v>
      </c>
      <c r="Z6" s="81">
        <f t="shared" si="0"/>
        <v>0</v>
      </c>
      <c r="AA6" s="81">
        <f t="shared" si="1"/>
        <v>0</v>
      </c>
      <c r="AB6" s="81" t="str">
        <f t="shared" si="2"/>
        <v/>
      </c>
      <c r="AC6" s="81" t="str">
        <f t="shared" si="3"/>
        <v/>
      </c>
      <c r="AD6" s="81" t="str">
        <f t="shared" si="4"/>
        <v/>
      </c>
      <c r="AE6" s="81" t="str">
        <f t="shared" si="5"/>
        <v/>
      </c>
      <c r="AF6" s="81" t="str">
        <f t="shared" si="6"/>
        <v/>
      </c>
      <c r="AG6" s="81" t="str">
        <f t="shared" si="7"/>
        <v/>
      </c>
      <c r="AH6" s="81" t="str">
        <f t="shared" si="8"/>
        <v/>
      </c>
      <c r="AI6" s="81" t="str">
        <f t="shared" si="9"/>
        <v/>
      </c>
      <c r="AJ6" s="73" t="s">
        <v>4</v>
      </c>
      <c r="AK6" s="74" t="str">
        <f>'Array Table'!B5</f>
        <v>Actinomyces odontolyticus</v>
      </c>
      <c r="AL6" s="80" t="str">
        <f t="shared" si="10"/>
        <v/>
      </c>
      <c r="AM6" s="80" t="str">
        <f t="shared" si="11"/>
        <v/>
      </c>
      <c r="AN6" s="80" t="str">
        <f t="shared" si="12"/>
        <v/>
      </c>
      <c r="AO6" s="80" t="str">
        <f t="shared" si="13"/>
        <v/>
      </c>
      <c r="AP6" s="80" t="str">
        <f t="shared" si="14"/>
        <v/>
      </c>
      <c r="AQ6" s="80" t="str">
        <f t="shared" si="15"/>
        <v/>
      </c>
      <c r="AR6" s="80" t="str">
        <f t="shared" si="16"/>
        <v/>
      </c>
      <c r="AS6" s="80" t="str">
        <f t="shared" si="17"/>
        <v/>
      </c>
      <c r="AT6" s="80" t="str">
        <f t="shared" si="18"/>
        <v/>
      </c>
      <c r="AU6" s="80" t="str">
        <f t="shared" si="19"/>
        <v/>
      </c>
    </row>
    <row r="7" spans="1:47" x14ac:dyDescent="0.25">
      <c r="A7" s="73" t="s">
        <v>5</v>
      </c>
      <c r="B7" s="74" t="str">
        <f>'Array Table'!B6</f>
        <v>Actinomyces urogenitalis</v>
      </c>
      <c r="C7" s="75">
        <f>IF(SUM('NTC Data'!C$2:C$98)&gt;10,IF(AND(ISNUMBER('NTC Data'!C6),'NTC Data'!C6&lt;40,'NTC Data'!C6&gt;0),'NTC Data'!C6,40),"")</f>
        <v>40</v>
      </c>
      <c r="D7" s="75">
        <f>IF(SUM('NTC Data'!D$2:D$98)&gt;10,IF(AND(ISNUMBER('NTC Data'!D6),'NTC Data'!D6&lt;40,'NTC Data'!D6&gt;0),'NTC Data'!D6,40),"")</f>
        <v>40</v>
      </c>
      <c r="E7" s="75" t="str">
        <f>IF(SUM('NTC Data'!E$2:E$98)&gt;10,IF(AND(ISNUMBER('NTC Data'!E6),'NTC Data'!E6&lt;40,'NTC Data'!E6&gt;0),'NTC Data'!E6,40),"")</f>
        <v/>
      </c>
      <c r="F7" s="75" t="str">
        <f>IF(SUM('NTC Data'!F$2:F$98)&gt;10,IF(AND(ISNUMBER('NTC Data'!F6),'NTC Data'!F6&lt;40,'NTC Data'!F6&gt;0),'NTC Data'!F6,40),"")</f>
        <v/>
      </c>
      <c r="G7" s="75" t="str">
        <f>IF(SUM('NTC Data'!G$2:G$98)&gt;10,IF(AND(ISNUMBER('NTC Data'!G6),'NTC Data'!G6&lt;40,'NTC Data'!G6&gt;0),'NTC Data'!G6,40),"")</f>
        <v/>
      </c>
      <c r="H7" s="75">
        <f t="shared" si="20"/>
        <v>40</v>
      </c>
      <c r="I7" s="75" t="str">
        <f t="shared" si="21"/>
        <v>N/A</v>
      </c>
      <c r="J7" s="73" t="s">
        <v>5</v>
      </c>
      <c r="K7" s="74" t="str">
        <f>'Array Table'!B6</f>
        <v>Actinomyces urogenitalis</v>
      </c>
      <c r="L7" s="80">
        <f>IF(SUM('Test Sample Data'!C$2:C$88)&gt;10,IF(AND(ISNUMBER('Test Sample Data'!C6),'Test Sample Data'!C6&lt;40,'Test Sample Data'!C6&gt;0),'Test Sample Data'!C6,40),"")</f>
        <v>40</v>
      </c>
      <c r="M7" s="80">
        <f>IF(SUM('Test Sample Data'!D$2:D$88)&gt;10,IF(AND(ISNUMBER('Test Sample Data'!D6),'Test Sample Data'!D6&lt;40,'Test Sample Data'!D6&gt;0),'Test Sample Data'!D6,40),"")</f>
        <v>40</v>
      </c>
      <c r="N7" s="80" t="str">
        <f>IF(SUM('Test Sample Data'!E$2:E$88)&gt;10,IF(AND(ISNUMBER('Test Sample Data'!E6),'Test Sample Data'!E6&lt;40,'Test Sample Data'!E6&gt;0),'Test Sample Data'!E6,40),"")</f>
        <v/>
      </c>
      <c r="O7" s="80" t="str">
        <f>IF(SUM('Test Sample Data'!F$2:F$88)&gt;10,IF(AND(ISNUMBER('Test Sample Data'!F6),'Test Sample Data'!F6&lt;40,'Test Sample Data'!F6&gt;0),'Test Sample Data'!F6,40),"")</f>
        <v/>
      </c>
      <c r="P7" s="80" t="str">
        <f>IF(SUM('Test Sample Data'!G$2:G$88)&gt;10,IF(AND(ISNUMBER('Test Sample Data'!G6),'Test Sample Data'!G6&lt;40,'Test Sample Data'!G6&gt;0),'Test Sample Data'!G6,40),"")</f>
        <v/>
      </c>
      <c r="Q7" s="80" t="str">
        <f>IF(SUM('Test Sample Data'!H$2:H$88)&gt;10,IF(AND(ISNUMBER('Test Sample Data'!H6),'Test Sample Data'!H6&lt;40,'Test Sample Data'!H6&gt;0),'Test Sample Data'!H6,40),"")</f>
        <v/>
      </c>
      <c r="R7" s="80" t="str">
        <f>IF(SUM('Test Sample Data'!I$2:I$88)&gt;10,IF(AND(ISNUMBER('Test Sample Data'!I6),'Test Sample Data'!I6&lt;40,'Test Sample Data'!I6&gt;0),'Test Sample Data'!I6,40),"")</f>
        <v/>
      </c>
      <c r="S7" s="80" t="str">
        <f>IF(SUM('Test Sample Data'!J$2:J$88)&gt;10,IF(AND(ISNUMBER('Test Sample Data'!J6),'Test Sample Data'!J6&lt;40,'Test Sample Data'!J6&gt;0),'Test Sample Data'!J6,40),"")</f>
        <v/>
      </c>
      <c r="T7" s="80" t="str">
        <f>IF(SUM('Test Sample Data'!K$2:K$88)&gt;10,IF(AND(ISNUMBER('Test Sample Data'!K6),'Test Sample Data'!K6&lt;40,'Test Sample Data'!K6&gt;0),'Test Sample Data'!K6,40),"")</f>
        <v/>
      </c>
      <c r="U7" s="80" t="str">
        <f>IF(SUM('Test Sample Data'!L$2:L$88)&gt;10,IF(AND(ISNUMBER('Test Sample Data'!L6),'Test Sample Data'!L6&lt;40,'Test Sample Data'!L6&gt;0),'Test Sample Data'!L6,40),"")</f>
        <v/>
      </c>
      <c r="V7" s="75">
        <f t="shared" si="22"/>
        <v>40</v>
      </c>
      <c r="W7" s="75" t="str">
        <f t="shared" si="23"/>
        <v>N/A</v>
      </c>
      <c r="X7" s="73" t="s">
        <v>5</v>
      </c>
      <c r="Y7" s="74" t="str">
        <f>'Array Table'!B6</f>
        <v>Actinomyces urogenitalis</v>
      </c>
      <c r="Z7" s="81">
        <f t="shared" si="0"/>
        <v>0</v>
      </c>
      <c r="AA7" s="81">
        <f t="shared" si="1"/>
        <v>0</v>
      </c>
      <c r="AB7" s="81" t="str">
        <f t="shared" si="2"/>
        <v/>
      </c>
      <c r="AC7" s="81" t="str">
        <f t="shared" si="3"/>
        <v/>
      </c>
      <c r="AD7" s="81" t="str">
        <f t="shared" si="4"/>
        <v/>
      </c>
      <c r="AE7" s="81" t="str">
        <f t="shared" si="5"/>
        <v/>
      </c>
      <c r="AF7" s="81" t="str">
        <f t="shared" si="6"/>
        <v/>
      </c>
      <c r="AG7" s="81" t="str">
        <f t="shared" si="7"/>
        <v/>
      </c>
      <c r="AH7" s="81" t="str">
        <f t="shared" si="8"/>
        <v/>
      </c>
      <c r="AI7" s="81" t="str">
        <f t="shared" si="9"/>
        <v/>
      </c>
      <c r="AJ7" s="73" t="s">
        <v>5</v>
      </c>
      <c r="AK7" s="74" t="str">
        <f>'Array Table'!B6</f>
        <v>Actinomyces urogenitalis</v>
      </c>
      <c r="AL7" s="80" t="str">
        <f t="shared" si="10"/>
        <v/>
      </c>
      <c r="AM7" s="80" t="str">
        <f t="shared" si="11"/>
        <v/>
      </c>
      <c r="AN7" s="80" t="str">
        <f t="shared" si="12"/>
        <v/>
      </c>
      <c r="AO7" s="80" t="str">
        <f t="shared" si="13"/>
        <v/>
      </c>
      <c r="AP7" s="80" t="str">
        <f t="shared" si="14"/>
        <v/>
      </c>
      <c r="AQ7" s="80" t="str">
        <f t="shared" si="15"/>
        <v/>
      </c>
      <c r="AR7" s="80" t="str">
        <f t="shared" si="16"/>
        <v/>
      </c>
      <c r="AS7" s="80" t="str">
        <f t="shared" si="17"/>
        <v/>
      </c>
      <c r="AT7" s="80" t="str">
        <f t="shared" si="18"/>
        <v/>
      </c>
      <c r="AU7" s="80" t="str">
        <f t="shared" si="19"/>
        <v/>
      </c>
    </row>
    <row r="8" spans="1:47" x14ac:dyDescent="0.25">
      <c r="A8" s="73" t="s">
        <v>6</v>
      </c>
      <c r="B8" s="74" t="str">
        <f>'Array Table'!B7</f>
        <v>Aerococcus christensenii</v>
      </c>
      <c r="C8" s="75">
        <f>IF(SUM('NTC Data'!C$2:C$98)&gt;10,IF(AND(ISNUMBER('NTC Data'!C7),'NTC Data'!C7&lt;40,'NTC Data'!C7&gt;0),'NTC Data'!C7,40),"")</f>
        <v>40</v>
      </c>
      <c r="D8" s="75">
        <f>IF(SUM('NTC Data'!D$2:D$98)&gt;10,IF(AND(ISNUMBER('NTC Data'!D7),'NTC Data'!D7&lt;40,'NTC Data'!D7&gt;0),'NTC Data'!D7,40),"")</f>
        <v>40</v>
      </c>
      <c r="E8" s="75" t="str">
        <f>IF(SUM('NTC Data'!E$2:E$98)&gt;10,IF(AND(ISNUMBER('NTC Data'!E7),'NTC Data'!E7&lt;40,'NTC Data'!E7&gt;0),'NTC Data'!E7,40),"")</f>
        <v/>
      </c>
      <c r="F8" s="75" t="str">
        <f>IF(SUM('NTC Data'!F$2:F$98)&gt;10,IF(AND(ISNUMBER('NTC Data'!F7),'NTC Data'!F7&lt;40,'NTC Data'!F7&gt;0),'NTC Data'!F7,40),"")</f>
        <v/>
      </c>
      <c r="G8" s="75" t="str">
        <f>IF(SUM('NTC Data'!G$2:G$98)&gt;10,IF(AND(ISNUMBER('NTC Data'!G7),'NTC Data'!G7&lt;40,'NTC Data'!G7&gt;0),'NTC Data'!G7,40),"")</f>
        <v/>
      </c>
      <c r="H8" s="75">
        <f t="shared" si="20"/>
        <v>40</v>
      </c>
      <c r="I8" s="75" t="str">
        <f t="shared" si="21"/>
        <v>N/A</v>
      </c>
      <c r="J8" s="73" t="s">
        <v>6</v>
      </c>
      <c r="K8" s="74" t="str">
        <f>'Array Table'!B7</f>
        <v>Aerococcus christensenii</v>
      </c>
      <c r="L8" s="80">
        <f>IF(SUM('Test Sample Data'!C$2:C$88)&gt;10,IF(AND(ISNUMBER('Test Sample Data'!C7),'Test Sample Data'!C7&lt;40,'Test Sample Data'!C7&gt;0),'Test Sample Data'!C7,40),"")</f>
        <v>40</v>
      </c>
      <c r="M8" s="80">
        <f>IF(SUM('Test Sample Data'!D$2:D$88)&gt;10,IF(AND(ISNUMBER('Test Sample Data'!D7),'Test Sample Data'!D7&lt;40,'Test Sample Data'!D7&gt;0),'Test Sample Data'!D7,40),"")</f>
        <v>40</v>
      </c>
      <c r="N8" s="80" t="str">
        <f>IF(SUM('Test Sample Data'!E$2:E$88)&gt;10,IF(AND(ISNUMBER('Test Sample Data'!E7),'Test Sample Data'!E7&lt;40,'Test Sample Data'!E7&gt;0),'Test Sample Data'!E7,40),"")</f>
        <v/>
      </c>
      <c r="O8" s="80" t="str">
        <f>IF(SUM('Test Sample Data'!F$2:F$88)&gt;10,IF(AND(ISNUMBER('Test Sample Data'!F7),'Test Sample Data'!F7&lt;40,'Test Sample Data'!F7&gt;0),'Test Sample Data'!F7,40),"")</f>
        <v/>
      </c>
      <c r="P8" s="80" t="str">
        <f>IF(SUM('Test Sample Data'!G$2:G$88)&gt;10,IF(AND(ISNUMBER('Test Sample Data'!G7),'Test Sample Data'!G7&lt;40,'Test Sample Data'!G7&gt;0),'Test Sample Data'!G7,40),"")</f>
        <v/>
      </c>
      <c r="Q8" s="80" t="str">
        <f>IF(SUM('Test Sample Data'!H$2:H$88)&gt;10,IF(AND(ISNUMBER('Test Sample Data'!H7),'Test Sample Data'!H7&lt;40,'Test Sample Data'!H7&gt;0),'Test Sample Data'!H7,40),"")</f>
        <v/>
      </c>
      <c r="R8" s="80" t="str">
        <f>IF(SUM('Test Sample Data'!I$2:I$88)&gt;10,IF(AND(ISNUMBER('Test Sample Data'!I7),'Test Sample Data'!I7&lt;40,'Test Sample Data'!I7&gt;0),'Test Sample Data'!I7,40),"")</f>
        <v/>
      </c>
      <c r="S8" s="80" t="str">
        <f>IF(SUM('Test Sample Data'!J$2:J$88)&gt;10,IF(AND(ISNUMBER('Test Sample Data'!J7),'Test Sample Data'!J7&lt;40,'Test Sample Data'!J7&gt;0),'Test Sample Data'!J7,40),"")</f>
        <v/>
      </c>
      <c r="T8" s="80" t="str">
        <f>IF(SUM('Test Sample Data'!K$2:K$88)&gt;10,IF(AND(ISNUMBER('Test Sample Data'!K7),'Test Sample Data'!K7&lt;40,'Test Sample Data'!K7&gt;0),'Test Sample Data'!K7,40),"")</f>
        <v/>
      </c>
      <c r="U8" s="80" t="str">
        <f>IF(SUM('Test Sample Data'!L$2:L$88)&gt;10,IF(AND(ISNUMBER('Test Sample Data'!L7),'Test Sample Data'!L7&lt;40,'Test Sample Data'!L7&gt;0),'Test Sample Data'!L7,40),"")</f>
        <v/>
      </c>
      <c r="V8" s="75">
        <f t="shared" si="22"/>
        <v>40</v>
      </c>
      <c r="W8" s="75" t="str">
        <f t="shared" si="23"/>
        <v>N/A</v>
      </c>
      <c r="X8" s="73" t="s">
        <v>6</v>
      </c>
      <c r="Y8" s="74" t="str">
        <f>'Array Table'!B7</f>
        <v>Aerococcus christensenii</v>
      </c>
      <c r="Z8" s="81">
        <f t="shared" si="0"/>
        <v>0</v>
      </c>
      <c r="AA8" s="81">
        <f t="shared" si="1"/>
        <v>0</v>
      </c>
      <c r="AB8" s="81" t="str">
        <f t="shared" si="2"/>
        <v/>
      </c>
      <c r="AC8" s="81" t="str">
        <f t="shared" si="3"/>
        <v/>
      </c>
      <c r="AD8" s="81" t="str">
        <f t="shared" si="4"/>
        <v/>
      </c>
      <c r="AE8" s="81" t="str">
        <f t="shared" si="5"/>
        <v/>
      </c>
      <c r="AF8" s="81" t="str">
        <f t="shared" si="6"/>
        <v/>
      </c>
      <c r="AG8" s="81" t="str">
        <f t="shared" si="7"/>
        <v/>
      </c>
      <c r="AH8" s="81" t="str">
        <f t="shared" si="8"/>
        <v/>
      </c>
      <c r="AI8" s="81" t="str">
        <f t="shared" si="9"/>
        <v/>
      </c>
      <c r="AJ8" s="73" t="s">
        <v>6</v>
      </c>
      <c r="AK8" s="74" t="str">
        <f>'Array Table'!B7</f>
        <v>Aerococcus christensenii</v>
      </c>
      <c r="AL8" s="80" t="str">
        <f t="shared" si="10"/>
        <v/>
      </c>
      <c r="AM8" s="80" t="str">
        <f t="shared" si="11"/>
        <v/>
      </c>
      <c r="AN8" s="80" t="str">
        <f t="shared" si="12"/>
        <v/>
      </c>
      <c r="AO8" s="80" t="str">
        <f t="shared" si="13"/>
        <v/>
      </c>
      <c r="AP8" s="80" t="str">
        <f t="shared" si="14"/>
        <v/>
      </c>
      <c r="AQ8" s="80" t="str">
        <f t="shared" si="15"/>
        <v/>
      </c>
      <c r="AR8" s="80" t="str">
        <f t="shared" si="16"/>
        <v/>
      </c>
      <c r="AS8" s="80" t="str">
        <f t="shared" si="17"/>
        <v/>
      </c>
      <c r="AT8" s="80" t="str">
        <f t="shared" si="18"/>
        <v/>
      </c>
      <c r="AU8" s="80" t="str">
        <f t="shared" si="19"/>
        <v/>
      </c>
    </row>
    <row r="9" spans="1:47" x14ac:dyDescent="0.25">
      <c r="A9" s="73" t="s">
        <v>7</v>
      </c>
      <c r="B9" s="74" t="str">
        <f>'Array Table'!B8</f>
        <v>Aerococcus urinae</v>
      </c>
      <c r="C9" s="75">
        <f>IF(SUM('NTC Data'!C$2:C$98)&gt;10,IF(AND(ISNUMBER('NTC Data'!C8),'NTC Data'!C8&lt;40,'NTC Data'!C8&gt;0),'NTC Data'!C8,40),"")</f>
        <v>40</v>
      </c>
      <c r="D9" s="75">
        <f>IF(SUM('NTC Data'!D$2:D$98)&gt;10,IF(AND(ISNUMBER('NTC Data'!D8),'NTC Data'!D8&lt;40,'NTC Data'!D8&gt;0),'NTC Data'!D8,40),"")</f>
        <v>40</v>
      </c>
      <c r="E9" s="75" t="str">
        <f>IF(SUM('NTC Data'!E$2:E$98)&gt;10,IF(AND(ISNUMBER('NTC Data'!E8),'NTC Data'!E8&lt;40,'NTC Data'!E8&gt;0),'NTC Data'!E8,40),"")</f>
        <v/>
      </c>
      <c r="F9" s="75" t="str">
        <f>IF(SUM('NTC Data'!F$2:F$98)&gt;10,IF(AND(ISNUMBER('NTC Data'!F8),'NTC Data'!F8&lt;40,'NTC Data'!F8&gt;0),'NTC Data'!F8,40),"")</f>
        <v/>
      </c>
      <c r="G9" s="75" t="str">
        <f>IF(SUM('NTC Data'!G$2:G$98)&gt;10,IF(AND(ISNUMBER('NTC Data'!G8),'NTC Data'!G8&lt;40,'NTC Data'!G8&gt;0),'NTC Data'!G8,40),"")</f>
        <v/>
      </c>
      <c r="H9" s="75">
        <f t="shared" si="20"/>
        <v>40</v>
      </c>
      <c r="I9" s="75" t="str">
        <f t="shared" si="21"/>
        <v>N/A</v>
      </c>
      <c r="J9" s="73" t="s">
        <v>7</v>
      </c>
      <c r="K9" s="74" t="str">
        <f>'Array Table'!B8</f>
        <v>Aerococcus urinae</v>
      </c>
      <c r="L9" s="80">
        <f>IF(SUM('Test Sample Data'!C$2:C$88)&gt;10,IF(AND(ISNUMBER('Test Sample Data'!C8),'Test Sample Data'!C8&lt;40,'Test Sample Data'!C8&gt;0),'Test Sample Data'!C8,40),"")</f>
        <v>40</v>
      </c>
      <c r="M9" s="80">
        <f>IF(SUM('Test Sample Data'!D$2:D$88)&gt;10,IF(AND(ISNUMBER('Test Sample Data'!D8),'Test Sample Data'!D8&lt;40,'Test Sample Data'!D8&gt;0),'Test Sample Data'!D8,40),"")</f>
        <v>40</v>
      </c>
      <c r="N9" s="80" t="str">
        <f>IF(SUM('Test Sample Data'!E$2:E$88)&gt;10,IF(AND(ISNUMBER('Test Sample Data'!E8),'Test Sample Data'!E8&lt;40,'Test Sample Data'!E8&gt;0),'Test Sample Data'!E8,40),"")</f>
        <v/>
      </c>
      <c r="O9" s="80" t="str">
        <f>IF(SUM('Test Sample Data'!F$2:F$88)&gt;10,IF(AND(ISNUMBER('Test Sample Data'!F8),'Test Sample Data'!F8&lt;40,'Test Sample Data'!F8&gt;0),'Test Sample Data'!F8,40),"")</f>
        <v/>
      </c>
      <c r="P9" s="80" t="str">
        <f>IF(SUM('Test Sample Data'!G$2:G$88)&gt;10,IF(AND(ISNUMBER('Test Sample Data'!G8),'Test Sample Data'!G8&lt;40,'Test Sample Data'!G8&gt;0),'Test Sample Data'!G8,40),"")</f>
        <v/>
      </c>
      <c r="Q9" s="80" t="str">
        <f>IF(SUM('Test Sample Data'!H$2:H$88)&gt;10,IF(AND(ISNUMBER('Test Sample Data'!H8),'Test Sample Data'!H8&lt;40,'Test Sample Data'!H8&gt;0),'Test Sample Data'!H8,40),"")</f>
        <v/>
      </c>
      <c r="R9" s="80" t="str">
        <f>IF(SUM('Test Sample Data'!I$2:I$88)&gt;10,IF(AND(ISNUMBER('Test Sample Data'!I8),'Test Sample Data'!I8&lt;40,'Test Sample Data'!I8&gt;0),'Test Sample Data'!I8,40),"")</f>
        <v/>
      </c>
      <c r="S9" s="80" t="str">
        <f>IF(SUM('Test Sample Data'!J$2:J$88)&gt;10,IF(AND(ISNUMBER('Test Sample Data'!J8),'Test Sample Data'!J8&lt;40,'Test Sample Data'!J8&gt;0),'Test Sample Data'!J8,40),"")</f>
        <v/>
      </c>
      <c r="T9" s="80" t="str">
        <f>IF(SUM('Test Sample Data'!K$2:K$88)&gt;10,IF(AND(ISNUMBER('Test Sample Data'!K8),'Test Sample Data'!K8&lt;40,'Test Sample Data'!K8&gt;0),'Test Sample Data'!K8,40),"")</f>
        <v/>
      </c>
      <c r="U9" s="80" t="str">
        <f>IF(SUM('Test Sample Data'!L$2:L$88)&gt;10,IF(AND(ISNUMBER('Test Sample Data'!L8),'Test Sample Data'!L8&lt;40,'Test Sample Data'!L8&gt;0),'Test Sample Data'!L8,40),"")</f>
        <v/>
      </c>
      <c r="V9" s="75">
        <f t="shared" si="22"/>
        <v>40</v>
      </c>
      <c r="W9" s="75" t="str">
        <f t="shared" si="23"/>
        <v>N/A</v>
      </c>
      <c r="X9" s="73" t="s">
        <v>7</v>
      </c>
      <c r="Y9" s="74" t="str">
        <f>'Array Table'!B8</f>
        <v>Aerococcus urinae</v>
      </c>
      <c r="Z9" s="81">
        <f t="shared" si="0"/>
        <v>0</v>
      </c>
      <c r="AA9" s="81">
        <f t="shared" si="1"/>
        <v>0</v>
      </c>
      <c r="AB9" s="81" t="str">
        <f t="shared" si="2"/>
        <v/>
      </c>
      <c r="AC9" s="81" t="str">
        <f t="shared" si="3"/>
        <v/>
      </c>
      <c r="AD9" s="81" t="str">
        <f t="shared" si="4"/>
        <v/>
      </c>
      <c r="AE9" s="81" t="str">
        <f t="shared" si="5"/>
        <v/>
      </c>
      <c r="AF9" s="81" t="str">
        <f t="shared" si="6"/>
        <v/>
      </c>
      <c r="AG9" s="81" t="str">
        <f t="shared" si="7"/>
        <v/>
      </c>
      <c r="AH9" s="81" t="str">
        <f t="shared" si="8"/>
        <v/>
      </c>
      <c r="AI9" s="81" t="str">
        <f t="shared" si="9"/>
        <v/>
      </c>
      <c r="AJ9" s="73" t="s">
        <v>7</v>
      </c>
      <c r="AK9" s="74" t="str">
        <f>'Array Table'!B8</f>
        <v>Aerococcus urinae</v>
      </c>
      <c r="AL9" s="80" t="str">
        <f t="shared" si="10"/>
        <v/>
      </c>
      <c r="AM9" s="80" t="str">
        <f t="shared" si="11"/>
        <v/>
      </c>
      <c r="AN9" s="80" t="str">
        <f t="shared" si="12"/>
        <v/>
      </c>
      <c r="AO9" s="80" t="str">
        <f t="shared" si="13"/>
        <v/>
      </c>
      <c r="AP9" s="80" t="str">
        <f t="shared" si="14"/>
        <v/>
      </c>
      <c r="AQ9" s="80" t="str">
        <f t="shared" si="15"/>
        <v/>
      </c>
      <c r="AR9" s="80" t="str">
        <f t="shared" si="16"/>
        <v/>
      </c>
      <c r="AS9" s="80" t="str">
        <f t="shared" si="17"/>
        <v/>
      </c>
      <c r="AT9" s="80" t="str">
        <f t="shared" si="18"/>
        <v/>
      </c>
      <c r="AU9" s="80" t="str">
        <f t="shared" si="19"/>
        <v/>
      </c>
    </row>
    <row r="10" spans="1:47" x14ac:dyDescent="0.25">
      <c r="A10" s="73" t="s">
        <v>8</v>
      </c>
      <c r="B10" s="74" t="str">
        <f>'Array Table'!B9</f>
        <v>Aerococcus viridans</v>
      </c>
      <c r="C10" s="75">
        <f>IF(SUM('NTC Data'!C$2:C$98)&gt;10,IF(AND(ISNUMBER('NTC Data'!C9),'NTC Data'!C9&lt;40,'NTC Data'!C9&gt;0),'NTC Data'!C9,40),"")</f>
        <v>40</v>
      </c>
      <c r="D10" s="75">
        <f>IF(SUM('NTC Data'!D$2:D$98)&gt;10,IF(AND(ISNUMBER('NTC Data'!D9),'NTC Data'!D9&lt;40,'NTC Data'!D9&gt;0),'NTC Data'!D9,40),"")</f>
        <v>40</v>
      </c>
      <c r="E10" s="75" t="str">
        <f>IF(SUM('NTC Data'!E$2:E$98)&gt;10,IF(AND(ISNUMBER('NTC Data'!E9),'NTC Data'!E9&lt;40,'NTC Data'!E9&gt;0),'NTC Data'!E9,40),"")</f>
        <v/>
      </c>
      <c r="F10" s="75" t="str">
        <f>IF(SUM('NTC Data'!F$2:F$98)&gt;10,IF(AND(ISNUMBER('NTC Data'!F9),'NTC Data'!F9&lt;40,'NTC Data'!F9&gt;0),'NTC Data'!F9,40),"")</f>
        <v/>
      </c>
      <c r="G10" s="75" t="str">
        <f>IF(SUM('NTC Data'!G$2:G$98)&gt;10,IF(AND(ISNUMBER('NTC Data'!G9),'NTC Data'!G9&lt;40,'NTC Data'!G9&gt;0),'NTC Data'!G9,40),"")</f>
        <v/>
      </c>
      <c r="H10" s="75">
        <f t="shared" si="20"/>
        <v>40</v>
      </c>
      <c r="I10" s="75" t="str">
        <f t="shared" si="21"/>
        <v>N/A</v>
      </c>
      <c r="J10" s="73" t="s">
        <v>8</v>
      </c>
      <c r="K10" s="74" t="str">
        <f>'Array Table'!B9</f>
        <v>Aerococcus viridans</v>
      </c>
      <c r="L10" s="80">
        <f>IF(SUM('Test Sample Data'!C$2:C$88)&gt;10,IF(AND(ISNUMBER('Test Sample Data'!C9),'Test Sample Data'!C9&lt;40,'Test Sample Data'!C9&gt;0),'Test Sample Data'!C9,40),"")</f>
        <v>40</v>
      </c>
      <c r="M10" s="80">
        <f>IF(SUM('Test Sample Data'!D$2:D$88)&gt;10,IF(AND(ISNUMBER('Test Sample Data'!D9),'Test Sample Data'!D9&lt;40,'Test Sample Data'!D9&gt;0),'Test Sample Data'!D9,40),"")</f>
        <v>40</v>
      </c>
      <c r="N10" s="80" t="str">
        <f>IF(SUM('Test Sample Data'!E$2:E$88)&gt;10,IF(AND(ISNUMBER('Test Sample Data'!E9),'Test Sample Data'!E9&lt;40,'Test Sample Data'!E9&gt;0),'Test Sample Data'!E9,40),"")</f>
        <v/>
      </c>
      <c r="O10" s="80" t="str">
        <f>IF(SUM('Test Sample Data'!F$2:F$88)&gt;10,IF(AND(ISNUMBER('Test Sample Data'!F9),'Test Sample Data'!F9&lt;40,'Test Sample Data'!F9&gt;0),'Test Sample Data'!F9,40),"")</f>
        <v/>
      </c>
      <c r="P10" s="80" t="str">
        <f>IF(SUM('Test Sample Data'!G$2:G$88)&gt;10,IF(AND(ISNUMBER('Test Sample Data'!G9),'Test Sample Data'!G9&lt;40,'Test Sample Data'!G9&gt;0),'Test Sample Data'!G9,40),"")</f>
        <v/>
      </c>
      <c r="Q10" s="80" t="str">
        <f>IF(SUM('Test Sample Data'!H$2:H$88)&gt;10,IF(AND(ISNUMBER('Test Sample Data'!H9),'Test Sample Data'!H9&lt;40,'Test Sample Data'!H9&gt;0),'Test Sample Data'!H9,40),"")</f>
        <v/>
      </c>
      <c r="R10" s="80" t="str">
        <f>IF(SUM('Test Sample Data'!I$2:I$88)&gt;10,IF(AND(ISNUMBER('Test Sample Data'!I9),'Test Sample Data'!I9&lt;40,'Test Sample Data'!I9&gt;0),'Test Sample Data'!I9,40),"")</f>
        <v/>
      </c>
      <c r="S10" s="80" t="str">
        <f>IF(SUM('Test Sample Data'!J$2:J$88)&gt;10,IF(AND(ISNUMBER('Test Sample Data'!J9),'Test Sample Data'!J9&lt;40,'Test Sample Data'!J9&gt;0),'Test Sample Data'!J9,40),"")</f>
        <v/>
      </c>
      <c r="T10" s="80" t="str">
        <f>IF(SUM('Test Sample Data'!K$2:K$88)&gt;10,IF(AND(ISNUMBER('Test Sample Data'!K9),'Test Sample Data'!K9&lt;40,'Test Sample Data'!K9&gt;0),'Test Sample Data'!K9,40),"")</f>
        <v/>
      </c>
      <c r="U10" s="80" t="str">
        <f>IF(SUM('Test Sample Data'!L$2:L$88)&gt;10,IF(AND(ISNUMBER('Test Sample Data'!L9),'Test Sample Data'!L9&lt;40,'Test Sample Data'!L9&gt;0),'Test Sample Data'!L9,40),"")</f>
        <v/>
      </c>
      <c r="V10" s="75">
        <f t="shared" si="22"/>
        <v>40</v>
      </c>
      <c r="W10" s="75" t="str">
        <f t="shared" si="23"/>
        <v>N/A</v>
      </c>
      <c r="X10" s="73" t="s">
        <v>8</v>
      </c>
      <c r="Y10" s="74" t="str">
        <f>'Array Table'!B9</f>
        <v>Aerococcus viridans</v>
      </c>
      <c r="Z10" s="81">
        <f t="shared" si="0"/>
        <v>0</v>
      </c>
      <c r="AA10" s="81">
        <f t="shared" si="1"/>
        <v>0</v>
      </c>
      <c r="AB10" s="81" t="str">
        <f t="shared" si="2"/>
        <v/>
      </c>
      <c r="AC10" s="81" t="str">
        <f t="shared" si="3"/>
        <v/>
      </c>
      <c r="AD10" s="81" t="str">
        <f t="shared" si="4"/>
        <v/>
      </c>
      <c r="AE10" s="81" t="str">
        <f t="shared" si="5"/>
        <v/>
      </c>
      <c r="AF10" s="81" t="str">
        <f t="shared" si="6"/>
        <v/>
      </c>
      <c r="AG10" s="81" t="str">
        <f t="shared" si="7"/>
        <v/>
      </c>
      <c r="AH10" s="81" t="str">
        <f t="shared" si="8"/>
        <v/>
      </c>
      <c r="AI10" s="81" t="str">
        <f t="shared" si="9"/>
        <v/>
      </c>
      <c r="AJ10" s="73" t="s">
        <v>8</v>
      </c>
      <c r="AK10" s="74" t="str">
        <f>'Array Table'!B9</f>
        <v>Aerococcus viridans</v>
      </c>
      <c r="AL10" s="80" t="str">
        <f t="shared" si="10"/>
        <v/>
      </c>
      <c r="AM10" s="80" t="str">
        <f t="shared" si="11"/>
        <v/>
      </c>
      <c r="AN10" s="80" t="str">
        <f t="shared" si="12"/>
        <v/>
      </c>
      <c r="AO10" s="80" t="str">
        <f t="shared" si="13"/>
        <v/>
      </c>
      <c r="AP10" s="80" t="str">
        <f t="shared" si="14"/>
        <v/>
      </c>
      <c r="AQ10" s="80" t="str">
        <f t="shared" si="15"/>
        <v/>
      </c>
      <c r="AR10" s="80" t="str">
        <f t="shared" si="16"/>
        <v/>
      </c>
      <c r="AS10" s="80" t="str">
        <f t="shared" si="17"/>
        <v/>
      </c>
      <c r="AT10" s="80" t="str">
        <f t="shared" si="18"/>
        <v/>
      </c>
      <c r="AU10" s="80" t="str">
        <f t="shared" si="19"/>
        <v/>
      </c>
    </row>
    <row r="11" spans="1:47" x14ac:dyDescent="0.25">
      <c r="A11" s="73" t="s">
        <v>9</v>
      </c>
      <c r="B11" s="74" t="str">
        <f>'Array Table'!B10</f>
        <v>Anaerococcus hydrogenalis</v>
      </c>
      <c r="C11" s="75">
        <f>IF(SUM('NTC Data'!C$2:C$98)&gt;10,IF(AND(ISNUMBER('NTC Data'!C10),'NTC Data'!C10&lt;40,'NTC Data'!C10&gt;0),'NTC Data'!C10,40),"")</f>
        <v>40</v>
      </c>
      <c r="D11" s="75">
        <f>IF(SUM('NTC Data'!D$2:D$98)&gt;10,IF(AND(ISNUMBER('NTC Data'!D10),'NTC Data'!D10&lt;40,'NTC Data'!D10&gt;0),'NTC Data'!D10,40),"")</f>
        <v>40</v>
      </c>
      <c r="E11" s="75" t="str">
        <f>IF(SUM('NTC Data'!E$2:E$98)&gt;10,IF(AND(ISNUMBER('NTC Data'!E10),'NTC Data'!E10&lt;40,'NTC Data'!E10&gt;0),'NTC Data'!E10,40),"")</f>
        <v/>
      </c>
      <c r="F11" s="75" t="str">
        <f>IF(SUM('NTC Data'!F$2:F$98)&gt;10,IF(AND(ISNUMBER('NTC Data'!F10),'NTC Data'!F10&lt;40,'NTC Data'!F10&gt;0),'NTC Data'!F10,40),"")</f>
        <v/>
      </c>
      <c r="G11" s="75" t="str">
        <f>IF(SUM('NTC Data'!G$2:G$98)&gt;10,IF(AND(ISNUMBER('NTC Data'!G10),'NTC Data'!G10&lt;40,'NTC Data'!G10&gt;0),'NTC Data'!G10,40),"")</f>
        <v/>
      </c>
      <c r="H11" s="75">
        <f t="shared" si="20"/>
        <v>40</v>
      </c>
      <c r="I11" s="75" t="str">
        <f t="shared" si="21"/>
        <v>N/A</v>
      </c>
      <c r="J11" s="73" t="s">
        <v>9</v>
      </c>
      <c r="K11" s="74" t="str">
        <f>'Array Table'!B10</f>
        <v>Anaerococcus hydrogenalis</v>
      </c>
      <c r="L11" s="80">
        <f>IF(SUM('Test Sample Data'!C$2:C$88)&gt;10,IF(AND(ISNUMBER('Test Sample Data'!C10),'Test Sample Data'!C10&lt;40,'Test Sample Data'!C10&gt;0),'Test Sample Data'!C10,40),"")</f>
        <v>40</v>
      </c>
      <c r="M11" s="80">
        <f>IF(SUM('Test Sample Data'!D$2:D$88)&gt;10,IF(AND(ISNUMBER('Test Sample Data'!D10),'Test Sample Data'!D10&lt;40,'Test Sample Data'!D10&gt;0),'Test Sample Data'!D10,40),"")</f>
        <v>40</v>
      </c>
      <c r="N11" s="80" t="str">
        <f>IF(SUM('Test Sample Data'!E$2:E$88)&gt;10,IF(AND(ISNUMBER('Test Sample Data'!E10),'Test Sample Data'!E10&lt;40,'Test Sample Data'!E10&gt;0),'Test Sample Data'!E10,40),"")</f>
        <v/>
      </c>
      <c r="O11" s="80" t="str">
        <f>IF(SUM('Test Sample Data'!F$2:F$88)&gt;10,IF(AND(ISNUMBER('Test Sample Data'!F10),'Test Sample Data'!F10&lt;40,'Test Sample Data'!F10&gt;0),'Test Sample Data'!F10,40),"")</f>
        <v/>
      </c>
      <c r="P11" s="80" t="str">
        <f>IF(SUM('Test Sample Data'!G$2:G$88)&gt;10,IF(AND(ISNUMBER('Test Sample Data'!G10),'Test Sample Data'!G10&lt;40,'Test Sample Data'!G10&gt;0),'Test Sample Data'!G10,40),"")</f>
        <v/>
      </c>
      <c r="Q11" s="80" t="str">
        <f>IF(SUM('Test Sample Data'!H$2:H$88)&gt;10,IF(AND(ISNUMBER('Test Sample Data'!H10),'Test Sample Data'!H10&lt;40,'Test Sample Data'!H10&gt;0),'Test Sample Data'!H10,40),"")</f>
        <v/>
      </c>
      <c r="R11" s="80" t="str">
        <f>IF(SUM('Test Sample Data'!I$2:I$88)&gt;10,IF(AND(ISNUMBER('Test Sample Data'!I10),'Test Sample Data'!I10&lt;40,'Test Sample Data'!I10&gt;0),'Test Sample Data'!I10,40),"")</f>
        <v/>
      </c>
      <c r="S11" s="80" t="str">
        <f>IF(SUM('Test Sample Data'!J$2:J$88)&gt;10,IF(AND(ISNUMBER('Test Sample Data'!J10),'Test Sample Data'!J10&lt;40,'Test Sample Data'!J10&gt;0),'Test Sample Data'!J10,40),"")</f>
        <v/>
      </c>
      <c r="T11" s="80" t="str">
        <f>IF(SUM('Test Sample Data'!K$2:K$88)&gt;10,IF(AND(ISNUMBER('Test Sample Data'!K10),'Test Sample Data'!K10&lt;40,'Test Sample Data'!K10&gt;0),'Test Sample Data'!K10,40),"")</f>
        <v/>
      </c>
      <c r="U11" s="80" t="str">
        <f>IF(SUM('Test Sample Data'!L$2:L$88)&gt;10,IF(AND(ISNUMBER('Test Sample Data'!L10),'Test Sample Data'!L10&lt;40,'Test Sample Data'!L10&gt;0),'Test Sample Data'!L10,40),"")</f>
        <v/>
      </c>
      <c r="V11" s="75">
        <f t="shared" si="22"/>
        <v>40</v>
      </c>
      <c r="W11" s="75" t="str">
        <f t="shared" si="23"/>
        <v>N/A</v>
      </c>
      <c r="X11" s="73" t="s">
        <v>9</v>
      </c>
      <c r="Y11" s="74" t="str">
        <f>'Array Table'!B10</f>
        <v>Anaerococcus hydrogenalis</v>
      </c>
      <c r="Z11" s="81">
        <f t="shared" si="0"/>
        <v>0</v>
      </c>
      <c r="AA11" s="81">
        <f t="shared" si="1"/>
        <v>0</v>
      </c>
      <c r="AB11" s="81" t="str">
        <f t="shared" si="2"/>
        <v/>
      </c>
      <c r="AC11" s="81" t="str">
        <f t="shared" si="3"/>
        <v/>
      </c>
      <c r="AD11" s="81" t="str">
        <f t="shared" si="4"/>
        <v/>
      </c>
      <c r="AE11" s="81" t="str">
        <f t="shared" si="5"/>
        <v/>
      </c>
      <c r="AF11" s="81" t="str">
        <f t="shared" si="6"/>
        <v/>
      </c>
      <c r="AG11" s="81" t="str">
        <f t="shared" si="7"/>
        <v/>
      </c>
      <c r="AH11" s="81" t="str">
        <f t="shared" si="8"/>
        <v/>
      </c>
      <c r="AI11" s="81" t="str">
        <f t="shared" si="9"/>
        <v/>
      </c>
      <c r="AJ11" s="73" t="s">
        <v>9</v>
      </c>
      <c r="AK11" s="74" t="str">
        <f>'Array Table'!B10</f>
        <v>Anaerococcus hydrogenalis</v>
      </c>
      <c r="AL11" s="80" t="str">
        <f t="shared" si="10"/>
        <v/>
      </c>
      <c r="AM11" s="80" t="str">
        <f t="shared" si="11"/>
        <v/>
      </c>
      <c r="AN11" s="80" t="str">
        <f t="shared" si="12"/>
        <v/>
      </c>
      <c r="AO11" s="80" t="str">
        <f t="shared" si="13"/>
        <v/>
      </c>
      <c r="AP11" s="80" t="str">
        <f t="shared" si="14"/>
        <v/>
      </c>
      <c r="AQ11" s="80" t="str">
        <f t="shared" si="15"/>
        <v/>
      </c>
      <c r="AR11" s="80" t="str">
        <f t="shared" si="16"/>
        <v/>
      </c>
      <c r="AS11" s="80" t="str">
        <f t="shared" si="17"/>
        <v/>
      </c>
      <c r="AT11" s="80" t="str">
        <f t="shared" si="18"/>
        <v/>
      </c>
      <c r="AU11" s="80" t="str">
        <f t="shared" si="19"/>
        <v/>
      </c>
    </row>
    <row r="12" spans="1:47" x14ac:dyDescent="0.25">
      <c r="A12" s="73" t="s">
        <v>10</v>
      </c>
      <c r="B12" s="74" t="str">
        <f>'Array Table'!B11</f>
        <v>Anaerococcus prevotii</v>
      </c>
      <c r="C12" s="75">
        <f>IF(SUM('NTC Data'!C$2:C$98)&gt;10,IF(AND(ISNUMBER('NTC Data'!C11),'NTC Data'!C11&lt;40,'NTC Data'!C11&gt;0),'NTC Data'!C11,40),"")</f>
        <v>40</v>
      </c>
      <c r="D12" s="75">
        <f>IF(SUM('NTC Data'!D$2:D$98)&gt;10,IF(AND(ISNUMBER('NTC Data'!D11),'NTC Data'!D11&lt;40,'NTC Data'!D11&gt;0),'NTC Data'!D11,40),"")</f>
        <v>40</v>
      </c>
      <c r="E12" s="75" t="str">
        <f>IF(SUM('NTC Data'!E$2:E$98)&gt;10,IF(AND(ISNUMBER('NTC Data'!E11),'NTC Data'!E11&lt;40,'NTC Data'!E11&gt;0),'NTC Data'!E11,40),"")</f>
        <v/>
      </c>
      <c r="F12" s="75" t="str">
        <f>IF(SUM('NTC Data'!F$2:F$98)&gt;10,IF(AND(ISNUMBER('NTC Data'!F11),'NTC Data'!F11&lt;40,'NTC Data'!F11&gt;0),'NTC Data'!F11,40),"")</f>
        <v/>
      </c>
      <c r="G12" s="75" t="str">
        <f>IF(SUM('NTC Data'!G$2:G$98)&gt;10,IF(AND(ISNUMBER('NTC Data'!G11),'NTC Data'!G11&lt;40,'NTC Data'!G11&gt;0),'NTC Data'!G11,40),"")</f>
        <v/>
      </c>
      <c r="H12" s="75">
        <f t="shared" si="20"/>
        <v>40</v>
      </c>
      <c r="I12" s="75" t="str">
        <f t="shared" si="21"/>
        <v>N/A</v>
      </c>
      <c r="J12" s="73" t="s">
        <v>10</v>
      </c>
      <c r="K12" s="74" t="str">
        <f>'Array Table'!B11</f>
        <v>Anaerococcus prevotii</v>
      </c>
      <c r="L12" s="80">
        <f>IF(SUM('Test Sample Data'!C$2:C$88)&gt;10,IF(AND(ISNUMBER('Test Sample Data'!C11),'Test Sample Data'!C11&lt;40,'Test Sample Data'!C11&gt;0),'Test Sample Data'!C11,40),"")</f>
        <v>40</v>
      </c>
      <c r="M12" s="80">
        <f>IF(SUM('Test Sample Data'!D$2:D$88)&gt;10,IF(AND(ISNUMBER('Test Sample Data'!D11),'Test Sample Data'!D11&lt;40,'Test Sample Data'!D11&gt;0),'Test Sample Data'!D11,40),"")</f>
        <v>40</v>
      </c>
      <c r="N12" s="80" t="str">
        <f>IF(SUM('Test Sample Data'!E$2:E$88)&gt;10,IF(AND(ISNUMBER('Test Sample Data'!E11),'Test Sample Data'!E11&lt;40,'Test Sample Data'!E11&gt;0),'Test Sample Data'!E11,40),"")</f>
        <v/>
      </c>
      <c r="O12" s="80" t="str">
        <f>IF(SUM('Test Sample Data'!F$2:F$88)&gt;10,IF(AND(ISNUMBER('Test Sample Data'!F11),'Test Sample Data'!F11&lt;40,'Test Sample Data'!F11&gt;0),'Test Sample Data'!F11,40),"")</f>
        <v/>
      </c>
      <c r="P12" s="80" t="str">
        <f>IF(SUM('Test Sample Data'!G$2:G$88)&gt;10,IF(AND(ISNUMBER('Test Sample Data'!G11),'Test Sample Data'!G11&lt;40,'Test Sample Data'!G11&gt;0),'Test Sample Data'!G11,40),"")</f>
        <v/>
      </c>
      <c r="Q12" s="80" t="str">
        <f>IF(SUM('Test Sample Data'!H$2:H$88)&gt;10,IF(AND(ISNUMBER('Test Sample Data'!H11),'Test Sample Data'!H11&lt;40,'Test Sample Data'!H11&gt;0),'Test Sample Data'!H11,40),"")</f>
        <v/>
      </c>
      <c r="R12" s="80" t="str">
        <f>IF(SUM('Test Sample Data'!I$2:I$88)&gt;10,IF(AND(ISNUMBER('Test Sample Data'!I11),'Test Sample Data'!I11&lt;40,'Test Sample Data'!I11&gt;0),'Test Sample Data'!I11,40),"")</f>
        <v/>
      </c>
      <c r="S12" s="80" t="str">
        <f>IF(SUM('Test Sample Data'!J$2:J$88)&gt;10,IF(AND(ISNUMBER('Test Sample Data'!J11),'Test Sample Data'!J11&lt;40,'Test Sample Data'!J11&gt;0),'Test Sample Data'!J11,40),"")</f>
        <v/>
      </c>
      <c r="T12" s="80" t="str">
        <f>IF(SUM('Test Sample Data'!K$2:K$88)&gt;10,IF(AND(ISNUMBER('Test Sample Data'!K11),'Test Sample Data'!K11&lt;40,'Test Sample Data'!K11&gt;0),'Test Sample Data'!K11,40),"")</f>
        <v/>
      </c>
      <c r="U12" s="80" t="str">
        <f>IF(SUM('Test Sample Data'!L$2:L$88)&gt;10,IF(AND(ISNUMBER('Test Sample Data'!L11),'Test Sample Data'!L11&lt;40,'Test Sample Data'!L11&gt;0),'Test Sample Data'!L11,40),"")</f>
        <v/>
      </c>
      <c r="V12" s="75">
        <f t="shared" si="22"/>
        <v>40</v>
      </c>
      <c r="W12" s="75" t="str">
        <f t="shared" si="23"/>
        <v>N/A</v>
      </c>
      <c r="X12" s="73" t="s">
        <v>10</v>
      </c>
      <c r="Y12" s="74" t="str">
        <f>'Array Table'!B11</f>
        <v>Anaerococcus prevotii</v>
      </c>
      <c r="Z12" s="81">
        <f t="shared" si="0"/>
        <v>0</v>
      </c>
      <c r="AA12" s="81">
        <f t="shared" si="1"/>
        <v>0</v>
      </c>
      <c r="AB12" s="81" t="str">
        <f t="shared" si="2"/>
        <v/>
      </c>
      <c r="AC12" s="81" t="str">
        <f t="shared" si="3"/>
        <v/>
      </c>
      <c r="AD12" s="81" t="str">
        <f t="shared" si="4"/>
        <v/>
      </c>
      <c r="AE12" s="81" t="str">
        <f t="shared" si="5"/>
        <v/>
      </c>
      <c r="AF12" s="81" t="str">
        <f t="shared" si="6"/>
        <v/>
      </c>
      <c r="AG12" s="81" t="str">
        <f t="shared" si="7"/>
        <v/>
      </c>
      <c r="AH12" s="81" t="str">
        <f t="shared" si="8"/>
        <v/>
      </c>
      <c r="AI12" s="81" t="str">
        <f t="shared" si="9"/>
        <v/>
      </c>
      <c r="AJ12" s="73" t="s">
        <v>10</v>
      </c>
      <c r="AK12" s="74" t="str">
        <f>'Array Table'!B11</f>
        <v>Anaerococcus prevotii</v>
      </c>
      <c r="AL12" s="80" t="str">
        <f t="shared" si="10"/>
        <v/>
      </c>
      <c r="AM12" s="80" t="str">
        <f t="shared" si="11"/>
        <v/>
      </c>
      <c r="AN12" s="80" t="str">
        <f t="shared" si="12"/>
        <v/>
      </c>
      <c r="AO12" s="80" t="str">
        <f t="shared" si="13"/>
        <v/>
      </c>
      <c r="AP12" s="80" t="str">
        <f t="shared" si="14"/>
        <v/>
      </c>
      <c r="AQ12" s="80" t="str">
        <f t="shared" si="15"/>
        <v/>
      </c>
      <c r="AR12" s="80" t="str">
        <f t="shared" si="16"/>
        <v/>
      </c>
      <c r="AS12" s="80" t="str">
        <f t="shared" si="17"/>
        <v/>
      </c>
      <c r="AT12" s="80" t="str">
        <f t="shared" si="18"/>
        <v/>
      </c>
      <c r="AU12" s="80" t="str">
        <f t="shared" si="19"/>
        <v/>
      </c>
    </row>
    <row r="13" spans="1:47" x14ac:dyDescent="0.25">
      <c r="A13" s="73" t="s">
        <v>11</v>
      </c>
      <c r="B13" s="74" t="str">
        <f>'Array Table'!B12</f>
        <v>Atopobium vaginae</v>
      </c>
      <c r="C13" s="75">
        <f>IF(SUM('NTC Data'!C$2:C$98)&gt;10,IF(AND(ISNUMBER('NTC Data'!C12),'NTC Data'!C12&lt;40,'NTC Data'!C12&gt;0),'NTC Data'!C12,40),"")</f>
        <v>40</v>
      </c>
      <c r="D13" s="75">
        <f>IF(SUM('NTC Data'!D$2:D$98)&gt;10,IF(AND(ISNUMBER('NTC Data'!D12),'NTC Data'!D12&lt;40,'NTC Data'!D12&gt;0),'NTC Data'!D12,40),"")</f>
        <v>40</v>
      </c>
      <c r="E13" s="75" t="str">
        <f>IF(SUM('NTC Data'!E$2:E$98)&gt;10,IF(AND(ISNUMBER('NTC Data'!E12),'NTC Data'!E12&lt;40,'NTC Data'!E12&gt;0),'NTC Data'!E12,40),"")</f>
        <v/>
      </c>
      <c r="F13" s="75" t="str">
        <f>IF(SUM('NTC Data'!F$2:F$98)&gt;10,IF(AND(ISNUMBER('NTC Data'!F12),'NTC Data'!F12&lt;40,'NTC Data'!F12&gt;0),'NTC Data'!F12,40),"")</f>
        <v/>
      </c>
      <c r="G13" s="75" t="str">
        <f>IF(SUM('NTC Data'!G$2:G$98)&gt;10,IF(AND(ISNUMBER('NTC Data'!G12),'NTC Data'!G12&lt;40,'NTC Data'!G12&gt;0),'NTC Data'!G12,40),"")</f>
        <v/>
      </c>
      <c r="H13" s="75">
        <f t="shared" si="20"/>
        <v>40</v>
      </c>
      <c r="I13" s="75" t="str">
        <f t="shared" si="21"/>
        <v>N/A</v>
      </c>
      <c r="J13" s="73" t="s">
        <v>11</v>
      </c>
      <c r="K13" s="74" t="str">
        <f>'Array Table'!B12</f>
        <v>Atopobium vaginae</v>
      </c>
      <c r="L13" s="80">
        <f>IF(SUM('Test Sample Data'!C$2:C$88)&gt;10,IF(AND(ISNUMBER('Test Sample Data'!C12),'Test Sample Data'!C12&lt;40,'Test Sample Data'!C12&gt;0),'Test Sample Data'!C12,40),"")</f>
        <v>40</v>
      </c>
      <c r="M13" s="80">
        <f>IF(SUM('Test Sample Data'!D$2:D$88)&gt;10,IF(AND(ISNUMBER('Test Sample Data'!D12),'Test Sample Data'!D12&lt;40,'Test Sample Data'!D12&gt;0),'Test Sample Data'!D12,40),"")</f>
        <v>40</v>
      </c>
      <c r="N13" s="80" t="str">
        <f>IF(SUM('Test Sample Data'!E$2:E$88)&gt;10,IF(AND(ISNUMBER('Test Sample Data'!E12),'Test Sample Data'!E12&lt;40,'Test Sample Data'!E12&gt;0),'Test Sample Data'!E12,40),"")</f>
        <v/>
      </c>
      <c r="O13" s="80" t="str">
        <f>IF(SUM('Test Sample Data'!F$2:F$88)&gt;10,IF(AND(ISNUMBER('Test Sample Data'!F12),'Test Sample Data'!F12&lt;40,'Test Sample Data'!F12&gt;0),'Test Sample Data'!F12,40),"")</f>
        <v/>
      </c>
      <c r="P13" s="80" t="str">
        <f>IF(SUM('Test Sample Data'!G$2:G$88)&gt;10,IF(AND(ISNUMBER('Test Sample Data'!G12),'Test Sample Data'!G12&lt;40,'Test Sample Data'!G12&gt;0),'Test Sample Data'!G12,40),"")</f>
        <v/>
      </c>
      <c r="Q13" s="80" t="str">
        <f>IF(SUM('Test Sample Data'!H$2:H$88)&gt;10,IF(AND(ISNUMBER('Test Sample Data'!H12),'Test Sample Data'!H12&lt;40,'Test Sample Data'!H12&gt;0),'Test Sample Data'!H12,40),"")</f>
        <v/>
      </c>
      <c r="R13" s="80" t="str">
        <f>IF(SUM('Test Sample Data'!I$2:I$88)&gt;10,IF(AND(ISNUMBER('Test Sample Data'!I12),'Test Sample Data'!I12&lt;40,'Test Sample Data'!I12&gt;0),'Test Sample Data'!I12,40),"")</f>
        <v/>
      </c>
      <c r="S13" s="80" t="str">
        <f>IF(SUM('Test Sample Data'!J$2:J$88)&gt;10,IF(AND(ISNUMBER('Test Sample Data'!J12),'Test Sample Data'!J12&lt;40,'Test Sample Data'!J12&gt;0),'Test Sample Data'!J12,40),"")</f>
        <v/>
      </c>
      <c r="T13" s="80" t="str">
        <f>IF(SUM('Test Sample Data'!K$2:K$88)&gt;10,IF(AND(ISNUMBER('Test Sample Data'!K12),'Test Sample Data'!K12&lt;40,'Test Sample Data'!K12&gt;0),'Test Sample Data'!K12,40),"")</f>
        <v/>
      </c>
      <c r="U13" s="80" t="str">
        <f>IF(SUM('Test Sample Data'!L$2:L$88)&gt;10,IF(AND(ISNUMBER('Test Sample Data'!L12),'Test Sample Data'!L12&lt;40,'Test Sample Data'!L12&gt;0),'Test Sample Data'!L12,40),"")</f>
        <v/>
      </c>
      <c r="V13" s="75">
        <f t="shared" si="22"/>
        <v>40</v>
      </c>
      <c r="W13" s="75" t="str">
        <f t="shared" si="23"/>
        <v>N/A</v>
      </c>
      <c r="X13" s="73" t="s">
        <v>11</v>
      </c>
      <c r="Y13" s="74" t="str">
        <f>'Array Table'!B12</f>
        <v>Atopobium vaginae</v>
      </c>
      <c r="Z13" s="81">
        <f t="shared" si="0"/>
        <v>0</v>
      </c>
      <c r="AA13" s="81">
        <f t="shared" si="1"/>
        <v>0</v>
      </c>
      <c r="AB13" s="81" t="str">
        <f t="shared" si="2"/>
        <v/>
      </c>
      <c r="AC13" s="81" t="str">
        <f t="shared" si="3"/>
        <v/>
      </c>
      <c r="AD13" s="81" t="str">
        <f t="shared" si="4"/>
        <v/>
      </c>
      <c r="AE13" s="81" t="str">
        <f t="shared" si="5"/>
        <v/>
      </c>
      <c r="AF13" s="81" t="str">
        <f t="shared" si="6"/>
        <v/>
      </c>
      <c r="AG13" s="81" t="str">
        <f t="shared" si="7"/>
        <v/>
      </c>
      <c r="AH13" s="81" t="str">
        <f t="shared" si="8"/>
        <v/>
      </c>
      <c r="AI13" s="81" t="str">
        <f t="shared" si="9"/>
        <v/>
      </c>
      <c r="AJ13" s="73" t="s">
        <v>11</v>
      </c>
      <c r="AK13" s="74" t="str">
        <f>'Array Table'!B12</f>
        <v>Atopobium vaginae</v>
      </c>
      <c r="AL13" s="80" t="str">
        <f t="shared" si="10"/>
        <v/>
      </c>
      <c r="AM13" s="80" t="str">
        <f t="shared" si="11"/>
        <v/>
      </c>
      <c r="AN13" s="80" t="str">
        <f t="shared" si="12"/>
        <v/>
      </c>
      <c r="AO13" s="80" t="str">
        <f t="shared" si="13"/>
        <v/>
      </c>
      <c r="AP13" s="80" t="str">
        <f t="shared" si="14"/>
        <v/>
      </c>
      <c r="AQ13" s="80" t="str">
        <f t="shared" si="15"/>
        <v/>
      </c>
      <c r="AR13" s="80" t="str">
        <f t="shared" si="16"/>
        <v/>
      </c>
      <c r="AS13" s="80" t="str">
        <f t="shared" si="17"/>
        <v/>
      </c>
      <c r="AT13" s="80" t="str">
        <f t="shared" si="18"/>
        <v/>
      </c>
      <c r="AU13" s="80" t="str">
        <f t="shared" si="19"/>
        <v/>
      </c>
    </row>
    <row r="14" spans="1:47" x14ac:dyDescent="0.25">
      <c r="A14" s="73" t="s">
        <v>12</v>
      </c>
      <c r="B14" s="74" t="str">
        <f>'Array Table'!B13</f>
        <v>Bacteroides fragilis</v>
      </c>
      <c r="C14" s="75">
        <f>IF(SUM('NTC Data'!C$2:C$98)&gt;10,IF(AND(ISNUMBER('NTC Data'!C13),'NTC Data'!C13&lt;40,'NTC Data'!C13&gt;0),'NTC Data'!C13,40),"")</f>
        <v>40</v>
      </c>
      <c r="D14" s="75">
        <f>IF(SUM('NTC Data'!D$2:D$98)&gt;10,IF(AND(ISNUMBER('NTC Data'!D13),'NTC Data'!D13&lt;40,'NTC Data'!D13&gt;0),'NTC Data'!D13,40),"")</f>
        <v>40</v>
      </c>
      <c r="E14" s="75" t="str">
        <f>IF(SUM('NTC Data'!E$2:E$98)&gt;10,IF(AND(ISNUMBER('NTC Data'!E13),'NTC Data'!E13&lt;40,'NTC Data'!E13&gt;0),'NTC Data'!E13,40),"")</f>
        <v/>
      </c>
      <c r="F14" s="75" t="str">
        <f>IF(SUM('NTC Data'!F$2:F$98)&gt;10,IF(AND(ISNUMBER('NTC Data'!F13),'NTC Data'!F13&lt;40,'NTC Data'!F13&gt;0),'NTC Data'!F13,40),"")</f>
        <v/>
      </c>
      <c r="G14" s="75" t="str">
        <f>IF(SUM('NTC Data'!G$2:G$98)&gt;10,IF(AND(ISNUMBER('NTC Data'!G13),'NTC Data'!G13&lt;40,'NTC Data'!G13&gt;0),'NTC Data'!G13,40),"")</f>
        <v/>
      </c>
      <c r="H14" s="75">
        <f t="shared" si="20"/>
        <v>40</v>
      </c>
      <c r="I14" s="75" t="str">
        <f t="shared" si="21"/>
        <v>N/A</v>
      </c>
      <c r="J14" s="73" t="s">
        <v>12</v>
      </c>
      <c r="K14" s="74" t="str">
        <f>'Array Table'!B13</f>
        <v>Bacteroides fragilis</v>
      </c>
      <c r="L14" s="80">
        <f>IF(SUM('Test Sample Data'!C$2:C$88)&gt;10,IF(AND(ISNUMBER('Test Sample Data'!C13),'Test Sample Data'!C13&lt;40,'Test Sample Data'!C13&gt;0),'Test Sample Data'!C13,40),"")</f>
        <v>40</v>
      </c>
      <c r="M14" s="80">
        <f>IF(SUM('Test Sample Data'!D$2:D$88)&gt;10,IF(AND(ISNUMBER('Test Sample Data'!D13),'Test Sample Data'!D13&lt;40,'Test Sample Data'!D13&gt;0),'Test Sample Data'!D13,40),"")</f>
        <v>40</v>
      </c>
      <c r="N14" s="80" t="str">
        <f>IF(SUM('Test Sample Data'!E$2:E$88)&gt;10,IF(AND(ISNUMBER('Test Sample Data'!E13),'Test Sample Data'!E13&lt;40,'Test Sample Data'!E13&gt;0),'Test Sample Data'!E13,40),"")</f>
        <v/>
      </c>
      <c r="O14" s="80" t="str">
        <f>IF(SUM('Test Sample Data'!F$2:F$88)&gt;10,IF(AND(ISNUMBER('Test Sample Data'!F13),'Test Sample Data'!F13&lt;40,'Test Sample Data'!F13&gt;0),'Test Sample Data'!F13,40),"")</f>
        <v/>
      </c>
      <c r="P14" s="80" t="str">
        <f>IF(SUM('Test Sample Data'!G$2:G$88)&gt;10,IF(AND(ISNUMBER('Test Sample Data'!G13),'Test Sample Data'!G13&lt;40,'Test Sample Data'!G13&gt;0),'Test Sample Data'!G13,40),"")</f>
        <v/>
      </c>
      <c r="Q14" s="80" t="str">
        <f>IF(SUM('Test Sample Data'!H$2:H$88)&gt;10,IF(AND(ISNUMBER('Test Sample Data'!H13),'Test Sample Data'!H13&lt;40,'Test Sample Data'!H13&gt;0),'Test Sample Data'!H13,40),"")</f>
        <v/>
      </c>
      <c r="R14" s="80" t="str">
        <f>IF(SUM('Test Sample Data'!I$2:I$88)&gt;10,IF(AND(ISNUMBER('Test Sample Data'!I13),'Test Sample Data'!I13&lt;40,'Test Sample Data'!I13&gt;0),'Test Sample Data'!I13,40),"")</f>
        <v/>
      </c>
      <c r="S14" s="80" t="str">
        <f>IF(SUM('Test Sample Data'!J$2:J$88)&gt;10,IF(AND(ISNUMBER('Test Sample Data'!J13),'Test Sample Data'!J13&lt;40,'Test Sample Data'!J13&gt;0),'Test Sample Data'!J13,40),"")</f>
        <v/>
      </c>
      <c r="T14" s="80" t="str">
        <f>IF(SUM('Test Sample Data'!K$2:K$88)&gt;10,IF(AND(ISNUMBER('Test Sample Data'!K13),'Test Sample Data'!K13&lt;40,'Test Sample Data'!K13&gt;0),'Test Sample Data'!K13,40),"")</f>
        <v/>
      </c>
      <c r="U14" s="80" t="str">
        <f>IF(SUM('Test Sample Data'!L$2:L$88)&gt;10,IF(AND(ISNUMBER('Test Sample Data'!L13),'Test Sample Data'!L13&lt;40,'Test Sample Data'!L13&gt;0),'Test Sample Data'!L13,40),"")</f>
        <v/>
      </c>
      <c r="V14" s="75">
        <f t="shared" si="22"/>
        <v>40</v>
      </c>
      <c r="W14" s="75" t="str">
        <f t="shared" si="23"/>
        <v>N/A</v>
      </c>
      <c r="X14" s="73" t="s">
        <v>12</v>
      </c>
      <c r="Y14" s="74" t="str">
        <f>'Array Table'!B13</f>
        <v>Bacteroides fragilis</v>
      </c>
      <c r="Z14" s="81">
        <f t="shared" si="0"/>
        <v>0</v>
      </c>
      <c r="AA14" s="81">
        <f t="shared" si="1"/>
        <v>0</v>
      </c>
      <c r="AB14" s="81" t="str">
        <f t="shared" si="2"/>
        <v/>
      </c>
      <c r="AC14" s="81" t="str">
        <f t="shared" si="3"/>
        <v/>
      </c>
      <c r="AD14" s="81" t="str">
        <f t="shared" si="4"/>
        <v/>
      </c>
      <c r="AE14" s="81" t="str">
        <f t="shared" si="5"/>
        <v/>
      </c>
      <c r="AF14" s="81" t="str">
        <f t="shared" si="6"/>
        <v/>
      </c>
      <c r="AG14" s="81" t="str">
        <f t="shared" si="7"/>
        <v/>
      </c>
      <c r="AH14" s="81" t="str">
        <f t="shared" si="8"/>
        <v/>
      </c>
      <c r="AI14" s="81" t="str">
        <f t="shared" si="9"/>
        <v/>
      </c>
      <c r="AJ14" s="73" t="s">
        <v>12</v>
      </c>
      <c r="AK14" s="74" t="str">
        <f>'Array Table'!B13</f>
        <v>Bacteroides fragilis</v>
      </c>
      <c r="AL14" s="80" t="str">
        <f t="shared" si="10"/>
        <v/>
      </c>
      <c r="AM14" s="80" t="str">
        <f t="shared" si="11"/>
        <v/>
      </c>
      <c r="AN14" s="80" t="str">
        <f t="shared" si="12"/>
        <v/>
      </c>
      <c r="AO14" s="80" t="str">
        <f t="shared" si="13"/>
        <v/>
      </c>
      <c r="AP14" s="80" t="str">
        <f t="shared" si="14"/>
        <v/>
      </c>
      <c r="AQ14" s="80" t="str">
        <f t="shared" si="15"/>
        <v/>
      </c>
      <c r="AR14" s="80" t="str">
        <f t="shared" si="16"/>
        <v/>
      </c>
      <c r="AS14" s="80" t="str">
        <f t="shared" si="17"/>
        <v/>
      </c>
      <c r="AT14" s="80" t="str">
        <f t="shared" si="18"/>
        <v/>
      </c>
      <c r="AU14" s="80" t="str">
        <f t="shared" si="19"/>
        <v/>
      </c>
    </row>
    <row r="15" spans="1:47" x14ac:dyDescent="0.25">
      <c r="A15" s="73" t="s">
        <v>13</v>
      </c>
      <c r="B15" s="74" t="str">
        <f>'Array Table'!B14</f>
        <v>Bacteroides ureolyticus</v>
      </c>
      <c r="C15" s="75">
        <f>IF(SUM('NTC Data'!C$2:C$98)&gt;10,IF(AND(ISNUMBER('NTC Data'!C14),'NTC Data'!C14&lt;40,'NTC Data'!C14&gt;0),'NTC Data'!C14,40),"")</f>
        <v>40</v>
      </c>
      <c r="D15" s="75">
        <f>IF(SUM('NTC Data'!D$2:D$98)&gt;10,IF(AND(ISNUMBER('NTC Data'!D14),'NTC Data'!D14&lt;40,'NTC Data'!D14&gt;0),'NTC Data'!D14,40),"")</f>
        <v>40</v>
      </c>
      <c r="E15" s="75" t="str">
        <f>IF(SUM('NTC Data'!E$2:E$98)&gt;10,IF(AND(ISNUMBER('NTC Data'!E14),'NTC Data'!E14&lt;40,'NTC Data'!E14&gt;0),'NTC Data'!E14,40),"")</f>
        <v/>
      </c>
      <c r="F15" s="75" t="str">
        <f>IF(SUM('NTC Data'!F$2:F$98)&gt;10,IF(AND(ISNUMBER('NTC Data'!F14),'NTC Data'!F14&lt;40,'NTC Data'!F14&gt;0),'NTC Data'!F14,40),"")</f>
        <v/>
      </c>
      <c r="G15" s="75" t="str">
        <f>IF(SUM('NTC Data'!G$2:G$98)&gt;10,IF(AND(ISNUMBER('NTC Data'!G14),'NTC Data'!G14&lt;40,'NTC Data'!G14&gt;0),'NTC Data'!G14,40),"")</f>
        <v/>
      </c>
      <c r="H15" s="75">
        <f t="shared" si="20"/>
        <v>40</v>
      </c>
      <c r="I15" s="75" t="str">
        <f t="shared" si="21"/>
        <v>N/A</v>
      </c>
      <c r="J15" s="73" t="s">
        <v>13</v>
      </c>
      <c r="K15" s="74" t="str">
        <f>'Array Table'!B14</f>
        <v>Bacteroides ureolyticus</v>
      </c>
      <c r="L15" s="80">
        <f>IF(SUM('Test Sample Data'!C$2:C$88)&gt;10,IF(AND(ISNUMBER('Test Sample Data'!C14),'Test Sample Data'!C14&lt;40,'Test Sample Data'!C14&gt;0),'Test Sample Data'!C14,40),"")</f>
        <v>40</v>
      </c>
      <c r="M15" s="80">
        <f>IF(SUM('Test Sample Data'!D$2:D$88)&gt;10,IF(AND(ISNUMBER('Test Sample Data'!D14),'Test Sample Data'!D14&lt;40,'Test Sample Data'!D14&gt;0),'Test Sample Data'!D14,40),"")</f>
        <v>40</v>
      </c>
      <c r="N15" s="80" t="str">
        <f>IF(SUM('Test Sample Data'!E$2:E$88)&gt;10,IF(AND(ISNUMBER('Test Sample Data'!E14),'Test Sample Data'!E14&lt;40,'Test Sample Data'!E14&gt;0),'Test Sample Data'!E14,40),"")</f>
        <v/>
      </c>
      <c r="O15" s="80" t="str">
        <f>IF(SUM('Test Sample Data'!F$2:F$88)&gt;10,IF(AND(ISNUMBER('Test Sample Data'!F14),'Test Sample Data'!F14&lt;40,'Test Sample Data'!F14&gt;0),'Test Sample Data'!F14,40),"")</f>
        <v/>
      </c>
      <c r="P15" s="80" t="str">
        <f>IF(SUM('Test Sample Data'!G$2:G$88)&gt;10,IF(AND(ISNUMBER('Test Sample Data'!G14),'Test Sample Data'!G14&lt;40,'Test Sample Data'!G14&gt;0),'Test Sample Data'!G14,40),"")</f>
        <v/>
      </c>
      <c r="Q15" s="80" t="str">
        <f>IF(SUM('Test Sample Data'!H$2:H$88)&gt;10,IF(AND(ISNUMBER('Test Sample Data'!H14),'Test Sample Data'!H14&lt;40,'Test Sample Data'!H14&gt;0),'Test Sample Data'!H14,40),"")</f>
        <v/>
      </c>
      <c r="R15" s="80" t="str">
        <f>IF(SUM('Test Sample Data'!I$2:I$88)&gt;10,IF(AND(ISNUMBER('Test Sample Data'!I14),'Test Sample Data'!I14&lt;40,'Test Sample Data'!I14&gt;0),'Test Sample Data'!I14,40),"")</f>
        <v/>
      </c>
      <c r="S15" s="80" t="str">
        <f>IF(SUM('Test Sample Data'!J$2:J$88)&gt;10,IF(AND(ISNUMBER('Test Sample Data'!J14),'Test Sample Data'!J14&lt;40,'Test Sample Data'!J14&gt;0),'Test Sample Data'!J14,40),"")</f>
        <v/>
      </c>
      <c r="T15" s="80" t="str">
        <f>IF(SUM('Test Sample Data'!K$2:K$88)&gt;10,IF(AND(ISNUMBER('Test Sample Data'!K14),'Test Sample Data'!K14&lt;40,'Test Sample Data'!K14&gt;0),'Test Sample Data'!K14,40),"")</f>
        <v/>
      </c>
      <c r="U15" s="80" t="str">
        <f>IF(SUM('Test Sample Data'!L$2:L$88)&gt;10,IF(AND(ISNUMBER('Test Sample Data'!L14),'Test Sample Data'!L14&lt;40,'Test Sample Data'!L14&gt;0),'Test Sample Data'!L14,40),"")</f>
        <v/>
      </c>
      <c r="V15" s="75">
        <f t="shared" si="22"/>
        <v>40</v>
      </c>
      <c r="W15" s="75" t="str">
        <f t="shared" si="23"/>
        <v>N/A</v>
      </c>
      <c r="X15" s="73" t="s">
        <v>13</v>
      </c>
      <c r="Y15" s="74" t="str">
        <f>'Array Table'!B14</f>
        <v>Bacteroides ureolyticus</v>
      </c>
      <c r="Z15" s="81">
        <f t="shared" si="0"/>
        <v>0</v>
      </c>
      <c r="AA15" s="81">
        <f t="shared" si="1"/>
        <v>0</v>
      </c>
      <c r="AB15" s="81" t="str">
        <f t="shared" si="2"/>
        <v/>
      </c>
      <c r="AC15" s="81" t="str">
        <f t="shared" si="3"/>
        <v/>
      </c>
      <c r="AD15" s="81" t="str">
        <f t="shared" si="4"/>
        <v/>
      </c>
      <c r="AE15" s="81" t="str">
        <f t="shared" si="5"/>
        <v/>
      </c>
      <c r="AF15" s="81" t="str">
        <f t="shared" si="6"/>
        <v/>
      </c>
      <c r="AG15" s="81" t="str">
        <f t="shared" si="7"/>
        <v/>
      </c>
      <c r="AH15" s="81" t="str">
        <f t="shared" si="8"/>
        <v/>
      </c>
      <c r="AI15" s="81" t="str">
        <f t="shared" si="9"/>
        <v/>
      </c>
      <c r="AJ15" s="73" t="s">
        <v>13</v>
      </c>
      <c r="AK15" s="74" t="str">
        <f>'Array Table'!B14</f>
        <v>Bacteroides ureolyticus</v>
      </c>
      <c r="AL15" s="80" t="str">
        <f t="shared" si="10"/>
        <v/>
      </c>
      <c r="AM15" s="80" t="str">
        <f t="shared" si="11"/>
        <v/>
      </c>
      <c r="AN15" s="80" t="str">
        <f t="shared" si="12"/>
        <v/>
      </c>
      <c r="AO15" s="80" t="str">
        <f t="shared" si="13"/>
        <v/>
      </c>
      <c r="AP15" s="80" t="str">
        <f t="shared" si="14"/>
        <v/>
      </c>
      <c r="AQ15" s="80" t="str">
        <f t="shared" si="15"/>
        <v/>
      </c>
      <c r="AR15" s="80" t="str">
        <f t="shared" si="16"/>
        <v/>
      </c>
      <c r="AS15" s="80" t="str">
        <f t="shared" si="17"/>
        <v/>
      </c>
      <c r="AT15" s="80" t="str">
        <f t="shared" si="18"/>
        <v/>
      </c>
      <c r="AU15" s="80" t="str">
        <f t="shared" si="19"/>
        <v/>
      </c>
    </row>
    <row r="16" spans="1:47" x14ac:dyDescent="0.25">
      <c r="A16" s="73" t="s">
        <v>14</v>
      </c>
      <c r="B16" s="74" t="str">
        <f>'Array Table'!B15</f>
        <v>Bifidobacterium bifidum</v>
      </c>
      <c r="C16" s="75">
        <f>IF(SUM('NTC Data'!C$2:C$98)&gt;10,IF(AND(ISNUMBER('NTC Data'!C15),'NTC Data'!C15&lt;40,'NTC Data'!C15&gt;0),'NTC Data'!C15,40),"")</f>
        <v>40</v>
      </c>
      <c r="D16" s="75">
        <f>IF(SUM('NTC Data'!D$2:D$98)&gt;10,IF(AND(ISNUMBER('NTC Data'!D15),'NTC Data'!D15&lt;40,'NTC Data'!D15&gt;0),'NTC Data'!D15,40),"")</f>
        <v>40</v>
      </c>
      <c r="E16" s="75" t="str">
        <f>IF(SUM('NTC Data'!E$2:E$98)&gt;10,IF(AND(ISNUMBER('NTC Data'!E15),'NTC Data'!E15&lt;40,'NTC Data'!E15&gt;0),'NTC Data'!E15,40),"")</f>
        <v/>
      </c>
      <c r="F16" s="75" t="str">
        <f>IF(SUM('NTC Data'!F$2:F$98)&gt;10,IF(AND(ISNUMBER('NTC Data'!F15),'NTC Data'!F15&lt;40,'NTC Data'!F15&gt;0),'NTC Data'!F15,40),"")</f>
        <v/>
      </c>
      <c r="G16" s="75" t="str">
        <f>IF(SUM('NTC Data'!G$2:G$98)&gt;10,IF(AND(ISNUMBER('NTC Data'!G15),'NTC Data'!G15&lt;40,'NTC Data'!G15&gt;0),'NTC Data'!G15,40),"")</f>
        <v/>
      </c>
      <c r="H16" s="75">
        <f t="shared" si="20"/>
        <v>40</v>
      </c>
      <c r="I16" s="75" t="str">
        <f t="shared" si="21"/>
        <v>N/A</v>
      </c>
      <c r="J16" s="73" t="s">
        <v>14</v>
      </c>
      <c r="K16" s="74" t="str">
        <f>'Array Table'!B15</f>
        <v>Bifidobacterium bifidum</v>
      </c>
      <c r="L16" s="80">
        <f>IF(SUM('Test Sample Data'!C$2:C$88)&gt;10,IF(AND(ISNUMBER('Test Sample Data'!C15),'Test Sample Data'!C15&lt;40,'Test Sample Data'!C15&gt;0),'Test Sample Data'!C15,40),"")</f>
        <v>40</v>
      </c>
      <c r="M16" s="80">
        <f>IF(SUM('Test Sample Data'!D$2:D$88)&gt;10,IF(AND(ISNUMBER('Test Sample Data'!D15),'Test Sample Data'!D15&lt;40,'Test Sample Data'!D15&gt;0),'Test Sample Data'!D15,40),"")</f>
        <v>40</v>
      </c>
      <c r="N16" s="80" t="str">
        <f>IF(SUM('Test Sample Data'!E$2:E$88)&gt;10,IF(AND(ISNUMBER('Test Sample Data'!E15),'Test Sample Data'!E15&lt;40,'Test Sample Data'!E15&gt;0),'Test Sample Data'!E15,40),"")</f>
        <v/>
      </c>
      <c r="O16" s="80" t="str">
        <f>IF(SUM('Test Sample Data'!F$2:F$88)&gt;10,IF(AND(ISNUMBER('Test Sample Data'!F15),'Test Sample Data'!F15&lt;40,'Test Sample Data'!F15&gt;0),'Test Sample Data'!F15,40),"")</f>
        <v/>
      </c>
      <c r="P16" s="80" t="str">
        <f>IF(SUM('Test Sample Data'!G$2:G$88)&gt;10,IF(AND(ISNUMBER('Test Sample Data'!G15),'Test Sample Data'!G15&lt;40,'Test Sample Data'!G15&gt;0),'Test Sample Data'!G15,40),"")</f>
        <v/>
      </c>
      <c r="Q16" s="80" t="str">
        <f>IF(SUM('Test Sample Data'!H$2:H$88)&gt;10,IF(AND(ISNUMBER('Test Sample Data'!H15),'Test Sample Data'!H15&lt;40,'Test Sample Data'!H15&gt;0),'Test Sample Data'!H15,40),"")</f>
        <v/>
      </c>
      <c r="R16" s="80" t="str">
        <f>IF(SUM('Test Sample Data'!I$2:I$88)&gt;10,IF(AND(ISNUMBER('Test Sample Data'!I15),'Test Sample Data'!I15&lt;40,'Test Sample Data'!I15&gt;0),'Test Sample Data'!I15,40),"")</f>
        <v/>
      </c>
      <c r="S16" s="80" t="str">
        <f>IF(SUM('Test Sample Data'!J$2:J$88)&gt;10,IF(AND(ISNUMBER('Test Sample Data'!J15),'Test Sample Data'!J15&lt;40,'Test Sample Data'!J15&gt;0),'Test Sample Data'!J15,40),"")</f>
        <v/>
      </c>
      <c r="T16" s="80" t="str">
        <f>IF(SUM('Test Sample Data'!K$2:K$88)&gt;10,IF(AND(ISNUMBER('Test Sample Data'!K15),'Test Sample Data'!K15&lt;40,'Test Sample Data'!K15&gt;0),'Test Sample Data'!K15,40),"")</f>
        <v/>
      </c>
      <c r="U16" s="80" t="str">
        <f>IF(SUM('Test Sample Data'!L$2:L$88)&gt;10,IF(AND(ISNUMBER('Test Sample Data'!L15),'Test Sample Data'!L15&lt;40,'Test Sample Data'!L15&gt;0),'Test Sample Data'!L15,40),"")</f>
        <v/>
      </c>
      <c r="V16" s="75">
        <f t="shared" si="22"/>
        <v>40</v>
      </c>
      <c r="W16" s="75" t="str">
        <f t="shared" si="23"/>
        <v>N/A</v>
      </c>
      <c r="X16" s="73" t="s">
        <v>14</v>
      </c>
      <c r="Y16" s="74" t="str">
        <f>'Array Table'!B15</f>
        <v>Bifidobacterium bifidum</v>
      </c>
      <c r="Z16" s="81">
        <f t="shared" si="0"/>
        <v>0</v>
      </c>
      <c r="AA16" s="81">
        <f t="shared" si="1"/>
        <v>0</v>
      </c>
      <c r="AB16" s="81" t="str">
        <f t="shared" si="2"/>
        <v/>
      </c>
      <c r="AC16" s="81" t="str">
        <f t="shared" si="3"/>
        <v/>
      </c>
      <c r="AD16" s="81" t="str">
        <f t="shared" si="4"/>
        <v/>
      </c>
      <c r="AE16" s="81" t="str">
        <f t="shared" si="5"/>
        <v/>
      </c>
      <c r="AF16" s="81" t="str">
        <f t="shared" si="6"/>
        <v/>
      </c>
      <c r="AG16" s="81" t="str">
        <f t="shared" si="7"/>
        <v/>
      </c>
      <c r="AH16" s="81" t="str">
        <f t="shared" si="8"/>
        <v/>
      </c>
      <c r="AI16" s="81" t="str">
        <f t="shared" si="9"/>
        <v/>
      </c>
      <c r="AJ16" s="73" t="s">
        <v>14</v>
      </c>
      <c r="AK16" s="74" t="str">
        <f>'Array Table'!B15</f>
        <v>Bifidobacterium bifidum</v>
      </c>
      <c r="AL16" s="80" t="str">
        <f t="shared" si="10"/>
        <v/>
      </c>
      <c r="AM16" s="80" t="str">
        <f t="shared" si="11"/>
        <v/>
      </c>
      <c r="AN16" s="80" t="str">
        <f t="shared" si="12"/>
        <v/>
      </c>
      <c r="AO16" s="80" t="str">
        <f t="shared" si="13"/>
        <v/>
      </c>
      <c r="AP16" s="80" t="str">
        <f t="shared" si="14"/>
        <v/>
      </c>
      <c r="AQ16" s="80" t="str">
        <f t="shared" si="15"/>
        <v/>
      </c>
      <c r="AR16" s="80" t="str">
        <f t="shared" si="16"/>
        <v/>
      </c>
      <c r="AS16" s="80" t="str">
        <f t="shared" si="17"/>
        <v/>
      </c>
      <c r="AT16" s="80" t="str">
        <f t="shared" si="18"/>
        <v/>
      </c>
      <c r="AU16" s="80" t="str">
        <f t="shared" si="19"/>
        <v/>
      </c>
    </row>
    <row r="17" spans="1:47" x14ac:dyDescent="0.25">
      <c r="A17" s="73" t="s">
        <v>15</v>
      </c>
      <c r="B17" s="74" t="str">
        <f>'Array Table'!B16</f>
        <v>Bifidobacterium breve</v>
      </c>
      <c r="C17" s="75">
        <f>IF(SUM('NTC Data'!C$2:C$98)&gt;10,IF(AND(ISNUMBER('NTC Data'!C16),'NTC Data'!C16&lt;40,'NTC Data'!C16&gt;0),'NTC Data'!C16,40),"")</f>
        <v>40</v>
      </c>
      <c r="D17" s="75">
        <f>IF(SUM('NTC Data'!D$2:D$98)&gt;10,IF(AND(ISNUMBER('NTC Data'!D16),'NTC Data'!D16&lt;40,'NTC Data'!D16&gt;0),'NTC Data'!D16,40),"")</f>
        <v>40</v>
      </c>
      <c r="E17" s="75" t="str">
        <f>IF(SUM('NTC Data'!E$2:E$98)&gt;10,IF(AND(ISNUMBER('NTC Data'!E16),'NTC Data'!E16&lt;40,'NTC Data'!E16&gt;0),'NTC Data'!E16,40),"")</f>
        <v/>
      </c>
      <c r="F17" s="75" t="str">
        <f>IF(SUM('NTC Data'!F$2:F$98)&gt;10,IF(AND(ISNUMBER('NTC Data'!F16),'NTC Data'!F16&lt;40,'NTC Data'!F16&gt;0),'NTC Data'!F16,40),"")</f>
        <v/>
      </c>
      <c r="G17" s="75" t="str">
        <f>IF(SUM('NTC Data'!G$2:G$98)&gt;10,IF(AND(ISNUMBER('NTC Data'!G16),'NTC Data'!G16&lt;40,'NTC Data'!G16&gt;0),'NTC Data'!G16,40),"")</f>
        <v/>
      </c>
      <c r="H17" s="75">
        <f t="shared" si="20"/>
        <v>40</v>
      </c>
      <c r="I17" s="75" t="str">
        <f t="shared" si="21"/>
        <v>N/A</v>
      </c>
      <c r="J17" s="73" t="s">
        <v>15</v>
      </c>
      <c r="K17" s="74" t="str">
        <f>'Array Table'!B16</f>
        <v>Bifidobacterium breve</v>
      </c>
      <c r="L17" s="80">
        <f>IF(SUM('Test Sample Data'!C$2:C$88)&gt;10,IF(AND(ISNUMBER('Test Sample Data'!C16),'Test Sample Data'!C16&lt;40,'Test Sample Data'!C16&gt;0),'Test Sample Data'!C16,40),"")</f>
        <v>40</v>
      </c>
      <c r="M17" s="80">
        <f>IF(SUM('Test Sample Data'!D$2:D$88)&gt;10,IF(AND(ISNUMBER('Test Sample Data'!D16),'Test Sample Data'!D16&lt;40,'Test Sample Data'!D16&gt;0),'Test Sample Data'!D16,40),"")</f>
        <v>40</v>
      </c>
      <c r="N17" s="80" t="str">
        <f>IF(SUM('Test Sample Data'!E$2:E$88)&gt;10,IF(AND(ISNUMBER('Test Sample Data'!E16),'Test Sample Data'!E16&lt;40,'Test Sample Data'!E16&gt;0),'Test Sample Data'!E16,40),"")</f>
        <v/>
      </c>
      <c r="O17" s="80" t="str">
        <f>IF(SUM('Test Sample Data'!F$2:F$88)&gt;10,IF(AND(ISNUMBER('Test Sample Data'!F16),'Test Sample Data'!F16&lt;40,'Test Sample Data'!F16&gt;0),'Test Sample Data'!F16,40),"")</f>
        <v/>
      </c>
      <c r="P17" s="80" t="str">
        <f>IF(SUM('Test Sample Data'!G$2:G$88)&gt;10,IF(AND(ISNUMBER('Test Sample Data'!G16),'Test Sample Data'!G16&lt;40,'Test Sample Data'!G16&gt;0),'Test Sample Data'!G16,40),"")</f>
        <v/>
      </c>
      <c r="Q17" s="80" t="str">
        <f>IF(SUM('Test Sample Data'!H$2:H$88)&gt;10,IF(AND(ISNUMBER('Test Sample Data'!H16),'Test Sample Data'!H16&lt;40,'Test Sample Data'!H16&gt;0),'Test Sample Data'!H16,40),"")</f>
        <v/>
      </c>
      <c r="R17" s="80" t="str">
        <f>IF(SUM('Test Sample Data'!I$2:I$88)&gt;10,IF(AND(ISNUMBER('Test Sample Data'!I16),'Test Sample Data'!I16&lt;40,'Test Sample Data'!I16&gt;0),'Test Sample Data'!I16,40),"")</f>
        <v/>
      </c>
      <c r="S17" s="80" t="str">
        <f>IF(SUM('Test Sample Data'!J$2:J$88)&gt;10,IF(AND(ISNUMBER('Test Sample Data'!J16),'Test Sample Data'!J16&lt;40,'Test Sample Data'!J16&gt;0),'Test Sample Data'!J16,40),"")</f>
        <v/>
      </c>
      <c r="T17" s="80" t="str">
        <f>IF(SUM('Test Sample Data'!K$2:K$88)&gt;10,IF(AND(ISNUMBER('Test Sample Data'!K16),'Test Sample Data'!K16&lt;40,'Test Sample Data'!K16&gt;0),'Test Sample Data'!K16,40),"")</f>
        <v/>
      </c>
      <c r="U17" s="80" t="str">
        <f>IF(SUM('Test Sample Data'!L$2:L$88)&gt;10,IF(AND(ISNUMBER('Test Sample Data'!L16),'Test Sample Data'!L16&lt;40,'Test Sample Data'!L16&gt;0),'Test Sample Data'!L16,40),"")</f>
        <v/>
      </c>
      <c r="V17" s="75">
        <f t="shared" si="22"/>
        <v>40</v>
      </c>
      <c r="W17" s="75" t="str">
        <f t="shared" si="23"/>
        <v>N/A</v>
      </c>
      <c r="X17" s="73" t="s">
        <v>15</v>
      </c>
      <c r="Y17" s="74" t="str">
        <f>'Array Table'!B16</f>
        <v>Bifidobacterium breve</v>
      </c>
      <c r="Z17" s="81">
        <f t="shared" si="0"/>
        <v>0</v>
      </c>
      <c r="AA17" s="81">
        <f t="shared" si="1"/>
        <v>0</v>
      </c>
      <c r="AB17" s="81" t="str">
        <f t="shared" si="2"/>
        <v/>
      </c>
      <c r="AC17" s="81" t="str">
        <f t="shared" si="3"/>
        <v/>
      </c>
      <c r="AD17" s="81" t="str">
        <f t="shared" si="4"/>
        <v/>
      </c>
      <c r="AE17" s="81" t="str">
        <f t="shared" si="5"/>
        <v/>
      </c>
      <c r="AF17" s="81" t="str">
        <f t="shared" si="6"/>
        <v/>
      </c>
      <c r="AG17" s="81" t="str">
        <f t="shared" si="7"/>
        <v/>
      </c>
      <c r="AH17" s="81" t="str">
        <f t="shared" si="8"/>
        <v/>
      </c>
      <c r="AI17" s="81" t="str">
        <f t="shared" si="9"/>
        <v/>
      </c>
      <c r="AJ17" s="73" t="s">
        <v>15</v>
      </c>
      <c r="AK17" s="74" t="str">
        <f>'Array Table'!B16</f>
        <v>Bifidobacterium breve</v>
      </c>
      <c r="AL17" s="80" t="str">
        <f t="shared" si="10"/>
        <v/>
      </c>
      <c r="AM17" s="80" t="str">
        <f t="shared" si="11"/>
        <v/>
      </c>
      <c r="AN17" s="80" t="str">
        <f t="shared" si="12"/>
        <v/>
      </c>
      <c r="AO17" s="80" t="str">
        <f t="shared" si="13"/>
        <v/>
      </c>
      <c r="AP17" s="80" t="str">
        <f t="shared" si="14"/>
        <v/>
      </c>
      <c r="AQ17" s="80" t="str">
        <f t="shared" si="15"/>
        <v/>
      </c>
      <c r="AR17" s="80" t="str">
        <f t="shared" si="16"/>
        <v/>
      </c>
      <c r="AS17" s="80" t="str">
        <f t="shared" si="17"/>
        <v/>
      </c>
      <c r="AT17" s="80" t="str">
        <f t="shared" si="18"/>
        <v/>
      </c>
      <c r="AU17" s="80" t="str">
        <f t="shared" si="19"/>
        <v/>
      </c>
    </row>
    <row r="18" spans="1:47" x14ac:dyDescent="0.25">
      <c r="A18" s="73" t="s">
        <v>16</v>
      </c>
      <c r="B18" s="74" t="str">
        <f>'Array Table'!B17</f>
        <v>Bifidobacterium dentium</v>
      </c>
      <c r="C18" s="75">
        <f>IF(SUM('NTC Data'!C$2:C$98)&gt;10,IF(AND(ISNUMBER('NTC Data'!C17),'NTC Data'!C17&lt;40,'NTC Data'!C17&gt;0),'NTC Data'!C17,40),"")</f>
        <v>40</v>
      </c>
      <c r="D18" s="75">
        <f>IF(SUM('NTC Data'!D$2:D$98)&gt;10,IF(AND(ISNUMBER('NTC Data'!D17),'NTC Data'!D17&lt;40,'NTC Data'!D17&gt;0),'NTC Data'!D17,40),"")</f>
        <v>40</v>
      </c>
      <c r="E18" s="75" t="str">
        <f>IF(SUM('NTC Data'!E$2:E$98)&gt;10,IF(AND(ISNUMBER('NTC Data'!E17),'NTC Data'!E17&lt;40,'NTC Data'!E17&gt;0),'NTC Data'!E17,40),"")</f>
        <v/>
      </c>
      <c r="F18" s="75" t="str">
        <f>IF(SUM('NTC Data'!F$2:F$98)&gt;10,IF(AND(ISNUMBER('NTC Data'!F17),'NTC Data'!F17&lt;40,'NTC Data'!F17&gt;0),'NTC Data'!F17,40),"")</f>
        <v/>
      </c>
      <c r="G18" s="75" t="str">
        <f>IF(SUM('NTC Data'!G$2:G$98)&gt;10,IF(AND(ISNUMBER('NTC Data'!G17),'NTC Data'!G17&lt;40,'NTC Data'!G17&gt;0),'NTC Data'!G17,40),"")</f>
        <v/>
      </c>
      <c r="H18" s="75">
        <f t="shared" si="20"/>
        <v>40</v>
      </c>
      <c r="I18" s="75" t="str">
        <f t="shared" si="21"/>
        <v>N/A</v>
      </c>
      <c r="J18" s="73" t="s">
        <v>16</v>
      </c>
      <c r="K18" s="74" t="str">
        <f>'Array Table'!B17</f>
        <v>Bifidobacterium dentium</v>
      </c>
      <c r="L18" s="80">
        <f>IF(SUM('Test Sample Data'!C$2:C$88)&gt;10,IF(AND(ISNUMBER('Test Sample Data'!C17),'Test Sample Data'!C17&lt;40,'Test Sample Data'!C17&gt;0),'Test Sample Data'!C17,40),"")</f>
        <v>40</v>
      </c>
      <c r="M18" s="80">
        <f>IF(SUM('Test Sample Data'!D$2:D$88)&gt;10,IF(AND(ISNUMBER('Test Sample Data'!D17),'Test Sample Data'!D17&lt;40,'Test Sample Data'!D17&gt;0),'Test Sample Data'!D17,40),"")</f>
        <v>40</v>
      </c>
      <c r="N18" s="80" t="str">
        <f>IF(SUM('Test Sample Data'!E$2:E$88)&gt;10,IF(AND(ISNUMBER('Test Sample Data'!E17),'Test Sample Data'!E17&lt;40,'Test Sample Data'!E17&gt;0),'Test Sample Data'!E17,40),"")</f>
        <v/>
      </c>
      <c r="O18" s="80" t="str">
        <f>IF(SUM('Test Sample Data'!F$2:F$88)&gt;10,IF(AND(ISNUMBER('Test Sample Data'!F17),'Test Sample Data'!F17&lt;40,'Test Sample Data'!F17&gt;0),'Test Sample Data'!F17,40),"")</f>
        <v/>
      </c>
      <c r="P18" s="80" t="str">
        <f>IF(SUM('Test Sample Data'!G$2:G$88)&gt;10,IF(AND(ISNUMBER('Test Sample Data'!G17),'Test Sample Data'!G17&lt;40,'Test Sample Data'!G17&gt;0),'Test Sample Data'!G17,40),"")</f>
        <v/>
      </c>
      <c r="Q18" s="80" t="str">
        <f>IF(SUM('Test Sample Data'!H$2:H$88)&gt;10,IF(AND(ISNUMBER('Test Sample Data'!H17),'Test Sample Data'!H17&lt;40,'Test Sample Data'!H17&gt;0),'Test Sample Data'!H17,40),"")</f>
        <v/>
      </c>
      <c r="R18" s="80" t="str">
        <f>IF(SUM('Test Sample Data'!I$2:I$88)&gt;10,IF(AND(ISNUMBER('Test Sample Data'!I17),'Test Sample Data'!I17&lt;40,'Test Sample Data'!I17&gt;0),'Test Sample Data'!I17,40),"")</f>
        <v/>
      </c>
      <c r="S18" s="80" t="str">
        <f>IF(SUM('Test Sample Data'!J$2:J$88)&gt;10,IF(AND(ISNUMBER('Test Sample Data'!J17),'Test Sample Data'!J17&lt;40,'Test Sample Data'!J17&gt;0),'Test Sample Data'!J17,40),"")</f>
        <v/>
      </c>
      <c r="T18" s="80" t="str">
        <f>IF(SUM('Test Sample Data'!K$2:K$88)&gt;10,IF(AND(ISNUMBER('Test Sample Data'!K17),'Test Sample Data'!K17&lt;40,'Test Sample Data'!K17&gt;0),'Test Sample Data'!K17,40),"")</f>
        <v/>
      </c>
      <c r="U18" s="80" t="str">
        <f>IF(SUM('Test Sample Data'!L$2:L$88)&gt;10,IF(AND(ISNUMBER('Test Sample Data'!L17),'Test Sample Data'!L17&lt;40,'Test Sample Data'!L17&gt;0),'Test Sample Data'!L17,40),"")</f>
        <v/>
      </c>
      <c r="V18" s="75">
        <f t="shared" si="22"/>
        <v>40</v>
      </c>
      <c r="W18" s="75" t="str">
        <f t="shared" si="23"/>
        <v>N/A</v>
      </c>
      <c r="X18" s="73" t="s">
        <v>16</v>
      </c>
      <c r="Y18" s="74" t="str">
        <f>'Array Table'!B17</f>
        <v>Bifidobacterium dentium</v>
      </c>
      <c r="Z18" s="81">
        <f t="shared" si="0"/>
        <v>0</v>
      </c>
      <c r="AA18" s="81">
        <f t="shared" si="1"/>
        <v>0</v>
      </c>
      <c r="AB18" s="81" t="str">
        <f t="shared" si="2"/>
        <v/>
      </c>
      <c r="AC18" s="81" t="str">
        <f t="shared" si="3"/>
        <v/>
      </c>
      <c r="AD18" s="81" t="str">
        <f t="shared" si="4"/>
        <v/>
      </c>
      <c r="AE18" s="81" t="str">
        <f t="shared" si="5"/>
        <v/>
      </c>
      <c r="AF18" s="81" t="str">
        <f t="shared" si="6"/>
        <v/>
      </c>
      <c r="AG18" s="81" t="str">
        <f t="shared" si="7"/>
        <v/>
      </c>
      <c r="AH18" s="81" t="str">
        <f t="shared" si="8"/>
        <v/>
      </c>
      <c r="AI18" s="81" t="str">
        <f t="shared" si="9"/>
        <v/>
      </c>
      <c r="AJ18" s="73" t="s">
        <v>16</v>
      </c>
      <c r="AK18" s="74" t="str">
        <f>'Array Table'!B17</f>
        <v>Bifidobacterium dentium</v>
      </c>
      <c r="AL18" s="80" t="str">
        <f t="shared" si="10"/>
        <v/>
      </c>
      <c r="AM18" s="80" t="str">
        <f t="shared" si="11"/>
        <v/>
      </c>
      <c r="AN18" s="80" t="str">
        <f t="shared" si="12"/>
        <v/>
      </c>
      <c r="AO18" s="80" t="str">
        <f t="shared" si="13"/>
        <v/>
      </c>
      <c r="AP18" s="80" t="str">
        <f t="shared" si="14"/>
        <v/>
      </c>
      <c r="AQ18" s="80" t="str">
        <f t="shared" si="15"/>
        <v/>
      </c>
      <c r="AR18" s="80" t="str">
        <f t="shared" si="16"/>
        <v/>
      </c>
      <c r="AS18" s="80" t="str">
        <f t="shared" si="17"/>
        <v/>
      </c>
      <c r="AT18" s="80" t="str">
        <f t="shared" si="18"/>
        <v/>
      </c>
      <c r="AU18" s="80" t="str">
        <f t="shared" si="19"/>
        <v/>
      </c>
    </row>
    <row r="19" spans="1:47" x14ac:dyDescent="0.25">
      <c r="A19" s="73" t="s">
        <v>17</v>
      </c>
      <c r="B19" s="74" t="str">
        <f>'Array Table'!B18</f>
        <v>Bifidobacterium longum</v>
      </c>
      <c r="C19" s="75">
        <f>IF(SUM('NTC Data'!C$2:C$98)&gt;10,IF(AND(ISNUMBER('NTC Data'!C18),'NTC Data'!C18&lt;40,'NTC Data'!C18&gt;0),'NTC Data'!C18,40),"")</f>
        <v>40</v>
      </c>
      <c r="D19" s="75">
        <f>IF(SUM('NTC Data'!D$2:D$98)&gt;10,IF(AND(ISNUMBER('NTC Data'!D18),'NTC Data'!D18&lt;40,'NTC Data'!D18&gt;0),'NTC Data'!D18,40),"")</f>
        <v>40</v>
      </c>
      <c r="E19" s="75" t="str">
        <f>IF(SUM('NTC Data'!E$2:E$98)&gt;10,IF(AND(ISNUMBER('NTC Data'!E18),'NTC Data'!E18&lt;40,'NTC Data'!E18&gt;0),'NTC Data'!E18,40),"")</f>
        <v/>
      </c>
      <c r="F19" s="75" t="str">
        <f>IF(SUM('NTC Data'!F$2:F$98)&gt;10,IF(AND(ISNUMBER('NTC Data'!F18),'NTC Data'!F18&lt;40,'NTC Data'!F18&gt;0),'NTC Data'!F18,40),"")</f>
        <v/>
      </c>
      <c r="G19" s="75" t="str">
        <f>IF(SUM('NTC Data'!G$2:G$98)&gt;10,IF(AND(ISNUMBER('NTC Data'!G18),'NTC Data'!G18&lt;40,'NTC Data'!G18&gt;0),'NTC Data'!G18,40),"")</f>
        <v/>
      </c>
      <c r="H19" s="75">
        <f t="shared" si="20"/>
        <v>40</v>
      </c>
      <c r="I19" s="75" t="str">
        <f t="shared" si="21"/>
        <v>N/A</v>
      </c>
      <c r="J19" s="73" t="s">
        <v>17</v>
      </c>
      <c r="K19" s="74" t="str">
        <f>'Array Table'!B18</f>
        <v>Bifidobacterium longum</v>
      </c>
      <c r="L19" s="80">
        <f>IF(SUM('Test Sample Data'!C$2:C$88)&gt;10,IF(AND(ISNUMBER('Test Sample Data'!C18),'Test Sample Data'!C18&lt;40,'Test Sample Data'!C18&gt;0),'Test Sample Data'!C18,40),"")</f>
        <v>40</v>
      </c>
      <c r="M19" s="80">
        <f>IF(SUM('Test Sample Data'!D$2:D$88)&gt;10,IF(AND(ISNUMBER('Test Sample Data'!D18),'Test Sample Data'!D18&lt;40,'Test Sample Data'!D18&gt;0),'Test Sample Data'!D18,40),"")</f>
        <v>40</v>
      </c>
      <c r="N19" s="80" t="str">
        <f>IF(SUM('Test Sample Data'!E$2:E$88)&gt;10,IF(AND(ISNUMBER('Test Sample Data'!E18),'Test Sample Data'!E18&lt;40,'Test Sample Data'!E18&gt;0),'Test Sample Data'!E18,40),"")</f>
        <v/>
      </c>
      <c r="O19" s="80" t="str">
        <f>IF(SUM('Test Sample Data'!F$2:F$88)&gt;10,IF(AND(ISNUMBER('Test Sample Data'!F18),'Test Sample Data'!F18&lt;40,'Test Sample Data'!F18&gt;0),'Test Sample Data'!F18,40),"")</f>
        <v/>
      </c>
      <c r="P19" s="80" t="str">
        <f>IF(SUM('Test Sample Data'!G$2:G$88)&gt;10,IF(AND(ISNUMBER('Test Sample Data'!G18),'Test Sample Data'!G18&lt;40,'Test Sample Data'!G18&gt;0),'Test Sample Data'!G18,40),"")</f>
        <v/>
      </c>
      <c r="Q19" s="80" t="str">
        <f>IF(SUM('Test Sample Data'!H$2:H$88)&gt;10,IF(AND(ISNUMBER('Test Sample Data'!H18),'Test Sample Data'!H18&lt;40,'Test Sample Data'!H18&gt;0),'Test Sample Data'!H18,40),"")</f>
        <v/>
      </c>
      <c r="R19" s="80" t="str">
        <f>IF(SUM('Test Sample Data'!I$2:I$88)&gt;10,IF(AND(ISNUMBER('Test Sample Data'!I18),'Test Sample Data'!I18&lt;40,'Test Sample Data'!I18&gt;0),'Test Sample Data'!I18,40),"")</f>
        <v/>
      </c>
      <c r="S19" s="80" t="str">
        <f>IF(SUM('Test Sample Data'!J$2:J$88)&gt;10,IF(AND(ISNUMBER('Test Sample Data'!J18),'Test Sample Data'!J18&lt;40,'Test Sample Data'!J18&gt;0),'Test Sample Data'!J18,40),"")</f>
        <v/>
      </c>
      <c r="T19" s="80" t="str">
        <f>IF(SUM('Test Sample Data'!K$2:K$88)&gt;10,IF(AND(ISNUMBER('Test Sample Data'!K18),'Test Sample Data'!K18&lt;40,'Test Sample Data'!K18&gt;0),'Test Sample Data'!K18,40),"")</f>
        <v/>
      </c>
      <c r="U19" s="80" t="str">
        <f>IF(SUM('Test Sample Data'!L$2:L$88)&gt;10,IF(AND(ISNUMBER('Test Sample Data'!L18),'Test Sample Data'!L18&lt;40,'Test Sample Data'!L18&gt;0),'Test Sample Data'!L18,40),"")</f>
        <v/>
      </c>
      <c r="V19" s="75">
        <f t="shared" si="22"/>
        <v>40</v>
      </c>
      <c r="W19" s="75" t="str">
        <f t="shared" si="23"/>
        <v>N/A</v>
      </c>
      <c r="X19" s="73" t="s">
        <v>17</v>
      </c>
      <c r="Y19" s="74" t="str">
        <f>'Array Table'!B18</f>
        <v>Bifidobacterium longum</v>
      </c>
      <c r="Z19" s="81">
        <f t="shared" si="0"/>
        <v>0</v>
      </c>
      <c r="AA19" s="81">
        <f t="shared" si="1"/>
        <v>0</v>
      </c>
      <c r="AB19" s="81" t="str">
        <f t="shared" si="2"/>
        <v/>
      </c>
      <c r="AC19" s="81" t="str">
        <f t="shared" si="3"/>
        <v/>
      </c>
      <c r="AD19" s="81" t="str">
        <f t="shared" si="4"/>
        <v/>
      </c>
      <c r="AE19" s="81" t="str">
        <f t="shared" si="5"/>
        <v/>
      </c>
      <c r="AF19" s="81" t="str">
        <f t="shared" si="6"/>
        <v/>
      </c>
      <c r="AG19" s="81" t="str">
        <f t="shared" si="7"/>
        <v/>
      </c>
      <c r="AH19" s="81" t="str">
        <f t="shared" si="8"/>
        <v/>
      </c>
      <c r="AI19" s="81" t="str">
        <f t="shared" si="9"/>
        <v/>
      </c>
      <c r="AJ19" s="73" t="s">
        <v>17</v>
      </c>
      <c r="AK19" s="74" t="str">
        <f>'Array Table'!B18</f>
        <v>Bifidobacterium longum</v>
      </c>
      <c r="AL19" s="80" t="str">
        <f t="shared" si="10"/>
        <v/>
      </c>
      <c r="AM19" s="80" t="str">
        <f t="shared" si="11"/>
        <v/>
      </c>
      <c r="AN19" s="80" t="str">
        <f t="shared" si="12"/>
        <v/>
      </c>
      <c r="AO19" s="80" t="str">
        <f t="shared" si="13"/>
        <v/>
      </c>
      <c r="AP19" s="80" t="str">
        <f t="shared" si="14"/>
        <v/>
      </c>
      <c r="AQ19" s="80" t="str">
        <f t="shared" si="15"/>
        <v/>
      </c>
      <c r="AR19" s="80" t="str">
        <f t="shared" si="16"/>
        <v/>
      </c>
      <c r="AS19" s="80" t="str">
        <f t="shared" si="17"/>
        <v/>
      </c>
      <c r="AT19" s="80" t="str">
        <f t="shared" si="18"/>
        <v/>
      </c>
      <c r="AU19" s="80" t="str">
        <f t="shared" si="19"/>
        <v/>
      </c>
    </row>
    <row r="20" spans="1:47" x14ac:dyDescent="0.25">
      <c r="A20" s="73" t="s">
        <v>18</v>
      </c>
      <c r="B20" s="74" t="str">
        <f>'Array Table'!B19</f>
        <v>Bifidobacterium scardovii</v>
      </c>
      <c r="C20" s="75">
        <f>IF(SUM('NTC Data'!C$2:C$98)&gt;10,IF(AND(ISNUMBER('NTC Data'!C19),'NTC Data'!C19&lt;40,'NTC Data'!C19&gt;0),'NTC Data'!C19,40),"")</f>
        <v>40</v>
      </c>
      <c r="D20" s="75">
        <f>IF(SUM('NTC Data'!D$2:D$98)&gt;10,IF(AND(ISNUMBER('NTC Data'!D19),'NTC Data'!D19&lt;40,'NTC Data'!D19&gt;0),'NTC Data'!D19,40),"")</f>
        <v>40</v>
      </c>
      <c r="E20" s="75" t="str">
        <f>IF(SUM('NTC Data'!E$2:E$98)&gt;10,IF(AND(ISNUMBER('NTC Data'!E19),'NTC Data'!E19&lt;40,'NTC Data'!E19&gt;0),'NTC Data'!E19,40),"")</f>
        <v/>
      </c>
      <c r="F20" s="75" t="str">
        <f>IF(SUM('NTC Data'!F$2:F$98)&gt;10,IF(AND(ISNUMBER('NTC Data'!F19),'NTC Data'!F19&lt;40,'NTC Data'!F19&gt;0),'NTC Data'!F19,40),"")</f>
        <v/>
      </c>
      <c r="G20" s="75" t="str">
        <f>IF(SUM('NTC Data'!G$2:G$98)&gt;10,IF(AND(ISNUMBER('NTC Data'!G19),'NTC Data'!G19&lt;40,'NTC Data'!G19&gt;0),'NTC Data'!G19,40),"")</f>
        <v/>
      </c>
      <c r="H20" s="75">
        <f t="shared" si="20"/>
        <v>40</v>
      </c>
      <c r="I20" s="75" t="str">
        <f t="shared" si="21"/>
        <v>N/A</v>
      </c>
      <c r="J20" s="73" t="s">
        <v>18</v>
      </c>
      <c r="K20" s="74" t="str">
        <f>'Array Table'!B19</f>
        <v>Bifidobacterium scardovii</v>
      </c>
      <c r="L20" s="80">
        <f>IF(SUM('Test Sample Data'!C$2:C$88)&gt;10,IF(AND(ISNUMBER('Test Sample Data'!C19),'Test Sample Data'!C19&lt;40,'Test Sample Data'!C19&gt;0),'Test Sample Data'!C19,40),"")</f>
        <v>40</v>
      </c>
      <c r="M20" s="80">
        <f>IF(SUM('Test Sample Data'!D$2:D$88)&gt;10,IF(AND(ISNUMBER('Test Sample Data'!D19),'Test Sample Data'!D19&lt;40,'Test Sample Data'!D19&gt;0),'Test Sample Data'!D19,40),"")</f>
        <v>40</v>
      </c>
      <c r="N20" s="80" t="str">
        <f>IF(SUM('Test Sample Data'!E$2:E$88)&gt;10,IF(AND(ISNUMBER('Test Sample Data'!E19),'Test Sample Data'!E19&lt;40,'Test Sample Data'!E19&gt;0),'Test Sample Data'!E19,40),"")</f>
        <v/>
      </c>
      <c r="O20" s="80" t="str">
        <f>IF(SUM('Test Sample Data'!F$2:F$88)&gt;10,IF(AND(ISNUMBER('Test Sample Data'!F19),'Test Sample Data'!F19&lt;40,'Test Sample Data'!F19&gt;0),'Test Sample Data'!F19,40),"")</f>
        <v/>
      </c>
      <c r="P20" s="80" t="str">
        <f>IF(SUM('Test Sample Data'!G$2:G$88)&gt;10,IF(AND(ISNUMBER('Test Sample Data'!G19),'Test Sample Data'!G19&lt;40,'Test Sample Data'!G19&gt;0),'Test Sample Data'!G19,40),"")</f>
        <v/>
      </c>
      <c r="Q20" s="80" t="str">
        <f>IF(SUM('Test Sample Data'!H$2:H$88)&gt;10,IF(AND(ISNUMBER('Test Sample Data'!H19),'Test Sample Data'!H19&lt;40,'Test Sample Data'!H19&gt;0),'Test Sample Data'!H19,40),"")</f>
        <v/>
      </c>
      <c r="R20" s="80" t="str">
        <f>IF(SUM('Test Sample Data'!I$2:I$88)&gt;10,IF(AND(ISNUMBER('Test Sample Data'!I19),'Test Sample Data'!I19&lt;40,'Test Sample Data'!I19&gt;0),'Test Sample Data'!I19,40),"")</f>
        <v/>
      </c>
      <c r="S20" s="80" t="str">
        <f>IF(SUM('Test Sample Data'!J$2:J$88)&gt;10,IF(AND(ISNUMBER('Test Sample Data'!J19),'Test Sample Data'!J19&lt;40,'Test Sample Data'!J19&gt;0),'Test Sample Data'!J19,40),"")</f>
        <v/>
      </c>
      <c r="T20" s="80" t="str">
        <f>IF(SUM('Test Sample Data'!K$2:K$88)&gt;10,IF(AND(ISNUMBER('Test Sample Data'!K19),'Test Sample Data'!K19&lt;40,'Test Sample Data'!K19&gt;0),'Test Sample Data'!K19,40),"")</f>
        <v/>
      </c>
      <c r="U20" s="80" t="str">
        <f>IF(SUM('Test Sample Data'!L$2:L$88)&gt;10,IF(AND(ISNUMBER('Test Sample Data'!L19),'Test Sample Data'!L19&lt;40,'Test Sample Data'!L19&gt;0),'Test Sample Data'!L19,40),"")</f>
        <v/>
      </c>
      <c r="V20" s="75">
        <f t="shared" si="22"/>
        <v>40</v>
      </c>
      <c r="W20" s="75" t="str">
        <f t="shared" si="23"/>
        <v>N/A</v>
      </c>
      <c r="X20" s="73" t="s">
        <v>18</v>
      </c>
      <c r="Y20" s="74" t="str">
        <f>'Array Table'!B19</f>
        <v>Bifidobacterium scardovii</v>
      </c>
      <c r="Z20" s="81">
        <f t="shared" si="0"/>
        <v>0</v>
      </c>
      <c r="AA20" s="81">
        <f t="shared" si="1"/>
        <v>0</v>
      </c>
      <c r="AB20" s="81" t="str">
        <f t="shared" si="2"/>
        <v/>
      </c>
      <c r="AC20" s="81" t="str">
        <f t="shared" si="3"/>
        <v/>
      </c>
      <c r="AD20" s="81" t="str">
        <f t="shared" si="4"/>
        <v/>
      </c>
      <c r="AE20" s="81" t="str">
        <f t="shared" si="5"/>
        <v/>
      </c>
      <c r="AF20" s="81" t="str">
        <f t="shared" si="6"/>
        <v/>
      </c>
      <c r="AG20" s="81" t="str">
        <f t="shared" si="7"/>
        <v/>
      </c>
      <c r="AH20" s="81" t="str">
        <f t="shared" si="8"/>
        <v/>
      </c>
      <c r="AI20" s="81" t="str">
        <f t="shared" si="9"/>
        <v/>
      </c>
      <c r="AJ20" s="73" t="s">
        <v>18</v>
      </c>
      <c r="AK20" s="74" t="str">
        <f>'Array Table'!B19</f>
        <v>Bifidobacterium scardovii</v>
      </c>
      <c r="AL20" s="80" t="str">
        <f t="shared" si="10"/>
        <v/>
      </c>
      <c r="AM20" s="80" t="str">
        <f t="shared" si="11"/>
        <v/>
      </c>
      <c r="AN20" s="80" t="str">
        <f t="shared" si="12"/>
        <v/>
      </c>
      <c r="AO20" s="80" t="str">
        <f t="shared" si="13"/>
        <v/>
      </c>
      <c r="AP20" s="80" t="str">
        <f t="shared" si="14"/>
        <v/>
      </c>
      <c r="AQ20" s="80" t="str">
        <f t="shared" si="15"/>
        <v/>
      </c>
      <c r="AR20" s="80" t="str">
        <f t="shared" si="16"/>
        <v/>
      </c>
      <c r="AS20" s="80" t="str">
        <f t="shared" si="17"/>
        <v/>
      </c>
      <c r="AT20" s="80" t="str">
        <f t="shared" si="18"/>
        <v/>
      </c>
      <c r="AU20" s="80" t="str">
        <f t="shared" si="19"/>
        <v/>
      </c>
    </row>
    <row r="21" spans="1:47" x14ac:dyDescent="0.25">
      <c r="A21" s="73" t="s">
        <v>19</v>
      </c>
      <c r="B21" s="74" t="str">
        <f>'Array Table'!B20</f>
        <v>Campylobacter fetus</v>
      </c>
      <c r="C21" s="75">
        <f>IF(SUM('NTC Data'!C$2:C$98)&gt;10,IF(AND(ISNUMBER('NTC Data'!C20),'NTC Data'!C20&lt;40,'NTC Data'!C20&gt;0),'NTC Data'!C20,40),"")</f>
        <v>40</v>
      </c>
      <c r="D21" s="75">
        <f>IF(SUM('NTC Data'!D$2:D$98)&gt;10,IF(AND(ISNUMBER('NTC Data'!D20),'NTC Data'!D20&lt;40,'NTC Data'!D20&gt;0),'NTC Data'!D20,40),"")</f>
        <v>40</v>
      </c>
      <c r="E21" s="75" t="str">
        <f>IF(SUM('NTC Data'!E$2:E$98)&gt;10,IF(AND(ISNUMBER('NTC Data'!E20),'NTC Data'!E20&lt;40,'NTC Data'!E20&gt;0),'NTC Data'!E20,40),"")</f>
        <v/>
      </c>
      <c r="F21" s="75" t="str">
        <f>IF(SUM('NTC Data'!F$2:F$98)&gt;10,IF(AND(ISNUMBER('NTC Data'!F20),'NTC Data'!F20&lt;40,'NTC Data'!F20&gt;0),'NTC Data'!F20,40),"")</f>
        <v/>
      </c>
      <c r="G21" s="75" t="str">
        <f>IF(SUM('NTC Data'!G$2:G$98)&gt;10,IF(AND(ISNUMBER('NTC Data'!G20),'NTC Data'!G20&lt;40,'NTC Data'!G20&gt;0),'NTC Data'!G20,40),"")</f>
        <v/>
      </c>
      <c r="H21" s="75">
        <f t="shared" si="20"/>
        <v>40</v>
      </c>
      <c r="I21" s="75" t="str">
        <f t="shared" si="21"/>
        <v>N/A</v>
      </c>
      <c r="J21" s="73" t="s">
        <v>19</v>
      </c>
      <c r="K21" s="74" t="str">
        <f>'Array Table'!B20</f>
        <v>Campylobacter fetus</v>
      </c>
      <c r="L21" s="80">
        <f>IF(SUM('Test Sample Data'!C$2:C$88)&gt;10,IF(AND(ISNUMBER('Test Sample Data'!C20),'Test Sample Data'!C20&lt;40,'Test Sample Data'!C20&gt;0),'Test Sample Data'!C20,40),"")</f>
        <v>30</v>
      </c>
      <c r="M21" s="80">
        <f>IF(SUM('Test Sample Data'!D$2:D$88)&gt;10,IF(AND(ISNUMBER('Test Sample Data'!D20),'Test Sample Data'!D20&lt;40,'Test Sample Data'!D20&gt;0),'Test Sample Data'!D20,40),"")</f>
        <v>30</v>
      </c>
      <c r="N21" s="80" t="str">
        <f>IF(SUM('Test Sample Data'!E$2:E$88)&gt;10,IF(AND(ISNUMBER('Test Sample Data'!E20),'Test Sample Data'!E20&lt;40,'Test Sample Data'!E20&gt;0),'Test Sample Data'!E20,40),"")</f>
        <v/>
      </c>
      <c r="O21" s="80" t="str">
        <f>IF(SUM('Test Sample Data'!F$2:F$88)&gt;10,IF(AND(ISNUMBER('Test Sample Data'!F20),'Test Sample Data'!F20&lt;40,'Test Sample Data'!F20&gt;0),'Test Sample Data'!F20,40),"")</f>
        <v/>
      </c>
      <c r="P21" s="80" t="str">
        <f>IF(SUM('Test Sample Data'!G$2:G$88)&gt;10,IF(AND(ISNUMBER('Test Sample Data'!G20),'Test Sample Data'!G20&lt;40,'Test Sample Data'!G20&gt;0),'Test Sample Data'!G20,40),"")</f>
        <v/>
      </c>
      <c r="Q21" s="80" t="str">
        <f>IF(SUM('Test Sample Data'!H$2:H$88)&gt;10,IF(AND(ISNUMBER('Test Sample Data'!H20),'Test Sample Data'!H20&lt;40,'Test Sample Data'!H20&gt;0),'Test Sample Data'!H20,40),"")</f>
        <v/>
      </c>
      <c r="R21" s="80" t="str">
        <f>IF(SUM('Test Sample Data'!I$2:I$88)&gt;10,IF(AND(ISNUMBER('Test Sample Data'!I20),'Test Sample Data'!I20&lt;40,'Test Sample Data'!I20&gt;0),'Test Sample Data'!I20,40),"")</f>
        <v/>
      </c>
      <c r="S21" s="80" t="str">
        <f>IF(SUM('Test Sample Data'!J$2:J$88)&gt;10,IF(AND(ISNUMBER('Test Sample Data'!J20),'Test Sample Data'!J20&lt;40,'Test Sample Data'!J20&gt;0),'Test Sample Data'!J20,40),"")</f>
        <v/>
      </c>
      <c r="T21" s="80" t="str">
        <f>IF(SUM('Test Sample Data'!K$2:K$88)&gt;10,IF(AND(ISNUMBER('Test Sample Data'!K20),'Test Sample Data'!K20&lt;40,'Test Sample Data'!K20&gt;0),'Test Sample Data'!K20,40),"")</f>
        <v/>
      </c>
      <c r="U21" s="80" t="str">
        <f>IF(SUM('Test Sample Data'!L$2:L$88)&gt;10,IF(AND(ISNUMBER('Test Sample Data'!L20),'Test Sample Data'!L20&lt;40,'Test Sample Data'!L20&gt;0),'Test Sample Data'!L20,40),"")</f>
        <v/>
      </c>
      <c r="V21" s="75">
        <f t="shared" si="22"/>
        <v>30</v>
      </c>
      <c r="W21" s="75" t="str">
        <f t="shared" si="23"/>
        <v>N/A</v>
      </c>
      <c r="X21" s="73" t="s">
        <v>19</v>
      </c>
      <c r="Y21" s="74" t="str">
        <f>'Array Table'!B20</f>
        <v>Campylobacter fetus</v>
      </c>
      <c r="Z21" s="81">
        <f t="shared" si="0"/>
        <v>10</v>
      </c>
      <c r="AA21" s="81">
        <f t="shared" si="1"/>
        <v>10</v>
      </c>
      <c r="AB21" s="81" t="str">
        <f t="shared" si="2"/>
        <v/>
      </c>
      <c r="AC21" s="81" t="str">
        <f t="shared" si="3"/>
        <v/>
      </c>
      <c r="AD21" s="81" t="str">
        <f t="shared" si="4"/>
        <v/>
      </c>
      <c r="AE21" s="81" t="str">
        <f t="shared" si="5"/>
        <v/>
      </c>
      <c r="AF21" s="81" t="str">
        <f t="shared" si="6"/>
        <v/>
      </c>
      <c r="AG21" s="81" t="str">
        <f t="shared" si="7"/>
        <v/>
      </c>
      <c r="AH21" s="81" t="str">
        <f t="shared" si="8"/>
        <v/>
      </c>
      <c r="AI21" s="81" t="str">
        <f t="shared" si="9"/>
        <v/>
      </c>
      <c r="AJ21" s="73" t="s">
        <v>19</v>
      </c>
      <c r="AK21" s="74" t="str">
        <f>'Array Table'!B20</f>
        <v>Campylobacter fetus</v>
      </c>
      <c r="AL21" s="80" t="str">
        <f t="shared" si="10"/>
        <v>+</v>
      </c>
      <c r="AM21" s="80" t="str">
        <f t="shared" si="11"/>
        <v>+</v>
      </c>
      <c r="AN21" s="80" t="str">
        <f t="shared" si="12"/>
        <v/>
      </c>
      <c r="AO21" s="80" t="str">
        <f t="shared" si="13"/>
        <v/>
      </c>
      <c r="AP21" s="80" t="str">
        <f t="shared" si="14"/>
        <v/>
      </c>
      <c r="AQ21" s="80" t="str">
        <f t="shared" si="15"/>
        <v/>
      </c>
      <c r="AR21" s="80" t="str">
        <f t="shared" si="16"/>
        <v/>
      </c>
      <c r="AS21" s="80" t="str">
        <f t="shared" si="17"/>
        <v/>
      </c>
      <c r="AT21" s="80" t="str">
        <f t="shared" si="18"/>
        <v/>
      </c>
      <c r="AU21" s="80" t="str">
        <f t="shared" si="19"/>
        <v/>
      </c>
    </row>
    <row r="22" spans="1:47" x14ac:dyDescent="0.25">
      <c r="A22" s="73" t="s">
        <v>20</v>
      </c>
      <c r="B22" s="74" t="str">
        <f>'Array Table'!B21</f>
        <v>Campylobacter gracilis</v>
      </c>
      <c r="C22" s="75">
        <f>IF(SUM('NTC Data'!C$2:C$98)&gt;10,IF(AND(ISNUMBER('NTC Data'!C21),'NTC Data'!C21&lt;40,'NTC Data'!C21&gt;0),'NTC Data'!C21,40),"")</f>
        <v>40</v>
      </c>
      <c r="D22" s="75">
        <f>IF(SUM('NTC Data'!D$2:D$98)&gt;10,IF(AND(ISNUMBER('NTC Data'!D21),'NTC Data'!D21&lt;40,'NTC Data'!D21&gt;0),'NTC Data'!D21,40),"")</f>
        <v>40</v>
      </c>
      <c r="E22" s="75" t="str">
        <f>IF(SUM('NTC Data'!E$2:E$98)&gt;10,IF(AND(ISNUMBER('NTC Data'!E21),'NTC Data'!E21&lt;40,'NTC Data'!E21&gt;0),'NTC Data'!E21,40),"")</f>
        <v/>
      </c>
      <c r="F22" s="75" t="str">
        <f>IF(SUM('NTC Data'!F$2:F$98)&gt;10,IF(AND(ISNUMBER('NTC Data'!F21),'NTC Data'!F21&lt;40,'NTC Data'!F21&gt;0),'NTC Data'!F21,40),"")</f>
        <v/>
      </c>
      <c r="G22" s="75" t="str">
        <f>IF(SUM('NTC Data'!G$2:G$98)&gt;10,IF(AND(ISNUMBER('NTC Data'!G21),'NTC Data'!G21&lt;40,'NTC Data'!G21&gt;0),'NTC Data'!G21,40),"")</f>
        <v/>
      </c>
      <c r="H22" s="75">
        <f t="shared" si="20"/>
        <v>40</v>
      </c>
      <c r="I22" s="75" t="str">
        <f t="shared" si="21"/>
        <v>N/A</v>
      </c>
      <c r="J22" s="73" t="s">
        <v>20</v>
      </c>
      <c r="K22" s="74" t="str">
        <f>'Array Table'!B21</f>
        <v>Campylobacter gracilis</v>
      </c>
      <c r="L22" s="80">
        <f>IF(SUM('Test Sample Data'!C$2:C$88)&gt;10,IF(AND(ISNUMBER('Test Sample Data'!C21),'Test Sample Data'!C21&lt;40,'Test Sample Data'!C21&gt;0),'Test Sample Data'!C21,40),"")</f>
        <v>30</v>
      </c>
      <c r="M22" s="80">
        <f>IF(SUM('Test Sample Data'!D$2:D$88)&gt;10,IF(AND(ISNUMBER('Test Sample Data'!D21),'Test Sample Data'!D21&lt;40,'Test Sample Data'!D21&gt;0),'Test Sample Data'!D21,40),"")</f>
        <v>40</v>
      </c>
      <c r="N22" s="80" t="str">
        <f>IF(SUM('Test Sample Data'!E$2:E$88)&gt;10,IF(AND(ISNUMBER('Test Sample Data'!E21),'Test Sample Data'!E21&lt;40,'Test Sample Data'!E21&gt;0),'Test Sample Data'!E21,40),"")</f>
        <v/>
      </c>
      <c r="O22" s="80" t="str">
        <f>IF(SUM('Test Sample Data'!F$2:F$88)&gt;10,IF(AND(ISNUMBER('Test Sample Data'!F21),'Test Sample Data'!F21&lt;40,'Test Sample Data'!F21&gt;0),'Test Sample Data'!F21,40),"")</f>
        <v/>
      </c>
      <c r="P22" s="80" t="str">
        <f>IF(SUM('Test Sample Data'!G$2:G$88)&gt;10,IF(AND(ISNUMBER('Test Sample Data'!G21),'Test Sample Data'!G21&lt;40,'Test Sample Data'!G21&gt;0),'Test Sample Data'!G21,40),"")</f>
        <v/>
      </c>
      <c r="Q22" s="80" t="str">
        <f>IF(SUM('Test Sample Data'!H$2:H$88)&gt;10,IF(AND(ISNUMBER('Test Sample Data'!H21),'Test Sample Data'!H21&lt;40,'Test Sample Data'!H21&gt;0),'Test Sample Data'!H21,40),"")</f>
        <v/>
      </c>
      <c r="R22" s="80" t="str">
        <f>IF(SUM('Test Sample Data'!I$2:I$88)&gt;10,IF(AND(ISNUMBER('Test Sample Data'!I21),'Test Sample Data'!I21&lt;40,'Test Sample Data'!I21&gt;0),'Test Sample Data'!I21,40),"")</f>
        <v/>
      </c>
      <c r="S22" s="80" t="str">
        <f>IF(SUM('Test Sample Data'!J$2:J$88)&gt;10,IF(AND(ISNUMBER('Test Sample Data'!J21),'Test Sample Data'!J21&lt;40,'Test Sample Data'!J21&gt;0),'Test Sample Data'!J21,40),"")</f>
        <v/>
      </c>
      <c r="T22" s="80" t="str">
        <f>IF(SUM('Test Sample Data'!K$2:K$88)&gt;10,IF(AND(ISNUMBER('Test Sample Data'!K21),'Test Sample Data'!K21&lt;40,'Test Sample Data'!K21&gt;0),'Test Sample Data'!K21,40),"")</f>
        <v/>
      </c>
      <c r="U22" s="80" t="str">
        <f>IF(SUM('Test Sample Data'!L$2:L$88)&gt;10,IF(AND(ISNUMBER('Test Sample Data'!L21),'Test Sample Data'!L21&lt;40,'Test Sample Data'!L21&gt;0),'Test Sample Data'!L21,40),"")</f>
        <v/>
      </c>
      <c r="V22" s="75">
        <f t="shared" si="22"/>
        <v>35</v>
      </c>
      <c r="W22" s="75" t="str">
        <f t="shared" si="23"/>
        <v>N/A</v>
      </c>
      <c r="X22" s="73" t="s">
        <v>20</v>
      </c>
      <c r="Y22" s="74" t="str">
        <f>'Array Table'!B21</f>
        <v>Campylobacter gracilis</v>
      </c>
      <c r="Z22" s="81">
        <f t="shared" si="0"/>
        <v>10</v>
      </c>
      <c r="AA22" s="81">
        <f t="shared" si="1"/>
        <v>0</v>
      </c>
      <c r="AB22" s="81" t="str">
        <f t="shared" si="2"/>
        <v/>
      </c>
      <c r="AC22" s="81" t="str">
        <f t="shared" si="3"/>
        <v/>
      </c>
      <c r="AD22" s="81" t="str">
        <f t="shared" si="4"/>
        <v/>
      </c>
      <c r="AE22" s="81" t="str">
        <f t="shared" si="5"/>
        <v/>
      </c>
      <c r="AF22" s="81" t="str">
        <f t="shared" si="6"/>
        <v/>
      </c>
      <c r="AG22" s="81" t="str">
        <f t="shared" si="7"/>
        <v/>
      </c>
      <c r="AH22" s="81" t="str">
        <f t="shared" si="8"/>
        <v/>
      </c>
      <c r="AI22" s="81" t="str">
        <f t="shared" si="9"/>
        <v/>
      </c>
      <c r="AJ22" s="73" t="s">
        <v>20</v>
      </c>
      <c r="AK22" s="74" t="str">
        <f>'Array Table'!B21</f>
        <v>Campylobacter gracilis</v>
      </c>
      <c r="AL22" s="80" t="str">
        <f t="shared" si="10"/>
        <v>+</v>
      </c>
      <c r="AM22" s="80" t="str">
        <f t="shared" si="11"/>
        <v/>
      </c>
      <c r="AN22" s="80" t="str">
        <f t="shared" si="12"/>
        <v/>
      </c>
      <c r="AO22" s="80" t="str">
        <f t="shared" si="13"/>
        <v/>
      </c>
      <c r="AP22" s="80" t="str">
        <f t="shared" si="14"/>
        <v/>
      </c>
      <c r="AQ22" s="80" t="str">
        <f t="shared" si="15"/>
        <v/>
      </c>
      <c r="AR22" s="80" t="str">
        <f t="shared" si="16"/>
        <v/>
      </c>
      <c r="AS22" s="80" t="str">
        <f t="shared" si="17"/>
        <v/>
      </c>
      <c r="AT22" s="80" t="str">
        <f t="shared" si="18"/>
        <v/>
      </c>
      <c r="AU22" s="80" t="str">
        <f t="shared" si="19"/>
        <v/>
      </c>
    </row>
    <row r="23" spans="1:47" x14ac:dyDescent="0.25">
      <c r="A23" s="73" t="s">
        <v>21</v>
      </c>
      <c r="B23" s="74" t="str">
        <f>'Array Table'!B22</f>
        <v>Campylobacter rectus</v>
      </c>
      <c r="C23" s="75">
        <f>IF(SUM('NTC Data'!C$2:C$98)&gt;10,IF(AND(ISNUMBER('NTC Data'!C22),'NTC Data'!C22&lt;40,'NTC Data'!C22&gt;0),'NTC Data'!C22,40),"")</f>
        <v>40</v>
      </c>
      <c r="D23" s="75">
        <f>IF(SUM('NTC Data'!D$2:D$98)&gt;10,IF(AND(ISNUMBER('NTC Data'!D22),'NTC Data'!D22&lt;40,'NTC Data'!D22&gt;0),'NTC Data'!D22,40),"")</f>
        <v>40</v>
      </c>
      <c r="E23" s="75" t="str">
        <f>IF(SUM('NTC Data'!E$2:E$98)&gt;10,IF(AND(ISNUMBER('NTC Data'!E22),'NTC Data'!E22&lt;40,'NTC Data'!E22&gt;0),'NTC Data'!E22,40),"")</f>
        <v/>
      </c>
      <c r="F23" s="75" t="str">
        <f>IF(SUM('NTC Data'!F$2:F$98)&gt;10,IF(AND(ISNUMBER('NTC Data'!F22),'NTC Data'!F22&lt;40,'NTC Data'!F22&gt;0),'NTC Data'!F22,40),"")</f>
        <v/>
      </c>
      <c r="G23" s="75" t="str">
        <f>IF(SUM('NTC Data'!G$2:G$98)&gt;10,IF(AND(ISNUMBER('NTC Data'!G22),'NTC Data'!G22&lt;40,'NTC Data'!G22&gt;0),'NTC Data'!G22,40),"")</f>
        <v/>
      </c>
      <c r="H23" s="75">
        <f t="shared" si="20"/>
        <v>40</v>
      </c>
      <c r="I23" s="75" t="str">
        <f t="shared" si="21"/>
        <v>N/A</v>
      </c>
      <c r="J23" s="73" t="s">
        <v>21</v>
      </c>
      <c r="K23" s="74" t="str">
        <f>'Array Table'!B22</f>
        <v>Campylobacter rectus</v>
      </c>
      <c r="L23" s="80">
        <f>IF(SUM('Test Sample Data'!C$2:C$88)&gt;10,IF(AND(ISNUMBER('Test Sample Data'!C22),'Test Sample Data'!C22&lt;40,'Test Sample Data'!C22&gt;0),'Test Sample Data'!C22,40),"")</f>
        <v>31</v>
      </c>
      <c r="M23" s="80">
        <f>IF(SUM('Test Sample Data'!D$2:D$88)&gt;10,IF(AND(ISNUMBER('Test Sample Data'!D22),'Test Sample Data'!D22&lt;40,'Test Sample Data'!D22&gt;0),'Test Sample Data'!D22,40),"")</f>
        <v>30</v>
      </c>
      <c r="N23" s="80" t="str">
        <f>IF(SUM('Test Sample Data'!E$2:E$88)&gt;10,IF(AND(ISNUMBER('Test Sample Data'!E22),'Test Sample Data'!E22&lt;40,'Test Sample Data'!E22&gt;0),'Test Sample Data'!E22,40),"")</f>
        <v/>
      </c>
      <c r="O23" s="80" t="str">
        <f>IF(SUM('Test Sample Data'!F$2:F$88)&gt;10,IF(AND(ISNUMBER('Test Sample Data'!F22),'Test Sample Data'!F22&lt;40,'Test Sample Data'!F22&gt;0),'Test Sample Data'!F22,40),"")</f>
        <v/>
      </c>
      <c r="P23" s="80" t="str">
        <f>IF(SUM('Test Sample Data'!G$2:G$88)&gt;10,IF(AND(ISNUMBER('Test Sample Data'!G22),'Test Sample Data'!G22&lt;40,'Test Sample Data'!G22&gt;0),'Test Sample Data'!G22,40),"")</f>
        <v/>
      </c>
      <c r="Q23" s="80" t="str">
        <f>IF(SUM('Test Sample Data'!H$2:H$88)&gt;10,IF(AND(ISNUMBER('Test Sample Data'!H22),'Test Sample Data'!H22&lt;40,'Test Sample Data'!H22&gt;0),'Test Sample Data'!H22,40),"")</f>
        <v/>
      </c>
      <c r="R23" s="80" t="str">
        <f>IF(SUM('Test Sample Data'!I$2:I$88)&gt;10,IF(AND(ISNUMBER('Test Sample Data'!I22),'Test Sample Data'!I22&lt;40,'Test Sample Data'!I22&gt;0),'Test Sample Data'!I22,40),"")</f>
        <v/>
      </c>
      <c r="S23" s="80" t="str">
        <f>IF(SUM('Test Sample Data'!J$2:J$88)&gt;10,IF(AND(ISNUMBER('Test Sample Data'!J22),'Test Sample Data'!J22&lt;40,'Test Sample Data'!J22&gt;0),'Test Sample Data'!J22,40),"")</f>
        <v/>
      </c>
      <c r="T23" s="80" t="str">
        <f>IF(SUM('Test Sample Data'!K$2:K$88)&gt;10,IF(AND(ISNUMBER('Test Sample Data'!K22),'Test Sample Data'!K22&lt;40,'Test Sample Data'!K22&gt;0),'Test Sample Data'!K22,40),"")</f>
        <v/>
      </c>
      <c r="U23" s="80" t="str">
        <f>IF(SUM('Test Sample Data'!L$2:L$88)&gt;10,IF(AND(ISNUMBER('Test Sample Data'!L22),'Test Sample Data'!L22&lt;40,'Test Sample Data'!L22&gt;0),'Test Sample Data'!L22,40),"")</f>
        <v/>
      </c>
      <c r="V23" s="75">
        <f t="shared" si="22"/>
        <v>30.5</v>
      </c>
      <c r="W23" s="75" t="str">
        <f t="shared" si="23"/>
        <v>N/A</v>
      </c>
      <c r="X23" s="73" t="s">
        <v>21</v>
      </c>
      <c r="Y23" s="74" t="str">
        <f>'Array Table'!B22</f>
        <v>Campylobacter rectus</v>
      </c>
      <c r="Z23" s="81">
        <f t="shared" si="0"/>
        <v>9</v>
      </c>
      <c r="AA23" s="81">
        <f t="shared" si="1"/>
        <v>10</v>
      </c>
      <c r="AB23" s="81" t="str">
        <f t="shared" si="2"/>
        <v/>
      </c>
      <c r="AC23" s="81" t="str">
        <f t="shared" si="3"/>
        <v/>
      </c>
      <c r="AD23" s="81" t="str">
        <f t="shared" si="4"/>
        <v/>
      </c>
      <c r="AE23" s="81" t="str">
        <f t="shared" si="5"/>
        <v/>
      </c>
      <c r="AF23" s="81" t="str">
        <f t="shared" si="6"/>
        <v/>
      </c>
      <c r="AG23" s="81" t="str">
        <f t="shared" si="7"/>
        <v/>
      </c>
      <c r="AH23" s="81" t="str">
        <f t="shared" si="8"/>
        <v/>
      </c>
      <c r="AI23" s="81" t="str">
        <f t="shared" si="9"/>
        <v/>
      </c>
      <c r="AJ23" s="73" t="s">
        <v>21</v>
      </c>
      <c r="AK23" s="74" t="str">
        <f>'Array Table'!B22</f>
        <v>Campylobacter rectus</v>
      </c>
      <c r="AL23" s="80" t="str">
        <f t="shared" si="10"/>
        <v>+</v>
      </c>
      <c r="AM23" s="80" t="str">
        <f t="shared" si="11"/>
        <v>+</v>
      </c>
      <c r="AN23" s="80" t="str">
        <f t="shared" si="12"/>
        <v/>
      </c>
      <c r="AO23" s="80" t="str">
        <f t="shared" si="13"/>
        <v/>
      </c>
      <c r="AP23" s="80" t="str">
        <f t="shared" si="14"/>
        <v/>
      </c>
      <c r="AQ23" s="80" t="str">
        <f t="shared" si="15"/>
        <v/>
      </c>
      <c r="AR23" s="80" t="str">
        <f t="shared" si="16"/>
        <v/>
      </c>
      <c r="AS23" s="80" t="str">
        <f t="shared" si="17"/>
        <v/>
      </c>
      <c r="AT23" s="80" t="str">
        <f t="shared" si="18"/>
        <v/>
      </c>
      <c r="AU23" s="80" t="str">
        <f t="shared" si="19"/>
        <v/>
      </c>
    </row>
    <row r="24" spans="1:47" x14ac:dyDescent="0.25">
      <c r="A24" s="73" t="s">
        <v>22</v>
      </c>
      <c r="B24" s="74" t="str">
        <f>'Array Table'!B23</f>
        <v>Campylobacter showae</v>
      </c>
      <c r="C24" s="75">
        <f>IF(SUM('NTC Data'!C$2:C$98)&gt;10,IF(AND(ISNUMBER('NTC Data'!C23),'NTC Data'!C23&lt;40,'NTC Data'!C23&gt;0),'NTC Data'!C23,40),"")</f>
        <v>40</v>
      </c>
      <c r="D24" s="75">
        <f>IF(SUM('NTC Data'!D$2:D$98)&gt;10,IF(AND(ISNUMBER('NTC Data'!D23),'NTC Data'!D23&lt;40,'NTC Data'!D23&gt;0),'NTC Data'!D23,40),"")</f>
        <v>35</v>
      </c>
      <c r="E24" s="75" t="str">
        <f>IF(SUM('NTC Data'!E$2:E$98)&gt;10,IF(AND(ISNUMBER('NTC Data'!E23),'NTC Data'!E23&lt;40,'NTC Data'!E23&gt;0),'NTC Data'!E23,40),"")</f>
        <v/>
      </c>
      <c r="F24" s="75" t="str">
        <f>IF(SUM('NTC Data'!F$2:F$98)&gt;10,IF(AND(ISNUMBER('NTC Data'!F23),'NTC Data'!F23&lt;40,'NTC Data'!F23&gt;0),'NTC Data'!F23,40),"")</f>
        <v/>
      </c>
      <c r="G24" s="75" t="str">
        <f>IF(SUM('NTC Data'!G$2:G$98)&gt;10,IF(AND(ISNUMBER('NTC Data'!G23),'NTC Data'!G23&lt;40,'NTC Data'!G23&gt;0),'NTC Data'!G23,40),"")</f>
        <v/>
      </c>
      <c r="H24" s="75">
        <f t="shared" si="20"/>
        <v>37.5</v>
      </c>
      <c r="I24" s="75" t="str">
        <f t="shared" si="21"/>
        <v>N/A</v>
      </c>
      <c r="J24" s="73" t="s">
        <v>22</v>
      </c>
      <c r="K24" s="74" t="str">
        <f>'Array Table'!B23</f>
        <v>Campylobacter showae</v>
      </c>
      <c r="L24" s="80">
        <f>IF(SUM('Test Sample Data'!C$2:C$88)&gt;10,IF(AND(ISNUMBER('Test Sample Data'!C23),'Test Sample Data'!C23&lt;40,'Test Sample Data'!C23&gt;0),'Test Sample Data'!C23,40),"")</f>
        <v>30</v>
      </c>
      <c r="M24" s="80">
        <f>IF(SUM('Test Sample Data'!D$2:D$88)&gt;10,IF(AND(ISNUMBER('Test Sample Data'!D23),'Test Sample Data'!D23&lt;40,'Test Sample Data'!D23&gt;0),'Test Sample Data'!D23,40),"")</f>
        <v>35</v>
      </c>
      <c r="N24" s="80" t="str">
        <f>IF(SUM('Test Sample Data'!E$2:E$88)&gt;10,IF(AND(ISNUMBER('Test Sample Data'!E23),'Test Sample Data'!E23&lt;40,'Test Sample Data'!E23&gt;0),'Test Sample Data'!E23,40),"")</f>
        <v/>
      </c>
      <c r="O24" s="80" t="str">
        <f>IF(SUM('Test Sample Data'!F$2:F$88)&gt;10,IF(AND(ISNUMBER('Test Sample Data'!F23),'Test Sample Data'!F23&lt;40,'Test Sample Data'!F23&gt;0),'Test Sample Data'!F23,40),"")</f>
        <v/>
      </c>
      <c r="P24" s="80" t="str">
        <f>IF(SUM('Test Sample Data'!G$2:G$88)&gt;10,IF(AND(ISNUMBER('Test Sample Data'!G23),'Test Sample Data'!G23&lt;40,'Test Sample Data'!G23&gt;0),'Test Sample Data'!G23,40),"")</f>
        <v/>
      </c>
      <c r="Q24" s="80" t="str">
        <f>IF(SUM('Test Sample Data'!H$2:H$88)&gt;10,IF(AND(ISNUMBER('Test Sample Data'!H23),'Test Sample Data'!H23&lt;40,'Test Sample Data'!H23&gt;0),'Test Sample Data'!H23,40),"")</f>
        <v/>
      </c>
      <c r="R24" s="80" t="str">
        <f>IF(SUM('Test Sample Data'!I$2:I$88)&gt;10,IF(AND(ISNUMBER('Test Sample Data'!I23),'Test Sample Data'!I23&lt;40,'Test Sample Data'!I23&gt;0),'Test Sample Data'!I23,40),"")</f>
        <v/>
      </c>
      <c r="S24" s="80" t="str">
        <f>IF(SUM('Test Sample Data'!J$2:J$88)&gt;10,IF(AND(ISNUMBER('Test Sample Data'!J23),'Test Sample Data'!J23&lt;40,'Test Sample Data'!J23&gt;0),'Test Sample Data'!J23,40),"")</f>
        <v/>
      </c>
      <c r="T24" s="80" t="str">
        <f>IF(SUM('Test Sample Data'!K$2:K$88)&gt;10,IF(AND(ISNUMBER('Test Sample Data'!K23),'Test Sample Data'!K23&lt;40,'Test Sample Data'!K23&gt;0),'Test Sample Data'!K23,40),"")</f>
        <v/>
      </c>
      <c r="U24" s="80" t="str">
        <f>IF(SUM('Test Sample Data'!L$2:L$88)&gt;10,IF(AND(ISNUMBER('Test Sample Data'!L23),'Test Sample Data'!L23&lt;40,'Test Sample Data'!L23&gt;0),'Test Sample Data'!L23,40),"")</f>
        <v/>
      </c>
      <c r="V24" s="75">
        <f t="shared" si="22"/>
        <v>32.5</v>
      </c>
      <c r="W24" s="75" t="str">
        <f t="shared" si="23"/>
        <v>N/A</v>
      </c>
      <c r="X24" s="73" t="s">
        <v>22</v>
      </c>
      <c r="Y24" s="74" t="str">
        <f>'Array Table'!B23</f>
        <v>Campylobacter showae</v>
      </c>
      <c r="Z24" s="81">
        <f t="shared" si="0"/>
        <v>7.5</v>
      </c>
      <c r="AA24" s="81">
        <f t="shared" si="1"/>
        <v>2.5</v>
      </c>
      <c r="AB24" s="81" t="str">
        <f t="shared" si="2"/>
        <v/>
      </c>
      <c r="AC24" s="81" t="str">
        <f t="shared" si="3"/>
        <v/>
      </c>
      <c r="AD24" s="81" t="str">
        <f t="shared" si="4"/>
        <v/>
      </c>
      <c r="AE24" s="81" t="str">
        <f t="shared" si="5"/>
        <v/>
      </c>
      <c r="AF24" s="81" t="str">
        <f t="shared" si="6"/>
        <v/>
      </c>
      <c r="AG24" s="81" t="str">
        <f t="shared" si="7"/>
        <v/>
      </c>
      <c r="AH24" s="81" t="str">
        <f t="shared" si="8"/>
        <v/>
      </c>
      <c r="AI24" s="81" t="str">
        <f t="shared" si="9"/>
        <v/>
      </c>
      <c r="AJ24" s="73" t="s">
        <v>22</v>
      </c>
      <c r="AK24" s="74" t="str">
        <f>'Array Table'!B23</f>
        <v>Campylobacter showae</v>
      </c>
      <c r="AL24" s="80" t="str">
        <f t="shared" si="10"/>
        <v>+</v>
      </c>
      <c r="AM24" s="80" t="str">
        <f t="shared" si="11"/>
        <v/>
      </c>
      <c r="AN24" s="80" t="str">
        <f t="shared" si="12"/>
        <v/>
      </c>
      <c r="AO24" s="80" t="str">
        <f t="shared" si="13"/>
        <v/>
      </c>
      <c r="AP24" s="80" t="str">
        <f t="shared" si="14"/>
        <v/>
      </c>
      <c r="AQ24" s="80" t="str">
        <f t="shared" si="15"/>
        <v/>
      </c>
      <c r="AR24" s="80" t="str">
        <f t="shared" si="16"/>
        <v/>
      </c>
      <c r="AS24" s="80" t="str">
        <f t="shared" si="17"/>
        <v/>
      </c>
      <c r="AT24" s="80" t="str">
        <f t="shared" si="18"/>
        <v/>
      </c>
      <c r="AU24" s="80" t="str">
        <f t="shared" si="19"/>
        <v/>
      </c>
    </row>
    <row r="25" spans="1:47" x14ac:dyDescent="0.25">
      <c r="A25" s="73" t="s">
        <v>23</v>
      </c>
      <c r="B25" s="74" t="str">
        <f>'Array Table'!B24</f>
        <v>Candida albicans</v>
      </c>
      <c r="C25" s="75">
        <f>IF(SUM('NTC Data'!C$2:C$98)&gt;10,IF(AND(ISNUMBER('NTC Data'!C24),'NTC Data'!C24&lt;40,'NTC Data'!C24&gt;0),'NTC Data'!C24,40),"")</f>
        <v>40</v>
      </c>
      <c r="D25" s="75">
        <f>IF(SUM('NTC Data'!D$2:D$98)&gt;10,IF(AND(ISNUMBER('NTC Data'!D24),'NTC Data'!D24&lt;40,'NTC Data'!D24&gt;0),'NTC Data'!D24,40),"")</f>
        <v>40</v>
      </c>
      <c r="E25" s="75" t="str">
        <f>IF(SUM('NTC Data'!E$2:E$98)&gt;10,IF(AND(ISNUMBER('NTC Data'!E24),'NTC Data'!E24&lt;40,'NTC Data'!E24&gt;0),'NTC Data'!E24,40),"")</f>
        <v/>
      </c>
      <c r="F25" s="75" t="str">
        <f>IF(SUM('NTC Data'!F$2:F$98)&gt;10,IF(AND(ISNUMBER('NTC Data'!F24),'NTC Data'!F24&lt;40,'NTC Data'!F24&gt;0),'NTC Data'!F24,40),"")</f>
        <v/>
      </c>
      <c r="G25" s="75" t="str">
        <f>IF(SUM('NTC Data'!G$2:G$98)&gt;10,IF(AND(ISNUMBER('NTC Data'!G24),'NTC Data'!G24&lt;40,'NTC Data'!G24&gt;0),'NTC Data'!G24,40),"")</f>
        <v/>
      </c>
      <c r="H25" s="75">
        <f t="shared" si="20"/>
        <v>40</v>
      </c>
      <c r="I25" s="75" t="str">
        <f t="shared" si="21"/>
        <v>N/A</v>
      </c>
      <c r="J25" s="73" t="s">
        <v>23</v>
      </c>
      <c r="K25" s="74" t="str">
        <f>'Array Table'!B24</f>
        <v>Candida albicans</v>
      </c>
      <c r="L25" s="80">
        <f>IF(SUM('Test Sample Data'!C$2:C$88)&gt;10,IF(AND(ISNUMBER('Test Sample Data'!C24),'Test Sample Data'!C24&lt;40,'Test Sample Data'!C24&gt;0),'Test Sample Data'!C24,40),"")</f>
        <v>36</v>
      </c>
      <c r="M25" s="80">
        <f>IF(SUM('Test Sample Data'!D$2:D$88)&gt;10,IF(AND(ISNUMBER('Test Sample Data'!D24),'Test Sample Data'!D24&lt;40,'Test Sample Data'!D24&gt;0),'Test Sample Data'!D24,40),"")</f>
        <v>31</v>
      </c>
      <c r="N25" s="80" t="str">
        <f>IF(SUM('Test Sample Data'!E$2:E$88)&gt;10,IF(AND(ISNUMBER('Test Sample Data'!E24),'Test Sample Data'!E24&lt;40,'Test Sample Data'!E24&gt;0),'Test Sample Data'!E24,40),"")</f>
        <v/>
      </c>
      <c r="O25" s="80" t="str">
        <f>IF(SUM('Test Sample Data'!F$2:F$88)&gt;10,IF(AND(ISNUMBER('Test Sample Data'!F24),'Test Sample Data'!F24&lt;40,'Test Sample Data'!F24&gt;0),'Test Sample Data'!F24,40),"")</f>
        <v/>
      </c>
      <c r="P25" s="80" t="str">
        <f>IF(SUM('Test Sample Data'!G$2:G$88)&gt;10,IF(AND(ISNUMBER('Test Sample Data'!G24),'Test Sample Data'!G24&lt;40,'Test Sample Data'!G24&gt;0),'Test Sample Data'!G24,40),"")</f>
        <v/>
      </c>
      <c r="Q25" s="80" t="str">
        <f>IF(SUM('Test Sample Data'!H$2:H$88)&gt;10,IF(AND(ISNUMBER('Test Sample Data'!H24),'Test Sample Data'!H24&lt;40,'Test Sample Data'!H24&gt;0),'Test Sample Data'!H24,40),"")</f>
        <v/>
      </c>
      <c r="R25" s="80" t="str">
        <f>IF(SUM('Test Sample Data'!I$2:I$88)&gt;10,IF(AND(ISNUMBER('Test Sample Data'!I24),'Test Sample Data'!I24&lt;40,'Test Sample Data'!I24&gt;0),'Test Sample Data'!I24,40),"")</f>
        <v/>
      </c>
      <c r="S25" s="80" t="str">
        <f>IF(SUM('Test Sample Data'!J$2:J$88)&gt;10,IF(AND(ISNUMBER('Test Sample Data'!J24),'Test Sample Data'!J24&lt;40,'Test Sample Data'!J24&gt;0),'Test Sample Data'!J24,40),"")</f>
        <v/>
      </c>
      <c r="T25" s="80" t="str">
        <f>IF(SUM('Test Sample Data'!K$2:K$88)&gt;10,IF(AND(ISNUMBER('Test Sample Data'!K24),'Test Sample Data'!K24&lt;40,'Test Sample Data'!K24&gt;0),'Test Sample Data'!K24,40),"")</f>
        <v/>
      </c>
      <c r="U25" s="80" t="str">
        <f>IF(SUM('Test Sample Data'!L$2:L$88)&gt;10,IF(AND(ISNUMBER('Test Sample Data'!L24),'Test Sample Data'!L24&lt;40,'Test Sample Data'!L24&gt;0),'Test Sample Data'!L24,40),"")</f>
        <v/>
      </c>
      <c r="V25" s="75">
        <f t="shared" si="22"/>
        <v>33.5</v>
      </c>
      <c r="W25" s="75" t="str">
        <f t="shared" si="23"/>
        <v>N/A</v>
      </c>
      <c r="X25" s="73" t="s">
        <v>23</v>
      </c>
      <c r="Y25" s="74" t="str">
        <f>'Array Table'!B24</f>
        <v>Candida albicans</v>
      </c>
      <c r="Z25" s="81">
        <f t="shared" si="0"/>
        <v>4</v>
      </c>
      <c r="AA25" s="81">
        <f t="shared" si="1"/>
        <v>9</v>
      </c>
      <c r="AB25" s="81" t="str">
        <f t="shared" si="2"/>
        <v/>
      </c>
      <c r="AC25" s="81" t="str">
        <f t="shared" si="3"/>
        <v/>
      </c>
      <c r="AD25" s="81" t="str">
        <f t="shared" si="4"/>
        <v/>
      </c>
      <c r="AE25" s="81" t="str">
        <f t="shared" si="5"/>
        <v/>
      </c>
      <c r="AF25" s="81" t="str">
        <f t="shared" si="6"/>
        <v/>
      </c>
      <c r="AG25" s="81" t="str">
        <f t="shared" si="7"/>
        <v/>
      </c>
      <c r="AH25" s="81" t="str">
        <f t="shared" si="8"/>
        <v/>
      </c>
      <c r="AI25" s="81" t="str">
        <f t="shared" si="9"/>
        <v/>
      </c>
      <c r="AJ25" s="73" t="s">
        <v>23</v>
      </c>
      <c r="AK25" s="74" t="str">
        <f>'Array Table'!B24</f>
        <v>Candida albicans</v>
      </c>
      <c r="AL25" s="80" t="str">
        <f t="shared" si="10"/>
        <v>+/-</v>
      </c>
      <c r="AM25" s="80" t="str">
        <f t="shared" si="11"/>
        <v>+</v>
      </c>
      <c r="AN25" s="80" t="str">
        <f t="shared" si="12"/>
        <v/>
      </c>
      <c r="AO25" s="80" t="str">
        <f t="shared" si="13"/>
        <v/>
      </c>
      <c r="AP25" s="80" t="str">
        <f t="shared" si="14"/>
        <v/>
      </c>
      <c r="AQ25" s="80" t="str">
        <f t="shared" si="15"/>
        <v/>
      </c>
      <c r="AR25" s="80" t="str">
        <f t="shared" si="16"/>
        <v/>
      </c>
      <c r="AS25" s="80" t="str">
        <f t="shared" si="17"/>
        <v/>
      </c>
      <c r="AT25" s="80" t="str">
        <f t="shared" si="18"/>
        <v/>
      </c>
      <c r="AU25" s="80" t="str">
        <f t="shared" si="19"/>
        <v/>
      </c>
    </row>
    <row r="26" spans="1:47" x14ac:dyDescent="0.25">
      <c r="A26" s="73" t="s">
        <v>24</v>
      </c>
      <c r="B26" s="74" t="str">
        <f>'Array Table'!B25</f>
        <v>Candida glabrata</v>
      </c>
      <c r="C26" s="75">
        <f>IF(SUM('NTC Data'!C$2:C$98)&gt;10,IF(AND(ISNUMBER('NTC Data'!C25),'NTC Data'!C25&lt;40,'NTC Data'!C25&gt;0),'NTC Data'!C25,40),"")</f>
        <v>40</v>
      </c>
      <c r="D26" s="75">
        <f>IF(SUM('NTC Data'!D$2:D$98)&gt;10,IF(AND(ISNUMBER('NTC Data'!D25),'NTC Data'!D25&lt;40,'NTC Data'!D25&gt;0),'NTC Data'!D25,40),"")</f>
        <v>40</v>
      </c>
      <c r="E26" s="75" t="str">
        <f>IF(SUM('NTC Data'!E$2:E$98)&gt;10,IF(AND(ISNUMBER('NTC Data'!E25),'NTC Data'!E25&lt;40,'NTC Data'!E25&gt;0),'NTC Data'!E25,40),"")</f>
        <v/>
      </c>
      <c r="F26" s="75" t="str">
        <f>IF(SUM('NTC Data'!F$2:F$98)&gt;10,IF(AND(ISNUMBER('NTC Data'!F25),'NTC Data'!F25&lt;40,'NTC Data'!F25&gt;0),'NTC Data'!F25,40),"")</f>
        <v/>
      </c>
      <c r="G26" s="75" t="str">
        <f>IF(SUM('NTC Data'!G$2:G$98)&gt;10,IF(AND(ISNUMBER('NTC Data'!G25),'NTC Data'!G25&lt;40,'NTC Data'!G25&gt;0),'NTC Data'!G25,40),"")</f>
        <v/>
      </c>
      <c r="H26" s="75">
        <f t="shared" si="20"/>
        <v>40</v>
      </c>
      <c r="I26" s="75" t="str">
        <f t="shared" si="21"/>
        <v>N/A</v>
      </c>
      <c r="J26" s="73" t="s">
        <v>24</v>
      </c>
      <c r="K26" s="74" t="str">
        <f>'Array Table'!B25</f>
        <v>Candida glabrata</v>
      </c>
      <c r="L26" s="80">
        <f>IF(SUM('Test Sample Data'!C$2:C$88)&gt;10,IF(AND(ISNUMBER('Test Sample Data'!C25),'Test Sample Data'!C25&lt;40,'Test Sample Data'!C25&gt;0),'Test Sample Data'!C25,40),"")</f>
        <v>40</v>
      </c>
      <c r="M26" s="80">
        <f>IF(SUM('Test Sample Data'!D$2:D$88)&gt;10,IF(AND(ISNUMBER('Test Sample Data'!D25),'Test Sample Data'!D25&lt;40,'Test Sample Data'!D25&gt;0),'Test Sample Data'!D25,40),"")</f>
        <v>40</v>
      </c>
      <c r="N26" s="80" t="str">
        <f>IF(SUM('Test Sample Data'!E$2:E$88)&gt;10,IF(AND(ISNUMBER('Test Sample Data'!E25),'Test Sample Data'!E25&lt;40,'Test Sample Data'!E25&gt;0),'Test Sample Data'!E25,40),"")</f>
        <v/>
      </c>
      <c r="O26" s="80" t="str">
        <f>IF(SUM('Test Sample Data'!F$2:F$88)&gt;10,IF(AND(ISNUMBER('Test Sample Data'!F25),'Test Sample Data'!F25&lt;40,'Test Sample Data'!F25&gt;0),'Test Sample Data'!F25,40),"")</f>
        <v/>
      </c>
      <c r="P26" s="80" t="str">
        <f>IF(SUM('Test Sample Data'!G$2:G$88)&gt;10,IF(AND(ISNUMBER('Test Sample Data'!G25),'Test Sample Data'!G25&lt;40,'Test Sample Data'!G25&gt;0),'Test Sample Data'!G25,40),"")</f>
        <v/>
      </c>
      <c r="Q26" s="80" t="str">
        <f>IF(SUM('Test Sample Data'!H$2:H$88)&gt;10,IF(AND(ISNUMBER('Test Sample Data'!H25),'Test Sample Data'!H25&lt;40,'Test Sample Data'!H25&gt;0),'Test Sample Data'!H25,40),"")</f>
        <v/>
      </c>
      <c r="R26" s="80" t="str">
        <f>IF(SUM('Test Sample Data'!I$2:I$88)&gt;10,IF(AND(ISNUMBER('Test Sample Data'!I25),'Test Sample Data'!I25&lt;40,'Test Sample Data'!I25&gt;0),'Test Sample Data'!I25,40),"")</f>
        <v/>
      </c>
      <c r="S26" s="80" t="str">
        <f>IF(SUM('Test Sample Data'!J$2:J$88)&gt;10,IF(AND(ISNUMBER('Test Sample Data'!J25),'Test Sample Data'!J25&lt;40,'Test Sample Data'!J25&gt;0),'Test Sample Data'!J25,40),"")</f>
        <v/>
      </c>
      <c r="T26" s="80" t="str">
        <f>IF(SUM('Test Sample Data'!K$2:K$88)&gt;10,IF(AND(ISNUMBER('Test Sample Data'!K25),'Test Sample Data'!K25&lt;40,'Test Sample Data'!K25&gt;0),'Test Sample Data'!K25,40),"")</f>
        <v/>
      </c>
      <c r="U26" s="80" t="str">
        <f>IF(SUM('Test Sample Data'!L$2:L$88)&gt;10,IF(AND(ISNUMBER('Test Sample Data'!L25),'Test Sample Data'!L25&lt;40,'Test Sample Data'!L25&gt;0),'Test Sample Data'!L25,40),"")</f>
        <v/>
      </c>
      <c r="V26" s="75">
        <f t="shared" si="22"/>
        <v>40</v>
      </c>
      <c r="W26" s="75" t="str">
        <f t="shared" si="23"/>
        <v>N/A</v>
      </c>
      <c r="X26" s="73" t="s">
        <v>24</v>
      </c>
      <c r="Y26" s="74" t="str">
        <f>'Array Table'!B25</f>
        <v>Candida glabrata</v>
      </c>
      <c r="Z26" s="81">
        <f t="shared" si="0"/>
        <v>0</v>
      </c>
      <c r="AA26" s="81">
        <f t="shared" si="1"/>
        <v>0</v>
      </c>
      <c r="AB26" s="81" t="str">
        <f t="shared" si="2"/>
        <v/>
      </c>
      <c r="AC26" s="81" t="str">
        <f t="shared" si="3"/>
        <v/>
      </c>
      <c r="AD26" s="81" t="str">
        <f t="shared" si="4"/>
        <v/>
      </c>
      <c r="AE26" s="81" t="str">
        <f t="shared" si="5"/>
        <v/>
      </c>
      <c r="AF26" s="81" t="str">
        <f t="shared" si="6"/>
        <v/>
      </c>
      <c r="AG26" s="81" t="str">
        <f t="shared" si="7"/>
        <v/>
      </c>
      <c r="AH26" s="81" t="str">
        <f t="shared" si="8"/>
        <v/>
      </c>
      <c r="AI26" s="81" t="str">
        <f t="shared" si="9"/>
        <v/>
      </c>
      <c r="AJ26" s="73" t="s">
        <v>24</v>
      </c>
      <c r="AK26" s="74" t="str">
        <f>'Array Table'!B25</f>
        <v>Candida glabrata</v>
      </c>
      <c r="AL26" s="80" t="str">
        <f t="shared" si="10"/>
        <v/>
      </c>
      <c r="AM26" s="80" t="str">
        <f t="shared" si="11"/>
        <v/>
      </c>
      <c r="AN26" s="80" t="str">
        <f t="shared" si="12"/>
        <v/>
      </c>
      <c r="AO26" s="80" t="str">
        <f t="shared" si="13"/>
        <v/>
      </c>
      <c r="AP26" s="80" t="str">
        <f t="shared" si="14"/>
        <v/>
      </c>
      <c r="AQ26" s="80" t="str">
        <f t="shared" si="15"/>
        <v/>
      </c>
      <c r="AR26" s="80" t="str">
        <f t="shared" si="16"/>
        <v/>
      </c>
      <c r="AS26" s="80" t="str">
        <f t="shared" si="17"/>
        <v/>
      </c>
      <c r="AT26" s="80" t="str">
        <f t="shared" si="18"/>
        <v/>
      </c>
      <c r="AU26" s="80" t="str">
        <f t="shared" si="19"/>
        <v/>
      </c>
    </row>
    <row r="27" spans="1:47" x14ac:dyDescent="0.25">
      <c r="A27" s="73" t="s">
        <v>25</v>
      </c>
      <c r="B27" s="74" t="str">
        <f>'Array Table'!B26</f>
        <v>Candida krusei</v>
      </c>
      <c r="C27" s="75">
        <f>IF(SUM('NTC Data'!C$2:C$98)&gt;10,IF(AND(ISNUMBER('NTC Data'!C26),'NTC Data'!C26&lt;40,'NTC Data'!C26&gt;0),'NTC Data'!C26,40),"")</f>
        <v>40</v>
      </c>
      <c r="D27" s="75">
        <f>IF(SUM('NTC Data'!D$2:D$98)&gt;10,IF(AND(ISNUMBER('NTC Data'!D26),'NTC Data'!D26&lt;40,'NTC Data'!D26&gt;0),'NTC Data'!D26,40),"")</f>
        <v>40</v>
      </c>
      <c r="E27" s="75" t="str">
        <f>IF(SUM('NTC Data'!E$2:E$98)&gt;10,IF(AND(ISNUMBER('NTC Data'!E26),'NTC Data'!E26&lt;40,'NTC Data'!E26&gt;0),'NTC Data'!E26,40),"")</f>
        <v/>
      </c>
      <c r="F27" s="75" t="str">
        <f>IF(SUM('NTC Data'!F$2:F$98)&gt;10,IF(AND(ISNUMBER('NTC Data'!F26),'NTC Data'!F26&lt;40,'NTC Data'!F26&gt;0),'NTC Data'!F26,40),"")</f>
        <v/>
      </c>
      <c r="G27" s="75" t="str">
        <f>IF(SUM('NTC Data'!G$2:G$98)&gt;10,IF(AND(ISNUMBER('NTC Data'!G26),'NTC Data'!G26&lt;40,'NTC Data'!G26&gt;0),'NTC Data'!G26,40),"")</f>
        <v/>
      </c>
      <c r="H27" s="75">
        <f t="shared" si="20"/>
        <v>40</v>
      </c>
      <c r="I27" s="75" t="str">
        <f t="shared" si="21"/>
        <v>N/A</v>
      </c>
      <c r="J27" s="73" t="s">
        <v>25</v>
      </c>
      <c r="K27" s="74" t="str">
        <f>'Array Table'!B26</f>
        <v>Candida krusei</v>
      </c>
      <c r="L27" s="80">
        <f>IF(SUM('Test Sample Data'!C$2:C$88)&gt;10,IF(AND(ISNUMBER('Test Sample Data'!C26),'Test Sample Data'!C26&lt;40,'Test Sample Data'!C26&gt;0),'Test Sample Data'!C26,40),"")</f>
        <v>40</v>
      </c>
      <c r="M27" s="80">
        <f>IF(SUM('Test Sample Data'!D$2:D$88)&gt;10,IF(AND(ISNUMBER('Test Sample Data'!D26),'Test Sample Data'!D26&lt;40,'Test Sample Data'!D26&gt;0),'Test Sample Data'!D26,40),"")</f>
        <v>40</v>
      </c>
      <c r="N27" s="80" t="str">
        <f>IF(SUM('Test Sample Data'!E$2:E$88)&gt;10,IF(AND(ISNUMBER('Test Sample Data'!E26),'Test Sample Data'!E26&lt;40,'Test Sample Data'!E26&gt;0),'Test Sample Data'!E26,40),"")</f>
        <v/>
      </c>
      <c r="O27" s="80" t="str">
        <f>IF(SUM('Test Sample Data'!F$2:F$88)&gt;10,IF(AND(ISNUMBER('Test Sample Data'!F26),'Test Sample Data'!F26&lt;40,'Test Sample Data'!F26&gt;0),'Test Sample Data'!F26,40),"")</f>
        <v/>
      </c>
      <c r="P27" s="80" t="str">
        <f>IF(SUM('Test Sample Data'!G$2:G$88)&gt;10,IF(AND(ISNUMBER('Test Sample Data'!G26),'Test Sample Data'!G26&lt;40,'Test Sample Data'!G26&gt;0),'Test Sample Data'!G26,40),"")</f>
        <v/>
      </c>
      <c r="Q27" s="80" t="str">
        <f>IF(SUM('Test Sample Data'!H$2:H$88)&gt;10,IF(AND(ISNUMBER('Test Sample Data'!H26),'Test Sample Data'!H26&lt;40,'Test Sample Data'!H26&gt;0),'Test Sample Data'!H26,40),"")</f>
        <v/>
      </c>
      <c r="R27" s="80" t="str">
        <f>IF(SUM('Test Sample Data'!I$2:I$88)&gt;10,IF(AND(ISNUMBER('Test Sample Data'!I26),'Test Sample Data'!I26&lt;40,'Test Sample Data'!I26&gt;0),'Test Sample Data'!I26,40),"")</f>
        <v/>
      </c>
      <c r="S27" s="80" t="str">
        <f>IF(SUM('Test Sample Data'!J$2:J$88)&gt;10,IF(AND(ISNUMBER('Test Sample Data'!J26),'Test Sample Data'!J26&lt;40,'Test Sample Data'!J26&gt;0),'Test Sample Data'!J26,40),"")</f>
        <v/>
      </c>
      <c r="T27" s="80" t="str">
        <f>IF(SUM('Test Sample Data'!K$2:K$88)&gt;10,IF(AND(ISNUMBER('Test Sample Data'!K26),'Test Sample Data'!K26&lt;40,'Test Sample Data'!K26&gt;0),'Test Sample Data'!K26,40),"")</f>
        <v/>
      </c>
      <c r="U27" s="80" t="str">
        <f>IF(SUM('Test Sample Data'!L$2:L$88)&gt;10,IF(AND(ISNUMBER('Test Sample Data'!L26),'Test Sample Data'!L26&lt;40,'Test Sample Data'!L26&gt;0),'Test Sample Data'!L26,40),"")</f>
        <v/>
      </c>
      <c r="V27" s="75">
        <f t="shared" si="22"/>
        <v>40</v>
      </c>
      <c r="W27" s="75" t="str">
        <f t="shared" si="23"/>
        <v>N/A</v>
      </c>
      <c r="X27" s="73" t="s">
        <v>25</v>
      </c>
      <c r="Y27" s="74" t="str">
        <f>'Array Table'!B26</f>
        <v>Candida krusei</v>
      </c>
      <c r="Z27" s="81">
        <f t="shared" si="0"/>
        <v>0</v>
      </c>
      <c r="AA27" s="81">
        <f t="shared" si="1"/>
        <v>0</v>
      </c>
      <c r="AB27" s="81" t="str">
        <f t="shared" si="2"/>
        <v/>
      </c>
      <c r="AC27" s="81" t="str">
        <f t="shared" si="3"/>
        <v/>
      </c>
      <c r="AD27" s="81" t="str">
        <f t="shared" si="4"/>
        <v/>
      </c>
      <c r="AE27" s="81" t="str">
        <f t="shared" si="5"/>
        <v/>
      </c>
      <c r="AF27" s="81" t="str">
        <f t="shared" si="6"/>
        <v/>
      </c>
      <c r="AG27" s="81" t="str">
        <f t="shared" si="7"/>
        <v/>
      </c>
      <c r="AH27" s="81" t="str">
        <f t="shared" si="8"/>
        <v/>
      </c>
      <c r="AI27" s="81" t="str">
        <f t="shared" si="9"/>
        <v/>
      </c>
      <c r="AJ27" s="73" t="s">
        <v>25</v>
      </c>
      <c r="AK27" s="74" t="str">
        <f>'Array Table'!B26</f>
        <v>Candida krusei</v>
      </c>
      <c r="AL27" s="80" t="str">
        <f t="shared" si="10"/>
        <v/>
      </c>
      <c r="AM27" s="80" t="str">
        <f t="shared" si="11"/>
        <v/>
      </c>
      <c r="AN27" s="80" t="str">
        <f t="shared" si="12"/>
        <v/>
      </c>
      <c r="AO27" s="80" t="str">
        <f t="shared" si="13"/>
        <v/>
      </c>
      <c r="AP27" s="80" t="str">
        <f t="shared" si="14"/>
        <v/>
      </c>
      <c r="AQ27" s="80" t="str">
        <f t="shared" si="15"/>
        <v/>
      </c>
      <c r="AR27" s="80" t="str">
        <f t="shared" si="16"/>
        <v/>
      </c>
      <c r="AS27" s="80" t="str">
        <f t="shared" si="17"/>
        <v/>
      </c>
      <c r="AT27" s="80" t="str">
        <f t="shared" si="18"/>
        <v/>
      </c>
      <c r="AU27" s="80" t="str">
        <f t="shared" si="19"/>
        <v/>
      </c>
    </row>
    <row r="28" spans="1:47" x14ac:dyDescent="0.25">
      <c r="A28" s="73" t="s">
        <v>26</v>
      </c>
      <c r="B28" s="74" t="str">
        <f>'Array Table'!B27</f>
        <v>Candida parapsilosis</v>
      </c>
      <c r="C28" s="75">
        <f>IF(SUM('NTC Data'!C$2:C$98)&gt;10,IF(AND(ISNUMBER('NTC Data'!C27),'NTC Data'!C27&lt;40,'NTC Data'!C27&gt;0),'NTC Data'!C27,40),"")</f>
        <v>40</v>
      </c>
      <c r="D28" s="75">
        <f>IF(SUM('NTC Data'!D$2:D$98)&gt;10,IF(AND(ISNUMBER('NTC Data'!D27),'NTC Data'!D27&lt;40,'NTC Data'!D27&gt;0),'NTC Data'!D27,40),"")</f>
        <v>40</v>
      </c>
      <c r="E28" s="75" t="str">
        <f>IF(SUM('NTC Data'!E$2:E$98)&gt;10,IF(AND(ISNUMBER('NTC Data'!E27),'NTC Data'!E27&lt;40,'NTC Data'!E27&gt;0),'NTC Data'!E27,40),"")</f>
        <v/>
      </c>
      <c r="F28" s="75" t="str">
        <f>IF(SUM('NTC Data'!F$2:F$98)&gt;10,IF(AND(ISNUMBER('NTC Data'!F27),'NTC Data'!F27&lt;40,'NTC Data'!F27&gt;0),'NTC Data'!F27,40),"")</f>
        <v/>
      </c>
      <c r="G28" s="75" t="str">
        <f>IF(SUM('NTC Data'!G$2:G$98)&gt;10,IF(AND(ISNUMBER('NTC Data'!G27),'NTC Data'!G27&lt;40,'NTC Data'!G27&gt;0),'NTC Data'!G27,40),"")</f>
        <v/>
      </c>
      <c r="H28" s="75">
        <f t="shared" si="20"/>
        <v>40</v>
      </c>
      <c r="I28" s="75" t="str">
        <f t="shared" si="21"/>
        <v>N/A</v>
      </c>
      <c r="J28" s="73" t="s">
        <v>26</v>
      </c>
      <c r="K28" s="74" t="str">
        <f>'Array Table'!B27</f>
        <v>Candida parapsilosis</v>
      </c>
      <c r="L28" s="80">
        <f>IF(SUM('Test Sample Data'!C$2:C$88)&gt;10,IF(AND(ISNUMBER('Test Sample Data'!C27),'Test Sample Data'!C27&lt;40,'Test Sample Data'!C27&gt;0),'Test Sample Data'!C27,40),"")</f>
        <v>40</v>
      </c>
      <c r="M28" s="80">
        <f>IF(SUM('Test Sample Data'!D$2:D$88)&gt;10,IF(AND(ISNUMBER('Test Sample Data'!D27),'Test Sample Data'!D27&lt;40,'Test Sample Data'!D27&gt;0),'Test Sample Data'!D27,40),"")</f>
        <v>40</v>
      </c>
      <c r="N28" s="80" t="str">
        <f>IF(SUM('Test Sample Data'!E$2:E$88)&gt;10,IF(AND(ISNUMBER('Test Sample Data'!E27),'Test Sample Data'!E27&lt;40,'Test Sample Data'!E27&gt;0),'Test Sample Data'!E27,40),"")</f>
        <v/>
      </c>
      <c r="O28" s="80" t="str">
        <f>IF(SUM('Test Sample Data'!F$2:F$88)&gt;10,IF(AND(ISNUMBER('Test Sample Data'!F27),'Test Sample Data'!F27&lt;40,'Test Sample Data'!F27&gt;0),'Test Sample Data'!F27,40),"")</f>
        <v/>
      </c>
      <c r="P28" s="80" t="str">
        <f>IF(SUM('Test Sample Data'!G$2:G$88)&gt;10,IF(AND(ISNUMBER('Test Sample Data'!G27),'Test Sample Data'!G27&lt;40,'Test Sample Data'!G27&gt;0),'Test Sample Data'!G27,40),"")</f>
        <v/>
      </c>
      <c r="Q28" s="80" t="str">
        <f>IF(SUM('Test Sample Data'!H$2:H$88)&gt;10,IF(AND(ISNUMBER('Test Sample Data'!H27),'Test Sample Data'!H27&lt;40,'Test Sample Data'!H27&gt;0),'Test Sample Data'!H27,40),"")</f>
        <v/>
      </c>
      <c r="R28" s="80" t="str">
        <f>IF(SUM('Test Sample Data'!I$2:I$88)&gt;10,IF(AND(ISNUMBER('Test Sample Data'!I27),'Test Sample Data'!I27&lt;40,'Test Sample Data'!I27&gt;0),'Test Sample Data'!I27,40),"")</f>
        <v/>
      </c>
      <c r="S28" s="80" t="str">
        <f>IF(SUM('Test Sample Data'!J$2:J$88)&gt;10,IF(AND(ISNUMBER('Test Sample Data'!J27),'Test Sample Data'!J27&lt;40,'Test Sample Data'!J27&gt;0),'Test Sample Data'!J27,40),"")</f>
        <v/>
      </c>
      <c r="T28" s="80" t="str">
        <f>IF(SUM('Test Sample Data'!K$2:K$88)&gt;10,IF(AND(ISNUMBER('Test Sample Data'!K27),'Test Sample Data'!K27&lt;40,'Test Sample Data'!K27&gt;0),'Test Sample Data'!K27,40),"")</f>
        <v/>
      </c>
      <c r="U28" s="80" t="str">
        <f>IF(SUM('Test Sample Data'!L$2:L$88)&gt;10,IF(AND(ISNUMBER('Test Sample Data'!L27),'Test Sample Data'!L27&lt;40,'Test Sample Data'!L27&gt;0),'Test Sample Data'!L27,40),"")</f>
        <v/>
      </c>
      <c r="V28" s="75">
        <f t="shared" si="22"/>
        <v>40</v>
      </c>
      <c r="W28" s="75" t="str">
        <f t="shared" si="23"/>
        <v>N/A</v>
      </c>
      <c r="X28" s="73" t="s">
        <v>26</v>
      </c>
      <c r="Y28" s="74" t="str">
        <f>'Array Table'!B27</f>
        <v>Candida parapsilosis</v>
      </c>
      <c r="Z28" s="81">
        <f t="shared" si="0"/>
        <v>0</v>
      </c>
      <c r="AA28" s="81">
        <f t="shared" si="1"/>
        <v>0</v>
      </c>
      <c r="AB28" s="81" t="str">
        <f t="shared" si="2"/>
        <v/>
      </c>
      <c r="AC28" s="81" t="str">
        <f t="shared" si="3"/>
        <v/>
      </c>
      <c r="AD28" s="81" t="str">
        <f t="shared" si="4"/>
        <v/>
      </c>
      <c r="AE28" s="81" t="str">
        <f t="shared" si="5"/>
        <v/>
      </c>
      <c r="AF28" s="81" t="str">
        <f t="shared" si="6"/>
        <v/>
      </c>
      <c r="AG28" s="81" t="str">
        <f t="shared" si="7"/>
        <v/>
      </c>
      <c r="AH28" s="81" t="str">
        <f t="shared" si="8"/>
        <v/>
      </c>
      <c r="AI28" s="81" t="str">
        <f t="shared" si="9"/>
        <v/>
      </c>
      <c r="AJ28" s="73" t="s">
        <v>26</v>
      </c>
      <c r="AK28" s="74" t="str">
        <f>'Array Table'!B27</f>
        <v>Candida parapsilosis</v>
      </c>
      <c r="AL28" s="80" t="str">
        <f t="shared" si="10"/>
        <v/>
      </c>
      <c r="AM28" s="80" t="str">
        <f t="shared" si="11"/>
        <v/>
      </c>
      <c r="AN28" s="80" t="str">
        <f t="shared" si="12"/>
        <v/>
      </c>
      <c r="AO28" s="80" t="str">
        <f t="shared" si="13"/>
        <v/>
      </c>
      <c r="AP28" s="80" t="str">
        <f t="shared" si="14"/>
        <v/>
      </c>
      <c r="AQ28" s="80" t="str">
        <f t="shared" si="15"/>
        <v/>
      </c>
      <c r="AR28" s="80" t="str">
        <f t="shared" si="16"/>
        <v/>
      </c>
      <c r="AS28" s="80" t="str">
        <f t="shared" si="17"/>
        <v/>
      </c>
      <c r="AT28" s="80" t="str">
        <f t="shared" si="18"/>
        <v/>
      </c>
      <c r="AU28" s="80" t="str">
        <f t="shared" si="19"/>
        <v/>
      </c>
    </row>
    <row r="29" spans="1:47" x14ac:dyDescent="0.25">
      <c r="A29" s="73" t="s">
        <v>27</v>
      </c>
      <c r="B29" s="74" t="str">
        <f>'Array Table'!B28</f>
        <v>Capnocytophaga gingivalis</v>
      </c>
      <c r="C29" s="75">
        <f>IF(SUM('NTC Data'!C$2:C$98)&gt;10,IF(AND(ISNUMBER('NTC Data'!C28),'NTC Data'!C28&lt;40,'NTC Data'!C28&gt;0),'NTC Data'!C28,40),"")</f>
        <v>40</v>
      </c>
      <c r="D29" s="75">
        <f>IF(SUM('NTC Data'!D$2:D$98)&gt;10,IF(AND(ISNUMBER('NTC Data'!D28),'NTC Data'!D28&lt;40,'NTC Data'!D28&gt;0),'NTC Data'!D28,40),"")</f>
        <v>40</v>
      </c>
      <c r="E29" s="75" t="str">
        <f>IF(SUM('NTC Data'!E$2:E$98)&gt;10,IF(AND(ISNUMBER('NTC Data'!E28),'NTC Data'!E28&lt;40,'NTC Data'!E28&gt;0),'NTC Data'!E28,40),"")</f>
        <v/>
      </c>
      <c r="F29" s="75" t="str">
        <f>IF(SUM('NTC Data'!F$2:F$98)&gt;10,IF(AND(ISNUMBER('NTC Data'!F28),'NTC Data'!F28&lt;40,'NTC Data'!F28&gt;0),'NTC Data'!F28,40),"")</f>
        <v/>
      </c>
      <c r="G29" s="75" t="str">
        <f>IF(SUM('NTC Data'!G$2:G$98)&gt;10,IF(AND(ISNUMBER('NTC Data'!G28),'NTC Data'!G28&lt;40,'NTC Data'!G28&gt;0),'NTC Data'!G28,40),"")</f>
        <v/>
      </c>
      <c r="H29" s="75">
        <f t="shared" si="20"/>
        <v>40</v>
      </c>
      <c r="I29" s="75" t="str">
        <f t="shared" si="21"/>
        <v>N/A</v>
      </c>
      <c r="J29" s="73" t="s">
        <v>27</v>
      </c>
      <c r="K29" s="74" t="str">
        <f>'Array Table'!B28</f>
        <v>Capnocytophaga gingivalis</v>
      </c>
      <c r="L29" s="80">
        <f>IF(SUM('Test Sample Data'!C$2:C$88)&gt;10,IF(AND(ISNUMBER('Test Sample Data'!C28),'Test Sample Data'!C28&lt;40,'Test Sample Data'!C28&gt;0),'Test Sample Data'!C28,40),"")</f>
        <v>40</v>
      </c>
      <c r="M29" s="80">
        <f>IF(SUM('Test Sample Data'!D$2:D$88)&gt;10,IF(AND(ISNUMBER('Test Sample Data'!D28),'Test Sample Data'!D28&lt;40,'Test Sample Data'!D28&gt;0),'Test Sample Data'!D28,40),"")</f>
        <v>40</v>
      </c>
      <c r="N29" s="80" t="str">
        <f>IF(SUM('Test Sample Data'!E$2:E$88)&gt;10,IF(AND(ISNUMBER('Test Sample Data'!E28),'Test Sample Data'!E28&lt;40,'Test Sample Data'!E28&gt;0),'Test Sample Data'!E28,40),"")</f>
        <v/>
      </c>
      <c r="O29" s="80" t="str">
        <f>IF(SUM('Test Sample Data'!F$2:F$88)&gt;10,IF(AND(ISNUMBER('Test Sample Data'!F28),'Test Sample Data'!F28&lt;40,'Test Sample Data'!F28&gt;0),'Test Sample Data'!F28,40),"")</f>
        <v/>
      </c>
      <c r="P29" s="80" t="str">
        <f>IF(SUM('Test Sample Data'!G$2:G$88)&gt;10,IF(AND(ISNUMBER('Test Sample Data'!G28),'Test Sample Data'!G28&lt;40,'Test Sample Data'!G28&gt;0),'Test Sample Data'!G28,40),"")</f>
        <v/>
      </c>
      <c r="Q29" s="80" t="str">
        <f>IF(SUM('Test Sample Data'!H$2:H$88)&gt;10,IF(AND(ISNUMBER('Test Sample Data'!H28),'Test Sample Data'!H28&lt;40,'Test Sample Data'!H28&gt;0),'Test Sample Data'!H28,40),"")</f>
        <v/>
      </c>
      <c r="R29" s="80" t="str">
        <f>IF(SUM('Test Sample Data'!I$2:I$88)&gt;10,IF(AND(ISNUMBER('Test Sample Data'!I28),'Test Sample Data'!I28&lt;40,'Test Sample Data'!I28&gt;0),'Test Sample Data'!I28,40),"")</f>
        <v/>
      </c>
      <c r="S29" s="80" t="str">
        <f>IF(SUM('Test Sample Data'!J$2:J$88)&gt;10,IF(AND(ISNUMBER('Test Sample Data'!J28),'Test Sample Data'!J28&lt;40,'Test Sample Data'!J28&gt;0),'Test Sample Data'!J28,40),"")</f>
        <v/>
      </c>
      <c r="T29" s="80" t="str">
        <f>IF(SUM('Test Sample Data'!K$2:K$88)&gt;10,IF(AND(ISNUMBER('Test Sample Data'!K28),'Test Sample Data'!K28&lt;40,'Test Sample Data'!K28&gt;0),'Test Sample Data'!K28,40),"")</f>
        <v/>
      </c>
      <c r="U29" s="80" t="str">
        <f>IF(SUM('Test Sample Data'!L$2:L$88)&gt;10,IF(AND(ISNUMBER('Test Sample Data'!L28),'Test Sample Data'!L28&lt;40,'Test Sample Data'!L28&gt;0),'Test Sample Data'!L28,40),"")</f>
        <v/>
      </c>
      <c r="V29" s="75">
        <f t="shared" si="22"/>
        <v>40</v>
      </c>
      <c r="W29" s="75" t="str">
        <f t="shared" si="23"/>
        <v>N/A</v>
      </c>
      <c r="X29" s="73" t="s">
        <v>27</v>
      </c>
      <c r="Y29" s="74" t="str">
        <f>'Array Table'!B28</f>
        <v>Capnocytophaga gingivalis</v>
      </c>
      <c r="Z29" s="81">
        <f t="shared" si="0"/>
        <v>0</v>
      </c>
      <c r="AA29" s="81">
        <f t="shared" si="1"/>
        <v>0</v>
      </c>
      <c r="AB29" s="81" t="str">
        <f t="shared" si="2"/>
        <v/>
      </c>
      <c r="AC29" s="81" t="str">
        <f t="shared" si="3"/>
        <v/>
      </c>
      <c r="AD29" s="81" t="str">
        <f t="shared" si="4"/>
        <v/>
      </c>
      <c r="AE29" s="81" t="str">
        <f t="shared" si="5"/>
        <v/>
      </c>
      <c r="AF29" s="81" t="str">
        <f t="shared" si="6"/>
        <v/>
      </c>
      <c r="AG29" s="81" t="str">
        <f t="shared" si="7"/>
        <v/>
      </c>
      <c r="AH29" s="81" t="str">
        <f t="shared" si="8"/>
        <v/>
      </c>
      <c r="AI29" s="81" t="str">
        <f t="shared" si="9"/>
        <v/>
      </c>
      <c r="AJ29" s="73" t="s">
        <v>27</v>
      </c>
      <c r="AK29" s="74" t="str">
        <f>'Array Table'!B28</f>
        <v>Capnocytophaga gingivalis</v>
      </c>
      <c r="AL29" s="80" t="str">
        <f t="shared" si="10"/>
        <v/>
      </c>
      <c r="AM29" s="80" t="str">
        <f t="shared" si="11"/>
        <v/>
      </c>
      <c r="AN29" s="80" t="str">
        <f t="shared" si="12"/>
        <v/>
      </c>
      <c r="AO29" s="80" t="str">
        <f t="shared" si="13"/>
        <v/>
      </c>
      <c r="AP29" s="80" t="str">
        <f t="shared" si="14"/>
        <v/>
      </c>
      <c r="AQ29" s="80" t="str">
        <f t="shared" si="15"/>
        <v/>
      </c>
      <c r="AR29" s="80" t="str">
        <f t="shared" si="16"/>
        <v/>
      </c>
      <c r="AS29" s="80" t="str">
        <f t="shared" si="17"/>
        <v/>
      </c>
      <c r="AT29" s="80" t="str">
        <f t="shared" si="18"/>
        <v/>
      </c>
      <c r="AU29" s="80" t="str">
        <f t="shared" si="19"/>
        <v/>
      </c>
    </row>
    <row r="30" spans="1:47" x14ac:dyDescent="0.25">
      <c r="A30" s="73" t="s">
        <v>28</v>
      </c>
      <c r="B30" s="74" t="str">
        <f>'Array Table'!B29</f>
        <v>Capnocytophaga ochracea</v>
      </c>
      <c r="C30" s="75">
        <f>IF(SUM('NTC Data'!C$2:C$98)&gt;10,IF(AND(ISNUMBER('NTC Data'!C29),'NTC Data'!C29&lt;40,'NTC Data'!C29&gt;0),'NTC Data'!C29,40),"")</f>
        <v>40</v>
      </c>
      <c r="D30" s="75">
        <f>IF(SUM('NTC Data'!D$2:D$98)&gt;10,IF(AND(ISNUMBER('NTC Data'!D29),'NTC Data'!D29&lt;40,'NTC Data'!D29&gt;0),'NTC Data'!D29,40),"")</f>
        <v>40</v>
      </c>
      <c r="E30" s="75" t="str">
        <f>IF(SUM('NTC Data'!E$2:E$98)&gt;10,IF(AND(ISNUMBER('NTC Data'!E29),'NTC Data'!E29&lt;40,'NTC Data'!E29&gt;0),'NTC Data'!E29,40),"")</f>
        <v/>
      </c>
      <c r="F30" s="75" t="str">
        <f>IF(SUM('NTC Data'!F$2:F$98)&gt;10,IF(AND(ISNUMBER('NTC Data'!F29),'NTC Data'!F29&lt;40,'NTC Data'!F29&gt;0),'NTC Data'!F29,40),"")</f>
        <v/>
      </c>
      <c r="G30" s="75" t="str">
        <f>IF(SUM('NTC Data'!G$2:G$98)&gt;10,IF(AND(ISNUMBER('NTC Data'!G29),'NTC Data'!G29&lt;40,'NTC Data'!G29&gt;0),'NTC Data'!G29,40),"")</f>
        <v/>
      </c>
      <c r="H30" s="75">
        <f t="shared" si="20"/>
        <v>40</v>
      </c>
      <c r="I30" s="75" t="str">
        <f t="shared" si="21"/>
        <v>N/A</v>
      </c>
      <c r="J30" s="73" t="s">
        <v>28</v>
      </c>
      <c r="K30" s="74" t="str">
        <f>'Array Table'!B29</f>
        <v>Capnocytophaga ochracea</v>
      </c>
      <c r="L30" s="80">
        <f>IF(SUM('Test Sample Data'!C$2:C$88)&gt;10,IF(AND(ISNUMBER('Test Sample Data'!C29),'Test Sample Data'!C29&lt;40,'Test Sample Data'!C29&gt;0),'Test Sample Data'!C29,40),"")</f>
        <v>40</v>
      </c>
      <c r="M30" s="80">
        <f>IF(SUM('Test Sample Data'!D$2:D$88)&gt;10,IF(AND(ISNUMBER('Test Sample Data'!D29),'Test Sample Data'!D29&lt;40,'Test Sample Data'!D29&gt;0),'Test Sample Data'!D29,40),"")</f>
        <v>40</v>
      </c>
      <c r="N30" s="80" t="str">
        <f>IF(SUM('Test Sample Data'!E$2:E$88)&gt;10,IF(AND(ISNUMBER('Test Sample Data'!E29),'Test Sample Data'!E29&lt;40,'Test Sample Data'!E29&gt;0),'Test Sample Data'!E29,40),"")</f>
        <v/>
      </c>
      <c r="O30" s="80" t="str">
        <f>IF(SUM('Test Sample Data'!F$2:F$88)&gt;10,IF(AND(ISNUMBER('Test Sample Data'!F29),'Test Sample Data'!F29&lt;40,'Test Sample Data'!F29&gt;0),'Test Sample Data'!F29,40),"")</f>
        <v/>
      </c>
      <c r="P30" s="80" t="str">
        <f>IF(SUM('Test Sample Data'!G$2:G$88)&gt;10,IF(AND(ISNUMBER('Test Sample Data'!G29),'Test Sample Data'!G29&lt;40,'Test Sample Data'!G29&gt;0),'Test Sample Data'!G29,40),"")</f>
        <v/>
      </c>
      <c r="Q30" s="80" t="str">
        <f>IF(SUM('Test Sample Data'!H$2:H$88)&gt;10,IF(AND(ISNUMBER('Test Sample Data'!H29),'Test Sample Data'!H29&lt;40,'Test Sample Data'!H29&gt;0),'Test Sample Data'!H29,40),"")</f>
        <v/>
      </c>
      <c r="R30" s="80" t="str">
        <f>IF(SUM('Test Sample Data'!I$2:I$88)&gt;10,IF(AND(ISNUMBER('Test Sample Data'!I29),'Test Sample Data'!I29&lt;40,'Test Sample Data'!I29&gt;0),'Test Sample Data'!I29,40),"")</f>
        <v/>
      </c>
      <c r="S30" s="80" t="str">
        <f>IF(SUM('Test Sample Data'!J$2:J$88)&gt;10,IF(AND(ISNUMBER('Test Sample Data'!J29),'Test Sample Data'!J29&lt;40,'Test Sample Data'!J29&gt;0),'Test Sample Data'!J29,40),"")</f>
        <v/>
      </c>
      <c r="T30" s="80" t="str">
        <f>IF(SUM('Test Sample Data'!K$2:K$88)&gt;10,IF(AND(ISNUMBER('Test Sample Data'!K29),'Test Sample Data'!K29&lt;40,'Test Sample Data'!K29&gt;0),'Test Sample Data'!K29,40),"")</f>
        <v/>
      </c>
      <c r="U30" s="80" t="str">
        <f>IF(SUM('Test Sample Data'!L$2:L$88)&gt;10,IF(AND(ISNUMBER('Test Sample Data'!L29),'Test Sample Data'!L29&lt;40,'Test Sample Data'!L29&gt;0),'Test Sample Data'!L29,40),"")</f>
        <v/>
      </c>
      <c r="V30" s="75">
        <f t="shared" si="22"/>
        <v>40</v>
      </c>
      <c r="W30" s="75" t="str">
        <f t="shared" si="23"/>
        <v>N/A</v>
      </c>
      <c r="X30" s="73" t="s">
        <v>28</v>
      </c>
      <c r="Y30" s="74" t="str">
        <f>'Array Table'!B29</f>
        <v>Capnocytophaga ochracea</v>
      </c>
      <c r="Z30" s="81">
        <f t="shared" si="0"/>
        <v>0</v>
      </c>
      <c r="AA30" s="81">
        <f t="shared" si="1"/>
        <v>0</v>
      </c>
      <c r="AB30" s="81" t="str">
        <f t="shared" si="2"/>
        <v/>
      </c>
      <c r="AC30" s="81" t="str">
        <f t="shared" si="3"/>
        <v/>
      </c>
      <c r="AD30" s="81" t="str">
        <f t="shared" si="4"/>
        <v/>
      </c>
      <c r="AE30" s="81" t="str">
        <f t="shared" si="5"/>
        <v/>
      </c>
      <c r="AF30" s="81" t="str">
        <f t="shared" si="6"/>
        <v/>
      </c>
      <c r="AG30" s="81" t="str">
        <f t="shared" si="7"/>
        <v/>
      </c>
      <c r="AH30" s="81" t="str">
        <f t="shared" si="8"/>
        <v/>
      </c>
      <c r="AI30" s="81" t="str">
        <f t="shared" si="9"/>
        <v/>
      </c>
      <c r="AJ30" s="73" t="s">
        <v>28</v>
      </c>
      <c r="AK30" s="74" t="str">
        <f>'Array Table'!B29</f>
        <v>Capnocytophaga ochracea</v>
      </c>
      <c r="AL30" s="80" t="str">
        <f t="shared" si="10"/>
        <v/>
      </c>
      <c r="AM30" s="80" t="str">
        <f t="shared" si="11"/>
        <v/>
      </c>
      <c r="AN30" s="80" t="str">
        <f t="shared" si="12"/>
        <v/>
      </c>
      <c r="AO30" s="80" t="str">
        <f t="shared" si="13"/>
        <v/>
      </c>
      <c r="AP30" s="80" t="str">
        <f t="shared" si="14"/>
        <v/>
      </c>
      <c r="AQ30" s="80" t="str">
        <f t="shared" si="15"/>
        <v/>
      </c>
      <c r="AR30" s="80" t="str">
        <f t="shared" si="16"/>
        <v/>
      </c>
      <c r="AS30" s="80" t="str">
        <f t="shared" si="17"/>
        <v/>
      </c>
      <c r="AT30" s="80" t="str">
        <f t="shared" si="18"/>
        <v/>
      </c>
      <c r="AU30" s="80" t="str">
        <f t="shared" si="19"/>
        <v/>
      </c>
    </row>
    <row r="31" spans="1:47" x14ac:dyDescent="0.25">
      <c r="A31" s="73" t="s">
        <v>29</v>
      </c>
      <c r="B31" s="74" t="str">
        <f>'Array Table'!B30</f>
        <v>Capnocytophaga sputigena</v>
      </c>
      <c r="C31" s="75">
        <f>IF(SUM('NTC Data'!C$2:C$98)&gt;10,IF(AND(ISNUMBER('NTC Data'!C30),'NTC Data'!C30&lt;40,'NTC Data'!C30&gt;0),'NTC Data'!C30,40),"")</f>
        <v>40</v>
      </c>
      <c r="D31" s="75">
        <f>IF(SUM('NTC Data'!D$2:D$98)&gt;10,IF(AND(ISNUMBER('NTC Data'!D30),'NTC Data'!D30&lt;40,'NTC Data'!D30&gt;0),'NTC Data'!D30,40),"")</f>
        <v>40</v>
      </c>
      <c r="E31" s="75" t="str">
        <f>IF(SUM('NTC Data'!E$2:E$98)&gt;10,IF(AND(ISNUMBER('NTC Data'!E30),'NTC Data'!E30&lt;40,'NTC Data'!E30&gt;0),'NTC Data'!E30,40),"")</f>
        <v/>
      </c>
      <c r="F31" s="75" t="str">
        <f>IF(SUM('NTC Data'!F$2:F$98)&gt;10,IF(AND(ISNUMBER('NTC Data'!F30),'NTC Data'!F30&lt;40,'NTC Data'!F30&gt;0),'NTC Data'!F30,40),"")</f>
        <v/>
      </c>
      <c r="G31" s="75" t="str">
        <f>IF(SUM('NTC Data'!G$2:G$98)&gt;10,IF(AND(ISNUMBER('NTC Data'!G30),'NTC Data'!G30&lt;40,'NTC Data'!G30&gt;0),'NTC Data'!G30,40),"")</f>
        <v/>
      </c>
      <c r="H31" s="75">
        <f t="shared" si="20"/>
        <v>40</v>
      </c>
      <c r="I31" s="75" t="str">
        <f t="shared" si="21"/>
        <v>N/A</v>
      </c>
      <c r="J31" s="73" t="s">
        <v>29</v>
      </c>
      <c r="K31" s="74" t="str">
        <f>'Array Table'!B30</f>
        <v>Capnocytophaga sputigena</v>
      </c>
      <c r="L31" s="80">
        <f>IF(SUM('Test Sample Data'!C$2:C$88)&gt;10,IF(AND(ISNUMBER('Test Sample Data'!C30),'Test Sample Data'!C30&lt;40,'Test Sample Data'!C30&gt;0),'Test Sample Data'!C30,40),"")</f>
        <v>40</v>
      </c>
      <c r="M31" s="80">
        <f>IF(SUM('Test Sample Data'!D$2:D$88)&gt;10,IF(AND(ISNUMBER('Test Sample Data'!D30),'Test Sample Data'!D30&lt;40,'Test Sample Data'!D30&gt;0),'Test Sample Data'!D30,40),"")</f>
        <v>40</v>
      </c>
      <c r="N31" s="80" t="str">
        <f>IF(SUM('Test Sample Data'!E$2:E$88)&gt;10,IF(AND(ISNUMBER('Test Sample Data'!E30),'Test Sample Data'!E30&lt;40,'Test Sample Data'!E30&gt;0),'Test Sample Data'!E30,40),"")</f>
        <v/>
      </c>
      <c r="O31" s="80" t="str">
        <f>IF(SUM('Test Sample Data'!F$2:F$88)&gt;10,IF(AND(ISNUMBER('Test Sample Data'!F30),'Test Sample Data'!F30&lt;40,'Test Sample Data'!F30&gt;0),'Test Sample Data'!F30,40),"")</f>
        <v/>
      </c>
      <c r="P31" s="80" t="str">
        <f>IF(SUM('Test Sample Data'!G$2:G$88)&gt;10,IF(AND(ISNUMBER('Test Sample Data'!G30),'Test Sample Data'!G30&lt;40,'Test Sample Data'!G30&gt;0),'Test Sample Data'!G30,40),"")</f>
        <v/>
      </c>
      <c r="Q31" s="80" t="str">
        <f>IF(SUM('Test Sample Data'!H$2:H$88)&gt;10,IF(AND(ISNUMBER('Test Sample Data'!H30),'Test Sample Data'!H30&lt;40,'Test Sample Data'!H30&gt;0),'Test Sample Data'!H30,40),"")</f>
        <v/>
      </c>
      <c r="R31" s="80" t="str">
        <f>IF(SUM('Test Sample Data'!I$2:I$88)&gt;10,IF(AND(ISNUMBER('Test Sample Data'!I30),'Test Sample Data'!I30&lt;40,'Test Sample Data'!I30&gt;0),'Test Sample Data'!I30,40),"")</f>
        <v/>
      </c>
      <c r="S31" s="80" t="str">
        <f>IF(SUM('Test Sample Data'!J$2:J$88)&gt;10,IF(AND(ISNUMBER('Test Sample Data'!J30),'Test Sample Data'!J30&lt;40,'Test Sample Data'!J30&gt;0),'Test Sample Data'!J30,40),"")</f>
        <v/>
      </c>
      <c r="T31" s="80" t="str">
        <f>IF(SUM('Test Sample Data'!K$2:K$88)&gt;10,IF(AND(ISNUMBER('Test Sample Data'!K30),'Test Sample Data'!K30&lt;40,'Test Sample Data'!K30&gt;0),'Test Sample Data'!K30,40),"")</f>
        <v/>
      </c>
      <c r="U31" s="80" t="str">
        <f>IF(SUM('Test Sample Data'!L$2:L$88)&gt;10,IF(AND(ISNUMBER('Test Sample Data'!L30),'Test Sample Data'!L30&lt;40,'Test Sample Data'!L30&gt;0),'Test Sample Data'!L30,40),"")</f>
        <v/>
      </c>
      <c r="V31" s="75">
        <f t="shared" si="22"/>
        <v>40</v>
      </c>
      <c r="W31" s="75" t="str">
        <f t="shared" si="23"/>
        <v>N/A</v>
      </c>
      <c r="X31" s="73" t="s">
        <v>29</v>
      </c>
      <c r="Y31" s="74" t="str">
        <f>'Array Table'!B30</f>
        <v>Capnocytophaga sputigena</v>
      </c>
      <c r="Z31" s="81">
        <f t="shared" si="0"/>
        <v>0</v>
      </c>
      <c r="AA31" s="81">
        <f t="shared" si="1"/>
        <v>0</v>
      </c>
      <c r="AB31" s="81" t="str">
        <f t="shared" si="2"/>
        <v/>
      </c>
      <c r="AC31" s="81" t="str">
        <f t="shared" si="3"/>
        <v/>
      </c>
      <c r="AD31" s="81" t="str">
        <f t="shared" si="4"/>
        <v/>
      </c>
      <c r="AE31" s="81" t="str">
        <f t="shared" si="5"/>
        <v/>
      </c>
      <c r="AF31" s="81" t="str">
        <f t="shared" si="6"/>
        <v/>
      </c>
      <c r="AG31" s="81" t="str">
        <f t="shared" si="7"/>
        <v/>
      </c>
      <c r="AH31" s="81" t="str">
        <f t="shared" si="8"/>
        <v/>
      </c>
      <c r="AI31" s="81" t="str">
        <f t="shared" si="9"/>
        <v/>
      </c>
      <c r="AJ31" s="73" t="s">
        <v>29</v>
      </c>
      <c r="AK31" s="74" t="str">
        <f>'Array Table'!B30</f>
        <v>Capnocytophaga sputigena</v>
      </c>
      <c r="AL31" s="80" t="str">
        <f t="shared" si="10"/>
        <v/>
      </c>
      <c r="AM31" s="80" t="str">
        <f t="shared" si="11"/>
        <v/>
      </c>
      <c r="AN31" s="80" t="str">
        <f t="shared" si="12"/>
        <v/>
      </c>
      <c r="AO31" s="80" t="str">
        <f t="shared" si="13"/>
        <v/>
      </c>
      <c r="AP31" s="80" t="str">
        <f t="shared" si="14"/>
        <v/>
      </c>
      <c r="AQ31" s="80" t="str">
        <f t="shared" si="15"/>
        <v/>
      </c>
      <c r="AR31" s="80" t="str">
        <f t="shared" si="16"/>
        <v/>
      </c>
      <c r="AS31" s="80" t="str">
        <f t="shared" si="17"/>
        <v/>
      </c>
      <c r="AT31" s="80" t="str">
        <f t="shared" si="18"/>
        <v/>
      </c>
      <c r="AU31" s="80" t="str">
        <f t="shared" si="19"/>
        <v/>
      </c>
    </row>
    <row r="32" spans="1:47" x14ac:dyDescent="0.25">
      <c r="A32" s="73" t="s">
        <v>30</v>
      </c>
      <c r="B32" s="74" t="str">
        <f>'Array Table'!B31</f>
        <v>Chlamydia trachomatis</v>
      </c>
      <c r="C32" s="75">
        <f>IF(SUM('NTC Data'!C$2:C$98)&gt;10,IF(AND(ISNUMBER('NTC Data'!C31),'NTC Data'!C31&lt;40,'NTC Data'!C31&gt;0),'NTC Data'!C31,40),"")</f>
        <v>40</v>
      </c>
      <c r="D32" s="75">
        <f>IF(SUM('NTC Data'!D$2:D$98)&gt;10,IF(AND(ISNUMBER('NTC Data'!D31),'NTC Data'!D31&lt;40,'NTC Data'!D31&gt;0),'NTC Data'!D31,40),"")</f>
        <v>40</v>
      </c>
      <c r="E32" s="75" t="str">
        <f>IF(SUM('NTC Data'!E$2:E$98)&gt;10,IF(AND(ISNUMBER('NTC Data'!E31),'NTC Data'!E31&lt;40,'NTC Data'!E31&gt;0),'NTC Data'!E31,40),"")</f>
        <v/>
      </c>
      <c r="F32" s="75" t="str">
        <f>IF(SUM('NTC Data'!F$2:F$98)&gt;10,IF(AND(ISNUMBER('NTC Data'!F31),'NTC Data'!F31&lt;40,'NTC Data'!F31&gt;0),'NTC Data'!F31,40),"")</f>
        <v/>
      </c>
      <c r="G32" s="75" t="str">
        <f>IF(SUM('NTC Data'!G$2:G$98)&gt;10,IF(AND(ISNUMBER('NTC Data'!G31),'NTC Data'!G31&lt;40,'NTC Data'!G31&gt;0),'NTC Data'!G31,40),"")</f>
        <v/>
      </c>
      <c r="H32" s="75">
        <f t="shared" si="20"/>
        <v>40</v>
      </c>
      <c r="I32" s="75" t="str">
        <f t="shared" si="21"/>
        <v>N/A</v>
      </c>
      <c r="J32" s="73" t="s">
        <v>30</v>
      </c>
      <c r="K32" s="74" t="str">
        <f>'Array Table'!B31</f>
        <v>Chlamydia trachomatis</v>
      </c>
      <c r="L32" s="80">
        <f>IF(SUM('Test Sample Data'!C$2:C$88)&gt;10,IF(AND(ISNUMBER('Test Sample Data'!C31),'Test Sample Data'!C31&lt;40,'Test Sample Data'!C31&gt;0),'Test Sample Data'!C31,40),"")</f>
        <v>40</v>
      </c>
      <c r="M32" s="80">
        <f>IF(SUM('Test Sample Data'!D$2:D$88)&gt;10,IF(AND(ISNUMBER('Test Sample Data'!D31),'Test Sample Data'!D31&lt;40,'Test Sample Data'!D31&gt;0),'Test Sample Data'!D31,40),"")</f>
        <v>40</v>
      </c>
      <c r="N32" s="80" t="str">
        <f>IF(SUM('Test Sample Data'!E$2:E$88)&gt;10,IF(AND(ISNUMBER('Test Sample Data'!E31),'Test Sample Data'!E31&lt;40,'Test Sample Data'!E31&gt;0),'Test Sample Data'!E31,40),"")</f>
        <v/>
      </c>
      <c r="O32" s="80" t="str">
        <f>IF(SUM('Test Sample Data'!F$2:F$88)&gt;10,IF(AND(ISNUMBER('Test Sample Data'!F31),'Test Sample Data'!F31&lt;40,'Test Sample Data'!F31&gt;0),'Test Sample Data'!F31,40),"")</f>
        <v/>
      </c>
      <c r="P32" s="80" t="str">
        <f>IF(SUM('Test Sample Data'!G$2:G$88)&gt;10,IF(AND(ISNUMBER('Test Sample Data'!G31),'Test Sample Data'!G31&lt;40,'Test Sample Data'!G31&gt;0),'Test Sample Data'!G31,40),"")</f>
        <v/>
      </c>
      <c r="Q32" s="80" t="str">
        <f>IF(SUM('Test Sample Data'!H$2:H$88)&gt;10,IF(AND(ISNUMBER('Test Sample Data'!H31),'Test Sample Data'!H31&lt;40,'Test Sample Data'!H31&gt;0),'Test Sample Data'!H31,40),"")</f>
        <v/>
      </c>
      <c r="R32" s="80" t="str">
        <f>IF(SUM('Test Sample Data'!I$2:I$88)&gt;10,IF(AND(ISNUMBER('Test Sample Data'!I31),'Test Sample Data'!I31&lt;40,'Test Sample Data'!I31&gt;0),'Test Sample Data'!I31,40),"")</f>
        <v/>
      </c>
      <c r="S32" s="80" t="str">
        <f>IF(SUM('Test Sample Data'!J$2:J$88)&gt;10,IF(AND(ISNUMBER('Test Sample Data'!J31),'Test Sample Data'!J31&lt;40,'Test Sample Data'!J31&gt;0),'Test Sample Data'!J31,40),"")</f>
        <v/>
      </c>
      <c r="T32" s="80" t="str">
        <f>IF(SUM('Test Sample Data'!K$2:K$88)&gt;10,IF(AND(ISNUMBER('Test Sample Data'!K31),'Test Sample Data'!K31&lt;40,'Test Sample Data'!K31&gt;0),'Test Sample Data'!K31,40),"")</f>
        <v/>
      </c>
      <c r="U32" s="80" t="str">
        <f>IF(SUM('Test Sample Data'!L$2:L$88)&gt;10,IF(AND(ISNUMBER('Test Sample Data'!L31),'Test Sample Data'!L31&lt;40,'Test Sample Data'!L31&gt;0),'Test Sample Data'!L31,40),"")</f>
        <v/>
      </c>
      <c r="V32" s="75">
        <f t="shared" si="22"/>
        <v>40</v>
      </c>
      <c r="W32" s="75" t="str">
        <f t="shared" si="23"/>
        <v>N/A</v>
      </c>
      <c r="X32" s="73" t="s">
        <v>30</v>
      </c>
      <c r="Y32" s="74" t="str">
        <f>'Array Table'!B31</f>
        <v>Chlamydia trachomatis</v>
      </c>
      <c r="Z32" s="81">
        <f t="shared" si="0"/>
        <v>0</v>
      </c>
      <c r="AA32" s="81">
        <f t="shared" si="1"/>
        <v>0</v>
      </c>
      <c r="AB32" s="81" t="str">
        <f t="shared" si="2"/>
        <v/>
      </c>
      <c r="AC32" s="81" t="str">
        <f t="shared" si="3"/>
        <v/>
      </c>
      <c r="AD32" s="81" t="str">
        <f t="shared" si="4"/>
        <v/>
      </c>
      <c r="AE32" s="81" t="str">
        <f t="shared" si="5"/>
        <v/>
      </c>
      <c r="AF32" s="81" t="str">
        <f t="shared" si="6"/>
        <v/>
      </c>
      <c r="AG32" s="81" t="str">
        <f t="shared" si="7"/>
        <v/>
      </c>
      <c r="AH32" s="81" t="str">
        <f t="shared" si="8"/>
        <v/>
      </c>
      <c r="AI32" s="81" t="str">
        <f t="shared" si="9"/>
        <v/>
      </c>
      <c r="AJ32" s="73" t="s">
        <v>30</v>
      </c>
      <c r="AK32" s="74" t="str">
        <f>'Array Table'!B31</f>
        <v>Chlamydia trachomatis</v>
      </c>
      <c r="AL32" s="80" t="str">
        <f t="shared" si="10"/>
        <v/>
      </c>
      <c r="AM32" s="80" t="str">
        <f t="shared" si="11"/>
        <v/>
      </c>
      <c r="AN32" s="80" t="str">
        <f t="shared" si="12"/>
        <v/>
      </c>
      <c r="AO32" s="80" t="str">
        <f t="shared" si="13"/>
        <v/>
      </c>
      <c r="AP32" s="80" t="str">
        <f t="shared" si="14"/>
        <v/>
      </c>
      <c r="AQ32" s="80" t="str">
        <f t="shared" si="15"/>
        <v/>
      </c>
      <c r="AR32" s="80" t="str">
        <f t="shared" si="16"/>
        <v/>
      </c>
      <c r="AS32" s="80" t="str">
        <f t="shared" si="17"/>
        <v/>
      </c>
      <c r="AT32" s="80" t="str">
        <f t="shared" si="18"/>
        <v/>
      </c>
      <c r="AU32" s="80" t="str">
        <f t="shared" si="19"/>
        <v/>
      </c>
    </row>
    <row r="33" spans="1:47" x14ac:dyDescent="0.25">
      <c r="A33" s="73" t="s">
        <v>31</v>
      </c>
      <c r="B33" s="74" t="str">
        <f>'Array Table'!B32</f>
        <v>Clostridium sordellii</v>
      </c>
      <c r="C33" s="75">
        <f>IF(SUM('NTC Data'!C$2:C$98)&gt;10,IF(AND(ISNUMBER('NTC Data'!C32),'NTC Data'!C32&lt;40,'NTC Data'!C32&gt;0),'NTC Data'!C32,40),"")</f>
        <v>40</v>
      </c>
      <c r="D33" s="75">
        <f>IF(SUM('NTC Data'!D$2:D$98)&gt;10,IF(AND(ISNUMBER('NTC Data'!D32),'NTC Data'!D32&lt;40,'NTC Data'!D32&gt;0),'NTC Data'!D32,40),"")</f>
        <v>40</v>
      </c>
      <c r="E33" s="75" t="str">
        <f>IF(SUM('NTC Data'!E$2:E$98)&gt;10,IF(AND(ISNUMBER('NTC Data'!E32),'NTC Data'!E32&lt;40,'NTC Data'!E32&gt;0),'NTC Data'!E32,40),"")</f>
        <v/>
      </c>
      <c r="F33" s="75" t="str">
        <f>IF(SUM('NTC Data'!F$2:F$98)&gt;10,IF(AND(ISNUMBER('NTC Data'!F32),'NTC Data'!F32&lt;40,'NTC Data'!F32&gt;0),'NTC Data'!F32,40),"")</f>
        <v/>
      </c>
      <c r="G33" s="75" t="str">
        <f>IF(SUM('NTC Data'!G$2:G$98)&gt;10,IF(AND(ISNUMBER('NTC Data'!G32),'NTC Data'!G32&lt;40,'NTC Data'!G32&gt;0),'NTC Data'!G32,40),"")</f>
        <v/>
      </c>
      <c r="H33" s="75">
        <f t="shared" si="20"/>
        <v>40</v>
      </c>
      <c r="I33" s="75" t="str">
        <f t="shared" si="21"/>
        <v>N/A</v>
      </c>
      <c r="J33" s="73" t="s">
        <v>31</v>
      </c>
      <c r="K33" s="74" t="str">
        <f>'Array Table'!B32</f>
        <v>Clostridium sordellii</v>
      </c>
      <c r="L33" s="80">
        <f>IF(SUM('Test Sample Data'!C$2:C$88)&gt;10,IF(AND(ISNUMBER('Test Sample Data'!C32),'Test Sample Data'!C32&lt;40,'Test Sample Data'!C32&gt;0),'Test Sample Data'!C32,40),"")</f>
        <v>40</v>
      </c>
      <c r="M33" s="80">
        <f>IF(SUM('Test Sample Data'!D$2:D$88)&gt;10,IF(AND(ISNUMBER('Test Sample Data'!D32),'Test Sample Data'!D32&lt;40,'Test Sample Data'!D32&gt;0),'Test Sample Data'!D32,40),"")</f>
        <v>40</v>
      </c>
      <c r="N33" s="80" t="str">
        <f>IF(SUM('Test Sample Data'!E$2:E$88)&gt;10,IF(AND(ISNUMBER('Test Sample Data'!E32),'Test Sample Data'!E32&lt;40,'Test Sample Data'!E32&gt;0),'Test Sample Data'!E32,40),"")</f>
        <v/>
      </c>
      <c r="O33" s="80" t="str">
        <f>IF(SUM('Test Sample Data'!F$2:F$88)&gt;10,IF(AND(ISNUMBER('Test Sample Data'!F32),'Test Sample Data'!F32&lt;40,'Test Sample Data'!F32&gt;0),'Test Sample Data'!F32,40),"")</f>
        <v/>
      </c>
      <c r="P33" s="80" t="str">
        <f>IF(SUM('Test Sample Data'!G$2:G$88)&gt;10,IF(AND(ISNUMBER('Test Sample Data'!G32),'Test Sample Data'!G32&lt;40,'Test Sample Data'!G32&gt;0),'Test Sample Data'!G32,40),"")</f>
        <v/>
      </c>
      <c r="Q33" s="80" t="str">
        <f>IF(SUM('Test Sample Data'!H$2:H$88)&gt;10,IF(AND(ISNUMBER('Test Sample Data'!H32),'Test Sample Data'!H32&lt;40,'Test Sample Data'!H32&gt;0),'Test Sample Data'!H32,40),"")</f>
        <v/>
      </c>
      <c r="R33" s="80" t="str">
        <f>IF(SUM('Test Sample Data'!I$2:I$88)&gt;10,IF(AND(ISNUMBER('Test Sample Data'!I32),'Test Sample Data'!I32&lt;40,'Test Sample Data'!I32&gt;0),'Test Sample Data'!I32,40),"")</f>
        <v/>
      </c>
      <c r="S33" s="80" t="str">
        <f>IF(SUM('Test Sample Data'!J$2:J$88)&gt;10,IF(AND(ISNUMBER('Test Sample Data'!J32),'Test Sample Data'!J32&lt;40,'Test Sample Data'!J32&gt;0),'Test Sample Data'!J32,40),"")</f>
        <v/>
      </c>
      <c r="T33" s="80" t="str">
        <f>IF(SUM('Test Sample Data'!K$2:K$88)&gt;10,IF(AND(ISNUMBER('Test Sample Data'!K32),'Test Sample Data'!K32&lt;40,'Test Sample Data'!K32&gt;0),'Test Sample Data'!K32,40),"")</f>
        <v/>
      </c>
      <c r="U33" s="80" t="str">
        <f>IF(SUM('Test Sample Data'!L$2:L$88)&gt;10,IF(AND(ISNUMBER('Test Sample Data'!L32),'Test Sample Data'!L32&lt;40,'Test Sample Data'!L32&gt;0),'Test Sample Data'!L32,40),"")</f>
        <v/>
      </c>
      <c r="V33" s="75">
        <f t="shared" si="22"/>
        <v>40</v>
      </c>
      <c r="W33" s="75" t="str">
        <f t="shared" si="23"/>
        <v>N/A</v>
      </c>
      <c r="X33" s="73" t="s">
        <v>31</v>
      </c>
      <c r="Y33" s="74" t="str">
        <f>'Array Table'!B32</f>
        <v>Clostridium sordellii</v>
      </c>
      <c r="Z33" s="81">
        <f t="shared" si="0"/>
        <v>0</v>
      </c>
      <c r="AA33" s="81">
        <f t="shared" si="1"/>
        <v>0</v>
      </c>
      <c r="AB33" s="81" t="str">
        <f t="shared" si="2"/>
        <v/>
      </c>
      <c r="AC33" s="81" t="str">
        <f t="shared" si="3"/>
        <v/>
      </c>
      <c r="AD33" s="81" t="str">
        <f t="shared" si="4"/>
        <v/>
      </c>
      <c r="AE33" s="81" t="str">
        <f t="shared" si="5"/>
        <v/>
      </c>
      <c r="AF33" s="81" t="str">
        <f t="shared" si="6"/>
        <v/>
      </c>
      <c r="AG33" s="81" t="str">
        <f t="shared" si="7"/>
        <v/>
      </c>
      <c r="AH33" s="81" t="str">
        <f t="shared" si="8"/>
        <v/>
      </c>
      <c r="AI33" s="81" t="str">
        <f t="shared" si="9"/>
        <v/>
      </c>
      <c r="AJ33" s="73" t="s">
        <v>31</v>
      </c>
      <c r="AK33" s="74" t="str">
        <f>'Array Table'!B32</f>
        <v>Clostridium sordellii</v>
      </c>
      <c r="AL33" s="80" t="str">
        <f t="shared" si="10"/>
        <v/>
      </c>
      <c r="AM33" s="80" t="str">
        <f t="shared" si="11"/>
        <v/>
      </c>
      <c r="AN33" s="80" t="str">
        <f t="shared" si="12"/>
        <v/>
      </c>
      <c r="AO33" s="80" t="str">
        <f t="shared" si="13"/>
        <v/>
      </c>
      <c r="AP33" s="80" t="str">
        <f t="shared" si="14"/>
        <v/>
      </c>
      <c r="AQ33" s="80" t="str">
        <f t="shared" si="15"/>
        <v/>
      </c>
      <c r="AR33" s="80" t="str">
        <f t="shared" si="16"/>
        <v/>
      </c>
      <c r="AS33" s="80" t="str">
        <f t="shared" si="17"/>
        <v/>
      </c>
      <c r="AT33" s="80" t="str">
        <f t="shared" si="18"/>
        <v/>
      </c>
      <c r="AU33" s="80" t="str">
        <f t="shared" si="19"/>
        <v/>
      </c>
    </row>
    <row r="34" spans="1:47" x14ac:dyDescent="0.25">
      <c r="A34" s="73" t="s">
        <v>32</v>
      </c>
      <c r="B34" s="74" t="str">
        <f>'Array Table'!B33</f>
        <v>Corynebacterium aurimucosum</v>
      </c>
      <c r="C34" s="75">
        <f>IF(SUM('NTC Data'!C$2:C$98)&gt;10,IF(AND(ISNUMBER('NTC Data'!C33),'NTC Data'!C33&lt;40,'NTC Data'!C33&gt;0),'NTC Data'!C33,40),"")</f>
        <v>40</v>
      </c>
      <c r="D34" s="75">
        <f>IF(SUM('NTC Data'!D$2:D$98)&gt;10,IF(AND(ISNUMBER('NTC Data'!D33),'NTC Data'!D33&lt;40,'NTC Data'!D33&gt;0),'NTC Data'!D33,40),"")</f>
        <v>40</v>
      </c>
      <c r="E34" s="75" t="str">
        <f>IF(SUM('NTC Data'!E$2:E$98)&gt;10,IF(AND(ISNUMBER('NTC Data'!E33),'NTC Data'!E33&lt;40,'NTC Data'!E33&gt;0),'NTC Data'!E33,40),"")</f>
        <v/>
      </c>
      <c r="F34" s="75" t="str">
        <f>IF(SUM('NTC Data'!F$2:F$98)&gt;10,IF(AND(ISNUMBER('NTC Data'!F33),'NTC Data'!F33&lt;40,'NTC Data'!F33&gt;0),'NTC Data'!F33,40),"")</f>
        <v/>
      </c>
      <c r="G34" s="75" t="str">
        <f>IF(SUM('NTC Data'!G$2:G$98)&gt;10,IF(AND(ISNUMBER('NTC Data'!G33),'NTC Data'!G33&lt;40,'NTC Data'!G33&gt;0),'NTC Data'!G33,40),"")</f>
        <v/>
      </c>
      <c r="H34" s="75">
        <f t="shared" si="20"/>
        <v>40</v>
      </c>
      <c r="I34" s="75" t="str">
        <f t="shared" si="21"/>
        <v>N/A</v>
      </c>
      <c r="J34" s="73" t="s">
        <v>32</v>
      </c>
      <c r="K34" s="74" t="str">
        <f>'Array Table'!B33</f>
        <v>Corynebacterium aurimucosum</v>
      </c>
      <c r="L34" s="80">
        <f>IF(SUM('Test Sample Data'!C$2:C$88)&gt;10,IF(AND(ISNUMBER('Test Sample Data'!C33),'Test Sample Data'!C33&lt;40,'Test Sample Data'!C33&gt;0),'Test Sample Data'!C33,40),"")</f>
        <v>40</v>
      </c>
      <c r="M34" s="80">
        <f>IF(SUM('Test Sample Data'!D$2:D$88)&gt;10,IF(AND(ISNUMBER('Test Sample Data'!D33),'Test Sample Data'!D33&lt;40,'Test Sample Data'!D33&gt;0),'Test Sample Data'!D33,40),"")</f>
        <v>40</v>
      </c>
      <c r="N34" s="80" t="str">
        <f>IF(SUM('Test Sample Data'!E$2:E$88)&gt;10,IF(AND(ISNUMBER('Test Sample Data'!E33),'Test Sample Data'!E33&lt;40,'Test Sample Data'!E33&gt;0),'Test Sample Data'!E33,40),"")</f>
        <v/>
      </c>
      <c r="O34" s="80" t="str">
        <f>IF(SUM('Test Sample Data'!F$2:F$88)&gt;10,IF(AND(ISNUMBER('Test Sample Data'!F33),'Test Sample Data'!F33&lt;40,'Test Sample Data'!F33&gt;0),'Test Sample Data'!F33,40),"")</f>
        <v/>
      </c>
      <c r="P34" s="80" t="str">
        <f>IF(SUM('Test Sample Data'!G$2:G$88)&gt;10,IF(AND(ISNUMBER('Test Sample Data'!G33),'Test Sample Data'!G33&lt;40,'Test Sample Data'!G33&gt;0),'Test Sample Data'!G33,40),"")</f>
        <v/>
      </c>
      <c r="Q34" s="80" t="str">
        <f>IF(SUM('Test Sample Data'!H$2:H$88)&gt;10,IF(AND(ISNUMBER('Test Sample Data'!H33),'Test Sample Data'!H33&lt;40,'Test Sample Data'!H33&gt;0),'Test Sample Data'!H33,40),"")</f>
        <v/>
      </c>
      <c r="R34" s="80" t="str">
        <f>IF(SUM('Test Sample Data'!I$2:I$88)&gt;10,IF(AND(ISNUMBER('Test Sample Data'!I33),'Test Sample Data'!I33&lt;40,'Test Sample Data'!I33&gt;0),'Test Sample Data'!I33,40),"")</f>
        <v/>
      </c>
      <c r="S34" s="80" t="str">
        <f>IF(SUM('Test Sample Data'!J$2:J$88)&gt;10,IF(AND(ISNUMBER('Test Sample Data'!J33),'Test Sample Data'!J33&lt;40,'Test Sample Data'!J33&gt;0),'Test Sample Data'!J33,40),"")</f>
        <v/>
      </c>
      <c r="T34" s="80" t="str">
        <f>IF(SUM('Test Sample Data'!K$2:K$88)&gt;10,IF(AND(ISNUMBER('Test Sample Data'!K33),'Test Sample Data'!K33&lt;40,'Test Sample Data'!K33&gt;0),'Test Sample Data'!K33,40),"")</f>
        <v/>
      </c>
      <c r="U34" s="80" t="str">
        <f>IF(SUM('Test Sample Data'!L$2:L$88)&gt;10,IF(AND(ISNUMBER('Test Sample Data'!L33),'Test Sample Data'!L33&lt;40,'Test Sample Data'!L33&gt;0),'Test Sample Data'!L33,40),"")</f>
        <v/>
      </c>
      <c r="V34" s="75">
        <f t="shared" si="22"/>
        <v>40</v>
      </c>
      <c r="W34" s="75" t="str">
        <f t="shared" si="23"/>
        <v>N/A</v>
      </c>
      <c r="X34" s="73" t="s">
        <v>32</v>
      </c>
      <c r="Y34" s="74" t="str">
        <f>'Array Table'!B33</f>
        <v>Corynebacterium aurimucosum</v>
      </c>
      <c r="Z34" s="81">
        <f t="shared" si="0"/>
        <v>0</v>
      </c>
      <c r="AA34" s="81">
        <f t="shared" si="1"/>
        <v>0</v>
      </c>
      <c r="AB34" s="81" t="str">
        <f t="shared" si="2"/>
        <v/>
      </c>
      <c r="AC34" s="81" t="str">
        <f t="shared" si="3"/>
        <v/>
      </c>
      <c r="AD34" s="81" t="str">
        <f t="shared" si="4"/>
        <v/>
      </c>
      <c r="AE34" s="81" t="str">
        <f t="shared" si="5"/>
        <v/>
      </c>
      <c r="AF34" s="81" t="str">
        <f t="shared" si="6"/>
        <v/>
      </c>
      <c r="AG34" s="81" t="str">
        <f t="shared" si="7"/>
        <v/>
      </c>
      <c r="AH34" s="81" t="str">
        <f t="shared" si="8"/>
        <v/>
      </c>
      <c r="AI34" s="81" t="str">
        <f t="shared" si="9"/>
        <v/>
      </c>
      <c r="AJ34" s="73" t="s">
        <v>32</v>
      </c>
      <c r="AK34" s="74" t="str">
        <f>'Array Table'!B33</f>
        <v>Corynebacterium aurimucosum</v>
      </c>
      <c r="AL34" s="80" t="str">
        <f t="shared" si="10"/>
        <v/>
      </c>
      <c r="AM34" s="80" t="str">
        <f t="shared" si="11"/>
        <v/>
      </c>
      <c r="AN34" s="80" t="str">
        <f t="shared" si="12"/>
        <v/>
      </c>
      <c r="AO34" s="80" t="str">
        <f t="shared" si="13"/>
        <v/>
      </c>
      <c r="AP34" s="80" t="str">
        <f t="shared" si="14"/>
        <v/>
      </c>
      <c r="AQ34" s="80" t="str">
        <f t="shared" si="15"/>
        <v/>
      </c>
      <c r="AR34" s="80" t="str">
        <f t="shared" si="16"/>
        <v/>
      </c>
      <c r="AS34" s="80" t="str">
        <f t="shared" si="17"/>
        <v/>
      </c>
      <c r="AT34" s="80" t="str">
        <f t="shared" si="18"/>
        <v/>
      </c>
      <c r="AU34" s="80" t="str">
        <f t="shared" si="19"/>
        <v/>
      </c>
    </row>
    <row r="35" spans="1:47" x14ac:dyDescent="0.25">
      <c r="A35" s="73" t="s">
        <v>33</v>
      </c>
      <c r="B35" s="74" t="str">
        <f>'Array Table'!B34</f>
        <v>Dialister pneumosintes</v>
      </c>
      <c r="C35" s="75">
        <f>IF(SUM('NTC Data'!C$2:C$98)&gt;10,IF(AND(ISNUMBER('NTC Data'!C34),'NTC Data'!C34&lt;40,'NTC Data'!C34&gt;0),'NTC Data'!C34,40),"")</f>
        <v>40</v>
      </c>
      <c r="D35" s="75">
        <f>IF(SUM('NTC Data'!D$2:D$98)&gt;10,IF(AND(ISNUMBER('NTC Data'!D34),'NTC Data'!D34&lt;40,'NTC Data'!D34&gt;0),'NTC Data'!D34,40),"")</f>
        <v>40</v>
      </c>
      <c r="E35" s="75" t="str">
        <f>IF(SUM('NTC Data'!E$2:E$98)&gt;10,IF(AND(ISNUMBER('NTC Data'!E34),'NTC Data'!E34&lt;40,'NTC Data'!E34&gt;0),'NTC Data'!E34,40),"")</f>
        <v/>
      </c>
      <c r="F35" s="75" t="str">
        <f>IF(SUM('NTC Data'!F$2:F$98)&gt;10,IF(AND(ISNUMBER('NTC Data'!F34),'NTC Data'!F34&lt;40,'NTC Data'!F34&gt;0),'NTC Data'!F34,40),"")</f>
        <v/>
      </c>
      <c r="G35" s="75" t="str">
        <f>IF(SUM('NTC Data'!G$2:G$98)&gt;10,IF(AND(ISNUMBER('NTC Data'!G34),'NTC Data'!G34&lt;40,'NTC Data'!G34&gt;0),'NTC Data'!G34,40),"")</f>
        <v/>
      </c>
      <c r="H35" s="75">
        <f t="shared" si="20"/>
        <v>40</v>
      </c>
      <c r="I35" s="75" t="str">
        <f t="shared" si="21"/>
        <v>N/A</v>
      </c>
      <c r="J35" s="73" t="s">
        <v>33</v>
      </c>
      <c r="K35" s="74" t="str">
        <f>'Array Table'!B34</f>
        <v>Dialister pneumosintes</v>
      </c>
      <c r="L35" s="80">
        <f>IF(SUM('Test Sample Data'!C$2:C$88)&gt;10,IF(AND(ISNUMBER('Test Sample Data'!C34),'Test Sample Data'!C34&lt;40,'Test Sample Data'!C34&gt;0),'Test Sample Data'!C34,40),"")</f>
        <v>40</v>
      </c>
      <c r="M35" s="80">
        <f>IF(SUM('Test Sample Data'!D$2:D$88)&gt;10,IF(AND(ISNUMBER('Test Sample Data'!D34),'Test Sample Data'!D34&lt;40,'Test Sample Data'!D34&gt;0),'Test Sample Data'!D34,40),"")</f>
        <v>40</v>
      </c>
      <c r="N35" s="80" t="str">
        <f>IF(SUM('Test Sample Data'!E$2:E$88)&gt;10,IF(AND(ISNUMBER('Test Sample Data'!E34),'Test Sample Data'!E34&lt;40,'Test Sample Data'!E34&gt;0),'Test Sample Data'!E34,40),"")</f>
        <v/>
      </c>
      <c r="O35" s="80" t="str">
        <f>IF(SUM('Test Sample Data'!F$2:F$88)&gt;10,IF(AND(ISNUMBER('Test Sample Data'!F34),'Test Sample Data'!F34&lt;40,'Test Sample Data'!F34&gt;0),'Test Sample Data'!F34,40),"")</f>
        <v/>
      </c>
      <c r="P35" s="80" t="str">
        <f>IF(SUM('Test Sample Data'!G$2:G$88)&gt;10,IF(AND(ISNUMBER('Test Sample Data'!G34),'Test Sample Data'!G34&lt;40,'Test Sample Data'!G34&gt;0),'Test Sample Data'!G34,40),"")</f>
        <v/>
      </c>
      <c r="Q35" s="80" t="str">
        <f>IF(SUM('Test Sample Data'!H$2:H$88)&gt;10,IF(AND(ISNUMBER('Test Sample Data'!H34),'Test Sample Data'!H34&lt;40,'Test Sample Data'!H34&gt;0),'Test Sample Data'!H34,40),"")</f>
        <v/>
      </c>
      <c r="R35" s="80" t="str">
        <f>IF(SUM('Test Sample Data'!I$2:I$88)&gt;10,IF(AND(ISNUMBER('Test Sample Data'!I34),'Test Sample Data'!I34&lt;40,'Test Sample Data'!I34&gt;0),'Test Sample Data'!I34,40),"")</f>
        <v/>
      </c>
      <c r="S35" s="80" t="str">
        <f>IF(SUM('Test Sample Data'!J$2:J$88)&gt;10,IF(AND(ISNUMBER('Test Sample Data'!J34),'Test Sample Data'!J34&lt;40,'Test Sample Data'!J34&gt;0),'Test Sample Data'!J34,40),"")</f>
        <v/>
      </c>
      <c r="T35" s="80" t="str">
        <f>IF(SUM('Test Sample Data'!K$2:K$88)&gt;10,IF(AND(ISNUMBER('Test Sample Data'!K34),'Test Sample Data'!K34&lt;40,'Test Sample Data'!K34&gt;0),'Test Sample Data'!K34,40),"")</f>
        <v/>
      </c>
      <c r="U35" s="80" t="str">
        <f>IF(SUM('Test Sample Data'!L$2:L$88)&gt;10,IF(AND(ISNUMBER('Test Sample Data'!L34),'Test Sample Data'!L34&lt;40,'Test Sample Data'!L34&gt;0),'Test Sample Data'!L34,40),"")</f>
        <v/>
      </c>
      <c r="V35" s="75">
        <f t="shared" si="22"/>
        <v>40</v>
      </c>
      <c r="W35" s="75" t="str">
        <f t="shared" si="23"/>
        <v>N/A</v>
      </c>
      <c r="X35" s="73" t="s">
        <v>33</v>
      </c>
      <c r="Y35" s="74" t="str">
        <f>'Array Table'!B34</f>
        <v>Dialister pneumosintes</v>
      </c>
      <c r="Z35" s="81">
        <f t="shared" ref="Z35:Z66" si="24">IFERROR($H35-L35,"")</f>
        <v>0</v>
      </c>
      <c r="AA35" s="81">
        <f t="shared" ref="AA35:AA66" si="25">IFERROR($H35-M35,"")</f>
        <v>0</v>
      </c>
      <c r="AB35" s="81" t="str">
        <f t="shared" ref="AB35:AB66" si="26">IFERROR($H35-N35,"")</f>
        <v/>
      </c>
      <c r="AC35" s="81" t="str">
        <f t="shared" ref="AC35:AC66" si="27">IFERROR($H35-O35,"")</f>
        <v/>
      </c>
      <c r="AD35" s="81" t="str">
        <f t="shared" ref="AD35:AD66" si="28">IFERROR($H35-P35,"")</f>
        <v/>
      </c>
      <c r="AE35" s="81" t="str">
        <f t="shared" ref="AE35:AE66" si="29">IFERROR($H35-Q35,"")</f>
        <v/>
      </c>
      <c r="AF35" s="81" t="str">
        <f t="shared" ref="AF35:AF66" si="30">IFERROR($H35-R35,"")</f>
        <v/>
      </c>
      <c r="AG35" s="81" t="str">
        <f t="shared" ref="AG35:AG66" si="31">IFERROR($H35-S35,"")</f>
        <v/>
      </c>
      <c r="AH35" s="81" t="str">
        <f t="shared" ref="AH35:AH66" si="32">IFERROR($H35-T35,"")</f>
        <v/>
      </c>
      <c r="AI35" s="81" t="str">
        <f t="shared" ref="AI35:AI66" si="33">IFERROR($H35-U35,"")</f>
        <v/>
      </c>
      <c r="AJ35" s="73" t="s">
        <v>33</v>
      </c>
      <c r="AK35" s="74" t="str">
        <f>'Array Table'!B34</f>
        <v>Dialister pneumosintes</v>
      </c>
      <c r="AL35" s="80" t="str">
        <f t="shared" ref="AL35:AL66" si="34">IFERROR(VLOOKUP($AK35,$K$130:$U$142,2,FALSE),IF(Z35="","",IF($H35&lt;=35,IF(Z35&lt;=1,"",IF(Z35&gt;=2,"+","+/-")),IF($H35&lt;=37,IF(Z35&lt;1.5,"",IF(Z35&gt;=3,"+","+/-")),IF(Z35&lt;3,"",IF(Z35&gt;=6,"+",IF(Z35&gt;=3,"+/-","")))))))</f>
        <v/>
      </c>
      <c r="AM35" s="80" t="str">
        <f t="shared" ref="AM35:AM66" si="35">IFERROR(VLOOKUP($AK35,$K$130:$U$142,3,FALSE),IF(AA35="","",IF($H35&lt;=35,IF(AA35&lt;=1,"",IF(AA35&gt;=2,"+","+/-")),IF($H35&lt;=37,IF(AA35&lt;1.5,"",IF(AA35&gt;=3,"+","+/-")),IF(AA35&lt;3,"",IF(AA35&gt;=6,"+",IF(AA35&gt;=3,"+/-","")))))))</f>
        <v/>
      </c>
      <c r="AN35" s="80" t="str">
        <f t="shared" ref="AN35:AN66" si="36">IFERROR(VLOOKUP($AK35,$K$130:$U$142,4,FALSE),IF(AB35="","",IF($H35&lt;=35,IF(AB35&lt;=1,"",IF(AB35&gt;=2,"+","+/-")),IF($H35&lt;=37,IF(AB35&lt;1.5,"",IF(AB35&gt;=3,"+","+/-")),IF(AB35&lt;3,"",IF(AB35&gt;=6,"+",IF(AB35&gt;=3,"+/-","")))))))</f>
        <v/>
      </c>
      <c r="AO35" s="80" t="str">
        <f t="shared" ref="AO35:AO66" si="37">IFERROR(VLOOKUP($AK35,$K$130:$U$142,5,FALSE),IF(AC35="","",IF($H35&lt;=35,IF(AC35&lt;=1,"",IF(AC35&gt;=2,"+","+/-")),IF($H35&lt;=37,IF(AC35&lt;1.5,"",IF(AC35&gt;=3,"+","+/-")),IF(AC35&lt;3,"",IF(AC35&gt;=6,"+",IF(AC35&gt;=3,"+/-","")))))))</f>
        <v/>
      </c>
      <c r="AP35" s="80" t="str">
        <f t="shared" ref="AP35:AP66" si="38">IFERROR(VLOOKUP($AK35,$K$130:$U$142,6,FALSE),IF(AD35="","",IF($H35&lt;=35,IF(AD35&lt;=1,"",IF(AD35&gt;=2,"+","+/-")),IF($H35&lt;=37,IF(AD35&lt;1.5,"",IF(AD35&gt;=3,"+","+/-")),IF(AD35&lt;3,"",IF(AD35&gt;=6,"+",IF(AD35&gt;=3,"+/-","")))))))</f>
        <v/>
      </c>
      <c r="AQ35" s="80" t="str">
        <f t="shared" ref="AQ35:AQ66" si="39">IFERROR(VLOOKUP($AK35,$K$130:$U$142,7,FALSE),IF(AE35="","",IF($H35&lt;=35,IF(AE35&lt;=1,"",IF(AE35&gt;=2,"+","+/-")),IF($H35&lt;=37,IF(AE35&lt;1.5,"",IF(AE35&gt;=3,"+","+/-")),IF(AE35&lt;3,"",IF(AE35&gt;=6,"+",IF(AE35&gt;=3,"+/-","")))))))</f>
        <v/>
      </c>
      <c r="AR35" s="80" t="str">
        <f t="shared" ref="AR35:AR66" si="40">IFERROR(VLOOKUP($AK35,$K$130:$U$142,8,FALSE),IF(AF35="","",IF($H35&lt;=35,IF(AF35&lt;=1,"",IF(AF35&gt;=2,"+","+/-")),IF($H35&lt;=37,IF(AF35&lt;1.5,"",IF(AF35&gt;=3,"+","+/-")),IF(AF35&lt;3,"",IF(AF35&gt;=6,"+",IF(AF35&gt;=3,"+/-","")))))))</f>
        <v/>
      </c>
      <c r="AS35" s="80" t="str">
        <f t="shared" ref="AS35:AS66" si="41">IFERROR(VLOOKUP($AK35,$K$130:$U$142,9,FALSE),IF(AG35="","",IF($H35&lt;=35,IF(AG35&lt;=1,"",IF(AG35&gt;=2,"+","+/-")),IF($H35&lt;=37,IF(AG35&lt;1.5,"",IF(AG35&gt;=3,"+","+/-")),IF(AG35&lt;3,"",IF(AG35&gt;=6,"+",IF(AG35&gt;=3,"+/-","")))))))</f>
        <v/>
      </c>
      <c r="AT35" s="80" t="str">
        <f t="shared" ref="AT35:AT66" si="42">IFERROR(VLOOKUP($AK35,$K$130:$U$142,10,FALSE),IF(AH35="","",IF($H35&lt;=35,IF(AH35&lt;=1,"",IF(AH35&gt;=2,"+","+/-")),IF($H35&lt;=37,IF(AH35&lt;1.5,"",IF(AH35&gt;=3,"+","+/-")),IF(AH35&lt;3,"",IF(AH35&gt;=6,"+",IF(AH35&gt;=3,"+/-","")))))))</f>
        <v/>
      </c>
      <c r="AU35" s="80" t="str">
        <f t="shared" ref="AU35:AU66" si="43">IFERROR(VLOOKUP($AK35,$K$130:$U$142,11,FALSE),IF(AI35="","",IF($H35&lt;=35,IF(AI35&lt;=1,"",IF(AI35&gt;=2,"+","+/-")),IF($H35&lt;=37,IF(AI35&lt;1.5,"",IF(AI35&gt;=3,"+","+/-")),IF(AI35&lt;3,"",IF(AI35&gt;=6,"+",IF(AI35&gt;=3,"+/-","")))))))</f>
        <v/>
      </c>
    </row>
    <row r="36" spans="1:47" x14ac:dyDescent="0.25">
      <c r="A36" s="73" t="s">
        <v>34</v>
      </c>
      <c r="B36" s="74" t="str">
        <f>'Array Table'!B35</f>
        <v>Eggerthella sinensis</v>
      </c>
      <c r="C36" s="75">
        <f>IF(SUM('NTC Data'!C$2:C$98)&gt;10,IF(AND(ISNUMBER('NTC Data'!C35),'NTC Data'!C35&lt;40,'NTC Data'!C35&gt;0),'NTC Data'!C35,40),"")</f>
        <v>40</v>
      </c>
      <c r="D36" s="75">
        <f>IF(SUM('NTC Data'!D$2:D$98)&gt;10,IF(AND(ISNUMBER('NTC Data'!D35),'NTC Data'!D35&lt;40,'NTC Data'!D35&gt;0),'NTC Data'!D35,40),"")</f>
        <v>40</v>
      </c>
      <c r="E36" s="75" t="str">
        <f>IF(SUM('NTC Data'!E$2:E$98)&gt;10,IF(AND(ISNUMBER('NTC Data'!E35),'NTC Data'!E35&lt;40,'NTC Data'!E35&gt;0),'NTC Data'!E35,40),"")</f>
        <v/>
      </c>
      <c r="F36" s="75" t="str">
        <f>IF(SUM('NTC Data'!F$2:F$98)&gt;10,IF(AND(ISNUMBER('NTC Data'!F35),'NTC Data'!F35&lt;40,'NTC Data'!F35&gt;0),'NTC Data'!F35,40),"")</f>
        <v/>
      </c>
      <c r="G36" s="75" t="str">
        <f>IF(SUM('NTC Data'!G$2:G$98)&gt;10,IF(AND(ISNUMBER('NTC Data'!G35),'NTC Data'!G35&lt;40,'NTC Data'!G35&gt;0),'NTC Data'!G35,40),"")</f>
        <v/>
      </c>
      <c r="H36" s="75">
        <f t="shared" si="20"/>
        <v>40</v>
      </c>
      <c r="I36" s="75" t="str">
        <f t="shared" si="21"/>
        <v>N/A</v>
      </c>
      <c r="J36" s="73" t="s">
        <v>34</v>
      </c>
      <c r="K36" s="74" t="str">
        <f>'Array Table'!B35</f>
        <v>Eggerthella sinensis</v>
      </c>
      <c r="L36" s="80">
        <f>IF(SUM('Test Sample Data'!C$2:C$88)&gt;10,IF(AND(ISNUMBER('Test Sample Data'!C35),'Test Sample Data'!C35&lt;40,'Test Sample Data'!C35&gt;0),'Test Sample Data'!C35,40),"")</f>
        <v>40</v>
      </c>
      <c r="M36" s="80">
        <f>IF(SUM('Test Sample Data'!D$2:D$88)&gt;10,IF(AND(ISNUMBER('Test Sample Data'!D35),'Test Sample Data'!D35&lt;40,'Test Sample Data'!D35&gt;0),'Test Sample Data'!D35,40),"")</f>
        <v>40</v>
      </c>
      <c r="N36" s="80" t="str">
        <f>IF(SUM('Test Sample Data'!E$2:E$88)&gt;10,IF(AND(ISNUMBER('Test Sample Data'!E35),'Test Sample Data'!E35&lt;40,'Test Sample Data'!E35&gt;0),'Test Sample Data'!E35,40),"")</f>
        <v/>
      </c>
      <c r="O36" s="80" t="str">
        <f>IF(SUM('Test Sample Data'!F$2:F$88)&gt;10,IF(AND(ISNUMBER('Test Sample Data'!F35),'Test Sample Data'!F35&lt;40,'Test Sample Data'!F35&gt;0),'Test Sample Data'!F35,40),"")</f>
        <v/>
      </c>
      <c r="P36" s="80" t="str">
        <f>IF(SUM('Test Sample Data'!G$2:G$88)&gt;10,IF(AND(ISNUMBER('Test Sample Data'!G35),'Test Sample Data'!G35&lt;40,'Test Sample Data'!G35&gt;0),'Test Sample Data'!G35,40),"")</f>
        <v/>
      </c>
      <c r="Q36" s="80" t="str">
        <f>IF(SUM('Test Sample Data'!H$2:H$88)&gt;10,IF(AND(ISNUMBER('Test Sample Data'!H35),'Test Sample Data'!H35&lt;40,'Test Sample Data'!H35&gt;0),'Test Sample Data'!H35,40),"")</f>
        <v/>
      </c>
      <c r="R36" s="80" t="str">
        <f>IF(SUM('Test Sample Data'!I$2:I$88)&gt;10,IF(AND(ISNUMBER('Test Sample Data'!I35),'Test Sample Data'!I35&lt;40,'Test Sample Data'!I35&gt;0),'Test Sample Data'!I35,40),"")</f>
        <v/>
      </c>
      <c r="S36" s="80" t="str">
        <f>IF(SUM('Test Sample Data'!J$2:J$88)&gt;10,IF(AND(ISNUMBER('Test Sample Data'!J35),'Test Sample Data'!J35&lt;40,'Test Sample Data'!J35&gt;0),'Test Sample Data'!J35,40),"")</f>
        <v/>
      </c>
      <c r="T36" s="80" t="str">
        <f>IF(SUM('Test Sample Data'!K$2:K$88)&gt;10,IF(AND(ISNUMBER('Test Sample Data'!K35),'Test Sample Data'!K35&lt;40,'Test Sample Data'!K35&gt;0),'Test Sample Data'!K35,40),"")</f>
        <v/>
      </c>
      <c r="U36" s="80" t="str">
        <f>IF(SUM('Test Sample Data'!L$2:L$88)&gt;10,IF(AND(ISNUMBER('Test Sample Data'!L35),'Test Sample Data'!L35&lt;40,'Test Sample Data'!L35&gt;0),'Test Sample Data'!L35,40),"")</f>
        <v/>
      </c>
      <c r="V36" s="75">
        <f t="shared" si="22"/>
        <v>40</v>
      </c>
      <c r="W36" s="75" t="str">
        <f t="shared" si="23"/>
        <v>N/A</v>
      </c>
      <c r="X36" s="73" t="s">
        <v>34</v>
      </c>
      <c r="Y36" s="74" t="str">
        <f>'Array Table'!B35</f>
        <v>Eggerthella sinensis</v>
      </c>
      <c r="Z36" s="81">
        <f t="shared" si="24"/>
        <v>0</v>
      </c>
      <c r="AA36" s="81">
        <f t="shared" si="25"/>
        <v>0</v>
      </c>
      <c r="AB36" s="81" t="str">
        <f t="shared" si="26"/>
        <v/>
      </c>
      <c r="AC36" s="81" t="str">
        <f t="shared" si="27"/>
        <v/>
      </c>
      <c r="AD36" s="81" t="str">
        <f t="shared" si="28"/>
        <v/>
      </c>
      <c r="AE36" s="81" t="str">
        <f t="shared" si="29"/>
        <v/>
      </c>
      <c r="AF36" s="81" t="str">
        <f t="shared" si="30"/>
        <v/>
      </c>
      <c r="AG36" s="81" t="str">
        <f t="shared" si="31"/>
        <v/>
      </c>
      <c r="AH36" s="81" t="str">
        <f t="shared" si="32"/>
        <v/>
      </c>
      <c r="AI36" s="81" t="str">
        <f t="shared" si="33"/>
        <v/>
      </c>
      <c r="AJ36" s="73" t="s">
        <v>34</v>
      </c>
      <c r="AK36" s="74" t="str">
        <f>'Array Table'!B35</f>
        <v>Eggerthella sinensis</v>
      </c>
      <c r="AL36" s="80" t="str">
        <f t="shared" si="34"/>
        <v/>
      </c>
      <c r="AM36" s="80" t="str">
        <f t="shared" si="35"/>
        <v/>
      </c>
      <c r="AN36" s="80" t="str">
        <f t="shared" si="36"/>
        <v/>
      </c>
      <c r="AO36" s="80" t="str">
        <f t="shared" si="37"/>
        <v/>
      </c>
      <c r="AP36" s="80" t="str">
        <f t="shared" si="38"/>
        <v/>
      </c>
      <c r="AQ36" s="80" t="str">
        <f t="shared" si="39"/>
        <v/>
      </c>
      <c r="AR36" s="80" t="str">
        <f t="shared" si="40"/>
        <v/>
      </c>
      <c r="AS36" s="80" t="str">
        <f t="shared" si="41"/>
        <v/>
      </c>
      <c r="AT36" s="80" t="str">
        <f t="shared" si="42"/>
        <v/>
      </c>
      <c r="AU36" s="80" t="str">
        <f t="shared" si="43"/>
        <v/>
      </c>
    </row>
    <row r="37" spans="1:47" x14ac:dyDescent="0.25">
      <c r="A37" s="73" t="s">
        <v>35</v>
      </c>
      <c r="B37" s="74" t="str">
        <f>'Array Table'!B36</f>
        <v>Eikenella corrodens</v>
      </c>
      <c r="C37" s="75">
        <f>IF(SUM('NTC Data'!C$2:C$98)&gt;10,IF(AND(ISNUMBER('NTC Data'!C36),'NTC Data'!C36&lt;40,'NTC Data'!C36&gt;0),'NTC Data'!C36,40),"")</f>
        <v>40</v>
      </c>
      <c r="D37" s="75">
        <f>IF(SUM('NTC Data'!D$2:D$98)&gt;10,IF(AND(ISNUMBER('NTC Data'!D36),'NTC Data'!D36&lt;40,'NTC Data'!D36&gt;0),'NTC Data'!D36,40),"")</f>
        <v>40</v>
      </c>
      <c r="E37" s="75" t="str">
        <f>IF(SUM('NTC Data'!E$2:E$98)&gt;10,IF(AND(ISNUMBER('NTC Data'!E36),'NTC Data'!E36&lt;40,'NTC Data'!E36&gt;0),'NTC Data'!E36,40),"")</f>
        <v/>
      </c>
      <c r="F37" s="75" t="str">
        <f>IF(SUM('NTC Data'!F$2:F$98)&gt;10,IF(AND(ISNUMBER('NTC Data'!F36),'NTC Data'!F36&lt;40,'NTC Data'!F36&gt;0),'NTC Data'!F36,40),"")</f>
        <v/>
      </c>
      <c r="G37" s="75" t="str">
        <f>IF(SUM('NTC Data'!G$2:G$98)&gt;10,IF(AND(ISNUMBER('NTC Data'!G36),'NTC Data'!G36&lt;40,'NTC Data'!G36&gt;0),'NTC Data'!G36,40),"")</f>
        <v/>
      </c>
      <c r="H37" s="75">
        <f t="shared" si="20"/>
        <v>40</v>
      </c>
      <c r="I37" s="75" t="str">
        <f t="shared" si="21"/>
        <v>N/A</v>
      </c>
      <c r="J37" s="73" t="s">
        <v>35</v>
      </c>
      <c r="K37" s="74" t="str">
        <f>'Array Table'!B36</f>
        <v>Eikenella corrodens</v>
      </c>
      <c r="L37" s="80">
        <f>IF(SUM('Test Sample Data'!C$2:C$88)&gt;10,IF(AND(ISNUMBER('Test Sample Data'!C36),'Test Sample Data'!C36&lt;40,'Test Sample Data'!C36&gt;0),'Test Sample Data'!C36,40),"")</f>
        <v>40</v>
      </c>
      <c r="M37" s="80">
        <f>IF(SUM('Test Sample Data'!D$2:D$88)&gt;10,IF(AND(ISNUMBER('Test Sample Data'!D36),'Test Sample Data'!D36&lt;40,'Test Sample Data'!D36&gt;0),'Test Sample Data'!D36,40),"")</f>
        <v>40</v>
      </c>
      <c r="N37" s="80" t="str">
        <f>IF(SUM('Test Sample Data'!E$2:E$88)&gt;10,IF(AND(ISNUMBER('Test Sample Data'!E36),'Test Sample Data'!E36&lt;40,'Test Sample Data'!E36&gt;0),'Test Sample Data'!E36,40),"")</f>
        <v/>
      </c>
      <c r="O37" s="80" t="str">
        <f>IF(SUM('Test Sample Data'!F$2:F$88)&gt;10,IF(AND(ISNUMBER('Test Sample Data'!F36),'Test Sample Data'!F36&lt;40,'Test Sample Data'!F36&gt;0),'Test Sample Data'!F36,40),"")</f>
        <v/>
      </c>
      <c r="P37" s="80" t="str">
        <f>IF(SUM('Test Sample Data'!G$2:G$88)&gt;10,IF(AND(ISNUMBER('Test Sample Data'!G36),'Test Sample Data'!G36&lt;40,'Test Sample Data'!G36&gt;0),'Test Sample Data'!G36,40),"")</f>
        <v/>
      </c>
      <c r="Q37" s="80" t="str">
        <f>IF(SUM('Test Sample Data'!H$2:H$88)&gt;10,IF(AND(ISNUMBER('Test Sample Data'!H36),'Test Sample Data'!H36&lt;40,'Test Sample Data'!H36&gt;0),'Test Sample Data'!H36,40),"")</f>
        <v/>
      </c>
      <c r="R37" s="80" t="str">
        <f>IF(SUM('Test Sample Data'!I$2:I$88)&gt;10,IF(AND(ISNUMBER('Test Sample Data'!I36),'Test Sample Data'!I36&lt;40,'Test Sample Data'!I36&gt;0),'Test Sample Data'!I36,40),"")</f>
        <v/>
      </c>
      <c r="S37" s="80" t="str">
        <f>IF(SUM('Test Sample Data'!J$2:J$88)&gt;10,IF(AND(ISNUMBER('Test Sample Data'!J36),'Test Sample Data'!J36&lt;40,'Test Sample Data'!J36&gt;0),'Test Sample Data'!J36,40),"")</f>
        <v/>
      </c>
      <c r="T37" s="80" t="str">
        <f>IF(SUM('Test Sample Data'!K$2:K$88)&gt;10,IF(AND(ISNUMBER('Test Sample Data'!K36),'Test Sample Data'!K36&lt;40,'Test Sample Data'!K36&gt;0),'Test Sample Data'!K36,40),"")</f>
        <v/>
      </c>
      <c r="U37" s="80" t="str">
        <f>IF(SUM('Test Sample Data'!L$2:L$88)&gt;10,IF(AND(ISNUMBER('Test Sample Data'!L36),'Test Sample Data'!L36&lt;40,'Test Sample Data'!L36&gt;0),'Test Sample Data'!L36,40),"")</f>
        <v/>
      </c>
      <c r="V37" s="75">
        <f t="shared" si="22"/>
        <v>40</v>
      </c>
      <c r="W37" s="75" t="str">
        <f t="shared" si="23"/>
        <v>N/A</v>
      </c>
      <c r="X37" s="73" t="s">
        <v>35</v>
      </c>
      <c r="Y37" s="74" t="str">
        <f>'Array Table'!B36</f>
        <v>Eikenella corrodens</v>
      </c>
      <c r="Z37" s="81">
        <f t="shared" si="24"/>
        <v>0</v>
      </c>
      <c r="AA37" s="81">
        <f t="shared" si="25"/>
        <v>0</v>
      </c>
      <c r="AB37" s="81" t="str">
        <f t="shared" si="26"/>
        <v/>
      </c>
      <c r="AC37" s="81" t="str">
        <f t="shared" si="27"/>
        <v/>
      </c>
      <c r="AD37" s="81" t="str">
        <f t="shared" si="28"/>
        <v/>
      </c>
      <c r="AE37" s="81" t="str">
        <f t="shared" si="29"/>
        <v/>
      </c>
      <c r="AF37" s="81" t="str">
        <f t="shared" si="30"/>
        <v/>
      </c>
      <c r="AG37" s="81" t="str">
        <f t="shared" si="31"/>
        <v/>
      </c>
      <c r="AH37" s="81" t="str">
        <f t="shared" si="32"/>
        <v/>
      </c>
      <c r="AI37" s="81" t="str">
        <f t="shared" si="33"/>
        <v/>
      </c>
      <c r="AJ37" s="73" t="s">
        <v>35</v>
      </c>
      <c r="AK37" s="74" t="str">
        <f>'Array Table'!B36</f>
        <v>Eikenella corrodens</v>
      </c>
      <c r="AL37" s="80" t="str">
        <f t="shared" si="34"/>
        <v/>
      </c>
      <c r="AM37" s="80" t="str">
        <f t="shared" si="35"/>
        <v/>
      </c>
      <c r="AN37" s="80" t="str">
        <f t="shared" si="36"/>
        <v/>
      </c>
      <c r="AO37" s="80" t="str">
        <f t="shared" si="37"/>
        <v/>
      </c>
      <c r="AP37" s="80" t="str">
        <f t="shared" si="38"/>
        <v/>
      </c>
      <c r="AQ37" s="80" t="str">
        <f t="shared" si="39"/>
        <v/>
      </c>
      <c r="AR37" s="80" t="str">
        <f t="shared" si="40"/>
        <v/>
      </c>
      <c r="AS37" s="80" t="str">
        <f t="shared" si="41"/>
        <v/>
      </c>
      <c r="AT37" s="80" t="str">
        <f t="shared" si="42"/>
        <v/>
      </c>
      <c r="AU37" s="80" t="str">
        <f t="shared" si="43"/>
        <v/>
      </c>
    </row>
    <row r="38" spans="1:47" x14ac:dyDescent="0.25">
      <c r="A38" s="73" t="s">
        <v>36</v>
      </c>
      <c r="B38" s="74" t="str">
        <f>'Array Table'!B37</f>
        <v>Enterococcus faecalis</v>
      </c>
      <c r="C38" s="75">
        <f>IF(SUM('NTC Data'!C$2:C$98)&gt;10,IF(AND(ISNUMBER('NTC Data'!C37),'NTC Data'!C37&lt;40,'NTC Data'!C37&gt;0),'NTC Data'!C37,40),"")</f>
        <v>40</v>
      </c>
      <c r="D38" s="75">
        <f>IF(SUM('NTC Data'!D$2:D$98)&gt;10,IF(AND(ISNUMBER('NTC Data'!D37),'NTC Data'!D37&lt;40,'NTC Data'!D37&gt;0),'NTC Data'!D37,40),"")</f>
        <v>40</v>
      </c>
      <c r="E38" s="75" t="str">
        <f>IF(SUM('NTC Data'!E$2:E$98)&gt;10,IF(AND(ISNUMBER('NTC Data'!E37),'NTC Data'!E37&lt;40,'NTC Data'!E37&gt;0),'NTC Data'!E37,40),"")</f>
        <v/>
      </c>
      <c r="F38" s="75" t="str">
        <f>IF(SUM('NTC Data'!F$2:F$98)&gt;10,IF(AND(ISNUMBER('NTC Data'!F37),'NTC Data'!F37&lt;40,'NTC Data'!F37&gt;0),'NTC Data'!F37,40),"")</f>
        <v/>
      </c>
      <c r="G38" s="75" t="str">
        <f>IF(SUM('NTC Data'!G$2:G$98)&gt;10,IF(AND(ISNUMBER('NTC Data'!G37),'NTC Data'!G37&lt;40,'NTC Data'!G37&gt;0),'NTC Data'!G37,40),"")</f>
        <v/>
      </c>
      <c r="H38" s="75">
        <f t="shared" si="20"/>
        <v>40</v>
      </c>
      <c r="I38" s="75" t="str">
        <f t="shared" si="21"/>
        <v>N/A</v>
      </c>
      <c r="J38" s="73" t="s">
        <v>36</v>
      </c>
      <c r="K38" s="74" t="str">
        <f>'Array Table'!B37</f>
        <v>Enterococcus faecalis</v>
      </c>
      <c r="L38" s="80">
        <f>IF(SUM('Test Sample Data'!C$2:C$88)&gt;10,IF(AND(ISNUMBER('Test Sample Data'!C37),'Test Sample Data'!C37&lt;40,'Test Sample Data'!C37&gt;0),'Test Sample Data'!C37,40),"")</f>
        <v>40</v>
      </c>
      <c r="M38" s="80">
        <f>IF(SUM('Test Sample Data'!D$2:D$88)&gt;10,IF(AND(ISNUMBER('Test Sample Data'!D37),'Test Sample Data'!D37&lt;40,'Test Sample Data'!D37&gt;0),'Test Sample Data'!D37,40),"")</f>
        <v>40</v>
      </c>
      <c r="N38" s="80" t="str">
        <f>IF(SUM('Test Sample Data'!E$2:E$88)&gt;10,IF(AND(ISNUMBER('Test Sample Data'!E37),'Test Sample Data'!E37&lt;40,'Test Sample Data'!E37&gt;0),'Test Sample Data'!E37,40),"")</f>
        <v/>
      </c>
      <c r="O38" s="80" t="str">
        <f>IF(SUM('Test Sample Data'!F$2:F$88)&gt;10,IF(AND(ISNUMBER('Test Sample Data'!F37),'Test Sample Data'!F37&lt;40,'Test Sample Data'!F37&gt;0),'Test Sample Data'!F37,40),"")</f>
        <v/>
      </c>
      <c r="P38" s="80" t="str">
        <f>IF(SUM('Test Sample Data'!G$2:G$88)&gt;10,IF(AND(ISNUMBER('Test Sample Data'!G37),'Test Sample Data'!G37&lt;40,'Test Sample Data'!G37&gt;0),'Test Sample Data'!G37,40),"")</f>
        <v/>
      </c>
      <c r="Q38" s="80" t="str">
        <f>IF(SUM('Test Sample Data'!H$2:H$88)&gt;10,IF(AND(ISNUMBER('Test Sample Data'!H37),'Test Sample Data'!H37&lt;40,'Test Sample Data'!H37&gt;0),'Test Sample Data'!H37,40),"")</f>
        <v/>
      </c>
      <c r="R38" s="80" t="str">
        <f>IF(SUM('Test Sample Data'!I$2:I$88)&gt;10,IF(AND(ISNUMBER('Test Sample Data'!I37),'Test Sample Data'!I37&lt;40,'Test Sample Data'!I37&gt;0),'Test Sample Data'!I37,40),"")</f>
        <v/>
      </c>
      <c r="S38" s="80" t="str">
        <f>IF(SUM('Test Sample Data'!J$2:J$88)&gt;10,IF(AND(ISNUMBER('Test Sample Data'!J37),'Test Sample Data'!J37&lt;40,'Test Sample Data'!J37&gt;0),'Test Sample Data'!J37,40),"")</f>
        <v/>
      </c>
      <c r="T38" s="80" t="str">
        <f>IF(SUM('Test Sample Data'!K$2:K$88)&gt;10,IF(AND(ISNUMBER('Test Sample Data'!K37),'Test Sample Data'!K37&lt;40,'Test Sample Data'!K37&gt;0),'Test Sample Data'!K37,40),"")</f>
        <v/>
      </c>
      <c r="U38" s="80" t="str">
        <f>IF(SUM('Test Sample Data'!L$2:L$88)&gt;10,IF(AND(ISNUMBER('Test Sample Data'!L37),'Test Sample Data'!L37&lt;40,'Test Sample Data'!L37&gt;0),'Test Sample Data'!L37,40),"")</f>
        <v/>
      </c>
      <c r="V38" s="75">
        <f t="shared" si="22"/>
        <v>40</v>
      </c>
      <c r="W38" s="75" t="str">
        <f t="shared" si="23"/>
        <v>N/A</v>
      </c>
      <c r="X38" s="73" t="s">
        <v>36</v>
      </c>
      <c r="Y38" s="74" t="str">
        <f>'Array Table'!B37</f>
        <v>Enterococcus faecalis</v>
      </c>
      <c r="Z38" s="81">
        <f t="shared" si="24"/>
        <v>0</v>
      </c>
      <c r="AA38" s="81">
        <f t="shared" si="25"/>
        <v>0</v>
      </c>
      <c r="AB38" s="81" t="str">
        <f t="shared" si="26"/>
        <v/>
      </c>
      <c r="AC38" s="81" t="str">
        <f t="shared" si="27"/>
        <v/>
      </c>
      <c r="AD38" s="81" t="str">
        <f t="shared" si="28"/>
        <v/>
      </c>
      <c r="AE38" s="81" t="str">
        <f t="shared" si="29"/>
        <v/>
      </c>
      <c r="AF38" s="81" t="str">
        <f t="shared" si="30"/>
        <v/>
      </c>
      <c r="AG38" s="81" t="str">
        <f t="shared" si="31"/>
        <v/>
      </c>
      <c r="AH38" s="81" t="str">
        <f t="shared" si="32"/>
        <v/>
      </c>
      <c r="AI38" s="81" t="str">
        <f t="shared" si="33"/>
        <v/>
      </c>
      <c r="AJ38" s="73" t="s">
        <v>36</v>
      </c>
      <c r="AK38" s="74" t="str">
        <f>'Array Table'!B37</f>
        <v>Enterococcus faecalis</v>
      </c>
      <c r="AL38" s="80" t="str">
        <f t="shared" si="34"/>
        <v/>
      </c>
      <c r="AM38" s="80" t="str">
        <f t="shared" si="35"/>
        <v/>
      </c>
      <c r="AN38" s="80" t="str">
        <f t="shared" si="36"/>
        <v/>
      </c>
      <c r="AO38" s="80" t="str">
        <f t="shared" si="37"/>
        <v/>
      </c>
      <c r="AP38" s="80" t="str">
        <f t="shared" si="38"/>
        <v/>
      </c>
      <c r="AQ38" s="80" t="str">
        <f t="shared" si="39"/>
        <v/>
      </c>
      <c r="AR38" s="80" t="str">
        <f t="shared" si="40"/>
        <v/>
      </c>
      <c r="AS38" s="80" t="str">
        <f t="shared" si="41"/>
        <v/>
      </c>
      <c r="AT38" s="80" t="str">
        <f t="shared" si="42"/>
        <v/>
      </c>
      <c r="AU38" s="80" t="str">
        <f t="shared" si="43"/>
        <v/>
      </c>
    </row>
    <row r="39" spans="1:47" x14ac:dyDescent="0.25">
      <c r="A39" s="73" t="s">
        <v>98</v>
      </c>
      <c r="B39" s="74" t="str">
        <f>'Array Table'!B38</f>
        <v>Finegoldia magna</v>
      </c>
      <c r="C39" s="75">
        <f>IF(SUM('NTC Data'!C$2:C$98)&gt;10,IF(AND(ISNUMBER('NTC Data'!C38),'NTC Data'!C38&lt;40,'NTC Data'!C38&gt;0),'NTC Data'!C38,40),"")</f>
        <v>40</v>
      </c>
      <c r="D39" s="75">
        <f>IF(SUM('NTC Data'!D$2:D$98)&gt;10,IF(AND(ISNUMBER('NTC Data'!D38),'NTC Data'!D38&lt;40,'NTC Data'!D38&gt;0),'NTC Data'!D38,40),"")</f>
        <v>40</v>
      </c>
      <c r="E39" s="75" t="str">
        <f>IF(SUM('NTC Data'!E$2:E$98)&gt;10,IF(AND(ISNUMBER('NTC Data'!E38),'NTC Data'!E38&lt;40,'NTC Data'!E38&gt;0),'NTC Data'!E38,40),"")</f>
        <v/>
      </c>
      <c r="F39" s="75" t="str">
        <f>IF(SUM('NTC Data'!F$2:F$98)&gt;10,IF(AND(ISNUMBER('NTC Data'!F38),'NTC Data'!F38&lt;40,'NTC Data'!F38&gt;0),'NTC Data'!F38,40),"")</f>
        <v/>
      </c>
      <c r="G39" s="75" t="str">
        <f>IF(SUM('NTC Data'!G$2:G$98)&gt;10,IF(AND(ISNUMBER('NTC Data'!G38),'NTC Data'!G38&lt;40,'NTC Data'!G38&gt;0),'NTC Data'!G38,40),"")</f>
        <v/>
      </c>
      <c r="H39" s="75">
        <f t="shared" si="20"/>
        <v>40</v>
      </c>
      <c r="I39" s="75" t="str">
        <f t="shared" si="21"/>
        <v>N/A</v>
      </c>
      <c r="J39" s="73" t="s">
        <v>98</v>
      </c>
      <c r="K39" s="74" t="str">
        <f>'Array Table'!B38</f>
        <v>Finegoldia magna</v>
      </c>
      <c r="L39" s="80">
        <f>IF(SUM('Test Sample Data'!C$2:C$88)&gt;10,IF(AND(ISNUMBER('Test Sample Data'!C38),'Test Sample Data'!C38&lt;40,'Test Sample Data'!C38&gt;0),'Test Sample Data'!C38,40),"")</f>
        <v>40</v>
      </c>
      <c r="M39" s="80">
        <f>IF(SUM('Test Sample Data'!D$2:D$88)&gt;10,IF(AND(ISNUMBER('Test Sample Data'!D38),'Test Sample Data'!D38&lt;40,'Test Sample Data'!D38&gt;0),'Test Sample Data'!D38,40),"")</f>
        <v>40</v>
      </c>
      <c r="N39" s="80" t="str">
        <f>IF(SUM('Test Sample Data'!E$2:E$88)&gt;10,IF(AND(ISNUMBER('Test Sample Data'!E38),'Test Sample Data'!E38&lt;40,'Test Sample Data'!E38&gt;0),'Test Sample Data'!E38,40),"")</f>
        <v/>
      </c>
      <c r="O39" s="80" t="str">
        <f>IF(SUM('Test Sample Data'!F$2:F$88)&gt;10,IF(AND(ISNUMBER('Test Sample Data'!F38),'Test Sample Data'!F38&lt;40,'Test Sample Data'!F38&gt;0),'Test Sample Data'!F38,40),"")</f>
        <v/>
      </c>
      <c r="P39" s="80" t="str">
        <f>IF(SUM('Test Sample Data'!G$2:G$88)&gt;10,IF(AND(ISNUMBER('Test Sample Data'!G38),'Test Sample Data'!G38&lt;40,'Test Sample Data'!G38&gt;0),'Test Sample Data'!G38,40),"")</f>
        <v/>
      </c>
      <c r="Q39" s="80" t="str">
        <f>IF(SUM('Test Sample Data'!H$2:H$88)&gt;10,IF(AND(ISNUMBER('Test Sample Data'!H38),'Test Sample Data'!H38&lt;40,'Test Sample Data'!H38&gt;0),'Test Sample Data'!H38,40),"")</f>
        <v/>
      </c>
      <c r="R39" s="80" t="str">
        <f>IF(SUM('Test Sample Data'!I$2:I$88)&gt;10,IF(AND(ISNUMBER('Test Sample Data'!I38),'Test Sample Data'!I38&lt;40,'Test Sample Data'!I38&gt;0),'Test Sample Data'!I38,40),"")</f>
        <v/>
      </c>
      <c r="S39" s="80" t="str">
        <f>IF(SUM('Test Sample Data'!J$2:J$88)&gt;10,IF(AND(ISNUMBER('Test Sample Data'!J38),'Test Sample Data'!J38&lt;40,'Test Sample Data'!J38&gt;0),'Test Sample Data'!J38,40),"")</f>
        <v/>
      </c>
      <c r="T39" s="80" t="str">
        <f>IF(SUM('Test Sample Data'!K$2:K$88)&gt;10,IF(AND(ISNUMBER('Test Sample Data'!K38),'Test Sample Data'!K38&lt;40,'Test Sample Data'!K38&gt;0),'Test Sample Data'!K38,40),"")</f>
        <v/>
      </c>
      <c r="U39" s="80" t="str">
        <f>IF(SUM('Test Sample Data'!L$2:L$88)&gt;10,IF(AND(ISNUMBER('Test Sample Data'!L38),'Test Sample Data'!L38&lt;40,'Test Sample Data'!L38&gt;0),'Test Sample Data'!L38,40),"")</f>
        <v/>
      </c>
      <c r="V39" s="75">
        <f t="shared" si="22"/>
        <v>40</v>
      </c>
      <c r="W39" s="75" t="str">
        <f t="shared" si="23"/>
        <v>N/A</v>
      </c>
      <c r="X39" s="73" t="s">
        <v>98</v>
      </c>
      <c r="Y39" s="74" t="str">
        <f>'Array Table'!B38</f>
        <v>Finegoldia magna</v>
      </c>
      <c r="Z39" s="81">
        <f t="shared" si="24"/>
        <v>0</v>
      </c>
      <c r="AA39" s="81">
        <f t="shared" si="25"/>
        <v>0</v>
      </c>
      <c r="AB39" s="81" t="str">
        <f t="shared" si="26"/>
        <v/>
      </c>
      <c r="AC39" s="81" t="str">
        <f t="shared" si="27"/>
        <v/>
      </c>
      <c r="AD39" s="81" t="str">
        <f t="shared" si="28"/>
        <v/>
      </c>
      <c r="AE39" s="81" t="str">
        <f t="shared" si="29"/>
        <v/>
      </c>
      <c r="AF39" s="81" t="str">
        <f t="shared" si="30"/>
        <v/>
      </c>
      <c r="AG39" s="81" t="str">
        <f t="shared" si="31"/>
        <v/>
      </c>
      <c r="AH39" s="81" t="str">
        <f t="shared" si="32"/>
        <v/>
      </c>
      <c r="AI39" s="81" t="str">
        <f t="shared" si="33"/>
        <v/>
      </c>
      <c r="AJ39" s="73" t="s">
        <v>98</v>
      </c>
      <c r="AK39" s="74" t="str">
        <f>'Array Table'!B38</f>
        <v>Finegoldia magna</v>
      </c>
      <c r="AL39" s="80" t="str">
        <f t="shared" si="34"/>
        <v/>
      </c>
      <c r="AM39" s="80" t="str">
        <f t="shared" si="35"/>
        <v/>
      </c>
      <c r="AN39" s="80" t="str">
        <f t="shared" si="36"/>
        <v/>
      </c>
      <c r="AO39" s="80" t="str">
        <f t="shared" si="37"/>
        <v/>
      </c>
      <c r="AP39" s="80" t="str">
        <f t="shared" si="38"/>
        <v/>
      </c>
      <c r="AQ39" s="80" t="str">
        <f t="shared" si="39"/>
        <v/>
      </c>
      <c r="AR39" s="80" t="str">
        <f t="shared" si="40"/>
        <v/>
      </c>
      <c r="AS39" s="80" t="str">
        <f t="shared" si="41"/>
        <v/>
      </c>
      <c r="AT39" s="80" t="str">
        <f t="shared" si="42"/>
        <v/>
      </c>
      <c r="AU39" s="80" t="str">
        <f t="shared" si="43"/>
        <v/>
      </c>
    </row>
    <row r="40" spans="1:47" x14ac:dyDescent="0.25">
      <c r="A40" s="73" t="s">
        <v>37</v>
      </c>
      <c r="B40" s="74" t="str">
        <f>'Array Table'!B39</f>
        <v>Fusobacterium nucleatum</v>
      </c>
      <c r="C40" s="75">
        <f>IF(SUM('NTC Data'!C$2:C$98)&gt;10,IF(AND(ISNUMBER('NTC Data'!C39),'NTC Data'!C39&lt;40,'NTC Data'!C39&gt;0),'NTC Data'!C39,40),"")</f>
        <v>40</v>
      </c>
      <c r="D40" s="75">
        <f>IF(SUM('NTC Data'!D$2:D$98)&gt;10,IF(AND(ISNUMBER('NTC Data'!D39),'NTC Data'!D39&lt;40,'NTC Data'!D39&gt;0),'NTC Data'!D39,40),"")</f>
        <v>40</v>
      </c>
      <c r="E40" s="75" t="str">
        <f>IF(SUM('NTC Data'!E$2:E$98)&gt;10,IF(AND(ISNUMBER('NTC Data'!E39),'NTC Data'!E39&lt;40,'NTC Data'!E39&gt;0),'NTC Data'!E39,40),"")</f>
        <v/>
      </c>
      <c r="F40" s="75" t="str">
        <f>IF(SUM('NTC Data'!F$2:F$98)&gt;10,IF(AND(ISNUMBER('NTC Data'!F39),'NTC Data'!F39&lt;40,'NTC Data'!F39&gt;0),'NTC Data'!F39,40),"")</f>
        <v/>
      </c>
      <c r="G40" s="75" t="str">
        <f>IF(SUM('NTC Data'!G$2:G$98)&gt;10,IF(AND(ISNUMBER('NTC Data'!G39),'NTC Data'!G39&lt;40,'NTC Data'!G39&gt;0),'NTC Data'!G39,40),"")</f>
        <v/>
      </c>
      <c r="H40" s="75">
        <f t="shared" si="20"/>
        <v>40</v>
      </c>
      <c r="I40" s="75" t="str">
        <f t="shared" si="21"/>
        <v>N/A</v>
      </c>
      <c r="J40" s="73" t="s">
        <v>37</v>
      </c>
      <c r="K40" s="74" t="str">
        <f>'Array Table'!B39</f>
        <v>Fusobacterium nucleatum</v>
      </c>
      <c r="L40" s="80">
        <f>IF(SUM('Test Sample Data'!C$2:C$88)&gt;10,IF(AND(ISNUMBER('Test Sample Data'!C39),'Test Sample Data'!C39&lt;40,'Test Sample Data'!C39&gt;0),'Test Sample Data'!C39,40),"")</f>
        <v>40</v>
      </c>
      <c r="M40" s="80">
        <f>IF(SUM('Test Sample Data'!D$2:D$88)&gt;10,IF(AND(ISNUMBER('Test Sample Data'!D39),'Test Sample Data'!D39&lt;40,'Test Sample Data'!D39&gt;0),'Test Sample Data'!D39,40),"")</f>
        <v>40</v>
      </c>
      <c r="N40" s="80" t="str">
        <f>IF(SUM('Test Sample Data'!E$2:E$88)&gt;10,IF(AND(ISNUMBER('Test Sample Data'!E39),'Test Sample Data'!E39&lt;40,'Test Sample Data'!E39&gt;0),'Test Sample Data'!E39,40),"")</f>
        <v/>
      </c>
      <c r="O40" s="80" t="str">
        <f>IF(SUM('Test Sample Data'!F$2:F$88)&gt;10,IF(AND(ISNUMBER('Test Sample Data'!F39),'Test Sample Data'!F39&lt;40,'Test Sample Data'!F39&gt;0),'Test Sample Data'!F39,40),"")</f>
        <v/>
      </c>
      <c r="P40" s="80" t="str">
        <f>IF(SUM('Test Sample Data'!G$2:G$88)&gt;10,IF(AND(ISNUMBER('Test Sample Data'!G39),'Test Sample Data'!G39&lt;40,'Test Sample Data'!G39&gt;0),'Test Sample Data'!G39,40),"")</f>
        <v/>
      </c>
      <c r="Q40" s="80" t="str">
        <f>IF(SUM('Test Sample Data'!H$2:H$88)&gt;10,IF(AND(ISNUMBER('Test Sample Data'!H39),'Test Sample Data'!H39&lt;40,'Test Sample Data'!H39&gt;0),'Test Sample Data'!H39,40),"")</f>
        <v/>
      </c>
      <c r="R40" s="80" t="str">
        <f>IF(SUM('Test Sample Data'!I$2:I$88)&gt;10,IF(AND(ISNUMBER('Test Sample Data'!I39),'Test Sample Data'!I39&lt;40,'Test Sample Data'!I39&gt;0),'Test Sample Data'!I39,40),"")</f>
        <v/>
      </c>
      <c r="S40" s="80" t="str">
        <f>IF(SUM('Test Sample Data'!J$2:J$88)&gt;10,IF(AND(ISNUMBER('Test Sample Data'!J39),'Test Sample Data'!J39&lt;40,'Test Sample Data'!J39&gt;0),'Test Sample Data'!J39,40),"")</f>
        <v/>
      </c>
      <c r="T40" s="80" t="str">
        <f>IF(SUM('Test Sample Data'!K$2:K$88)&gt;10,IF(AND(ISNUMBER('Test Sample Data'!K39),'Test Sample Data'!K39&lt;40,'Test Sample Data'!K39&gt;0),'Test Sample Data'!K39,40),"")</f>
        <v/>
      </c>
      <c r="U40" s="80" t="str">
        <f>IF(SUM('Test Sample Data'!L$2:L$88)&gt;10,IF(AND(ISNUMBER('Test Sample Data'!L39),'Test Sample Data'!L39&lt;40,'Test Sample Data'!L39&gt;0),'Test Sample Data'!L39,40),"")</f>
        <v/>
      </c>
      <c r="V40" s="75">
        <f t="shared" si="22"/>
        <v>40</v>
      </c>
      <c r="W40" s="75" t="str">
        <f t="shared" si="23"/>
        <v>N/A</v>
      </c>
      <c r="X40" s="73" t="s">
        <v>37</v>
      </c>
      <c r="Y40" s="74" t="str">
        <f>'Array Table'!B39</f>
        <v>Fusobacterium nucleatum</v>
      </c>
      <c r="Z40" s="81">
        <f t="shared" si="24"/>
        <v>0</v>
      </c>
      <c r="AA40" s="81">
        <f t="shared" si="25"/>
        <v>0</v>
      </c>
      <c r="AB40" s="81" t="str">
        <f t="shared" si="26"/>
        <v/>
      </c>
      <c r="AC40" s="81" t="str">
        <f t="shared" si="27"/>
        <v/>
      </c>
      <c r="AD40" s="81" t="str">
        <f t="shared" si="28"/>
        <v/>
      </c>
      <c r="AE40" s="81" t="str">
        <f t="shared" si="29"/>
        <v/>
      </c>
      <c r="AF40" s="81" t="str">
        <f t="shared" si="30"/>
        <v/>
      </c>
      <c r="AG40" s="81" t="str">
        <f t="shared" si="31"/>
        <v/>
      </c>
      <c r="AH40" s="81" t="str">
        <f t="shared" si="32"/>
        <v/>
      </c>
      <c r="AI40" s="81" t="str">
        <f t="shared" si="33"/>
        <v/>
      </c>
      <c r="AJ40" s="73" t="s">
        <v>37</v>
      </c>
      <c r="AK40" s="74" t="str">
        <f>'Array Table'!B39</f>
        <v>Fusobacterium nucleatum</v>
      </c>
      <c r="AL40" s="80" t="str">
        <f t="shared" si="34"/>
        <v/>
      </c>
      <c r="AM40" s="80" t="str">
        <f t="shared" si="35"/>
        <v/>
      </c>
      <c r="AN40" s="80" t="str">
        <f t="shared" si="36"/>
        <v/>
      </c>
      <c r="AO40" s="80" t="str">
        <f t="shared" si="37"/>
        <v/>
      </c>
      <c r="AP40" s="80" t="str">
        <f t="shared" si="38"/>
        <v/>
      </c>
      <c r="AQ40" s="80" t="str">
        <f t="shared" si="39"/>
        <v/>
      </c>
      <c r="AR40" s="80" t="str">
        <f t="shared" si="40"/>
        <v/>
      </c>
      <c r="AS40" s="80" t="str">
        <f t="shared" si="41"/>
        <v/>
      </c>
      <c r="AT40" s="80" t="str">
        <f t="shared" si="42"/>
        <v/>
      </c>
      <c r="AU40" s="80" t="str">
        <f t="shared" si="43"/>
        <v/>
      </c>
    </row>
    <row r="41" spans="1:47" x14ac:dyDescent="0.25">
      <c r="A41" s="73" t="s">
        <v>38</v>
      </c>
      <c r="B41" s="74" t="str">
        <f>'Array Table'!B40</f>
        <v>Fusobacterium periodonticum</v>
      </c>
      <c r="C41" s="75">
        <f>IF(SUM('NTC Data'!C$2:C$98)&gt;10,IF(AND(ISNUMBER('NTC Data'!C40),'NTC Data'!C40&lt;40,'NTC Data'!C40&gt;0),'NTC Data'!C40,40),"")</f>
        <v>40</v>
      </c>
      <c r="D41" s="75">
        <f>IF(SUM('NTC Data'!D$2:D$98)&gt;10,IF(AND(ISNUMBER('NTC Data'!D40),'NTC Data'!D40&lt;40,'NTC Data'!D40&gt;0),'NTC Data'!D40,40),"")</f>
        <v>40</v>
      </c>
      <c r="E41" s="75" t="str">
        <f>IF(SUM('NTC Data'!E$2:E$98)&gt;10,IF(AND(ISNUMBER('NTC Data'!E40),'NTC Data'!E40&lt;40,'NTC Data'!E40&gt;0),'NTC Data'!E40,40),"")</f>
        <v/>
      </c>
      <c r="F41" s="75" t="str">
        <f>IF(SUM('NTC Data'!F$2:F$98)&gt;10,IF(AND(ISNUMBER('NTC Data'!F40),'NTC Data'!F40&lt;40,'NTC Data'!F40&gt;0),'NTC Data'!F40,40),"")</f>
        <v/>
      </c>
      <c r="G41" s="75" t="str">
        <f>IF(SUM('NTC Data'!G$2:G$98)&gt;10,IF(AND(ISNUMBER('NTC Data'!G40),'NTC Data'!G40&lt;40,'NTC Data'!G40&gt;0),'NTC Data'!G40,40),"")</f>
        <v/>
      </c>
      <c r="H41" s="75">
        <f t="shared" si="20"/>
        <v>40</v>
      </c>
      <c r="I41" s="75" t="str">
        <f t="shared" si="21"/>
        <v>N/A</v>
      </c>
      <c r="J41" s="73" t="s">
        <v>38</v>
      </c>
      <c r="K41" s="74" t="str">
        <f>'Array Table'!B40</f>
        <v>Fusobacterium periodonticum</v>
      </c>
      <c r="L41" s="80">
        <f>IF(SUM('Test Sample Data'!C$2:C$88)&gt;10,IF(AND(ISNUMBER('Test Sample Data'!C40),'Test Sample Data'!C40&lt;40,'Test Sample Data'!C40&gt;0),'Test Sample Data'!C40,40),"")</f>
        <v>40</v>
      </c>
      <c r="M41" s="80">
        <f>IF(SUM('Test Sample Data'!D$2:D$88)&gt;10,IF(AND(ISNUMBER('Test Sample Data'!D40),'Test Sample Data'!D40&lt;40,'Test Sample Data'!D40&gt;0),'Test Sample Data'!D40,40),"")</f>
        <v>40</v>
      </c>
      <c r="N41" s="80" t="str">
        <f>IF(SUM('Test Sample Data'!E$2:E$88)&gt;10,IF(AND(ISNUMBER('Test Sample Data'!E40),'Test Sample Data'!E40&lt;40,'Test Sample Data'!E40&gt;0),'Test Sample Data'!E40,40),"")</f>
        <v/>
      </c>
      <c r="O41" s="80" t="str">
        <f>IF(SUM('Test Sample Data'!F$2:F$88)&gt;10,IF(AND(ISNUMBER('Test Sample Data'!F40),'Test Sample Data'!F40&lt;40,'Test Sample Data'!F40&gt;0),'Test Sample Data'!F40,40),"")</f>
        <v/>
      </c>
      <c r="P41" s="80" t="str">
        <f>IF(SUM('Test Sample Data'!G$2:G$88)&gt;10,IF(AND(ISNUMBER('Test Sample Data'!G40),'Test Sample Data'!G40&lt;40,'Test Sample Data'!G40&gt;0),'Test Sample Data'!G40,40),"")</f>
        <v/>
      </c>
      <c r="Q41" s="80" t="str">
        <f>IF(SUM('Test Sample Data'!H$2:H$88)&gt;10,IF(AND(ISNUMBER('Test Sample Data'!H40),'Test Sample Data'!H40&lt;40,'Test Sample Data'!H40&gt;0),'Test Sample Data'!H40,40),"")</f>
        <v/>
      </c>
      <c r="R41" s="80" t="str">
        <f>IF(SUM('Test Sample Data'!I$2:I$88)&gt;10,IF(AND(ISNUMBER('Test Sample Data'!I40),'Test Sample Data'!I40&lt;40,'Test Sample Data'!I40&gt;0),'Test Sample Data'!I40,40),"")</f>
        <v/>
      </c>
      <c r="S41" s="80" t="str">
        <f>IF(SUM('Test Sample Data'!J$2:J$88)&gt;10,IF(AND(ISNUMBER('Test Sample Data'!J40),'Test Sample Data'!J40&lt;40,'Test Sample Data'!J40&gt;0),'Test Sample Data'!J40,40),"")</f>
        <v/>
      </c>
      <c r="T41" s="80" t="str">
        <f>IF(SUM('Test Sample Data'!K$2:K$88)&gt;10,IF(AND(ISNUMBER('Test Sample Data'!K40),'Test Sample Data'!K40&lt;40,'Test Sample Data'!K40&gt;0),'Test Sample Data'!K40,40),"")</f>
        <v/>
      </c>
      <c r="U41" s="80" t="str">
        <f>IF(SUM('Test Sample Data'!L$2:L$88)&gt;10,IF(AND(ISNUMBER('Test Sample Data'!L40),'Test Sample Data'!L40&lt;40,'Test Sample Data'!L40&gt;0),'Test Sample Data'!L40,40),"")</f>
        <v/>
      </c>
      <c r="V41" s="75">
        <f t="shared" si="22"/>
        <v>40</v>
      </c>
      <c r="W41" s="75" t="str">
        <f t="shared" si="23"/>
        <v>N/A</v>
      </c>
      <c r="X41" s="73" t="s">
        <v>38</v>
      </c>
      <c r="Y41" s="74" t="str">
        <f>'Array Table'!B40</f>
        <v>Fusobacterium periodonticum</v>
      </c>
      <c r="Z41" s="81">
        <f t="shared" si="24"/>
        <v>0</v>
      </c>
      <c r="AA41" s="81">
        <f t="shared" si="25"/>
        <v>0</v>
      </c>
      <c r="AB41" s="81" t="str">
        <f t="shared" si="26"/>
        <v/>
      </c>
      <c r="AC41" s="81" t="str">
        <f t="shared" si="27"/>
        <v/>
      </c>
      <c r="AD41" s="81" t="str">
        <f t="shared" si="28"/>
        <v/>
      </c>
      <c r="AE41" s="81" t="str">
        <f t="shared" si="29"/>
        <v/>
      </c>
      <c r="AF41" s="81" t="str">
        <f t="shared" si="30"/>
        <v/>
      </c>
      <c r="AG41" s="81" t="str">
        <f t="shared" si="31"/>
        <v/>
      </c>
      <c r="AH41" s="81" t="str">
        <f t="shared" si="32"/>
        <v/>
      </c>
      <c r="AI41" s="81" t="str">
        <f t="shared" si="33"/>
        <v/>
      </c>
      <c r="AJ41" s="73" t="s">
        <v>38</v>
      </c>
      <c r="AK41" s="74" t="str">
        <f>'Array Table'!B40</f>
        <v>Fusobacterium periodonticum</v>
      </c>
      <c r="AL41" s="80" t="str">
        <f t="shared" si="34"/>
        <v/>
      </c>
      <c r="AM41" s="80" t="str">
        <f t="shared" si="35"/>
        <v/>
      </c>
      <c r="AN41" s="80" t="str">
        <f t="shared" si="36"/>
        <v/>
      </c>
      <c r="AO41" s="80" t="str">
        <f t="shared" si="37"/>
        <v/>
      </c>
      <c r="AP41" s="80" t="str">
        <f t="shared" si="38"/>
        <v/>
      </c>
      <c r="AQ41" s="80" t="str">
        <f t="shared" si="39"/>
        <v/>
      </c>
      <c r="AR41" s="80" t="str">
        <f t="shared" si="40"/>
        <v/>
      </c>
      <c r="AS41" s="80" t="str">
        <f t="shared" si="41"/>
        <v/>
      </c>
      <c r="AT41" s="80" t="str">
        <f t="shared" si="42"/>
        <v/>
      </c>
      <c r="AU41" s="80" t="str">
        <f t="shared" si="43"/>
        <v/>
      </c>
    </row>
    <row r="42" spans="1:47" x14ac:dyDescent="0.25">
      <c r="A42" s="73" t="s">
        <v>39</v>
      </c>
      <c r="B42" s="74" t="str">
        <f>'Array Table'!B41</f>
        <v>Gardnerella vaginalis</v>
      </c>
      <c r="C42" s="75">
        <f>IF(SUM('NTC Data'!C$2:C$98)&gt;10,IF(AND(ISNUMBER('NTC Data'!C41),'NTC Data'!C41&lt;40,'NTC Data'!C41&gt;0),'NTC Data'!C41,40),"")</f>
        <v>40</v>
      </c>
      <c r="D42" s="75">
        <f>IF(SUM('NTC Data'!D$2:D$98)&gt;10,IF(AND(ISNUMBER('NTC Data'!D41),'NTC Data'!D41&lt;40,'NTC Data'!D41&gt;0),'NTC Data'!D41,40),"")</f>
        <v>40</v>
      </c>
      <c r="E42" s="75" t="str">
        <f>IF(SUM('NTC Data'!E$2:E$98)&gt;10,IF(AND(ISNUMBER('NTC Data'!E41),'NTC Data'!E41&lt;40,'NTC Data'!E41&gt;0),'NTC Data'!E41,40),"")</f>
        <v/>
      </c>
      <c r="F42" s="75" t="str">
        <f>IF(SUM('NTC Data'!F$2:F$98)&gt;10,IF(AND(ISNUMBER('NTC Data'!F41),'NTC Data'!F41&lt;40,'NTC Data'!F41&gt;0),'NTC Data'!F41,40),"")</f>
        <v/>
      </c>
      <c r="G42" s="75" t="str">
        <f>IF(SUM('NTC Data'!G$2:G$98)&gt;10,IF(AND(ISNUMBER('NTC Data'!G41),'NTC Data'!G41&lt;40,'NTC Data'!G41&gt;0),'NTC Data'!G41,40),"")</f>
        <v/>
      </c>
      <c r="H42" s="75">
        <f t="shared" si="20"/>
        <v>40</v>
      </c>
      <c r="I42" s="75" t="str">
        <f t="shared" si="21"/>
        <v>N/A</v>
      </c>
      <c r="J42" s="73" t="s">
        <v>39</v>
      </c>
      <c r="K42" s="74" t="str">
        <f>'Array Table'!B41</f>
        <v>Gardnerella vaginalis</v>
      </c>
      <c r="L42" s="80">
        <f>IF(SUM('Test Sample Data'!C$2:C$88)&gt;10,IF(AND(ISNUMBER('Test Sample Data'!C41),'Test Sample Data'!C41&lt;40,'Test Sample Data'!C41&gt;0),'Test Sample Data'!C41,40),"")</f>
        <v>40</v>
      </c>
      <c r="M42" s="80">
        <f>IF(SUM('Test Sample Data'!D$2:D$88)&gt;10,IF(AND(ISNUMBER('Test Sample Data'!D41),'Test Sample Data'!D41&lt;40,'Test Sample Data'!D41&gt;0),'Test Sample Data'!D41,40),"")</f>
        <v>40</v>
      </c>
      <c r="N42" s="80" t="str">
        <f>IF(SUM('Test Sample Data'!E$2:E$88)&gt;10,IF(AND(ISNUMBER('Test Sample Data'!E41),'Test Sample Data'!E41&lt;40,'Test Sample Data'!E41&gt;0),'Test Sample Data'!E41,40),"")</f>
        <v/>
      </c>
      <c r="O42" s="80" t="str">
        <f>IF(SUM('Test Sample Data'!F$2:F$88)&gt;10,IF(AND(ISNUMBER('Test Sample Data'!F41),'Test Sample Data'!F41&lt;40,'Test Sample Data'!F41&gt;0),'Test Sample Data'!F41,40),"")</f>
        <v/>
      </c>
      <c r="P42" s="80" t="str">
        <f>IF(SUM('Test Sample Data'!G$2:G$88)&gt;10,IF(AND(ISNUMBER('Test Sample Data'!G41),'Test Sample Data'!G41&lt;40,'Test Sample Data'!G41&gt;0),'Test Sample Data'!G41,40),"")</f>
        <v/>
      </c>
      <c r="Q42" s="80" t="str">
        <f>IF(SUM('Test Sample Data'!H$2:H$88)&gt;10,IF(AND(ISNUMBER('Test Sample Data'!H41),'Test Sample Data'!H41&lt;40,'Test Sample Data'!H41&gt;0),'Test Sample Data'!H41,40),"")</f>
        <v/>
      </c>
      <c r="R42" s="80" t="str">
        <f>IF(SUM('Test Sample Data'!I$2:I$88)&gt;10,IF(AND(ISNUMBER('Test Sample Data'!I41),'Test Sample Data'!I41&lt;40,'Test Sample Data'!I41&gt;0),'Test Sample Data'!I41,40),"")</f>
        <v/>
      </c>
      <c r="S42" s="80" t="str">
        <f>IF(SUM('Test Sample Data'!J$2:J$88)&gt;10,IF(AND(ISNUMBER('Test Sample Data'!J41),'Test Sample Data'!J41&lt;40,'Test Sample Data'!J41&gt;0),'Test Sample Data'!J41,40),"")</f>
        <v/>
      </c>
      <c r="T42" s="80" t="str">
        <f>IF(SUM('Test Sample Data'!K$2:K$88)&gt;10,IF(AND(ISNUMBER('Test Sample Data'!K41),'Test Sample Data'!K41&lt;40,'Test Sample Data'!K41&gt;0),'Test Sample Data'!K41,40),"")</f>
        <v/>
      </c>
      <c r="U42" s="80" t="str">
        <f>IF(SUM('Test Sample Data'!L$2:L$88)&gt;10,IF(AND(ISNUMBER('Test Sample Data'!L41),'Test Sample Data'!L41&lt;40,'Test Sample Data'!L41&gt;0),'Test Sample Data'!L41,40),"")</f>
        <v/>
      </c>
      <c r="V42" s="75">
        <f t="shared" si="22"/>
        <v>40</v>
      </c>
      <c r="W42" s="75" t="str">
        <f t="shared" si="23"/>
        <v>N/A</v>
      </c>
      <c r="X42" s="73" t="s">
        <v>39</v>
      </c>
      <c r="Y42" s="74" t="str">
        <f>'Array Table'!B41</f>
        <v>Gardnerella vaginalis</v>
      </c>
      <c r="Z42" s="81">
        <f t="shared" si="24"/>
        <v>0</v>
      </c>
      <c r="AA42" s="81">
        <f t="shared" si="25"/>
        <v>0</v>
      </c>
      <c r="AB42" s="81" t="str">
        <f t="shared" si="26"/>
        <v/>
      </c>
      <c r="AC42" s="81" t="str">
        <f t="shared" si="27"/>
        <v/>
      </c>
      <c r="AD42" s="81" t="str">
        <f t="shared" si="28"/>
        <v/>
      </c>
      <c r="AE42" s="81" t="str">
        <f t="shared" si="29"/>
        <v/>
      </c>
      <c r="AF42" s="81" t="str">
        <f t="shared" si="30"/>
        <v/>
      </c>
      <c r="AG42" s="81" t="str">
        <f t="shared" si="31"/>
        <v/>
      </c>
      <c r="AH42" s="81" t="str">
        <f t="shared" si="32"/>
        <v/>
      </c>
      <c r="AI42" s="81" t="str">
        <f t="shared" si="33"/>
        <v/>
      </c>
      <c r="AJ42" s="73" t="s">
        <v>39</v>
      </c>
      <c r="AK42" s="74" t="str">
        <f>'Array Table'!B41</f>
        <v>Gardnerella vaginalis</v>
      </c>
      <c r="AL42" s="80" t="str">
        <f t="shared" si="34"/>
        <v/>
      </c>
      <c r="AM42" s="80" t="str">
        <f t="shared" si="35"/>
        <v/>
      </c>
      <c r="AN42" s="80" t="str">
        <f t="shared" si="36"/>
        <v/>
      </c>
      <c r="AO42" s="80" t="str">
        <f t="shared" si="37"/>
        <v/>
      </c>
      <c r="AP42" s="80" t="str">
        <f t="shared" si="38"/>
        <v/>
      </c>
      <c r="AQ42" s="80" t="str">
        <f t="shared" si="39"/>
        <v/>
      </c>
      <c r="AR42" s="80" t="str">
        <f t="shared" si="40"/>
        <v/>
      </c>
      <c r="AS42" s="80" t="str">
        <f t="shared" si="41"/>
        <v/>
      </c>
      <c r="AT42" s="80" t="str">
        <f t="shared" si="42"/>
        <v/>
      </c>
      <c r="AU42" s="80" t="str">
        <f t="shared" si="43"/>
        <v/>
      </c>
    </row>
    <row r="43" spans="1:47" x14ac:dyDescent="0.25">
      <c r="A43" s="73" t="s">
        <v>40</v>
      </c>
      <c r="B43" s="74" t="str">
        <f>'Array Table'!B42</f>
        <v>Haemophilus ducreyi</v>
      </c>
      <c r="C43" s="75">
        <f>IF(SUM('NTC Data'!C$2:C$98)&gt;10,IF(AND(ISNUMBER('NTC Data'!C42),'NTC Data'!C42&lt;40,'NTC Data'!C42&gt;0),'NTC Data'!C42,40),"")</f>
        <v>40</v>
      </c>
      <c r="D43" s="75">
        <f>IF(SUM('NTC Data'!D$2:D$98)&gt;10,IF(AND(ISNUMBER('NTC Data'!D42),'NTC Data'!D42&lt;40,'NTC Data'!D42&gt;0),'NTC Data'!D42,40),"")</f>
        <v>40</v>
      </c>
      <c r="E43" s="75" t="str">
        <f>IF(SUM('NTC Data'!E$2:E$98)&gt;10,IF(AND(ISNUMBER('NTC Data'!E42),'NTC Data'!E42&lt;40,'NTC Data'!E42&gt;0),'NTC Data'!E42,40),"")</f>
        <v/>
      </c>
      <c r="F43" s="75" t="str">
        <f>IF(SUM('NTC Data'!F$2:F$98)&gt;10,IF(AND(ISNUMBER('NTC Data'!F42),'NTC Data'!F42&lt;40,'NTC Data'!F42&gt;0),'NTC Data'!F42,40),"")</f>
        <v/>
      </c>
      <c r="G43" s="75" t="str">
        <f>IF(SUM('NTC Data'!G$2:G$98)&gt;10,IF(AND(ISNUMBER('NTC Data'!G42),'NTC Data'!G42&lt;40,'NTC Data'!G42&gt;0),'NTC Data'!G42,40),"")</f>
        <v/>
      </c>
      <c r="H43" s="75">
        <f t="shared" si="20"/>
        <v>40</v>
      </c>
      <c r="I43" s="75" t="str">
        <f t="shared" si="21"/>
        <v>N/A</v>
      </c>
      <c r="J43" s="73" t="s">
        <v>40</v>
      </c>
      <c r="K43" s="74" t="str">
        <f>'Array Table'!B42</f>
        <v>Haemophilus ducreyi</v>
      </c>
      <c r="L43" s="80">
        <f>IF(SUM('Test Sample Data'!C$2:C$88)&gt;10,IF(AND(ISNUMBER('Test Sample Data'!C42),'Test Sample Data'!C42&lt;40,'Test Sample Data'!C42&gt;0),'Test Sample Data'!C42,40),"")</f>
        <v>40</v>
      </c>
      <c r="M43" s="80">
        <f>IF(SUM('Test Sample Data'!D$2:D$88)&gt;10,IF(AND(ISNUMBER('Test Sample Data'!D42),'Test Sample Data'!D42&lt;40,'Test Sample Data'!D42&gt;0),'Test Sample Data'!D42,40),"")</f>
        <v>40</v>
      </c>
      <c r="N43" s="80" t="str">
        <f>IF(SUM('Test Sample Data'!E$2:E$88)&gt;10,IF(AND(ISNUMBER('Test Sample Data'!E42),'Test Sample Data'!E42&lt;40,'Test Sample Data'!E42&gt;0),'Test Sample Data'!E42,40),"")</f>
        <v/>
      </c>
      <c r="O43" s="80" t="str">
        <f>IF(SUM('Test Sample Data'!F$2:F$88)&gt;10,IF(AND(ISNUMBER('Test Sample Data'!F42),'Test Sample Data'!F42&lt;40,'Test Sample Data'!F42&gt;0),'Test Sample Data'!F42,40),"")</f>
        <v/>
      </c>
      <c r="P43" s="80" t="str">
        <f>IF(SUM('Test Sample Data'!G$2:G$88)&gt;10,IF(AND(ISNUMBER('Test Sample Data'!G42),'Test Sample Data'!G42&lt;40,'Test Sample Data'!G42&gt;0),'Test Sample Data'!G42,40),"")</f>
        <v/>
      </c>
      <c r="Q43" s="80" t="str">
        <f>IF(SUM('Test Sample Data'!H$2:H$88)&gt;10,IF(AND(ISNUMBER('Test Sample Data'!H42),'Test Sample Data'!H42&lt;40,'Test Sample Data'!H42&gt;0),'Test Sample Data'!H42,40),"")</f>
        <v/>
      </c>
      <c r="R43" s="80" t="str">
        <f>IF(SUM('Test Sample Data'!I$2:I$88)&gt;10,IF(AND(ISNUMBER('Test Sample Data'!I42),'Test Sample Data'!I42&lt;40,'Test Sample Data'!I42&gt;0),'Test Sample Data'!I42,40),"")</f>
        <v/>
      </c>
      <c r="S43" s="80" t="str">
        <f>IF(SUM('Test Sample Data'!J$2:J$88)&gt;10,IF(AND(ISNUMBER('Test Sample Data'!J42),'Test Sample Data'!J42&lt;40,'Test Sample Data'!J42&gt;0),'Test Sample Data'!J42,40),"")</f>
        <v/>
      </c>
      <c r="T43" s="80" t="str">
        <f>IF(SUM('Test Sample Data'!K$2:K$88)&gt;10,IF(AND(ISNUMBER('Test Sample Data'!K42),'Test Sample Data'!K42&lt;40,'Test Sample Data'!K42&gt;0),'Test Sample Data'!K42,40),"")</f>
        <v/>
      </c>
      <c r="U43" s="80" t="str">
        <f>IF(SUM('Test Sample Data'!L$2:L$88)&gt;10,IF(AND(ISNUMBER('Test Sample Data'!L42),'Test Sample Data'!L42&lt;40,'Test Sample Data'!L42&gt;0),'Test Sample Data'!L42,40),"")</f>
        <v/>
      </c>
      <c r="V43" s="75">
        <f t="shared" si="22"/>
        <v>40</v>
      </c>
      <c r="W43" s="75" t="str">
        <f t="shared" si="23"/>
        <v>N/A</v>
      </c>
      <c r="X43" s="73" t="s">
        <v>40</v>
      </c>
      <c r="Y43" s="74" t="str">
        <f>'Array Table'!B42</f>
        <v>Haemophilus ducreyi</v>
      </c>
      <c r="Z43" s="81">
        <f t="shared" si="24"/>
        <v>0</v>
      </c>
      <c r="AA43" s="81">
        <f t="shared" si="25"/>
        <v>0</v>
      </c>
      <c r="AB43" s="81" t="str">
        <f t="shared" si="26"/>
        <v/>
      </c>
      <c r="AC43" s="81" t="str">
        <f t="shared" si="27"/>
        <v/>
      </c>
      <c r="AD43" s="81" t="str">
        <f t="shared" si="28"/>
        <v/>
      </c>
      <c r="AE43" s="81" t="str">
        <f t="shared" si="29"/>
        <v/>
      </c>
      <c r="AF43" s="81" t="str">
        <f t="shared" si="30"/>
        <v/>
      </c>
      <c r="AG43" s="81" t="str">
        <f t="shared" si="31"/>
        <v/>
      </c>
      <c r="AH43" s="81" t="str">
        <f t="shared" si="32"/>
        <v/>
      </c>
      <c r="AI43" s="81" t="str">
        <f t="shared" si="33"/>
        <v/>
      </c>
      <c r="AJ43" s="73" t="s">
        <v>40</v>
      </c>
      <c r="AK43" s="74" t="str">
        <f>'Array Table'!B42</f>
        <v>Haemophilus ducreyi</v>
      </c>
      <c r="AL43" s="80" t="str">
        <f t="shared" si="34"/>
        <v/>
      </c>
      <c r="AM43" s="80" t="str">
        <f t="shared" si="35"/>
        <v/>
      </c>
      <c r="AN43" s="80" t="str">
        <f t="shared" si="36"/>
        <v/>
      </c>
      <c r="AO43" s="80" t="str">
        <f t="shared" si="37"/>
        <v/>
      </c>
      <c r="AP43" s="80" t="str">
        <f t="shared" si="38"/>
        <v/>
      </c>
      <c r="AQ43" s="80" t="str">
        <f t="shared" si="39"/>
        <v/>
      </c>
      <c r="AR43" s="80" t="str">
        <f t="shared" si="40"/>
        <v/>
      </c>
      <c r="AS43" s="80" t="str">
        <f t="shared" si="41"/>
        <v/>
      </c>
      <c r="AT43" s="80" t="str">
        <f t="shared" si="42"/>
        <v/>
      </c>
      <c r="AU43" s="80" t="str">
        <f t="shared" si="43"/>
        <v/>
      </c>
    </row>
    <row r="44" spans="1:47" x14ac:dyDescent="0.25">
      <c r="A44" s="73" t="s">
        <v>41</v>
      </c>
      <c r="B44" s="74" t="str">
        <f>'Array Table'!B43</f>
        <v>Haemophilus influenzae</v>
      </c>
      <c r="C44" s="75">
        <f>IF(SUM('NTC Data'!C$2:C$98)&gt;10,IF(AND(ISNUMBER('NTC Data'!C43),'NTC Data'!C43&lt;40,'NTC Data'!C43&gt;0),'NTC Data'!C43,40),"")</f>
        <v>40</v>
      </c>
      <c r="D44" s="75">
        <f>IF(SUM('NTC Data'!D$2:D$98)&gt;10,IF(AND(ISNUMBER('NTC Data'!D43),'NTC Data'!D43&lt;40,'NTC Data'!D43&gt;0),'NTC Data'!D43,40),"")</f>
        <v>40</v>
      </c>
      <c r="E44" s="75" t="str">
        <f>IF(SUM('NTC Data'!E$2:E$98)&gt;10,IF(AND(ISNUMBER('NTC Data'!E43),'NTC Data'!E43&lt;40,'NTC Data'!E43&gt;0),'NTC Data'!E43,40),"")</f>
        <v/>
      </c>
      <c r="F44" s="75" t="str">
        <f>IF(SUM('NTC Data'!F$2:F$98)&gt;10,IF(AND(ISNUMBER('NTC Data'!F43),'NTC Data'!F43&lt;40,'NTC Data'!F43&gt;0),'NTC Data'!F43,40),"")</f>
        <v/>
      </c>
      <c r="G44" s="75" t="str">
        <f>IF(SUM('NTC Data'!G$2:G$98)&gt;10,IF(AND(ISNUMBER('NTC Data'!G43),'NTC Data'!G43&lt;40,'NTC Data'!G43&gt;0),'NTC Data'!G43,40),"")</f>
        <v/>
      </c>
      <c r="H44" s="75">
        <f t="shared" si="20"/>
        <v>40</v>
      </c>
      <c r="I44" s="75" t="str">
        <f t="shared" si="21"/>
        <v>N/A</v>
      </c>
      <c r="J44" s="73" t="s">
        <v>41</v>
      </c>
      <c r="K44" s="74" t="str">
        <f>'Array Table'!B43</f>
        <v>Haemophilus influenzae</v>
      </c>
      <c r="L44" s="80">
        <f>IF(SUM('Test Sample Data'!C$2:C$88)&gt;10,IF(AND(ISNUMBER('Test Sample Data'!C43),'Test Sample Data'!C43&lt;40,'Test Sample Data'!C43&gt;0),'Test Sample Data'!C43,40),"")</f>
        <v>40</v>
      </c>
      <c r="M44" s="80">
        <f>IF(SUM('Test Sample Data'!D$2:D$88)&gt;10,IF(AND(ISNUMBER('Test Sample Data'!D43),'Test Sample Data'!D43&lt;40,'Test Sample Data'!D43&gt;0),'Test Sample Data'!D43,40),"")</f>
        <v>40</v>
      </c>
      <c r="N44" s="80" t="str">
        <f>IF(SUM('Test Sample Data'!E$2:E$88)&gt;10,IF(AND(ISNUMBER('Test Sample Data'!E43),'Test Sample Data'!E43&lt;40,'Test Sample Data'!E43&gt;0),'Test Sample Data'!E43,40),"")</f>
        <v/>
      </c>
      <c r="O44" s="80" t="str">
        <f>IF(SUM('Test Sample Data'!F$2:F$88)&gt;10,IF(AND(ISNUMBER('Test Sample Data'!F43),'Test Sample Data'!F43&lt;40,'Test Sample Data'!F43&gt;0),'Test Sample Data'!F43,40),"")</f>
        <v/>
      </c>
      <c r="P44" s="80" t="str">
        <f>IF(SUM('Test Sample Data'!G$2:G$88)&gt;10,IF(AND(ISNUMBER('Test Sample Data'!G43),'Test Sample Data'!G43&lt;40,'Test Sample Data'!G43&gt;0),'Test Sample Data'!G43,40),"")</f>
        <v/>
      </c>
      <c r="Q44" s="80" t="str">
        <f>IF(SUM('Test Sample Data'!H$2:H$88)&gt;10,IF(AND(ISNUMBER('Test Sample Data'!H43),'Test Sample Data'!H43&lt;40,'Test Sample Data'!H43&gt;0),'Test Sample Data'!H43,40),"")</f>
        <v/>
      </c>
      <c r="R44" s="80" t="str">
        <f>IF(SUM('Test Sample Data'!I$2:I$88)&gt;10,IF(AND(ISNUMBER('Test Sample Data'!I43),'Test Sample Data'!I43&lt;40,'Test Sample Data'!I43&gt;0),'Test Sample Data'!I43,40),"")</f>
        <v/>
      </c>
      <c r="S44" s="80" t="str">
        <f>IF(SUM('Test Sample Data'!J$2:J$88)&gt;10,IF(AND(ISNUMBER('Test Sample Data'!J43),'Test Sample Data'!J43&lt;40,'Test Sample Data'!J43&gt;0),'Test Sample Data'!J43,40),"")</f>
        <v/>
      </c>
      <c r="T44" s="80" t="str">
        <f>IF(SUM('Test Sample Data'!K$2:K$88)&gt;10,IF(AND(ISNUMBER('Test Sample Data'!K43),'Test Sample Data'!K43&lt;40,'Test Sample Data'!K43&gt;0),'Test Sample Data'!K43,40),"")</f>
        <v/>
      </c>
      <c r="U44" s="80" t="str">
        <f>IF(SUM('Test Sample Data'!L$2:L$88)&gt;10,IF(AND(ISNUMBER('Test Sample Data'!L43),'Test Sample Data'!L43&lt;40,'Test Sample Data'!L43&gt;0),'Test Sample Data'!L43,40),"")</f>
        <v/>
      </c>
      <c r="V44" s="75">
        <f t="shared" si="22"/>
        <v>40</v>
      </c>
      <c r="W44" s="75" t="str">
        <f t="shared" si="23"/>
        <v>N/A</v>
      </c>
      <c r="X44" s="73" t="s">
        <v>41</v>
      </c>
      <c r="Y44" s="74" t="str">
        <f>'Array Table'!B43</f>
        <v>Haemophilus influenzae</v>
      </c>
      <c r="Z44" s="81">
        <f t="shared" si="24"/>
        <v>0</v>
      </c>
      <c r="AA44" s="81">
        <f t="shared" si="25"/>
        <v>0</v>
      </c>
      <c r="AB44" s="81" t="str">
        <f t="shared" si="26"/>
        <v/>
      </c>
      <c r="AC44" s="81" t="str">
        <f t="shared" si="27"/>
        <v/>
      </c>
      <c r="AD44" s="81" t="str">
        <f t="shared" si="28"/>
        <v/>
      </c>
      <c r="AE44" s="81" t="str">
        <f t="shared" si="29"/>
        <v/>
      </c>
      <c r="AF44" s="81" t="str">
        <f t="shared" si="30"/>
        <v/>
      </c>
      <c r="AG44" s="81" t="str">
        <f t="shared" si="31"/>
        <v/>
      </c>
      <c r="AH44" s="81" t="str">
        <f t="shared" si="32"/>
        <v/>
      </c>
      <c r="AI44" s="81" t="str">
        <f t="shared" si="33"/>
        <v/>
      </c>
      <c r="AJ44" s="73" t="s">
        <v>41</v>
      </c>
      <c r="AK44" s="74" t="str">
        <f>'Array Table'!B43</f>
        <v>Haemophilus influenzae</v>
      </c>
      <c r="AL44" s="80" t="str">
        <f t="shared" si="34"/>
        <v/>
      </c>
      <c r="AM44" s="80" t="str">
        <f t="shared" si="35"/>
        <v/>
      </c>
      <c r="AN44" s="80" t="str">
        <f t="shared" si="36"/>
        <v/>
      </c>
      <c r="AO44" s="80" t="str">
        <f t="shared" si="37"/>
        <v/>
      </c>
      <c r="AP44" s="80" t="str">
        <f t="shared" si="38"/>
        <v/>
      </c>
      <c r="AQ44" s="80" t="str">
        <f t="shared" si="39"/>
        <v/>
      </c>
      <c r="AR44" s="80" t="str">
        <f t="shared" si="40"/>
        <v/>
      </c>
      <c r="AS44" s="80" t="str">
        <f t="shared" si="41"/>
        <v/>
      </c>
      <c r="AT44" s="80" t="str">
        <f t="shared" si="42"/>
        <v/>
      </c>
      <c r="AU44" s="80" t="str">
        <f t="shared" si="43"/>
        <v/>
      </c>
    </row>
    <row r="45" spans="1:47" x14ac:dyDescent="0.25">
      <c r="A45" s="73" t="s">
        <v>42</v>
      </c>
      <c r="B45" s="74" t="str">
        <f>'Array Table'!B44</f>
        <v>Klebsiella granulomatis</v>
      </c>
      <c r="C45" s="75">
        <f>IF(SUM('NTC Data'!C$2:C$98)&gt;10,IF(AND(ISNUMBER('NTC Data'!C44),'NTC Data'!C44&lt;40,'NTC Data'!C44&gt;0),'NTC Data'!C44,40),"")</f>
        <v>40</v>
      </c>
      <c r="D45" s="75">
        <f>IF(SUM('NTC Data'!D$2:D$98)&gt;10,IF(AND(ISNUMBER('NTC Data'!D44),'NTC Data'!D44&lt;40,'NTC Data'!D44&gt;0),'NTC Data'!D44,40),"")</f>
        <v>40</v>
      </c>
      <c r="E45" s="75" t="str">
        <f>IF(SUM('NTC Data'!E$2:E$98)&gt;10,IF(AND(ISNUMBER('NTC Data'!E44),'NTC Data'!E44&lt;40,'NTC Data'!E44&gt;0),'NTC Data'!E44,40),"")</f>
        <v/>
      </c>
      <c r="F45" s="75" t="str">
        <f>IF(SUM('NTC Data'!F$2:F$98)&gt;10,IF(AND(ISNUMBER('NTC Data'!F44),'NTC Data'!F44&lt;40,'NTC Data'!F44&gt;0),'NTC Data'!F44,40),"")</f>
        <v/>
      </c>
      <c r="G45" s="75" t="str">
        <f>IF(SUM('NTC Data'!G$2:G$98)&gt;10,IF(AND(ISNUMBER('NTC Data'!G44),'NTC Data'!G44&lt;40,'NTC Data'!G44&gt;0),'NTC Data'!G44,40),"")</f>
        <v/>
      </c>
      <c r="H45" s="75">
        <f t="shared" si="20"/>
        <v>40</v>
      </c>
      <c r="I45" s="75" t="str">
        <f t="shared" si="21"/>
        <v>N/A</v>
      </c>
      <c r="J45" s="73" t="s">
        <v>42</v>
      </c>
      <c r="K45" s="74" t="str">
        <f>'Array Table'!B44</f>
        <v>Klebsiella granulomatis</v>
      </c>
      <c r="L45" s="80">
        <f>IF(SUM('Test Sample Data'!C$2:C$88)&gt;10,IF(AND(ISNUMBER('Test Sample Data'!C44),'Test Sample Data'!C44&lt;40,'Test Sample Data'!C44&gt;0),'Test Sample Data'!C44,40),"")</f>
        <v>40</v>
      </c>
      <c r="M45" s="80">
        <f>IF(SUM('Test Sample Data'!D$2:D$88)&gt;10,IF(AND(ISNUMBER('Test Sample Data'!D44),'Test Sample Data'!D44&lt;40,'Test Sample Data'!D44&gt;0),'Test Sample Data'!D44,40),"")</f>
        <v>40</v>
      </c>
      <c r="N45" s="80" t="str">
        <f>IF(SUM('Test Sample Data'!E$2:E$88)&gt;10,IF(AND(ISNUMBER('Test Sample Data'!E44),'Test Sample Data'!E44&lt;40,'Test Sample Data'!E44&gt;0),'Test Sample Data'!E44,40),"")</f>
        <v/>
      </c>
      <c r="O45" s="80" t="str">
        <f>IF(SUM('Test Sample Data'!F$2:F$88)&gt;10,IF(AND(ISNUMBER('Test Sample Data'!F44),'Test Sample Data'!F44&lt;40,'Test Sample Data'!F44&gt;0),'Test Sample Data'!F44,40),"")</f>
        <v/>
      </c>
      <c r="P45" s="80" t="str">
        <f>IF(SUM('Test Sample Data'!G$2:G$88)&gt;10,IF(AND(ISNUMBER('Test Sample Data'!G44),'Test Sample Data'!G44&lt;40,'Test Sample Data'!G44&gt;0),'Test Sample Data'!G44,40),"")</f>
        <v/>
      </c>
      <c r="Q45" s="80" t="str">
        <f>IF(SUM('Test Sample Data'!H$2:H$88)&gt;10,IF(AND(ISNUMBER('Test Sample Data'!H44),'Test Sample Data'!H44&lt;40,'Test Sample Data'!H44&gt;0),'Test Sample Data'!H44,40),"")</f>
        <v/>
      </c>
      <c r="R45" s="80" t="str">
        <f>IF(SUM('Test Sample Data'!I$2:I$88)&gt;10,IF(AND(ISNUMBER('Test Sample Data'!I44),'Test Sample Data'!I44&lt;40,'Test Sample Data'!I44&gt;0),'Test Sample Data'!I44,40),"")</f>
        <v/>
      </c>
      <c r="S45" s="80" t="str">
        <f>IF(SUM('Test Sample Data'!J$2:J$88)&gt;10,IF(AND(ISNUMBER('Test Sample Data'!J44),'Test Sample Data'!J44&lt;40,'Test Sample Data'!J44&gt;0),'Test Sample Data'!J44,40),"")</f>
        <v/>
      </c>
      <c r="T45" s="80" t="str">
        <f>IF(SUM('Test Sample Data'!K$2:K$88)&gt;10,IF(AND(ISNUMBER('Test Sample Data'!K44),'Test Sample Data'!K44&lt;40,'Test Sample Data'!K44&gt;0),'Test Sample Data'!K44,40),"")</f>
        <v/>
      </c>
      <c r="U45" s="80" t="str">
        <f>IF(SUM('Test Sample Data'!L$2:L$88)&gt;10,IF(AND(ISNUMBER('Test Sample Data'!L44),'Test Sample Data'!L44&lt;40,'Test Sample Data'!L44&gt;0),'Test Sample Data'!L44,40),"")</f>
        <v/>
      </c>
      <c r="V45" s="75">
        <f t="shared" si="22"/>
        <v>40</v>
      </c>
      <c r="W45" s="75" t="str">
        <f t="shared" si="23"/>
        <v>N/A</v>
      </c>
      <c r="X45" s="73" t="s">
        <v>42</v>
      </c>
      <c r="Y45" s="74" t="str">
        <f>'Array Table'!B44</f>
        <v>Klebsiella granulomatis</v>
      </c>
      <c r="Z45" s="81">
        <f t="shared" si="24"/>
        <v>0</v>
      </c>
      <c r="AA45" s="81">
        <f t="shared" si="25"/>
        <v>0</v>
      </c>
      <c r="AB45" s="81" t="str">
        <f t="shared" si="26"/>
        <v/>
      </c>
      <c r="AC45" s="81" t="str">
        <f t="shared" si="27"/>
        <v/>
      </c>
      <c r="AD45" s="81" t="str">
        <f t="shared" si="28"/>
        <v/>
      </c>
      <c r="AE45" s="81" t="str">
        <f t="shared" si="29"/>
        <v/>
      </c>
      <c r="AF45" s="81" t="str">
        <f t="shared" si="30"/>
        <v/>
      </c>
      <c r="AG45" s="81" t="str">
        <f t="shared" si="31"/>
        <v/>
      </c>
      <c r="AH45" s="81" t="str">
        <f t="shared" si="32"/>
        <v/>
      </c>
      <c r="AI45" s="81" t="str">
        <f t="shared" si="33"/>
        <v/>
      </c>
      <c r="AJ45" s="73" t="s">
        <v>42</v>
      </c>
      <c r="AK45" s="74" t="str">
        <f>'Array Table'!B44</f>
        <v>Klebsiella granulomatis</v>
      </c>
      <c r="AL45" s="80" t="str">
        <f t="shared" si="34"/>
        <v/>
      </c>
      <c r="AM45" s="80" t="str">
        <f t="shared" si="35"/>
        <v/>
      </c>
      <c r="AN45" s="80" t="str">
        <f t="shared" si="36"/>
        <v/>
      </c>
      <c r="AO45" s="80" t="str">
        <f t="shared" si="37"/>
        <v/>
      </c>
      <c r="AP45" s="80" t="str">
        <f t="shared" si="38"/>
        <v/>
      </c>
      <c r="AQ45" s="80" t="str">
        <f t="shared" si="39"/>
        <v/>
      </c>
      <c r="AR45" s="80" t="str">
        <f t="shared" si="40"/>
        <v/>
      </c>
      <c r="AS45" s="80" t="str">
        <f t="shared" si="41"/>
        <v/>
      </c>
      <c r="AT45" s="80" t="str">
        <f t="shared" si="42"/>
        <v/>
      </c>
      <c r="AU45" s="80" t="str">
        <f t="shared" si="43"/>
        <v/>
      </c>
    </row>
    <row r="46" spans="1:47" x14ac:dyDescent="0.25">
      <c r="A46" s="73" t="s">
        <v>43</v>
      </c>
      <c r="B46" s="74" t="str">
        <f>'Array Table'!B45</f>
        <v>Lactobacillus acidophilus</v>
      </c>
      <c r="C46" s="75">
        <f>IF(SUM('NTC Data'!C$2:C$98)&gt;10,IF(AND(ISNUMBER('NTC Data'!C45),'NTC Data'!C45&lt;40,'NTC Data'!C45&gt;0),'NTC Data'!C45,40),"")</f>
        <v>40</v>
      </c>
      <c r="D46" s="75">
        <f>IF(SUM('NTC Data'!D$2:D$98)&gt;10,IF(AND(ISNUMBER('NTC Data'!D45),'NTC Data'!D45&lt;40,'NTC Data'!D45&gt;0),'NTC Data'!D45,40),"")</f>
        <v>40</v>
      </c>
      <c r="E46" s="75" t="str">
        <f>IF(SUM('NTC Data'!E$2:E$98)&gt;10,IF(AND(ISNUMBER('NTC Data'!E45),'NTC Data'!E45&lt;40,'NTC Data'!E45&gt;0),'NTC Data'!E45,40),"")</f>
        <v/>
      </c>
      <c r="F46" s="75" t="str">
        <f>IF(SUM('NTC Data'!F$2:F$98)&gt;10,IF(AND(ISNUMBER('NTC Data'!F45),'NTC Data'!F45&lt;40,'NTC Data'!F45&gt;0),'NTC Data'!F45,40),"")</f>
        <v/>
      </c>
      <c r="G46" s="75" t="str">
        <f>IF(SUM('NTC Data'!G$2:G$98)&gt;10,IF(AND(ISNUMBER('NTC Data'!G45),'NTC Data'!G45&lt;40,'NTC Data'!G45&gt;0),'NTC Data'!G45,40),"")</f>
        <v/>
      </c>
      <c r="H46" s="75">
        <f t="shared" si="20"/>
        <v>40</v>
      </c>
      <c r="I46" s="75" t="str">
        <f t="shared" si="21"/>
        <v>N/A</v>
      </c>
      <c r="J46" s="73" t="s">
        <v>43</v>
      </c>
      <c r="K46" s="74" t="str">
        <f>'Array Table'!B45</f>
        <v>Lactobacillus acidophilus</v>
      </c>
      <c r="L46" s="80">
        <f>IF(SUM('Test Sample Data'!C$2:C$88)&gt;10,IF(AND(ISNUMBER('Test Sample Data'!C45),'Test Sample Data'!C45&lt;40,'Test Sample Data'!C45&gt;0),'Test Sample Data'!C45,40),"")</f>
        <v>40</v>
      </c>
      <c r="M46" s="80">
        <f>IF(SUM('Test Sample Data'!D$2:D$88)&gt;10,IF(AND(ISNUMBER('Test Sample Data'!D45),'Test Sample Data'!D45&lt;40,'Test Sample Data'!D45&gt;0),'Test Sample Data'!D45,40),"")</f>
        <v>40</v>
      </c>
      <c r="N46" s="80" t="str">
        <f>IF(SUM('Test Sample Data'!E$2:E$88)&gt;10,IF(AND(ISNUMBER('Test Sample Data'!E45),'Test Sample Data'!E45&lt;40,'Test Sample Data'!E45&gt;0),'Test Sample Data'!E45,40),"")</f>
        <v/>
      </c>
      <c r="O46" s="80" t="str">
        <f>IF(SUM('Test Sample Data'!F$2:F$88)&gt;10,IF(AND(ISNUMBER('Test Sample Data'!F45),'Test Sample Data'!F45&lt;40,'Test Sample Data'!F45&gt;0),'Test Sample Data'!F45,40),"")</f>
        <v/>
      </c>
      <c r="P46" s="80" t="str">
        <f>IF(SUM('Test Sample Data'!G$2:G$88)&gt;10,IF(AND(ISNUMBER('Test Sample Data'!G45),'Test Sample Data'!G45&lt;40,'Test Sample Data'!G45&gt;0),'Test Sample Data'!G45,40),"")</f>
        <v/>
      </c>
      <c r="Q46" s="80" t="str">
        <f>IF(SUM('Test Sample Data'!H$2:H$88)&gt;10,IF(AND(ISNUMBER('Test Sample Data'!H45),'Test Sample Data'!H45&lt;40,'Test Sample Data'!H45&gt;0),'Test Sample Data'!H45,40),"")</f>
        <v/>
      </c>
      <c r="R46" s="80" t="str">
        <f>IF(SUM('Test Sample Data'!I$2:I$88)&gt;10,IF(AND(ISNUMBER('Test Sample Data'!I45),'Test Sample Data'!I45&lt;40,'Test Sample Data'!I45&gt;0),'Test Sample Data'!I45,40),"")</f>
        <v/>
      </c>
      <c r="S46" s="80" t="str">
        <f>IF(SUM('Test Sample Data'!J$2:J$88)&gt;10,IF(AND(ISNUMBER('Test Sample Data'!J45),'Test Sample Data'!J45&lt;40,'Test Sample Data'!J45&gt;0),'Test Sample Data'!J45,40),"")</f>
        <v/>
      </c>
      <c r="T46" s="80" t="str">
        <f>IF(SUM('Test Sample Data'!K$2:K$88)&gt;10,IF(AND(ISNUMBER('Test Sample Data'!K45),'Test Sample Data'!K45&lt;40,'Test Sample Data'!K45&gt;0),'Test Sample Data'!K45,40),"")</f>
        <v/>
      </c>
      <c r="U46" s="80" t="str">
        <f>IF(SUM('Test Sample Data'!L$2:L$88)&gt;10,IF(AND(ISNUMBER('Test Sample Data'!L45),'Test Sample Data'!L45&lt;40,'Test Sample Data'!L45&gt;0),'Test Sample Data'!L45,40),"")</f>
        <v/>
      </c>
      <c r="V46" s="75">
        <f t="shared" si="22"/>
        <v>40</v>
      </c>
      <c r="W46" s="75" t="str">
        <f t="shared" si="23"/>
        <v>N/A</v>
      </c>
      <c r="X46" s="73" t="s">
        <v>43</v>
      </c>
      <c r="Y46" s="74" t="str">
        <f>'Array Table'!B45</f>
        <v>Lactobacillus acidophilus</v>
      </c>
      <c r="Z46" s="81">
        <f t="shared" si="24"/>
        <v>0</v>
      </c>
      <c r="AA46" s="81">
        <f t="shared" si="25"/>
        <v>0</v>
      </c>
      <c r="AB46" s="81" t="str">
        <f t="shared" si="26"/>
        <v/>
      </c>
      <c r="AC46" s="81" t="str">
        <f t="shared" si="27"/>
        <v/>
      </c>
      <c r="AD46" s="81" t="str">
        <f t="shared" si="28"/>
        <v/>
      </c>
      <c r="AE46" s="81" t="str">
        <f t="shared" si="29"/>
        <v/>
      </c>
      <c r="AF46" s="81" t="str">
        <f t="shared" si="30"/>
        <v/>
      </c>
      <c r="AG46" s="81" t="str">
        <f t="shared" si="31"/>
        <v/>
      </c>
      <c r="AH46" s="81" t="str">
        <f t="shared" si="32"/>
        <v/>
      </c>
      <c r="AI46" s="81" t="str">
        <f t="shared" si="33"/>
        <v/>
      </c>
      <c r="AJ46" s="73" t="s">
        <v>43</v>
      </c>
      <c r="AK46" s="74" t="str">
        <f>'Array Table'!B45</f>
        <v>Lactobacillus acidophilus</v>
      </c>
      <c r="AL46" s="80" t="str">
        <f t="shared" si="34"/>
        <v/>
      </c>
      <c r="AM46" s="80" t="str">
        <f t="shared" si="35"/>
        <v/>
      </c>
      <c r="AN46" s="80" t="str">
        <f t="shared" si="36"/>
        <v/>
      </c>
      <c r="AO46" s="80" t="str">
        <f t="shared" si="37"/>
        <v/>
      </c>
      <c r="AP46" s="80" t="str">
        <f t="shared" si="38"/>
        <v/>
      </c>
      <c r="AQ46" s="80" t="str">
        <f t="shared" si="39"/>
        <v/>
      </c>
      <c r="AR46" s="80" t="str">
        <f t="shared" si="40"/>
        <v/>
      </c>
      <c r="AS46" s="80" t="str">
        <f t="shared" si="41"/>
        <v/>
      </c>
      <c r="AT46" s="80" t="str">
        <f t="shared" si="42"/>
        <v/>
      </c>
      <c r="AU46" s="80" t="str">
        <f t="shared" si="43"/>
        <v/>
      </c>
    </row>
    <row r="47" spans="1:47" x14ac:dyDescent="0.25">
      <c r="A47" s="73" t="s">
        <v>44</v>
      </c>
      <c r="B47" s="74" t="str">
        <f>'Array Table'!B46</f>
        <v>Lactobacillus crispatus</v>
      </c>
      <c r="C47" s="75">
        <f>IF(SUM('NTC Data'!C$2:C$98)&gt;10,IF(AND(ISNUMBER('NTC Data'!C46),'NTC Data'!C46&lt;40,'NTC Data'!C46&gt;0),'NTC Data'!C46,40),"")</f>
        <v>40</v>
      </c>
      <c r="D47" s="75">
        <f>IF(SUM('NTC Data'!D$2:D$98)&gt;10,IF(AND(ISNUMBER('NTC Data'!D46),'NTC Data'!D46&lt;40,'NTC Data'!D46&gt;0),'NTC Data'!D46,40),"")</f>
        <v>40</v>
      </c>
      <c r="E47" s="75" t="str">
        <f>IF(SUM('NTC Data'!E$2:E$98)&gt;10,IF(AND(ISNUMBER('NTC Data'!E46),'NTC Data'!E46&lt;40,'NTC Data'!E46&gt;0),'NTC Data'!E46,40),"")</f>
        <v/>
      </c>
      <c r="F47" s="75" t="str">
        <f>IF(SUM('NTC Data'!F$2:F$98)&gt;10,IF(AND(ISNUMBER('NTC Data'!F46),'NTC Data'!F46&lt;40,'NTC Data'!F46&gt;0),'NTC Data'!F46,40),"")</f>
        <v/>
      </c>
      <c r="G47" s="75" t="str">
        <f>IF(SUM('NTC Data'!G$2:G$98)&gt;10,IF(AND(ISNUMBER('NTC Data'!G46),'NTC Data'!G46&lt;40,'NTC Data'!G46&gt;0),'NTC Data'!G46,40),"")</f>
        <v/>
      </c>
      <c r="H47" s="75">
        <f t="shared" si="20"/>
        <v>40</v>
      </c>
      <c r="I47" s="75" t="str">
        <f t="shared" si="21"/>
        <v>N/A</v>
      </c>
      <c r="J47" s="73" t="s">
        <v>44</v>
      </c>
      <c r="K47" s="74" t="str">
        <f>'Array Table'!B46</f>
        <v>Lactobacillus crispatus</v>
      </c>
      <c r="L47" s="80">
        <f>IF(SUM('Test Sample Data'!C$2:C$88)&gt;10,IF(AND(ISNUMBER('Test Sample Data'!C46),'Test Sample Data'!C46&lt;40,'Test Sample Data'!C46&gt;0),'Test Sample Data'!C46,40),"")</f>
        <v>40</v>
      </c>
      <c r="M47" s="80">
        <f>IF(SUM('Test Sample Data'!D$2:D$88)&gt;10,IF(AND(ISNUMBER('Test Sample Data'!D46),'Test Sample Data'!D46&lt;40,'Test Sample Data'!D46&gt;0),'Test Sample Data'!D46,40),"")</f>
        <v>40</v>
      </c>
      <c r="N47" s="80" t="str">
        <f>IF(SUM('Test Sample Data'!E$2:E$88)&gt;10,IF(AND(ISNUMBER('Test Sample Data'!E46),'Test Sample Data'!E46&lt;40,'Test Sample Data'!E46&gt;0),'Test Sample Data'!E46,40),"")</f>
        <v/>
      </c>
      <c r="O47" s="80" t="str">
        <f>IF(SUM('Test Sample Data'!F$2:F$88)&gt;10,IF(AND(ISNUMBER('Test Sample Data'!F46),'Test Sample Data'!F46&lt;40,'Test Sample Data'!F46&gt;0),'Test Sample Data'!F46,40),"")</f>
        <v/>
      </c>
      <c r="P47" s="80" t="str">
        <f>IF(SUM('Test Sample Data'!G$2:G$88)&gt;10,IF(AND(ISNUMBER('Test Sample Data'!G46),'Test Sample Data'!G46&lt;40,'Test Sample Data'!G46&gt;0),'Test Sample Data'!G46,40),"")</f>
        <v/>
      </c>
      <c r="Q47" s="80" t="str">
        <f>IF(SUM('Test Sample Data'!H$2:H$88)&gt;10,IF(AND(ISNUMBER('Test Sample Data'!H46),'Test Sample Data'!H46&lt;40,'Test Sample Data'!H46&gt;0),'Test Sample Data'!H46,40),"")</f>
        <v/>
      </c>
      <c r="R47" s="80" t="str">
        <f>IF(SUM('Test Sample Data'!I$2:I$88)&gt;10,IF(AND(ISNUMBER('Test Sample Data'!I46),'Test Sample Data'!I46&lt;40,'Test Sample Data'!I46&gt;0),'Test Sample Data'!I46,40),"")</f>
        <v/>
      </c>
      <c r="S47" s="80" t="str">
        <f>IF(SUM('Test Sample Data'!J$2:J$88)&gt;10,IF(AND(ISNUMBER('Test Sample Data'!J46),'Test Sample Data'!J46&lt;40,'Test Sample Data'!J46&gt;0),'Test Sample Data'!J46,40),"")</f>
        <v/>
      </c>
      <c r="T47" s="80" t="str">
        <f>IF(SUM('Test Sample Data'!K$2:K$88)&gt;10,IF(AND(ISNUMBER('Test Sample Data'!K46),'Test Sample Data'!K46&lt;40,'Test Sample Data'!K46&gt;0),'Test Sample Data'!K46,40),"")</f>
        <v/>
      </c>
      <c r="U47" s="80" t="str">
        <f>IF(SUM('Test Sample Data'!L$2:L$88)&gt;10,IF(AND(ISNUMBER('Test Sample Data'!L46),'Test Sample Data'!L46&lt;40,'Test Sample Data'!L46&gt;0),'Test Sample Data'!L46,40),"")</f>
        <v/>
      </c>
      <c r="V47" s="75">
        <f t="shared" si="22"/>
        <v>40</v>
      </c>
      <c r="W47" s="75" t="str">
        <f t="shared" si="23"/>
        <v>N/A</v>
      </c>
      <c r="X47" s="73" t="s">
        <v>44</v>
      </c>
      <c r="Y47" s="74" t="str">
        <f>'Array Table'!B46</f>
        <v>Lactobacillus crispatus</v>
      </c>
      <c r="Z47" s="81">
        <f t="shared" si="24"/>
        <v>0</v>
      </c>
      <c r="AA47" s="81">
        <f t="shared" si="25"/>
        <v>0</v>
      </c>
      <c r="AB47" s="81" t="str">
        <f t="shared" si="26"/>
        <v/>
      </c>
      <c r="AC47" s="81" t="str">
        <f t="shared" si="27"/>
        <v/>
      </c>
      <c r="AD47" s="81" t="str">
        <f t="shared" si="28"/>
        <v/>
      </c>
      <c r="AE47" s="81" t="str">
        <f t="shared" si="29"/>
        <v/>
      </c>
      <c r="AF47" s="81" t="str">
        <f t="shared" si="30"/>
        <v/>
      </c>
      <c r="AG47" s="81" t="str">
        <f t="shared" si="31"/>
        <v/>
      </c>
      <c r="AH47" s="81" t="str">
        <f t="shared" si="32"/>
        <v/>
      </c>
      <c r="AI47" s="81" t="str">
        <f t="shared" si="33"/>
        <v/>
      </c>
      <c r="AJ47" s="73" t="s">
        <v>44</v>
      </c>
      <c r="AK47" s="74" t="str">
        <f>'Array Table'!B46</f>
        <v>Lactobacillus crispatus</v>
      </c>
      <c r="AL47" s="80" t="str">
        <f t="shared" si="34"/>
        <v/>
      </c>
      <c r="AM47" s="80" t="str">
        <f t="shared" si="35"/>
        <v/>
      </c>
      <c r="AN47" s="80" t="str">
        <f t="shared" si="36"/>
        <v/>
      </c>
      <c r="AO47" s="80" t="str">
        <f t="shared" si="37"/>
        <v/>
      </c>
      <c r="AP47" s="80" t="str">
        <f t="shared" si="38"/>
        <v/>
      </c>
      <c r="AQ47" s="80" t="str">
        <f t="shared" si="39"/>
        <v/>
      </c>
      <c r="AR47" s="80" t="str">
        <f t="shared" si="40"/>
        <v/>
      </c>
      <c r="AS47" s="80" t="str">
        <f t="shared" si="41"/>
        <v/>
      </c>
      <c r="AT47" s="80" t="str">
        <f t="shared" si="42"/>
        <v/>
      </c>
      <c r="AU47" s="80" t="str">
        <f t="shared" si="43"/>
        <v/>
      </c>
    </row>
    <row r="48" spans="1:47" x14ac:dyDescent="0.25">
      <c r="A48" s="73" t="s">
        <v>45</v>
      </c>
      <c r="B48" s="74" t="str">
        <f>'Array Table'!B47</f>
        <v>Lactobacillus gasseri</v>
      </c>
      <c r="C48" s="75">
        <f>IF(SUM('NTC Data'!C$2:C$98)&gt;10,IF(AND(ISNUMBER('NTC Data'!C47),'NTC Data'!C47&lt;40,'NTC Data'!C47&gt;0),'NTC Data'!C47,40),"")</f>
        <v>40</v>
      </c>
      <c r="D48" s="75">
        <f>IF(SUM('NTC Data'!D$2:D$98)&gt;10,IF(AND(ISNUMBER('NTC Data'!D47),'NTC Data'!D47&lt;40,'NTC Data'!D47&gt;0),'NTC Data'!D47,40),"")</f>
        <v>40</v>
      </c>
      <c r="E48" s="75" t="str">
        <f>IF(SUM('NTC Data'!E$2:E$98)&gt;10,IF(AND(ISNUMBER('NTC Data'!E47),'NTC Data'!E47&lt;40,'NTC Data'!E47&gt;0),'NTC Data'!E47,40),"")</f>
        <v/>
      </c>
      <c r="F48" s="75" t="str">
        <f>IF(SUM('NTC Data'!F$2:F$98)&gt;10,IF(AND(ISNUMBER('NTC Data'!F47),'NTC Data'!F47&lt;40,'NTC Data'!F47&gt;0),'NTC Data'!F47,40),"")</f>
        <v/>
      </c>
      <c r="G48" s="75" t="str">
        <f>IF(SUM('NTC Data'!G$2:G$98)&gt;10,IF(AND(ISNUMBER('NTC Data'!G47),'NTC Data'!G47&lt;40,'NTC Data'!G47&gt;0),'NTC Data'!G47,40),"")</f>
        <v/>
      </c>
      <c r="H48" s="75">
        <f t="shared" si="20"/>
        <v>40</v>
      </c>
      <c r="I48" s="75" t="str">
        <f t="shared" si="21"/>
        <v>N/A</v>
      </c>
      <c r="J48" s="73" t="s">
        <v>45</v>
      </c>
      <c r="K48" s="74" t="str">
        <f>'Array Table'!B47</f>
        <v>Lactobacillus gasseri</v>
      </c>
      <c r="L48" s="80">
        <f>IF(SUM('Test Sample Data'!C$2:C$88)&gt;10,IF(AND(ISNUMBER('Test Sample Data'!C47),'Test Sample Data'!C47&lt;40,'Test Sample Data'!C47&gt;0),'Test Sample Data'!C47,40),"")</f>
        <v>40</v>
      </c>
      <c r="M48" s="80">
        <f>IF(SUM('Test Sample Data'!D$2:D$88)&gt;10,IF(AND(ISNUMBER('Test Sample Data'!D47),'Test Sample Data'!D47&lt;40,'Test Sample Data'!D47&gt;0),'Test Sample Data'!D47,40),"")</f>
        <v>40</v>
      </c>
      <c r="N48" s="80" t="str">
        <f>IF(SUM('Test Sample Data'!E$2:E$88)&gt;10,IF(AND(ISNUMBER('Test Sample Data'!E47),'Test Sample Data'!E47&lt;40,'Test Sample Data'!E47&gt;0),'Test Sample Data'!E47,40),"")</f>
        <v/>
      </c>
      <c r="O48" s="80" t="str">
        <f>IF(SUM('Test Sample Data'!F$2:F$88)&gt;10,IF(AND(ISNUMBER('Test Sample Data'!F47),'Test Sample Data'!F47&lt;40,'Test Sample Data'!F47&gt;0),'Test Sample Data'!F47,40),"")</f>
        <v/>
      </c>
      <c r="P48" s="80" t="str">
        <f>IF(SUM('Test Sample Data'!G$2:G$88)&gt;10,IF(AND(ISNUMBER('Test Sample Data'!G47),'Test Sample Data'!G47&lt;40,'Test Sample Data'!G47&gt;0),'Test Sample Data'!G47,40),"")</f>
        <v/>
      </c>
      <c r="Q48" s="80" t="str">
        <f>IF(SUM('Test Sample Data'!H$2:H$88)&gt;10,IF(AND(ISNUMBER('Test Sample Data'!H47),'Test Sample Data'!H47&lt;40,'Test Sample Data'!H47&gt;0),'Test Sample Data'!H47,40),"")</f>
        <v/>
      </c>
      <c r="R48" s="80" t="str">
        <f>IF(SUM('Test Sample Data'!I$2:I$88)&gt;10,IF(AND(ISNUMBER('Test Sample Data'!I47),'Test Sample Data'!I47&lt;40,'Test Sample Data'!I47&gt;0),'Test Sample Data'!I47,40),"")</f>
        <v/>
      </c>
      <c r="S48" s="80" t="str">
        <f>IF(SUM('Test Sample Data'!J$2:J$88)&gt;10,IF(AND(ISNUMBER('Test Sample Data'!J47),'Test Sample Data'!J47&lt;40,'Test Sample Data'!J47&gt;0),'Test Sample Data'!J47,40),"")</f>
        <v/>
      </c>
      <c r="T48" s="80" t="str">
        <f>IF(SUM('Test Sample Data'!K$2:K$88)&gt;10,IF(AND(ISNUMBER('Test Sample Data'!K47),'Test Sample Data'!K47&lt;40,'Test Sample Data'!K47&gt;0),'Test Sample Data'!K47,40),"")</f>
        <v/>
      </c>
      <c r="U48" s="80" t="str">
        <f>IF(SUM('Test Sample Data'!L$2:L$88)&gt;10,IF(AND(ISNUMBER('Test Sample Data'!L47),'Test Sample Data'!L47&lt;40,'Test Sample Data'!L47&gt;0),'Test Sample Data'!L47,40),"")</f>
        <v/>
      </c>
      <c r="V48" s="75">
        <f t="shared" si="22"/>
        <v>40</v>
      </c>
      <c r="W48" s="75" t="str">
        <f t="shared" si="23"/>
        <v>N/A</v>
      </c>
      <c r="X48" s="73" t="s">
        <v>45</v>
      </c>
      <c r="Y48" s="74" t="str">
        <f>'Array Table'!B47</f>
        <v>Lactobacillus gasseri</v>
      </c>
      <c r="Z48" s="81">
        <f t="shared" si="24"/>
        <v>0</v>
      </c>
      <c r="AA48" s="81">
        <f t="shared" si="25"/>
        <v>0</v>
      </c>
      <c r="AB48" s="81" t="str">
        <f t="shared" si="26"/>
        <v/>
      </c>
      <c r="AC48" s="81" t="str">
        <f t="shared" si="27"/>
        <v/>
      </c>
      <c r="AD48" s="81" t="str">
        <f t="shared" si="28"/>
        <v/>
      </c>
      <c r="AE48" s="81" t="str">
        <f t="shared" si="29"/>
        <v/>
      </c>
      <c r="AF48" s="81" t="str">
        <f t="shared" si="30"/>
        <v/>
      </c>
      <c r="AG48" s="81" t="str">
        <f t="shared" si="31"/>
        <v/>
      </c>
      <c r="AH48" s="81" t="str">
        <f t="shared" si="32"/>
        <v/>
      </c>
      <c r="AI48" s="81" t="str">
        <f t="shared" si="33"/>
        <v/>
      </c>
      <c r="AJ48" s="73" t="s">
        <v>45</v>
      </c>
      <c r="AK48" s="74" t="str">
        <f>'Array Table'!B47</f>
        <v>Lactobacillus gasseri</v>
      </c>
      <c r="AL48" s="80" t="str">
        <f t="shared" si="34"/>
        <v/>
      </c>
      <c r="AM48" s="80" t="str">
        <f t="shared" si="35"/>
        <v/>
      </c>
      <c r="AN48" s="80" t="str">
        <f t="shared" si="36"/>
        <v/>
      </c>
      <c r="AO48" s="80" t="str">
        <f t="shared" si="37"/>
        <v/>
      </c>
      <c r="AP48" s="80" t="str">
        <f t="shared" si="38"/>
        <v/>
      </c>
      <c r="AQ48" s="80" t="str">
        <f t="shared" si="39"/>
        <v/>
      </c>
      <c r="AR48" s="80" t="str">
        <f t="shared" si="40"/>
        <v/>
      </c>
      <c r="AS48" s="80" t="str">
        <f t="shared" si="41"/>
        <v/>
      </c>
      <c r="AT48" s="80" t="str">
        <f t="shared" si="42"/>
        <v/>
      </c>
      <c r="AU48" s="80" t="str">
        <f t="shared" si="43"/>
        <v/>
      </c>
    </row>
    <row r="49" spans="1:47" x14ac:dyDescent="0.25">
      <c r="A49" s="73" t="s">
        <v>46</v>
      </c>
      <c r="B49" s="74" t="str">
        <f>'Array Table'!B48</f>
        <v>Lactobacillus iners</v>
      </c>
      <c r="C49" s="75">
        <f>IF(SUM('NTC Data'!C$2:C$98)&gt;10,IF(AND(ISNUMBER('NTC Data'!C48),'NTC Data'!C48&lt;40,'NTC Data'!C48&gt;0),'NTC Data'!C48,40),"")</f>
        <v>40</v>
      </c>
      <c r="D49" s="75">
        <f>IF(SUM('NTC Data'!D$2:D$98)&gt;10,IF(AND(ISNUMBER('NTC Data'!D48),'NTC Data'!D48&lt;40,'NTC Data'!D48&gt;0),'NTC Data'!D48,40),"")</f>
        <v>40</v>
      </c>
      <c r="E49" s="75" t="str">
        <f>IF(SUM('NTC Data'!E$2:E$98)&gt;10,IF(AND(ISNUMBER('NTC Data'!E48),'NTC Data'!E48&lt;40,'NTC Data'!E48&gt;0),'NTC Data'!E48,40),"")</f>
        <v/>
      </c>
      <c r="F49" s="75" t="str">
        <f>IF(SUM('NTC Data'!F$2:F$98)&gt;10,IF(AND(ISNUMBER('NTC Data'!F48),'NTC Data'!F48&lt;40,'NTC Data'!F48&gt;0),'NTC Data'!F48,40),"")</f>
        <v/>
      </c>
      <c r="G49" s="75" t="str">
        <f>IF(SUM('NTC Data'!G$2:G$98)&gt;10,IF(AND(ISNUMBER('NTC Data'!G48),'NTC Data'!G48&lt;40,'NTC Data'!G48&gt;0),'NTC Data'!G48,40),"")</f>
        <v/>
      </c>
      <c r="H49" s="75">
        <f t="shared" si="20"/>
        <v>40</v>
      </c>
      <c r="I49" s="75" t="str">
        <f t="shared" si="21"/>
        <v>N/A</v>
      </c>
      <c r="J49" s="73" t="s">
        <v>46</v>
      </c>
      <c r="K49" s="74" t="str">
        <f>'Array Table'!B48</f>
        <v>Lactobacillus iners</v>
      </c>
      <c r="L49" s="80">
        <f>IF(SUM('Test Sample Data'!C$2:C$88)&gt;10,IF(AND(ISNUMBER('Test Sample Data'!C48),'Test Sample Data'!C48&lt;40,'Test Sample Data'!C48&gt;0),'Test Sample Data'!C48,40),"")</f>
        <v>40</v>
      </c>
      <c r="M49" s="80">
        <f>IF(SUM('Test Sample Data'!D$2:D$88)&gt;10,IF(AND(ISNUMBER('Test Sample Data'!D48),'Test Sample Data'!D48&lt;40,'Test Sample Data'!D48&gt;0),'Test Sample Data'!D48,40),"")</f>
        <v>40</v>
      </c>
      <c r="N49" s="80" t="str">
        <f>IF(SUM('Test Sample Data'!E$2:E$88)&gt;10,IF(AND(ISNUMBER('Test Sample Data'!E48),'Test Sample Data'!E48&lt;40,'Test Sample Data'!E48&gt;0),'Test Sample Data'!E48,40),"")</f>
        <v/>
      </c>
      <c r="O49" s="80" t="str">
        <f>IF(SUM('Test Sample Data'!F$2:F$88)&gt;10,IF(AND(ISNUMBER('Test Sample Data'!F48),'Test Sample Data'!F48&lt;40,'Test Sample Data'!F48&gt;0),'Test Sample Data'!F48,40),"")</f>
        <v/>
      </c>
      <c r="P49" s="80" t="str">
        <f>IF(SUM('Test Sample Data'!G$2:G$88)&gt;10,IF(AND(ISNUMBER('Test Sample Data'!G48),'Test Sample Data'!G48&lt;40,'Test Sample Data'!G48&gt;0),'Test Sample Data'!G48,40),"")</f>
        <v/>
      </c>
      <c r="Q49" s="80" t="str">
        <f>IF(SUM('Test Sample Data'!H$2:H$88)&gt;10,IF(AND(ISNUMBER('Test Sample Data'!H48),'Test Sample Data'!H48&lt;40,'Test Sample Data'!H48&gt;0),'Test Sample Data'!H48,40),"")</f>
        <v/>
      </c>
      <c r="R49" s="80" t="str">
        <f>IF(SUM('Test Sample Data'!I$2:I$88)&gt;10,IF(AND(ISNUMBER('Test Sample Data'!I48),'Test Sample Data'!I48&lt;40,'Test Sample Data'!I48&gt;0),'Test Sample Data'!I48,40),"")</f>
        <v/>
      </c>
      <c r="S49" s="80" t="str">
        <f>IF(SUM('Test Sample Data'!J$2:J$88)&gt;10,IF(AND(ISNUMBER('Test Sample Data'!J48),'Test Sample Data'!J48&lt;40,'Test Sample Data'!J48&gt;0),'Test Sample Data'!J48,40),"")</f>
        <v/>
      </c>
      <c r="T49" s="80" t="str">
        <f>IF(SUM('Test Sample Data'!K$2:K$88)&gt;10,IF(AND(ISNUMBER('Test Sample Data'!K48),'Test Sample Data'!K48&lt;40,'Test Sample Data'!K48&gt;0),'Test Sample Data'!K48,40),"")</f>
        <v/>
      </c>
      <c r="U49" s="80" t="str">
        <f>IF(SUM('Test Sample Data'!L$2:L$88)&gt;10,IF(AND(ISNUMBER('Test Sample Data'!L48),'Test Sample Data'!L48&lt;40,'Test Sample Data'!L48&gt;0),'Test Sample Data'!L48,40),"")</f>
        <v/>
      </c>
      <c r="V49" s="75">
        <f t="shared" si="22"/>
        <v>40</v>
      </c>
      <c r="W49" s="75" t="str">
        <f t="shared" si="23"/>
        <v>N/A</v>
      </c>
      <c r="X49" s="73" t="s">
        <v>46</v>
      </c>
      <c r="Y49" s="74" t="str">
        <f>'Array Table'!B48</f>
        <v>Lactobacillus iners</v>
      </c>
      <c r="Z49" s="81">
        <f t="shared" si="24"/>
        <v>0</v>
      </c>
      <c r="AA49" s="81">
        <f t="shared" si="25"/>
        <v>0</v>
      </c>
      <c r="AB49" s="81" t="str">
        <f t="shared" si="26"/>
        <v/>
      </c>
      <c r="AC49" s="81" t="str">
        <f t="shared" si="27"/>
        <v/>
      </c>
      <c r="AD49" s="81" t="str">
        <f t="shared" si="28"/>
        <v/>
      </c>
      <c r="AE49" s="81" t="str">
        <f t="shared" si="29"/>
        <v/>
      </c>
      <c r="AF49" s="81" t="str">
        <f t="shared" si="30"/>
        <v/>
      </c>
      <c r="AG49" s="81" t="str">
        <f t="shared" si="31"/>
        <v/>
      </c>
      <c r="AH49" s="81" t="str">
        <f t="shared" si="32"/>
        <v/>
      </c>
      <c r="AI49" s="81" t="str">
        <f t="shared" si="33"/>
        <v/>
      </c>
      <c r="AJ49" s="73" t="s">
        <v>46</v>
      </c>
      <c r="AK49" s="74" t="str">
        <f>'Array Table'!B48</f>
        <v>Lactobacillus iners</v>
      </c>
      <c r="AL49" s="80" t="str">
        <f t="shared" si="34"/>
        <v/>
      </c>
      <c r="AM49" s="80" t="str">
        <f t="shared" si="35"/>
        <v/>
      </c>
      <c r="AN49" s="80" t="str">
        <f t="shared" si="36"/>
        <v/>
      </c>
      <c r="AO49" s="80" t="str">
        <f t="shared" si="37"/>
        <v/>
      </c>
      <c r="AP49" s="80" t="str">
        <f t="shared" si="38"/>
        <v/>
      </c>
      <c r="AQ49" s="80" t="str">
        <f t="shared" si="39"/>
        <v/>
      </c>
      <c r="AR49" s="80" t="str">
        <f t="shared" si="40"/>
        <v/>
      </c>
      <c r="AS49" s="80" t="str">
        <f t="shared" si="41"/>
        <v/>
      </c>
      <c r="AT49" s="80" t="str">
        <f t="shared" si="42"/>
        <v/>
      </c>
      <c r="AU49" s="80" t="str">
        <f t="shared" si="43"/>
        <v/>
      </c>
    </row>
    <row r="50" spans="1:47" x14ac:dyDescent="0.25">
      <c r="A50" s="73" t="s">
        <v>47</v>
      </c>
      <c r="B50" s="74" t="str">
        <f>'Array Table'!B49</f>
        <v>Lactobacillus jensenii</v>
      </c>
      <c r="C50" s="75">
        <f>IF(SUM('NTC Data'!C$2:C$98)&gt;10,IF(AND(ISNUMBER('NTC Data'!C49),'NTC Data'!C49&lt;40,'NTC Data'!C49&gt;0),'NTC Data'!C49,40),"")</f>
        <v>40</v>
      </c>
      <c r="D50" s="75">
        <f>IF(SUM('NTC Data'!D$2:D$98)&gt;10,IF(AND(ISNUMBER('NTC Data'!D49),'NTC Data'!D49&lt;40,'NTC Data'!D49&gt;0),'NTC Data'!D49,40),"")</f>
        <v>40</v>
      </c>
      <c r="E50" s="75" t="str">
        <f>IF(SUM('NTC Data'!E$2:E$98)&gt;10,IF(AND(ISNUMBER('NTC Data'!E49),'NTC Data'!E49&lt;40,'NTC Data'!E49&gt;0),'NTC Data'!E49,40),"")</f>
        <v/>
      </c>
      <c r="F50" s="75" t="str">
        <f>IF(SUM('NTC Data'!F$2:F$98)&gt;10,IF(AND(ISNUMBER('NTC Data'!F49),'NTC Data'!F49&lt;40,'NTC Data'!F49&gt;0),'NTC Data'!F49,40),"")</f>
        <v/>
      </c>
      <c r="G50" s="75" t="str">
        <f>IF(SUM('NTC Data'!G$2:G$98)&gt;10,IF(AND(ISNUMBER('NTC Data'!G49),'NTC Data'!G49&lt;40,'NTC Data'!G49&gt;0),'NTC Data'!G49,40),"")</f>
        <v/>
      </c>
      <c r="H50" s="75">
        <f t="shared" si="20"/>
        <v>40</v>
      </c>
      <c r="I50" s="75" t="str">
        <f t="shared" si="21"/>
        <v>N/A</v>
      </c>
      <c r="J50" s="73" t="s">
        <v>47</v>
      </c>
      <c r="K50" s="74" t="str">
        <f>'Array Table'!B49</f>
        <v>Lactobacillus jensenii</v>
      </c>
      <c r="L50" s="80">
        <f>IF(SUM('Test Sample Data'!C$2:C$88)&gt;10,IF(AND(ISNUMBER('Test Sample Data'!C49),'Test Sample Data'!C49&lt;40,'Test Sample Data'!C49&gt;0),'Test Sample Data'!C49,40),"")</f>
        <v>40</v>
      </c>
      <c r="M50" s="80">
        <f>IF(SUM('Test Sample Data'!D$2:D$88)&gt;10,IF(AND(ISNUMBER('Test Sample Data'!D49),'Test Sample Data'!D49&lt;40,'Test Sample Data'!D49&gt;0),'Test Sample Data'!D49,40),"")</f>
        <v>40</v>
      </c>
      <c r="N50" s="80" t="str">
        <f>IF(SUM('Test Sample Data'!E$2:E$88)&gt;10,IF(AND(ISNUMBER('Test Sample Data'!E49),'Test Sample Data'!E49&lt;40,'Test Sample Data'!E49&gt;0),'Test Sample Data'!E49,40),"")</f>
        <v/>
      </c>
      <c r="O50" s="80" t="str">
        <f>IF(SUM('Test Sample Data'!F$2:F$88)&gt;10,IF(AND(ISNUMBER('Test Sample Data'!F49),'Test Sample Data'!F49&lt;40,'Test Sample Data'!F49&gt;0),'Test Sample Data'!F49,40),"")</f>
        <v/>
      </c>
      <c r="P50" s="80" t="str">
        <f>IF(SUM('Test Sample Data'!G$2:G$88)&gt;10,IF(AND(ISNUMBER('Test Sample Data'!G49),'Test Sample Data'!G49&lt;40,'Test Sample Data'!G49&gt;0),'Test Sample Data'!G49,40),"")</f>
        <v/>
      </c>
      <c r="Q50" s="80" t="str">
        <f>IF(SUM('Test Sample Data'!H$2:H$88)&gt;10,IF(AND(ISNUMBER('Test Sample Data'!H49),'Test Sample Data'!H49&lt;40,'Test Sample Data'!H49&gt;0),'Test Sample Data'!H49,40),"")</f>
        <v/>
      </c>
      <c r="R50" s="80" t="str">
        <f>IF(SUM('Test Sample Data'!I$2:I$88)&gt;10,IF(AND(ISNUMBER('Test Sample Data'!I49),'Test Sample Data'!I49&lt;40,'Test Sample Data'!I49&gt;0),'Test Sample Data'!I49,40),"")</f>
        <v/>
      </c>
      <c r="S50" s="80" t="str">
        <f>IF(SUM('Test Sample Data'!J$2:J$88)&gt;10,IF(AND(ISNUMBER('Test Sample Data'!J49),'Test Sample Data'!J49&lt;40,'Test Sample Data'!J49&gt;0),'Test Sample Data'!J49,40),"")</f>
        <v/>
      </c>
      <c r="T50" s="80" t="str">
        <f>IF(SUM('Test Sample Data'!K$2:K$88)&gt;10,IF(AND(ISNUMBER('Test Sample Data'!K49),'Test Sample Data'!K49&lt;40,'Test Sample Data'!K49&gt;0),'Test Sample Data'!K49,40),"")</f>
        <v/>
      </c>
      <c r="U50" s="80" t="str">
        <f>IF(SUM('Test Sample Data'!L$2:L$88)&gt;10,IF(AND(ISNUMBER('Test Sample Data'!L49),'Test Sample Data'!L49&lt;40,'Test Sample Data'!L49&gt;0),'Test Sample Data'!L49,40),"")</f>
        <v/>
      </c>
      <c r="V50" s="75">
        <f t="shared" si="22"/>
        <v>40</v>
      </c>
      <c r="W50" s="75" t="str">
        <f t="shared" si="23"/>
        <v>N/A</v>
      </c>
      <c r="X50" s="73" t="s">
        <v>47</v>
      </c>
      <c r="Y50" s="74" t="str">
        <f>'Array Table'!B49</f>
        <v>Lactobacillus jensenii</v>
      </c>
      <c r="Z50" s="81">
        <f t="shared" si="24"/>
        <v>0</v>
      </c>
      <c r="AA50" s="81">
        <f t="shared" si="25"/>
        <v>0</v>
      </c>
      <c r="AB50" s="81" t="str">
        <f t="shared" si="26"/>
        <v/>
      </c>
      <c r="AC50" s="81" t="str">
        <f t="shared" si="27"/>
        <v/>
      </c>
      <c r="AD50" s="81" t="str">
        <f t="shared" si="28"/>
        <v/>
      </c>
      <c r="AE50" s="81" t="str">
        <f t="shared" si="29"/>
        <v/>
      </c>
      <c r="AF50" s="81" t="str">
        <f t="shared" si="30"/>
        <v/>
      </c>
      <c r="AG50" s="81" t="str">
        <f t="shared" si="31"/>
        <v/>
      </c>
      <c r="AH50" s="81" t="str">
        <f t="shared" si="32"/>
        <v/>
      </c>
      <c r="AI50" s="81" t="str">
        <f t="shared" si="33"/>
        <v/>
      </c>
      <c r="AJ50" s="73" t="s">
        <v>47</v>
      </c>
      <c r="AK50" s="74" t="str">
        <f>'Array Table'!B49</f>
        <v>Lactobacillus jensenii</v>
      </c>
      <c r="AL50" s="80" t="str">
        <f t="shared" si="34"/>
        <v/>
      </c>
      <c r="AM50" s="80" t="str">
        <f t="shared" si="35"/>
        <v/>
      </c>
      <c r="AN50" s="80" t="str">
        <f t="shared" si="36"/>
        <v/>
      </c>
      <c r="AO50" s="80" t="str">
        <f t="shared" si="37"/>
        <v/>
      </c>
      <c r="AP50" s="80" t="str">
        <f t="shared" si="38"/>
        <v/>
      </c>
      <c r="AQ50" s="80" t="str">
        <f t="shared" si="39"/>
        <v/>
      </c>
      <c r="AR50" s="80" t="str">
        <f t="shared" si="40"/>
        <v/>
      </c>
      <c r="AS50" s="80" t="str">
        <f t="shared" si="41"/>
        <v/>
      </c>
      <c r="AT50" s="80" t="str">
        <f t="shared" si="42"/>
        <v/>
      </c>
      <c r="AU50" s="80" t="str">
        <f t="shared" si="43"/>
        <v/>
      </c>
    </row>
    <row r="51" spans="1:47" x14ac:dyDescent="0.25">
      <c r="A51" s="73" t="s">
        <v>48</v>
      </c>
      <c r="B51" s="74" t="str">
        <f>'Array Table'!B50</f>
        <v>Lactobacillus salivarius</v>
      </c>
      <c r="C51" s="75">
        <f>IF(SUM('NTC Data'!C$2:C$98)&gt;10,IF(AND(ISNUMBER('NTC Data'!C50),'NTC Data'!C50&lt;40,'NTC Data'!C50&gt;0),'NTC Data'!C50,40),"")</f>
        <v>40</v>
      </c>
      <c r="D51" s="75">
        <f>IF(SUM('NTC Data'!D$2:D$98)&gt;10,IF(AND(ISNUMBER('NTC Data'!D50),'NTC Data'!D50&lt;40,'NTC Data'!D50&gt;0),'NTC Data'!D50,40),"")</f>
        <v>40</v>
      </c>
      <c r="E51" s="75" t="str">
        <f>IF(SUM('NTC Data'!E$2:E$98)&gt;10,IF(AND(ISNUMBER('NTC Data'!E50),'NTC Data'!E50&lt;40,'NTC Data'!E50&gt;0),'NTC Data'!E50,40),"")</f>
        <v/>
      </c>
      <c r="F51" s="75" t="str">
        <f>IF(SUM('NTC Data'!F$2:F$98)&gt;10,IF(AND(ISNUMBER('NTC Data'!F50),'NTC Data'!F50&lt;40,'NTC Data'!F50&gt;0),'NTC Data'!F50,40),"")</f>
        <v/>
      </c>
      <c r="G51" s="75" t="str">
        <f>IF(SUM('NTC Data'!G$2:G$98)&gt;10,IF(AND(ISNUMBER('NTC Data'!G50),'NTC Data'!G50&lt;40,'NTC Data'!G50&gt;0),'NTC Data'!G50,40),"")</f>
        <v/>
      </c>
      <c r="H51" s="75">
        <f t="shared" si="20"/>
        <v>40</v>
      </c>
      <c r="I51" s="75" t="str">
        <f t="shared" si="21"/>
        <v>N/A</v>
      </c>
      <c r="J51" s="73" t="s">
        <v>48</v>
      </c>
      <c r="K51" s="74" t="str">
        <f>'Array Table'!B50</f>
        <v>Lactobacillus salivarius</v>
      </c>
      <c r="L51" s="80">
        <f>IF(SUM('Test Sample Data'!C$2:C$88)&gt;10,IF(AND(ISNUMBER('Test Sample Data'!C50),'Test Sample Data'!C50&lt;40,'Test Sample Data'!C50&gt;0),'Test Sample Data'!C50,40),"")</f>
        <v>40</v>
      </c>
      <c r="M51" s="80">
        <f>IF(SUM('Test Sample Data'!D$2:D$88)&gt;10,IF(AND(ISNUMBER('Test Sample Data'!D50),'Test Sample Data'!D50&lt;40,'Test Sample Data'!D50&gt;0),'Test Sample Data'!D50,40),"")</f>
        <v>40</v>
      </c>
      <c r="N51" s="80" t="str">
        <f>IF(SUM('Test Sample Data'!E$2:E$88)&gt;10,IF(AND(ISNUMBER('Test Sample Data'!E50),'Test Sample Data'!E50&lt;40,'Test Sample Data'!E50&gt;0),'Test Sample Data'!E50,40),"")</f>
        <v/>
      </c>
      <c r="O51" s="80" t="str">
        <f>IF(SUM('Test Sample Data'!F$2:F$88)&gt;10,IF(AND(ISNUMBER('Test Sample Data'!F50),'Test Sample Data'!F50&lt;40,'Test Sample Data'!F50&gt;0),'Test Sample Data'!F50,40),"")</f>
        <v/>
      </c>
      <c r="P51" s="80" t="str">
        <f>IF(SUM('Test Sample Data'!G$2:G$88)&gt;10,IF(AND(ISNUMBER('Test Sample Data'!G50),'Test Sample Data'!G50&lt;40,'Test Sample Data'!G50&gt;0),'Test Sample Data'!G50,40),"")</f>
        <v/>
      </c>
      <c r="Q51" s="80" t="str">
        <f>IF(SUM('Test Sample Data'!H$2:H$88)&gt;10,IF(AND(ISNUMBER('Test Sample Data'!H50),'Test Sample Data'!H50&lt;40,'Test Sample Data'!H50&gt;0),'Test Sample Data'!H50,40),"")</f>
        <v/>
      </c>
      <c r="R51" s="80" t="str">
        <f>IF(SUM('Test Sample Data'!I$2:I$88)&gt;10,IF(AND(ISNUMBER('Test Sample Data'!I50),'Test Sample Data'!I50&lt;40,'Test Sample Data'!I50&gt;0),'Test Sample Data'!I50,40),"")</f>
        <v/>
      </c>
      <c r="S51" s="80" t="str">
        <f>IF(SUM('Test Sample Data'!J$2:J$88)&gt;10,IF(AND(ISNUMBER('Test Sample Data'!J50),'Test Sample Data'!J50&lt;40,'Test Sample Data'!J50&gt;0),'Test Sample Data'!J50,40),"")</f>
        <v/>
      </c>
      <c r="T51" s="80" t="str">
        <f>IF(SUM('Test Sample Data'!K$2:K$88)&gt;10,IF(AND(ISNUMBER('Test Sample Data'!K50),'Test Sample Data'!K50&lt;40,'Test Sample Data'!K50&gt;0),'Test Sample Data'!K50,40),"")</f>
        <v/>
      </c>
      <c r="U51" s="80" t="str">
        <f>IF(SUM('Test Sample Data'!L$2:L$88)&gt;10,IF(AND(ISNUMBER('Test Sample Data'!L50),'Test Sample Data'!L50&lt;40,'Test Sample Data'!L50&gt;0),'Test Sample Data'!L50,40),"")</f>
        <v/>
      </c>
      <c r="V51" s="75">
        <f t="shared" si="22"/>
        <v>40</v>
      </c>
      <c r="W51" s="75" t="str">
        <f t="shared" si="23"/>
        <v>N/A</v>
      </c>
      <c r="X51" s="73" t="s">
        <v>48</v>
      </c>
      <c r="Y51" s="74" t="str">
        <f>'Array Table'!B50</f>
        <v>Lactobacillus salivarius</v>
      </c>
      <c r="Z51" s="81">
        <f t="shared" si="24"/>
        <v>0</v>
      </c>
      <c r="AA51" s="81">
        <f t="shared" si="25"/>
        <v>0</v>
      </c>
      <c r="AB51" s="81" t="str">
        <f t="shared" si="26"/>
        <v/>
      </c>
      <c r="AC51" s="81" t="str">
        <f t="shared" si="27"/>
        <v/>
      </c>
      <c r="AD51" s="81" t="str">
        <f t="shared" si="28"/>
        <v/>
      </c>
      <c r="AE51" s="81" t="str">
        <f t="shared" si="29"/>
        <v/>
      </c>
      <c r="AF51" s="81" t="str">
        <f t="shared" si="30"/>
        <v/>
      </c>
      <c r="AG51" s="81" t="str">
        <f t="shared" si="31"/>
        <v/>
      </c>
      <c r="AH51" s="81" t="str">
        <f t="shared" si="32"/>
        <v/>
      </c>
      <c r="AI51" s="81" t="str">
        <f t="shared" si="33"/>
        <v/>
      </c>
      <c r="AJ51" s="73" t="s">
        <v>48</v>
      </c>
      <c r="AK51" s="74" t="str">
        <f>'Array Table'!B50</f>
        <v>Lactobacillus salivarius</v>
      </c>
      <c r="AL51" s="80" t="str">
        <f t="shared" si="34"/>
        <v/>
      </c>
      <c r="AM51" s="80" t="str">
        <f t="shared" si="35"/>
        <v/>
      </c>
      <c r="AN51" s="80" t="str">
        <f t="shared" si="36"/>
        <v/>
      </c>
      <c r="AO51" s="80" t="str">
        <f t="shared" si="37"/>
        <v/>
      </c>
      <c r="AP51" s="80" t="str">
        <f t="shared" si="38"/>
        <v/>
      </c>
      <c r="AQ51" s="80" t="str">
        <f t="shared" si="39"/>
        <v/>
      </c>
      <c r="AR51" s="80" t="str">
        <f t="shared" si="40"/>
        <v/>
      </c>
      <c r="AS51" s="80" t="str">
        <f t="shared" si="41"/>
        <v/>
      </c>
      <c r="AT51" s="80" t="str">
        <f t="shared" si="42"/>
        <v/>
      </c>
      <c r="AU51" s="80" t="str">
        <f t="shared" si="43"/>
        <v/>
      </c>
    </row>
    <row r="52" spans="1:47" x14ac:dyDescent="0.25">
      <c r="A52" s="73" t="s">
        <v>49</v>
      </c>
      <c r="B52" s="74" t="str">
        <f>'Array Table'!B51</f>
        <v>Lactobacillus vaginalis</v>
      </c>
      <c r="C52" s="75">
        <f>IF(SUM('NTC Data'!C$2:C$98)&gt;10,IF(AND(ISNUMBER('NTC Data'!C51),'NTC Data'!C51&lt;40,'NTC Data'!C51&gt;0),'NTC Data'!C51,40),"")</f>
        <v>40</v>
      </c>
      <c r="D52" s="75">
        <f>IF(SUM('NTC Data'!D$2:D$98)&gt;10,IF(AND(ISNUMBER('NTC Data'!D51),'NTC Data'!D51&lt;40,'NTC Data'!D51&gt;0),'NTC Data'!D51,40),"")</f>
        <v>40</v>
      </c>
      <c r="E52" s="75" t="str">
        <f>IF(SUM('NTC Data'!E$2:E$98)&gt;10,IF(AND(ISNUMBER('NTC Data'!E51),'NTC Data'!E51&lt;40,'NTC Data'!E51&gt;0),'NTC Data'!E51,40),"")</f>
        <v/>
      </c>
      <c r="F52" s="75" t="str">
        <f>IF(SUM('NTC Data'!F$2:F$98)&gt;10,IF(AND(ISNUMBER('NTC Data'!F51),'NTC Data'!F51&lt;40,'NTC Data'!F51&gt;0),'NTC Data'!F51,40),"")</f>
        <v/>
      </c>
      <c r="G52" s="75" t="str">
        <f>IF(SUM('NTC Data'!G$2:G$98)&gt;10,IF(AND(ISNUMBER('NTC Data'!G51),'NTC Data'!G51&lt;40,'NTC Data'!G51&gt;0),'NTC Data'!G51,40),"")</f>
        <v/>
      </c>
      <c r="H52" s="75">
        <f t="shared" si="20"/>
        <v>40</v>
      </c>
      <c r="I52" s="75" t="str">
        <f t="shared" si="21"/>
        <v>N/A</v>
      </c>
      <c r="J52" s="73" t="s">
        <v>49</v>
      </c>
      <c r="K52" s="74" t="str">
        <f>'Array Table'!B51</f>
        <v>Lactobacillus vaginalis</v>
      </c>
      <c r="L52" s="80">
        <f>IF(SUM('Test Sample Data'!C$2:C$88)&gt;10,IF(AND(ISNUMBER('Test Sample Data'!C51),'Test Sample Data'!C51&lt;40,'Test Sample Data'!C51&gt;0),'Test Sample Data'!C51,40),"")</f>
        <v>40</v>
      </c>
      <c r="M52" s="80">
        <f>IF(SUM('Test Sample Data'!D$2:D$88)&gt;10,IF(AND(ISNUMBER('Test Sample Data'!D51),'Test Sample Data'!D51&lt;40,'Test Sample Data'!D51&gt;0),'Test Sample Data'!D51,40),"")</f>
        <v>40</v>
      </c>
      <c r="N52" s="80" t="str">
        <f>IF(SUM('Test Sample Data'!E$2:E$88)&gt;10,IF(AND(ISNUMBER('Test Sample Data'!E51),'Test Sample Data'!E51&lt;40,'Test Sample Data'!E51&gt;0),'Test Sample Data'!E51,40),"")</f>
        <v/>
      </c>
      <c r="O52" s="80" t="str">
        <f>IF(SUM('Test Sample Data'!F$2:F$88)&gt;10,IF(AND(ISNUMBER('Test Sample Data'!F51),'Test Sample Data'!F51&lt;40,'Test Sample Data'!F51&gt;0),'Test Sample Data'!F51,40),"")</f>
        <v/>
      </c>
      <c r="P52" s="80" t="str">
        <f>IF(SUM('Test Sample Data'!G$2:G$88)&gt;10,IF(AND(ISNUMBER('Test Sample Data'!G51),'Test Sample Data'!G51&lt;40,'Test Sample Data'!G51&gt;0),'Test Sample Data'!G51,40),"")</f>
        <v/>
      </c>
      <c r="Q52" s="80" t="str">
        <f>IF(SUM('Test Sample Data'!H$2:H$88)&gt;10,IF(AND(ISNUMBER('Test Sample Data'!H51),'Test Sample Data'!H51&lt;40,'Test Sample Data'!H51&gt;0),'Test Sample Data'!H51,40),"")</f>
        <v/>
      </c>
      <c r="R52" s="80" t="str">
        <f>IF(SUM('Test Sample Data'!I$2:I$88)&gt;10,IF(AND(ISNUMBER('Test Sample Data'!I51),'Test Sample Data'!I51&lt;40,'Test Sample Data'!I51&gt;0),'Test Sample Data'!I51,40),"")</f>
        <v/>
      </c>
      <c r="S52" s="80" t="str">
        <f>IF(SUM('Test Sample Data'!J$2:J$88)&gt;10,IF(AND(ISNUMBER('Test Sample Data'!J51),'Test Sample Data'!J51&lt;40,'Test Sample Data'!J51&gt;0),'Test Sample Data'!J51,40),"")</f>
        <v/>
      </c>
      <c r="T52" s="80" t="str">
        <f>IF(SUM('Test Sample Data'!K$2:K$88)&gt;10,IF(AND(ISNUMBER('Test Sample Data'!K51),'Test Sample Data'!K51&lt;40,'Test Sample Data'!K51&gt;0),'Test Sample Data'!K51,40),"")</f>
        <v/>
      </c>
      <c r="U52" s="80" t="str">
        <f>IF(SUM('Test Sample Data'!L$2:L$88)&gt;10,IF(AND(ISNUMBER('Test Sample Data'!L51),'Test Sample Data'!L51&lt;40,'Test Sample Data'!L51&gt;0),'Test Sample Data'!L51,40),"")</f>
        <v/>
      </c>
      <c r="V52" s="75">
        <f t="shared" si="22"/>
        <v>40</v>
      </c>
      <c r="W52" s="75" t="str">
        <f t="shared" si="23"/>
        <v>N/A</v>
      </c>
      <c r="X52" s="73" t="s">
        <v>49</v>
      </c>
      <c r="Y52" s="74" t="str">
        <f>'Array Table'!B51</f>
        <v>Lactobacillus vaginalis</v>
      </c>
      <c r="Z52" s="81">
        <f t="shared" si="24"/>
        <v>0</v>
      </c>
      <c r="AA52" s="81">
        <f t="shared" si="25"/>
        <v>0</v>
      </c>
      <c r="AB52" s="81" t="str">
        <f t="shared" si="26"/>
        <v/>
      </c>
      <c r="AC52" s="81" t="str">
        <f t="shared" si="27"/>
        <v/>
      </c>
      <c r="AD52" s="81" t="str">
        <f t="shared" si="28"/>
        <v/>
      </c>
      <c r="AE52" s="81" t="str">
        <f t="shared" si="29"/>
        <v/>
      </c>
      <c r="AF52" s="81" t="str">
        <f t="shared" si="30"/>
        <v/>
      </c>
      <c r="AG52" s="81" t="str">
        <f t="shared" si="31"/>
        <v/>
      </c>
      <c r="AH52" s="81" t="str">
        <f t="shared" si="32"/>
        <v/>
      </c>
      <c r="AI52" s="81" t="str">
        <f t="shared" si="33"/>
        <v/>
      </c>
      <c r="AJ52" s="73" t="s">
        <v>49</v>
      </c>
      <c r="AK52" s="74" t="str">
        <f>'Array Table'!B51</f>
        <v>Lactobacillus vaginalis</v>
      </c>
      <c r="AL52" s="80" t="str">
        <f t="shared" si="34"/>
        <v/>
      </c>
      <c r="AM52" s="80" t="str">
        <f t="shared" si="35"/>
        <v/>
      </c>
      <c r="AN52" s="80" t="str">
        <f t="shared" si="36"/>
        <v/>
      </c>
      <c r="AO52" s="80" t="str">
        <f t="shared" si="37"/>
        <v/>
      </c>
      <c r="AP52" s="80" t="str">
        <f t="shared" si="38"/>
        <v/>
      </c>
      <c r="AQ52" s="80" t="str">
        <f t="shared" si="39"/>
        <v/>
      </c>
      <c r="AR52" s="80" t="str">
        <f t="shared" si="40"/>
        <v/>
      </c>
      <c r="AS52" s="80" t="str">
        <f t="shared" si="41"/>
        <v/>
      </c>
      <c r="AT52" s="80" t="str">
        <f t="shared" si="42"/>
        <v/>
      </c>
      <c r="AU52" s="80" t="str">
        <f t="shared" si="43"/>
        <v/>
      </c>
    </row>
    <row r="53" spans="1:47" x14ac:dyDescent="0.25">
      <c r="A53" s="73" t="s">
        <v>50</v>
      </c>
      <c r="B53" s="74" t="str">
        <f>'Array Table'!B52</f>
        <v>Leptotrichia amnionii</v>
      </c>
      <c r="C53" s="75">
        <f>IF(SUM('NTC Data'!C$2:C$98)&gt;10,IF(AND(ISNUMBER('NTC Data'!C52),'NTC Data'!C52&lt;40,'NTC Data'!C52&gt;0),'NTC Data'!C52,40),"")</f>
        <v>40</v>
      </c>
      <c r="D53" s="75">
        <f>IF(SUM('NTC Data'!D$2:D$98)&gt;10,IF(AND(ISNUMBER('NTC Data'!D52),'NTC Data'!D52&lt;40,'NTC Data'!D52&gt;0),'NTC Data'!D52,40),"")</f>
        <v>40</v>
      </c>
      <c r="E53" s="75" t="str">
        <f>IF(SUM('NTC Data'!E$2:E$98)&gt;10,IF(AND(ISNUMBER('NTC Data'!E52),'NTC Data'!E52&lt;40,'NTC Data'!E52&gt;0),'NTC Data'!E52,40),"")</f>
        <v/>
      </c>
      <c r="F53" s="75" t="str">
        <f>IF(SUM('NTC Data'!F$2:F$98)&gt;10,IF(AND(ISNUMBER('NTC Data'!F52),'NTC Data'!F52&lt;40,'NTC Data'!F52&gt;0),'NTC Data'!F52,40),"")</f>
        <v/>
      </c>
      <c r="G53" s="75" t="str">
        <f>IF(SUM('NTC Data'!G$2:G$98)&gt;10,IF(AND(ISNUMBER('NTC Data'!G52),'NTC Data'!G52&lt;40,'NTC Data'!G52&gt;0),'NTC Data'!G52,40),"")</f>
        <v/>
      </c>
      <c r="H53" s="75">
        <f t="shared" si="20"/>
        <v>40</v>
      </c>
      <c r="I53" s="75" t="str">
        <f t="shared" si="21"/>
        <v>N/A</v>
      </c>
      <c r="J53" s="73" t="s">
        <v>50</v>
      </c>
      <c r="K53" s="74" t="str">
        <f>'Array Table'!B52</f>
        <v>Leptotrichia amnionii</v>
      </c>
      <c r="L53" s="80">
        <f>IF(SUM('Test Sample Data'!C$2:C$88)&gt;10,IF(AND(ISNUMBER('Test Sample Data'!C52),'Test Sample Data'!C52&lt;40,'Test Sample Data'!C52&gt;0),'Test Sample Data'!C52,40),"")</f>
        <v>40</v>
      </c>
      <c r="M53" s="80">
        <f>IF(SUM('Test Sample Data'!D$2:D$88)&gt;10,IF(AND(ISNUMBER('Test Sample Data'!D52),'Test Sample Data'!D52&lt;40,'Test Sample Data'!D52&gt;0),'Test Sample Data'!D52,40),"")</f>
        <v>40</v>
      </c>
      <c r="N53" s="80" t="str">
        <f>IF(SUM('Test Sample Data'!E$2:E$88)&gt;10,IF(AND(ISNUMBER('Test Sample Data'!E52),'Test Sample Data'!E52&lt;40,'Test Sample Data'!E52&gt;0),'Test Sample Data'!E52,40),"")</f>
        <v/>
      </c>
      <c r="O53" s="80" t="str">
        <f>IF(SUM('Test Sample Data'!F$2:F$88)&gt;10,IF(AND(ISNUMBER('Test Sample Data'!F52),'Test Sample Data'!F52&lt;40,'Test Sample Data'!F52&gt;0),'Test Sample Data'!F52,40),"")</f>
        <v/>
      </c>
      <c r="P53" s="80" t="str">
        <f>IF(SUM('Test Sample Data'!G$2:G$88)&gt;10,IF(AND(ISNUMBER('Test Sample Data'!G52),'Test Sample Data'!G52&lt;40,'Test Sample Data'!G52&gt;0),'Test Sample Data'!G52,40),"")</f>
        <v/>
      </c>
      <c r="Q53" s="80" t="str">
        <f>IF(SUM('Test Sample Data'!H$2:H$88)&gt;10,IF(AND(ISNUMBER('Test Sample Data'!H52),'Test Sample Data'!H52&lt;40,'Test Sample Data'!H52&gt;0),'Test Sample Data'!H52,40),"")</f>
        <v/>
      </c>
      <c r="R53" s="80" t="str">
        <f>IF(SUM('Test Sample Data'!I$2:I$88)&gt;10,IF(AND(ISNUMBER('Test Sample Data'!I52),'Test Sample Data'!I52&lt;40,'Test Sample Data'!I52&gt;0),'Test Sample Data'!I52,40),"")</f>
        <v/>
      </c>
      <c r="S53" s="80" t="str">
        <f>IF(SUM('Test Sample Data'!J$2:J$88)&gt;10,IF(AND(ISNUMBER('Test Sample Data'!J52),'Test Sample Data'!J52&lt;40,'Test Sample Data'!J52&gt;0),'Test Sample Data'!J52,40),"")</f>
        <v/>
      </c>
      <c r="T53" s="80" t="str">
        <f>IF(SUM('Test Sample Data'!K$2:K$88)&gt;10,IF(AND(ISNUMBER('Test Sample Data'!K52),'Test Sample Data'!K52&lt;40,'Test Sample Data'!K52&gt;0),'Test Sample Data'!K52,40),"")</f>
        <v/>
      </c>
      <c r="U53" s="80" t="str">
        <f>IF(SUM('Test Sample Data'!L$2:L$88)&gt;10,IF(AND(ISNUMBER('Test Sample Data'!L52),'Test Sample Data'!L52&lt;40,'Test Sample Data'!L52&gt;0),'Test Sample Data'!L52,40),"")</f>
        <v/>
      </c>
      <c r="V53" s="75">
        <f t="shared" si="22"/>
        <v>40</v>
      </c>
      <c r="W53" s="75" t="str">
        <f t="shared" si="23"/>
        <v>N/A</v>
      </c>
      <c r="X53" s="73" t="s">
        <v>50</v>
      </c>
      <c r="Y53" s="74" t="str">
        <f>'Array Table'!B52</f>
        <v>Leptotrichia amnionii</v>
      </c>
      <c r="Z53" s="81">
        <f t="shared" si="24"/>
        <v>0</v>
      </c>
      <c r="AA53" s="81">
        <f t="shared" si="25"/>
        <v>0</v>
      </c>
      <c r="AB53" s="81" t="str">
        <f t="shared" si="26"/>
        <v/>
      </c>
      <c r="AC53" s="81" t="str">
        <f t="shared" si="27"/>
        <v/>
      </c>
      <c r="AD53" s="81" t="str">
        <f t="shared" si="28"/>
        <v/>
      </c>
      <c r="AE53" s="81" t="str">
        <f t="shared" si="29"/>
        <v/>
      </c>
      <c r="AF53" s="81" t="str">
        <f t="shared" si="30"/>
        <v/>
      </c>
      <c r="AG53" s="81" t="str">
        <f t="shared" si="31"/>
        <v/>
      </c>
      <c r="AH53" s="81" t="str">
        <f t="shared" si="32"/>
        <v/>
      </c>
      <c r="AI53" s="81" t="str">
        <f t="shared" si="33"/>
        <v/>
      </c>
      <c r="AJ53" s="73" t="s">
        <v>50</v>
      </c>
      <c r="AK53" s="74" t="str">
        <f>'Array Table'!B52</f>
        <v>Leptotrichia amnionii</v>
      </c>
      <c r="AL53" s="80" t="str">
        <f t="shared" si="34"/>
        <v/>
      </c>
      <c r="AM53" s="80" t="str">
        <f t="shared" si="35"/>
        <v/>
      </c>
      <c r="AN53" s="80" t="str">
        <f t="shared" si="36"/>
        <v/>
      </c>
      <c r="AO53" s="80" t="str">
        <f t="shared" si="37"/>
        <v/>
      </c>
      <c r="AP53" s="80" t="str">
        <f t="shared" si="38"/>
        <v/>
      </c>
      <c r="AQ53" s="80" t="str">
        <f t="shared" si="39"/>
        <v/>
      </c>
      <c r="AR53" s="80" t="str">
        <f t="shared" si="40"/>
        <v/>
      </c>
      <c r="AS53" s="80" t="str">
        <f t="shared" si="41"/>
        <v/>
      </c>
      <c r="AT53" s="80" t="str">
        <f t="shared" si="42"/>
        <v/>
      </c>
      <c r="AU53" s="80" t="str">
        <f t="shared" si="43"/>
        <v/>
      </c>
    </row>
    <row r="54" spans="1:47" x14ac:dyDescent="0.25">
      <c r="A54" s="73" t="s">
        <v>51</v>
      </c>
      <c r="B54" s="74" t="str">
        <f>'Array Table'!B53</f>
        <v>Methylobacterium mesophilicum</v>
      </c>
      <c r="C54" s="75">
        <f>IF(SUM('NTC Data'!C$2:C$98)&gt;10,IF(AND(ISNUMBER('NTC Data'!C53),'NTC Data'!C53&lt;40,'NTC Data'!C53&gt;0),'NTC Data'!C53,40),"")</f>
        <v>40</v>
      </c>
      <c r="D54" s="75">
        <f>IF(SUM('NTC Data'!D$2:D$98)&gt;10,IF(AND(ISNUMBER('NTC Data'!D53),'NTC Data'!D53&lt;40,'NTC Data'!D53&gt;0),'NTC Data'!D53,40),"")</f>
        <v>40</v>
      </c>
      <c r="E54" s="75" t="str">
        <f>IF(SUM('NTC Data'!E$2:E$98)&gt;10,IF(AND(ISNUMBER('NTC Data'!E53),'NTC Data'!E53&lt;40,'NTC Data'!E53&gt;0),'NTC Data'!E53,40),"")</f>
        <v/>
      </c>
      <c r="F54" s="75" t="str">
        <f>IF(SUM('NTC Data'!F$2:F$98)&gt;10,IF(AND(ISNUMBER('NTC Data'!F53),'NTC Data'!F53&lt;40,'NTC Data'!F53&gt;0),'NTC Data'!F53,40),"")</f>
        <v/>
      </c>
      <c r="G54" s="75" t="str">
        <f>IF(SUM('NTC Data'!G$2:G$98)&gt;10,IF(AND(ISNUMBER('NTC Data'!G53),'NTC Data'!G53&lt;40,'NTC Data'!G53&gt;0),'NTC Data'!G53,40),"")</f>
        <v/>
      </c>
      <c r="H54" s="75">
        <f t="shared" si="20"/>
        <v>40</v>
      </c>
      <c r="I54" s="75" t="str">
        <f t="shared" si="21"/>
        <v>N/A</v>
      </c>
      <c r="J54" s="73" t="s">
        <v>51</v>
      </c>
      <c r="K54" s="74" t="str">
        <f>'Array Table'!B53</f>
        <v>Methylobacterium mesophilicum</v>
      </c>
      <c r="L54" s="80">
        <f>IF(SUM('Test Sample Data'!C$2:C$88)&gt;10,IF(AND(ISNUMBER('Test Sample Data'!C53),'Test Sample Data'!C53&lt;40,'Test Sample Data'!C53&gt;0),'Test Sample Data'!C53,40),"")</f>
        <v>40</v>
      </c>
      <c r="M54" s="80">
        <f>IF(SUM('Test Sample Data'!D$2:D$88)&gt;10,IF(AND(ISNUMBER('Test Sample Data'!D53),'Test Sample Data'!D53&lt;40,'Test Sample Data'!D53&gt;0),'Test Sample Data'!D53,40),"")</f>
        <v>40</v>
      </c>
      <c r="N54" s="80" t="str">
        <f>IF(SUM('Test Sample Data'!E$2:E$88)&gt;10,IF(AND(ISNUMBER('Test Sample Data'!E53),'Test Sample Data'!E53&lt;40,'Test Sample Data'!E53&gt;0),'Test Sample Data'!E53,40),"")</f>
        <v/>
      </c>
      <c r="O54" s="80" t="str">
        <f>IF(SUM('Test Sample Data'!F$2:F$88)&gt;10,IF(AND(ISNUMBER('Test Sample Data'!F53),'Test Sample Data'!F53&lt;40,'Test Sample Data'!F53&gt;0),'Test Sample Data'!F53,40),"")</f>
        <v/>
      </c>
      <c r="P54" s="80" t="str">
        <f>IF(SUM('Test Sample Data'!G$2:G$88)&gt;10,IF(AND(ISNUMBER('Test Sample Data'!G53),'Test Sample Data'!G53&lt;40,'Test Sample Data'!G53&gt;0),'Test Sample Data'!G53,40),"")</f>
        <v/>
      </c>
      <c r="Q54" s="80" t="str">
        <f>IF(SUM('Test Sample Data'!H$2:H$88)&gt;10,IF(AND(ISNUMBER('Test Sample Data'!H53),'Test Sample Data'!H53&lt;40,'Test Sample Data'!H53&gt;0),'Test Sample Data'!H53,40),"")</f>
        <v/>
      </c>
      <c r="R54" s="80" t="str">
        <f>IF(SUM('Test Sample Data'!I$2:I$88)&gt;10,IF(AND(ISNUMBER('Test Sample Data'!I53),'Test Sample Data'!I53&lt;40,'Test Sample Data'!I53&gt;0),'Test Sample Data'!I53,40),"")</f>
        <v/>
      </c>
      <c r="S54" s="80" t="str">
        <f>IF(SUM('Test Sample Data'!J$2:J$88)&gt;10,IF(AND(ISNUMBER('Test Sample Data'!J53),'Test Sample Data'!J53&lt;40,'Test Sample Data'!J53&gt;0),'Test Sample Data'!J53,40),"")</f>
        <v/>
      </c>
      <c r="T54" s="80" t="str">
        <f>IF(SUM('Test Sample Data'!K$2:K$88)&gt;10,IF(AND(ISNUMBER('Test Sample Data'!K53),'Test Sample Data'!K53&lt;40,'Test Sample Data'!K53&gt;0),'Test Sample Data'!K53,40),"")</f>
        <v/>
      </c>
      <c r="U54" s="80" t="str">
        <f>IF(SUM('Test Sample Data'!L$2:L$88)&gt;10,IF(AND(ISNUMBER('Test Sample Data'!L53),'Test Sample Data'!L53&lt;40,'Test Sample Data'!L53&gt;0),'Test Sample Data'!L53,40),"")</f>
        <v/>
      </c>
      <c r="V54" s="75">
        <f t="shared" si="22"/>
        <v>40</v>
      </c>
      <c r="W54" s="75" t="str">
        <f t="shared" si="23"/>
        <v>N/A</v>
      </c>
      <c r="X54" s="73" t="s">
        <v>51</v>
      </c>
      <c r="Y54" s="74" t="str">
        <f>'Array Table'!B53</f>
        <v>Methylobacterium mesophilicum</v>
      </c>
      <c r="Z54" s="81">
        <f t="shared" si="24"/>
        <v>0</v>
      </c>
      <c r="AA54" s="81">
        <f t="shared" si="25"/>
        <v>0</v>
      </c>
      <c r="AB54" s="81" t="str">
        <f t="shared" si="26"/>
        <v/>
      </c>
      <c r="AC54" s="81" t="str">
        <f t="shared" si="27"/>
        <v/>
      </c>
      <c r="AD54" s="81" t="str">
        <f t="shared" si="28"/>
        <v/>
      </c>
      <c r="AE54" s="81" t="str">
        <f t="shared" si="29"/>
        <v/>
      </c>
      <c r="AF54" s="81" t="str">
        <f t="shared" si="30"/>
        <v/>
      </c>
      <c r="AG54" s="81" t="str">
        <f t="shared" si="31"/>
        <v/>
      </c>
      <c r="AH54" s="81" t="str">
        <f t="shared" si="32"/>
        <v/>
      </c>
      <c r="AI54" s="81" t="str">
        <f t="shared" si="33"/>
        <v/>
      </c>
      <c r="AJ54" s="73" t="s">
        <v>51</v>
      </c>
      <c r="AK54" s="74" t="str">
        <f>'Array Table'!B53</f>
        <v>Methylobacterium mesophilicum</v>
      </c>
      <c r="AL54" s="80" t="str">
        <f t="shared" si="34"/>
        <v/>
      </c>
      <c r="AM54" s="80" t="str">
        <f t="shared" si="35"/>
        <v/>
      </c>
      <c r="AN54" s="80" t="str">
        <f t="shared" si="36"/>
        <v/>
      </c>
      <c r="AO54" s="80" t="str">
        <f t="shared" si="37"/>
        <v/>
      </c>
      <c r="AP54" s="80" t="str">
        <f t="shared" si="38"/>
        <v/>
      </c>
      <c r="AQ54" s="80" t="str">
        <f t="shared" si="39"/>
        <v/>
      </c>
      <c r="AR54" s="80" t="str">
        <f t="shared" si="40"/>
        <v/>
      </c>
      <c r="AS54" s="80" t="str">
        <f t="shared" si="41"/>
        <v/>
      </c>
      <c r="AT54" s="80" t="str">
        <f t="shared" si="42"/>
        <v/>
      </c>
      <c r="AU54" s="80" t="str">
        <f t="shared" si="43"/>
        <v/>
      </c>
    </row>
    <row r="55" spans="1:47" x14ac:dyDescent="0.25">
      <c r="A55" s="73" t="s">
        <v>52</v>
      </c>
      <c r="B55" s="74" t="str">
        <f>'Array Table'!B54</f>
        <v>Mobiluncus curtisii</v>
      </c>
      <c r="C55" s="75">
        <f>IF(SUM('NTC Data'!C$2:C$98)&gt;10,IF(AND(ISNUMBER('NTC Data'!C54),'NTC Data'!C54&lt;40,'NTC Data'!C54&gt;0),'NTC Data'!C54,40),"")</f>
        <v>40</v>
      </c>
      <c r="D55" s="75">
        <f>IF(SUM('NTC Data'!D$2:D$98)&gt;10,IF(AND(ISNUMBER('NTC Data'!D54),'NTC Data'!D54&lt;40,'NTC Data'!D54&gt;0),'NTC Data'!D54,40),"")</f>
        <v>40</v>
      </c>
      <c r="E55" s="75" t="str">
        <f>IF(SUM('NTC Data'!E$2:E$98)&gt;10,IF(AND(ISNUMBER('NTC Data'!E54),'NTC Data'!E54&lt;40,'NTC Data'!E54&gt;0),'NTC Data'!E54,40),"")</f>
        <v/>
      </c>
      <c r="F55" s="75" t="str">
        <f>IF(SUM('NTC Data'!F$2:F$98)&gt;10,IF(AND(ISNUMBER('NTC Data'!F54),'NTC Data'!F54&lt;40,'NTC Data'!F54&gt;0),'NTC Data'!F54,40),"")</f>
        <v/>
      </c>
      <c r="G55" s="75" t="str">
        <f>IF(SUM('NTC Data'!G$2:G$98)&gt;10,IF(AND(ISNUMBER('NTC Data'!G54),'NTC Data'!G54&lt;40,'NTC Data'!G54&gt;0),'NTC Data'!G54,40),"")</f>
        <v/>
      </c>
      <c r="H55" s="75">
        <f t="shared" si="20"/>
        <v>40</v>
      </c>
      <c r="I55" s="75" t="str">
        <f t="shared" si="21"/>
        <v>N/A</v>
      </c>
      <c r="J55" s="73" t="s">
        <v>52</v>
      </c>
      <c r="K55" s="74" t="str">
        <f>'Array Table'!B54</f>
        <v>Mobiluncus curtisii</v>
      </c>
      <c r="L55" s="80">
        <f>IF(SUM('Test Sample Data'!C$2:C$88)&gt;10,IF(AND(ISNUMBER('Test Sample Data'!C54),'Test Sample Data'!C54&lt;40,'Test Sample Data'!C54&gt;0),'Test Sample Data'!C54,40),"")</f>
        <v>40</v>
      </c>
      <c r="M55" s="80">
        <f>IF(SUM('Test Sample Data'!D$2:D$88)&gt;10,IF(AND(ISNUMBER('Test Sample Data'!D54),'Test Sample Data'!D54&lt;40,'Test Sample Data'!D54&gt;0),'Test Sample Data'!D54,40),"")</f>
        <v>40</v>
      </c>
      <c r="N55" s="80" t="str">
        <f>IF(SUM('Test Sample Data'!E$2:E$88)&gt;10,IF(AND(ISNUMBER('Test Sample Data'!E54),'Test Sample Data'!E54&lt;40,'Test Sample Data'!E54&gt;0),'Test Sample Data'!E54,40),"")</f>
        <v/>
      </c>
      <c r="O55" s="80" t="str">
        <f>IF(SUM('Test Sample Data'!F$2:F$88)&gt;10,IF(AND(ISNUMBER('Test Sample Data'!F54),'Test Sample Data'!F54&lt;40,'Test Sample Data'!F54&gt;0),'Test Sample Data'!F54,40),"")</f>
        <v/>
      </c>
      <c r="P55" s="80" t="str">
        <f>IF(SUM('Test Sample Data'!G$2:G$88)&gt;10,IF(AND(ISNUMBER('Test Sample Data'!G54),'Test Sample Data'!G54&lt;40,'Test Sample Data'!G54&gt;0),'Test Sample Data'!G54,40),"")</f>
        <v/>
      </c>
      <c r="Q55" s="80" t="str">
        <f>IF(SUM('Test Sample Data'!H$2:H$88)&gt;10,IF(AND(ISNUMBER('Test Sample Data'!H54),'Test Sample Data'!H54&lt;40,'Test Sample Data'!H54&gt;0),'Test Sample Data'!H54,40),"")</f>
        <v/>
      </c>
      <c r="R55" s="80" t="str">
        <f>IF(SUM('Test Sample Data'!I$2:I$88)&gt;10,IF(AND(ISNUMBER('Test Sample Data'!I54),'Test Sample Data'!I54&lt;40,'Test Sample Data'!I54&gt;0),'Test Sample Data'!I54,40),"")</f>
        <v/>
      </c>
      <c r="S55" s="80" t="str">
        <f>IF(SUM('Test Sample Data'!J$2:J$88)&gt;10,IF(AND(ISNUMBER('Test Sample Data'!J54),'Test Sample Data'!J54&lt;40,'Test Sample Data'!J54&gt;0),'Test Sample Data'!J54,40),"")</f>
        <v/>
      </c>
      <c r="T55" s="80" t="str">
        <f>IF(SUM('Test Sample Data'!K$2:K$88)&gt;10,IF(AND(ISNUMBER('Test Sample Data'!K54),'Test Sample Data'!K54&lt;40,'Test Sample Data'!K54&gt;0),'Test Sample Data'!K54,40),"")</f>
        <v/>
      </c>
      <c r="U55" s="80" t="str">
        <f>IF(SUM('Test Sample Data'!L$2:L$88)&gt;10,IF(AND(ISNUMBER('Test Sample Data'!L54),'Test Sample Data'!L54&lt;40,'Test Sample Data'!L54&gt;0),'Test Sample Data'!L54,40),"")</f>
        <v/>
      </c>
      <c r="V55" s="75">
        <f t="shared" si="22"/>
        <v>40</v>
      </c>
      <c r="W55" s="75" t="str">
        <f t="shared" si="23"/>
        <v>N/A</v>
      </c>
      <c r="X55" s="73" t="s">
        <v>52</v>
      </c>
      <c r="Y55" s="74" t="str">
        <f>'Array Table'!B54</f>
        <v>Mobiluncus curtisii</v>
      </c>
      <c r="Z55" s="81">
        <f t="shared" si="24"/>
        <v>0</v>
      </c>
      <c r="AA55" s="81">
        <f t="shared" si="25"/>
        <v>0</v>
      </c>
      <c r="AB55" s="81" t="str">
        <f t="shared" si="26"/>
        <v/>
      </c>
      <c r="AC55" s="81" t="str">
        <f t="shared" si="27"/>
        <v/>
      </c>
      <c r="AD55" s="81" t="str">
        <f t="shared" si="28"/>
        <v/>
      </c>
      <c r="AE55" s="81" t="str">
        <f t="shared" si="29"/>
        <v/>
      </c>
      <c r="AF55" s="81" t="str">
        <f t="shared" si="30"/>
        <v/>
      </c>
      <c r="AG55" s="81" t="str">
        <f t="shared" si="31"/>
        <v/>
      </c>
      <c r="AH55" s="81" t="str">
        <f t="shared" si="32"/>
        <v/>
      </c>
      <c r="AI55" s="81" t="str">
        <f t="shared" si="33"/>
        <v/>
      </c>
      <c r="AJ55" s="73" t="s">
        <v>52</v>
      </c>
      <c r="AK55" s="74" t="str">
        <f>'Array Table'!B54</f>
        <v>Mobiluncus curtisii</v>
      </c>
      <c r="AL55" s="80" t="str">
        <f t="shared" si="34"/>
        <v/>
      </c>
      <c r="AM55" s="80" t="str">
        <f t="shared" si="35"/>
        <v/>
      </c>
      <c r="AN55" s="80" t="str">
        <f t="shared" si="36"/>
        <v/>
      </c>
      <c r="AO55" s="80" t="str">
        <f t="shared" si="37"/>
        <v/>
      </c>
      <c r="AP55" s="80" t="str">
        <f t="shared" si="38"/>
        <v/>
      </c>
      <c r="AQ55" s="80" t="str">
        <f t="shared" si="39"/>
        <v/>
      </c>
      <c r="AR55" s="80" t="str">
        <f t="shared" si="40"/>
        <v/>
      </c>
      <c r="AS55" s="80" t="str">
        <f t="shared" si="41"/>
        <v/>
      </c>
      <c r="AT55" s="80" t="str">
        <f t="shared" si="42"/>
        <v/>
      </c>
      <c r="AU55" s="80" t="str">
        <f t="shared" si="43"/>
        <v/>
      </c>
    </row>
    <row r="56" spans="1:47" x14ac:dyDescent="0.25">
      <c r="A56" s="73" t="s">
        <v>53</v>
      </c>
      <c r="B56" s="74" t="str">
        <f>'Array Table'!B55</f>
        <v>Mobiluncus mulieris</v>
      </c>
      <c r="C56" s="75">
        <f>IF(SUM('NTC Data'!C$2:C$98)&gt;10,IF(AND(ISNUMBER('NTC Data'!C55),'NTC Data'!C55&lt;40,'NTC Data'!C55&gt;0),'NTC Data'!C55,40),"")</f>
        <v>40</v>
      </c>
      <c r="D56" s="75">
        <f>IF(SUM('NTC Data'!D$2:D$98)&gt;10,IF(AND(ISNUMBER('NTC Data'!D55),'NTC Data'!D55&lt;40,'NTC Data'!D55&gt;0),'NTC Data'!D55,40),"")</f>
        <v>40</v>
      </c>
      <c r="E56" s="75" t="str">
        <f>IF(SUM('NTC Data'!E$2:E$98)&gt;10,IF(AND(ISNUMBER('NTC Data'!E55),'NTC Data'!E55&lt;40,'NTC Data'!E55&gt;0),'NTC Data'!E55,40),"")</f>
        <v/>
      </c>
      <c r="F56" s="75" t="str">
        <f>IF(SUM('NTC Data'!F$2:F$98)&gt;10,IF(AND(ISNUMBER('NTC Data'!F55),'NTC Data'!F55&lt;40,'NTC Data'!F55&gt;0),'NTC Data'!F55,40),"")</f>
        <v/>
      </c>
      <c r="G56" s="75" t="str">
        <f>IF(SUM('NTC Data'!G$2:G$98)&gt;10,IF(AND(ISNUMBER('NTC Data'!G55),'NTC Data'!G55&lt;40,'NTC Data'!G55&gt;0),'NTC Data'!G55,40),"")</f>
        <v/>
      </c>
      <c r="H56" s="75">
        <f t="shared" si="20"/>
        <v>40</v>
      </c>
      <c r="I56" s="75" t="str">
        <f t="shared" si="21"/>
        <v>N/A</v>
      </c>
      <c r="J56" s="73" t="s">
        <v>53</v>
      </c>
      <c r="K56" s="74" t="str">
        <f>'Array Table'!B55</f>
        <v>Mobiluncus mulieris</v>
      </c>
      <c r="L56" s="80">
        <f>IF(SUM('Test Sample Data'!C$2:C$88)&gt;10,IF(AND(ISNUMBER('Test Sample Data'!C55),'Test Sample Data'!C55&lt;40,'Test Sample Data'!C55&gt;0),'Test Sample Data'!C55,40),"")</f>
        <v>40</v>
      </c>
      <c r="M56" s="80">
        <f>IF(SUM('Test Sample Data'!D$2:D$88)&gt;10,IF(AND(ISNUMBER('Test Sample Data'!D55),'Test Sample Data'!D55&lt;40,'Test Sample Data'!D55&gt;0),'Test Sample Data'!D55,40),"")</f>
        <v>40</v>
      </c>
      <c r="N56" s="80" t="str">
        <f>IF(SUM('Test Sample Data'!E$2:E$88)&gt;10,IF(AND(ISNUMBER('Test Sample Data'!E55),'Test Sample Data'!E55&lt;40,'Test Sample Data'!E55&gt;0),'Test Sample Data'!E55,40),"")</f>
        <v/>
      </c>
      <c r="O56" s="80" t="str">
        <f>IF(SUM('Test Sample Data'!F$2:F$88)&gt;10,IF(AND(ISNUMBER('Test Sample Data'!F55),'Test Sample Data'!F55&lt;40,'Test Sample Data'!F55&gt;0),'Test Sample Data'!F55,40),"")</f>
        <v/>
      </c>
      <c r="P56" s="80" t="str">
        <f>IF(SUM('Test Sample Data'!G$2:G$88)&gt;10,IF(AND(ISNUMBER('Test Sample Data'!G55),'Test Sample Data'!G55&lt;40,'Test Sample Data'!G55&gt;0),'Test Sample Data'!G55,40),"")</f>
        <v/>
      </c>
      <c r="Q56" s="80" t="str">
        <f>IF(SUM('Test Sample Data'!H$2:H$88)&gt;10,IF(AND(ISNUMBER('Test Sample Data'!H55),'Test Sample Data'!H55&lt;40,'Test Sample Data'!H55&gt;0),'Test Sample Data'!H55,40),"")</f>
        <v/>
      </c>
      <c r="R56" s="80" t="str">
        <f>IF(SUM('Test Sample Data'!I$2:I$88)&gt;10,IF(AND(ISNUMBER('Test Sample Data'!I55),'Test Sample Data'!I55&lt;40,'Test Sample Data'!I55&gt;0),'Test Sample Data'!I55,40),"")</f>
        <v/>
      </c>
      <c r="S56" s="80" t="str">
        <f>IF(SUM('Test Sample Data'!J$2:J$88)&gt;10,IF(AND(ISNUMBER('Test Sample Data'!J55),'Test Sample Data'!J55&lt;40,'Test Sample Data'!J55&gt;0),'Test Sample Data'!J55,40),"")</f>
        <v/>
      </c>
      <c r="T56" s="80" t="str">
        <f>IF(SUM('Test Sample Data'!K$2:K$88)&gt;10,IF(AND(ISNUMBER('Test Sample Data'!K55),'Test Sample Data'!K55&lt;40,'Test Sample Data'!K55&gt;0),'Test Sample Data'!K55,40),"")</f>
        <v/>
      </c>
      <c r="U56" s="80" t="str">
        <f>IF(SUM('Test Sample Data'!L$2:L$88)&gt;10,IF(AND(ISNUMBER('Test Sample Data'!L55),'Test Sample Data'!L55&lt;40,'Test Sample Data'!L55&gt;0),'Test Sample Data'!L55,40),"")</f>
        <v/>
      </c>
      <c r="V56" s="75">
        <f t="shared" si="22"/>
        <v>40</v>
      </c>
      <c r="W56" s="75" t="str">
        <f t="shared" si="23"/>
        <v>N/A</v>
      </c>
      <c r="X56" s="73" t="s">
        <v>53</v>
      </c>
      <c r="Y56" s="74" t="str">
        <f>'Array Table'!B55</f>
        <v>Mobiluncus mulieris</v>
      </c>
      <c r="Z56" s="81">
        <f t="shared" si="24"/>
        <v>0</v>
      </c>
      <c r="AA56" s="81">
        <f t="shared" si="25"/>
        <v>0</v>
      </c>
      <c r="AB56" s="81" t="str">
        <f t="shared" si="26"/>
        <v/>
      </c>
      <c r="AC56" s="81" t="str">
        <f t="shared" si="27"/>
        <v/>
      </c>
      <c r="AD56" s="81" t="str">
        <f t="shared" si="28"/>
        <v/>
      </c>
      <c r="AE56" s="81" t="str">
        <f t="shared" si="29"/>
        <v/>
      </c>
      <c r="AF56" s="81" t="str">
        <f t="shared" si="30"/>
        <v/>
      </c>
      <c r="AG56" s="81" t="str">
        <f t="shared" si="31"/>
        <v/>
      </c>
      <c r="AH56" s="81" t="str">
        <f t="shared" si="32"/>
        <v/>
      </c>
      <c r="AI56" s="81" t="str">
        <f t="shared" si="33"/>
        <v/>
      </c>
      <c r="AJ56" s="73" t="s">
        <v>53</v>
      </c>
      <c r="AK56" s="74" t="str">
        <f>'Array Table'!B55</f>
        <v>Mobiluncus mulieris</v>
      </c>
      <c r="AL56" s="80" t="str">
        <f t="shared" si="34"/>
        <v/>
      </c>
      <c r="AM56" s="80" t="str">
        <f t="shared" si="35"/>
        <v/>
      </c>
      <c r="AN56" s="80" t="str">
        <f t="shared" si="36"/>
        <v/>
      </c>
      <c r="AO56" s="80" t="str">
        <f t="shared" si="37"/>
        <v/>
      </c>
      <c r="AP56" s="80" t="str">
        <f t="shared" si="38"/>
        <v/>
      </c>
      <c r="AQ56" s="80" t="str">
        <f t="shared" si="39"/>
        <v/>
      </c>
      <c r="AR56" s="80" t="str">
        <f t="shared" si="40"/>
        <v/>
      </c>
      <c r="AS56" s="80" t="str">
        <f t="shared" si="41"/>
        <v/>
      </c>
      <c r="AT56" s="80" t="str">
        <f t="shared" si="42"/>
        <v/>
      </c>
      <c r="AU56" s="80" t="str">
        <f t="shared" si="43"/>
        <v/>
      </c>
    </row>
    <row r="57" spans="1:47" x14ac:dyDescent="0.25">
      <c r="A57" s="73" t="s">
        <v>54</v>
      </c>
      <c r="B57" s="74" t="str">
        <f>'Array Table'!B56</f>
        <v>Morganella morganii</v>
      </c>
      <c r="C57" s="75">
        <f>IF(SUM('NTC Data'!C$2:C$98)&gt;10,IF(AND(ISNUMBER('NTC Data'!C56),'NTC Data'!C56&lt;40,'NTC Data'!C56&gt;0),'NTC Data'!C56,40),"")</f>
        <v>40</v>
      </c>
      <c r="D57" s="75">
        <f>IF(SUM('NTC Data'!D$2:D$98)&gt;10,IF(AND(ISNUMBER('NTC Data'!D56),'NTC Data'!D56&lt;40,'NTC Data'!D56&gt;0),'NTC Data'!D56,40),"")</f>
        <v>40</v>
      </c>
      <c r="E57" s="75" t="str">
        <f>IF(SUM('NTC Data'!E$2:E$98)&gt;10,IF(AND(ISNUMBER('NTC Data'!E56),'NTC Data'!E56&lt;40,'NTC Data'!E56&gt;0),'NTC Data'!E56,40),"")</f>
        <v/>
      </c>
      <c r="F57" s="75" t="str">
        <f>IF(SUM('NTC Data'!F$2:F$98)&gt;10,IF(AND(ISNUMBER('NTC Data'!F56),'NTC Data'!F56&lt;40,'NTC Data'!F56&gt;0),'NTC Data'!F56,40),"")</f>
        <v/>
      </c>
      <c r="G57" s="75" t="str">
        <f>IF(SUM('NTC Data'!G$2:G$98)&gt;10,IF(AND(ISNUMBER('NTC Data'!G56),'NTC Data'!G56&lt;40,'NTC Data'!G56&gt;0),'NTC Data'!G56,40),"")</f>
        <v/>
      </c>
      <c r="H57" s="75">
        <f t="shared" si="20"/>
        <v>40</v>
      </c>
      <c r="I57" s="75" t="str">
        <f t="shared" si="21"/>
        <v>N/A</v>
      </c>
      <c r="J57" s="73" t="s">
        <v>54</v>
      </c>
      <c r="K57" s="74" t="str">
        <f>'Array Table'!B56</f>
        <v>Morganella morganii</v>
      </c>
      <c r="L57" s="80">
        <f>IF(SUM('Test Sample Data'!C$2:C$88)&gt;10,IF(AND(ISNUMBER('Test Sample Data'!C56),'Test Sample Data'!C56&lt;40,'Test Sample Data'!C56&gt;0),'Test Sample Data'!C56,40),"")</f>
        <v>40</v>
      </c>
      <c r="M57" s="80">
        <f>IF(SUM('Test Sample Data'!D$2:D$88)&gt;10,IF(AND(ISNUMBER('Test Sample Data'!D56),'Test Sample Data'!D56&lt;40,'Test Sample Data'!D56&gt;0),'Test Sample Data'!D56,40),"")</f>
        <v>40</v>
      </c>
      <c r="N57" s="80" t="str">
        <f>IF(SUM('Test Sample Data'!E$2:E$88)&gt;10,IF(AND(ISNUMBER('Test Sample Data'!E56),'Test Sample Data'!E56&lt;40,'Test Sample Data'!E56&gt;0),'Test Sample Data'!E56,40),"")</f>
        <v/>
      </c>
      <c r="O57" s="80" t="str">
        <f>IF(SUM('Test Sample Data'!F$2:F$88)&gt;10,IF(AND(ISNUMBER('Test Sample Data'!F56),'Test Sample Data'!F56&lt;40,'Test Sample Data'!F56&gt;0),'Test Sample Data'!F56,40),"")</f>
        <v/>
      </c>
      <c r="P57" s="80" t="str">
        <f>IF(SUM('Test Sample Data'!G$2:G$88)&gt;10,IF(AND(ISNUMBER('Test Sample Data'!G56),'Test Sample Data'!G56&lt;40,'Test Sample Data'!G56&gt;0),'Test Sample Data'!G56,40),"")</f>
        <v/>
      </c>
      <c r="Q57" s="80" t="str">
        <f>IF(SUM('Test Sample Data'!H$2:H$88)&gt;10,IF(AND(ISNUMBER('Test Sample Data'!H56),'Test Sample Data'!H56&lt;40,'Test Sample Data'!H56&gt;0),'Test Sample Data'!H56,40),"")</f>
        <v/>
      </c>
      <c r="R57" s="80" t="str">
        <f>IF(SUM('Test Sample Data'!I$2:I$88)&gt;10,IF(AND(ISNUMBER('Test Sample Data'!I56),'Test Sample Data'!I56&lt;40,'Test Sample Data'!I56&gt;0),'Test Sample Data'!I56,40),"")</f>
        <v/>
      </c>
      <c r="S57" s="80" t="str">
        <f>IF(SUM('Test Sample Data'!J$2:J$88)&gt;10,IF(AND(ISNUMBER('Test Sample Data'!J56),'Test Sample Data'!J56&lt;40,'Test Sample Data'!J56&gt;0),'Test Sample Data'!J56,40),"")</f>
        <v/>
      </c>
      <c r="T57" s="80" t="str">
        <f>IF(SUM('Test Sample Data'!K$2:K$88)&gt;10,IF(AND(ISNUMBER('Test Sample Data'!K56),'Test Sample Data'!K56&lt;40,'Test Sample Data'!K56&gt;0),'Test Sample Data'!K56,40),"")</f>
        <v/>
      </c>
      <c r="U57" s="80" t="str">
        <f>IF(SUM('Test Sample Data'!L$2:L$88)&gt;10,IF(AND(ISNUMBER('Test Sample Data'!L56),'Test Sample Data'!L56&lt;40,'Test Sample Data'!L56&gt;0),'Test Sample Data'!L56,40),"")</f>
        <v/>
      </c>
      <c r="V57" s="75">
        <f t="shared" si="22"/>
        <v>40</v>
      </c>
      <c r="W57" s="75" t="str">
        <f t="shared" si="23"/>
        <v>N/A</v>
      </c>
      <c r="X57" s="73" t="s">
        <v>54</v>
      </c>
      <c r="Y57" s="74" t="str">
        <f>'Array Table'!B56</f>
        <v>Morganella morganii</v>
      </c>
      <c r="Z57" s="81">
        <f t="shared" si="24"/>
        <v>0</v>
      </c>
      <c r="AA57" s="81">
        <f t="shared" si="25"/>
        <v>0</v>
      </c>
      <c r="AB57" s="81" t="str">
        <f t="shared" si="26"/>
        <v/>
      </c>
      <c r="AC57" s="81" t="str">
        <f t="shared" si="27"/>
        <v/>
      </c>
      <c r="AD57" s="81" t="str">
        <f t="shared" si="28"/>
        <v/>
      </c>
      <c r="AE57" s="81" t="str">
        <f t="shared" si="29"/>
        <v/>
      </c>
      <c r="AF57" s="81" t="str">
        <f t="shared" si="30"/>
        <v/>
      </c>
      <c r="AG57" s="81" t="str">
        <f t="shared" si="31"/>
        <v/>
      </c>
      <c r="AH57" s="81" t="str">
        <f t="shared" si="32"/>
        <v/>
      </c>
      <c r="AI57" s="81" t="str">
        <f t="shared" si="33"/>
        <v/>
      </c>
      <c r="AJ57" s="73" t="s">
        <v>54</v>
      </c>
      <c r="AK57" s="74" t="str">
        <f>'Array Table'!B56</f>
        <v>Morganella morganii</v>
      </c>
      <c r="AL57" s="80" t="str">
        <f t="shared" si="34"/>
        <v/>
      </c>
      <c r="AM57" s="80" t="str">
        <f t="shared" si="35"/>
        <v/>
      </c>
      <c r="AN57" s="80" t="str">
        <f t="shared" si="36"/>
        <v/>
      </c>
      <c r="AO57" s="80" t="str">
        <f t="shared" si="37"/>
        <v/>
      </c>
      <c r="AP57" s="80" t="str">
        <f t="shared" si="38"/>
        <v/>
      </c>
      <c r="AQ57" s="80" t="str">
        <f t="shared" si="39"/>
        <v/>
      </c>
      <c r="AR57" s="80" t="str">
        <f t="shared" si="40"/>
        <v/>
      </c>
      <c r="AS57" s="80" t="str">
        <f t="shared" si="41"/>
        <v/>
      </c>
      <c r="AT57" s="80" t="str">
        <f t="shared" si="42"/>
        <v/>
      </c>
      <c r="AU57" s="80" t="str">
        <f t="shared" si="43"/>
        <v/>
      </c>
    </row>
    <row r="58" spans="1:47" x14ac:dyDescent="0.25">
      <c r="A58" s="73" t="s">
        <v>55</v>
      </c>
      <c r="B58" s="74" t="str">
        <f>'Array Table'!B57</f>
        <v>Mycoplasma genitalium</v>
      </c>
      <c r="C58" s="75">
        <f>IF(SUM('NTC Data'!C$2:C$98)&gt;10,IF(AND(ISNUMBER('NTC Data'!C57),'NTC Data'!C57&lt;40,'NTC Data'!C57&gt;0),'NTC Data'!C57,40),"")</f>
        <v>40</v>
      </c>
      <c r="D58" s="75">
        <f>IF(SUM('NTC Data'!D$2:D$98)&gt;10,IF(AND(ISNUMBER('NTC Data'!D57),'NTC Data'!D57&lt;40,'NTC Data'!D57&gt;0),'NTC Data'!D57,40),"")</f>
        <v>40</v>
      </c>
      <c r="E58" s="75" t="str">
        <f>IF(SUM('NTC Data'!E$2:E$98)&gt;10,IF(AND(ISNUMBER('NTC Data'!E57),'NTC Data'!E57&lt;40,'NTC Data'!E57&gt;0),'NTC Data'!E57,40),"")</f>
        <v/>
      </c>
      <c r="F58" s="75" t="str">
        <f>IF(SUM('NTC Data'!F$2:F$98)&gt;10,IF(AND(ISNUMBER('NTC Data'!F57),'NTC Data'!F57&lt;40,'NTC Data'!F57&gt;0),'NTC Data'!F57,40),"")</f>
        <v/>
      </c>
      <c r="G58" s="75" t="str">
        <f>IF(SUM('NTC Data'!G$2:G$98)&gt;10,IF(AND(ISNUMBER('NTC Data'!G57),'NTC Data'!G57&lt;40,'NTC Data'!G57&gt;0),'NTC Data'!G57,40),"")</f>
        <v/>
      </c>
      <c r="H58" s="75">
        <f t="shared" si="20"/>
        <v>40</v>
      </c>
      <c r="I58" s="75" t="str">
        <f t="shared" si="21"/>
        <v>N/A</v>
      </c>
      <c r="J58" s="73" t="s">
        <v>55</v>
      </c>
      <c r="K58" s="74" t="str">
        <f>'Array Table'!B57</f>
        <v>Mycoplasma genitalium</v>
      </c>
      <c r="L58" s="80">
        <f>IF(SUM('Test Sample Data'!C$2:C$88)&gt;10,IF(AND(ISNUMBER('Test Sample Data'!C57),'Test Sample Data'!C57&lt;40,'Test Sample Data'!C57&gt;0),'Test Sample Data'!C57,40),"")</f>
        <v>40</v>
      </c>
      <c r="M58" s="80">
        <f>IF(SUM('Test Sample Data'!D$2:D$88)&gt;10,IF(AND(ISNUMBER('Test Sample Data'!D57),'Test Sample Data'!D57&lt;40,'Test Sample Data'!D57&gt;0),'Test Sample Data'!D57,40),"")</f>
        <v>40</v>
      </c>
      <c r="N58" s="80" t="str">
        <f>IF(SUM('Test Sample Data'!E$2:E$88)&gt;10,IF(AND(ISNUMBER('Test Sample Data'!E57),'Test Sample Data'!E57&lt;40,'Test Sample Data'!E57&gt;0),'Test Sample Data'!E57,40),"")</f>
        <v/>
      </c>
      <c r="O58" s="80" t="str">
        <f>IF(SUM('Test Sample Data'!F$2:F$88)&gt;10,IF(AND(ISNUMBER('Test Sample Data'!F57),'Test Sample Data'!F57&lt;40,'Test Sample Data'!F57&gt;0),'Test Sample Data'!F57,40),"")</f>
        <v/>
      </c>
      <c r="P58" s="80" t="str">
        <f>IF(SUM('Test Sample Data'!G$2:G$88)&gt;10,IF(AND(ISNUMBER('Test Sample Data'!G57),'Test Sample Data'!G57&lt;40,'Test Sample Data'!G57&gt;0),'Test Sample Data'!G57,40),"")</f>
        <v/>
      </c>
      <c r="Q58" s="80" t="str">
        <f>IF(SUM('Test Sample Data'!H$2:H$88)&gt;10,IF(AND(ISNUMBER('Test Sample Data'!H57),'Test Sample Data'!H57&lt;40,'Test Sample Data'!H57&gt;0),'Test Sample Data'!H57,40),"")</f>
        <v/>
      </c>
      <c r="R58" s="80" t="str">
        <f>IF(SUM('Test Sample Data'!I$2:I$88)&gt;10,IF(AND(ISNUMBER('Test Sample Data'!I57),'Test Sample Data'!I57&lt;40,'Test Sample Data'!I57&gt;0),'Test Sample Data'!I57,40),"")</f>
        <v/>
      </c>
      <c r="S58" s="80" t="str">
        <f>IF(SUM('Test Sample Data'!J$2:J$88)&gt;10,IF(AND(ISNUMBER('Test Sample Data'!J57),'Test Sample Data'!J57&lt;40,'Test Sample Data'!J57&gt;0),'Test Sample Data'!J57,40),"")</f>
        <v/>
      </c>
      <c r="T58" s="80" t="str">
        <f>IF(SUM('Test Sample Data'!K$2:K$88)&gt;10,IF(AND(ISNUMBER('Test Sample Data'!K57),'Test Sample Data'!K57&lt;40,'Test Sample Data'!K57&gt;0),'Test Sample Data'!K57,40),"")</f>
        <v/>
      </c>
      <c r="U58" s="80" t="str">
        <f>IF(SUM('Test Sample Data'!L$2:L$88)&gt;10,IF(AND(ISNUMBER('Test Sample Data'!L57),'Test Sample Data'!L57&lt;40,'Test Sample Data'!L57&gt;0),'Test Sample Data'!L57,40),"")</f>
        <v/>
      </c>
      <c r="V58" s="75">
        <f t="shared" si="22"/>
        <v>40</v>
      </c>
      <c r="W58" s="75" t="str">
        <f t="shared" si="23"/>
        <v>N/A</v>
      </c>
      <c r="X58" s="73" t="s">
        <v>55</v>
      </c>
      <c r="Y58" s="74" t="str">
        <f>'Array Table'!B57</f>
        <v>Mycoplasma genitalium</v>
      </c>
      <c r="Z58" s="81">
        <f t="shared" si="24"/>
        <v>0</v>
      </c>
      <c r="AA58" s="81">
        <f t="shared" si="25"/>
        <v>0</v>
      </c>
      <c r="AB58" s="81" t="str">
        <f t="shared" si="26"/>
        <v/>
      </c>
      <c r="AC58" s="81" t="str">
        <f t="shared" si="27"/>
        <v/>
      </c>
      <c r="AD58" s="81" t="str">
        <f t="shared" si="28"/>
        <v/>
      </c>
      <c r="AE58" s="81" t="str">
        <f t="shared" si="29"/>
        <v/>
      </c>
      <c r="AF58" s="81" t="str">
        <f t="shared" si="30"/>
        <v/>
      </c>
      <c r="AG58" s="81" t="str">
        <f t="shared" si="31"/>
        <v/>
      </c>
      <c r="AH58" s="81" t="str">
        <f t="shared" si="32"/>
        <v/>
      </c>
      <c r="AI58" s="81" t="str">
        <f t="shared" si="33"/>
        <v/>
      </c>
      <c r="AJ58" s="73" t="s">
        <v>55</v>
      </c>
      <c r="AK58" s="74" t="str">
        <f>'Array Table'!B57</f>
        <v>Mycoplasma genitalium</v>
      </c>
      <c r="AL58" s="80" t="str">
        <f t="shared" si="34"/>
        <v/>
      </c>
      <c r="AM58" s="80" t="str">
        <f t="shared" si="35"/>
        <v/>
      </c>
      <c r="AN58" s="80" t="str">
        <f t="shared" si="36"/>
        <v/>
      </c>
      <c r="AO58" s="80" t="str">
        <f t="shared" si="37"/>
        <v/>
      </c>
      <c r="AP58" s="80" t="str">
        <f t="shared" si="38"/>
        <v/>
      </c>
      <c r="AQ58" s="80" t="str">
        <f t="shared" si="39"/>
        <v/>
      </c>
      <c r="AR58" s="80" t="str">
        <f t="shared" si="40"/>
        <v/>
      </c>
      <c r="AS58" s="80" t="str">
        <f t="shared" si="41"/>
        <v/>
      </c>
      <c r="AT58" s="80" t="str">
        <f t="shared" si="42"/>
        <v/>
      </c>
      <c r="AU58" s="80" t="str">
        <f t="shared" si="43"/>
        <v/>
      </c>
    </row>
    <row r="59" spans="1:47" x14ac:dyDescent="0.25">
      <c r="A59" s="73" t="s">
        <v>56</v>
      </c>
      <c r="B59" s="74" t="str">
        <f>'Array Table'!B58</f>
        <v>Mycoplasma hominis</v>
      </c>
      <c r="C59" s="75">
        <f>IF(SUM('NTC Data'!C$2:C$98)&gt;10,IF(AND(ISNUMBER('NTC Data'!C58),'NTC Data'!C58&lt;40,'NTC Data'!C58&gt;0),'NTC Data'!C58,40),"")</f>
        <v>40</v>
      </c>
      <c r="D59" s="75">
        <f>IF(SUM('NTC Data'!D$2:D$98)&gt;10,IF(AND(ISNUMBER('NTC Data'!D58),'NTC Data'!D58&lt;40,'NTC Data'!D58&gt;0),'NTC Data'!D58,40),"")</f>
        <v>40</v>
      </c>
      <c r="E59" s="75" t="str">
        <f>IF(SUM('NTC Data'!E$2:E$98)&gt;10,IF(AND(ISNUMBER('NTC Data'!E58),'NTC Data'!E58&lt;40,'NTC Data'!E58&gt;0),'NTC Data'!E58,40),"")</f>
        <v/>
      </c>
      <c r="F59" s="75" t="str">
        <f>IF(SUM('NTC Data'!F$2:F$98)&gt;10,IF(AND(ISNUMBER('NTC Data'!F58),'NTC Data'!F58&lt;40,'NTC Data'!F58&gt;0),'NTC Data'!F58,40),"")</f>
        <v/>
      </c>
      <c r="G59" s="75" t="str">
        <f>IF(SUM('NTC Data'!G$2:G$98)&gt;10,IF(AND(ISNUMBER('NTC Data'!G58),'NTC Data'!G58&lt;40,'NTC Data'!G58&gt;0),'NTC Data'!G58,40),"")</f>
        <v/>
      </c>
      <c r="H59" s="75">
        <f t="shared" si="20"/>
        <v>40</v>
      </c>
      <c r="I59" s="75" t="str">
        <f t="shared" si="21"/>
        <v>N/A</v>
      </c>
      <c r="J59" s="73" t="s">
        <v>56</v>
      </c>
      <c r="K59" s="74" t="str">
        <f>'Array Table'!B58</f>
        <v>Mycoplasma hominis</v>
      </c>
      <c r="L59" s="80">
        <f>IF(SUM('Test Sample Data'!C$2:C$88)&gt;10,IF(AND(ISNUMBER('Test Sample Data'!C58),'Test Sample Data'!C58&lt;40,'Test Sample Data'!C58&gt;0),'Test Sample Data'!C58,40),"")</f>
        <v>40</v>
      </c>
      <c r="M59" s="80">
        <f>IF(SUM('Test Sample Data'!D$2:D$88)&gt;10,IF(AND(ISNUMBER('Test Sample Data'!D58),'Test Sample Data'!D58&lt;40,'Test Sample Data'!D58&gt;0),'Test Sample Data'!D58,40),"")</f>
        <v>40</v>
      </c>
      <c r="N59" s="80" t="str">
        <f>IF(SUM('Test Sample Data'!E$2:E$88)&gt;10,IF(AND(ISNUMBER('Test Sample Data'!E58),'Test Sample Data'!E58&lt;40,'Test Sample Data'!E58&gt;0),'Test Sample Data'!E58,40),"")</f>
        <v/>
      </c>
      <c r="O59" s="80" t="str">
        <f>IF(SUM('Test Sample Data'!F$2:F$88)&gt;10,IF(AND(ISNUMBER('Test Sample Data'!F58),'Test Sample Data'!F58&lt;40,'Test Sample Data'!F58&gt;0),'Test Sample Data'!F58,40),"")</f>
        <v/>
      </c>
      <c r="P59" s="80" t="str">
        <f>IF(SUM('Test Sample Data'!G$2:G$88)&gt;10,IF(AND(ISNUMBER('Test Sample Data'!G58),'Test Sample Data'!G58&lt;40,'Test Sample Data'!G58&gt;0),'Test Sample Data'!G58,40),"")</f>
        <v/>
      </c>
      <c r="Q59" s="80" t="str">
        <f>IF(SUM('Test Sample Data'!H$2:H$88)&gt;10,IF(AND(ISNUMBER('Test Sample Data'!H58),'Test Sample Data'!H58&lt;40,'Test Sample Data'!H58&gt;0),'Test Sample Data'!H58,40),"")</f>
        <v/>
      </c>
      <c r="R59" s="80" t="str">
        <f>IF(SUM('Test Sample Data'!I$2:I$88)&gt;10,IF(AND(ISNUMBER('Test Sample Data'!I58),'Test Sample Data'!I58&lt;40,'Test Sample Data'!I58&gt;0),'Test Sample Data'!I58,40),"")</f>
        <v/>
      </c>
      <c r="S59" s="80" t="str">
        <f>IF(SUM('Test Sample Data'!J$2:J$88)&gt;10,IF(AND(ISNUMBER('Test Sample Data'!J58),'Test Sample Data'!J58&lt;40,'Test Sample Data'!J58&gt;0),'Test Sample Data'!J58,40),"")</f>
        <v/>
      </c>
      <c r="T59" s="80" t="str">
        <f>IF(SUM('Test Sample Data'!K$2:K$88)&gt;10,IF(AND(ISNUMBER('Test Sample Data'!K58),'Test Sample Data'!K58&lt;40,'Test Sample Data'!K58&gt;0),'Test Sample Data'!K58,40),"")</f>
        <v/>
      </c>
      <c r="U59" s="80" t="str">
        <f>IF(SUM('Test Sample Data'!L$2:L$88)&gt;10,IF(AND(ISNUMBER('Test Sample Data'!L58),'Test Sample Data'!L58&lt;40,'Test Sample Data'!L58&gt;0),'Test Sample Data'!L58,40),"")</f>
        <v/>
      </c>
      <c r="V59" s="75">
        <f t="shared" si="22"/>
        <v>40</v>
      </c>
      <c r="W59" s="75" t="str">
        <f t="shared" si="23"/>
        <v>N/A</v>
      </c>
      <c r="X59" s="73" t="s">
        <v>56</v>
      </c>
      <c r="Y59" s="74" t="str">
        <f>'Array Table'!B58</f>
        <v>Mycoplasma hominis</v>
      </c>
      <c r="Z59" s="81">
        <f t="shared" si="24"/>
        <v>0</v>
      </c>
      <c r="AA59" s="81">
        <f t="shared" si="25"/>
        <v>0</v>
      </c>
      <c r="AB59" s="81" t="str">
        <f t="shared" si="26"/>
        <v/>
      </c>
      <c r="AC59" s="81" t="str">
        <f t="shared" si="27"/>
        <v/>
      </c>
      <c r="AD59" s="81" t="str">
        <f t="shared" si="28"/>
        <v/>
      </c>
      <c r="AE59" s="81" t="str">
        <f t="shared" si="29"/>
        <v/>
      </c>
      <c r="AF59" s="81" t="str">
        <f t="shared" si="30"/>
        <v/>
      </c>
      <c r="AG59" s="81" t="str">
        <f t="shared" si="31"/>
        <v/>
      </c>
      <c r="AH59" s="81" t="str">
        <f t="shared" si="32"/>
        <v/>
      </c>
      <c r="AI59" s="81" t="str">
        <f t="shared" si="33"/>
        <v/>
      </c>
      <c r="AJ59" s="73" t="s">
        <v>56</v>
      </c>
      <c r="AK59" s="74" t="str">
        <f>'Array Table'!B58</f>
        <v>Mycoplasma hominis</v>
      </c>
      <c r="AL59" s="80" t="str">
        <f t="shared" si="34"/>
        <v/>
      </c>
      <c r="AM59" s="80" t="str">
        <f t="shared" si="35"/>
        <v/>
      </c>
      <c r="AN59" s="80" t="str">
        <f t="shared" si="36"/>
        <v/>
      </c>
      <c r="AO59" s="80" t="str">
        <f t="shared" si="37"/>
        <v/>
      </c>
      <c r="AP59" s="80" t="str">
        <f t="shared" si="38"/>
        <v/>
      </c>
      <c r="AQ59" s="80" t="str">
        <f t="shared" si="39"/>
        <v/>
      </c>
      <c r="AR59" s="80" t="str">
        <f t="shared" si="40"/>
        <v/>
      </c>
      <c r="AS59" s="80" t="str">
        <f t="shared" si="41"/>
        <v/>
      </c>
      <c r="AT59" s="80" t="str">
        <f t="shared" si="42"/>
        <v/>
      </c>
      <c r="AU59" s="80" t="str">
        <f t="shared" si="43"/>
        <v/>
      </c>
    </row>
    <row r="60" spans="1:47" x14ac:dyDescent="0.25">
      <c r="A60" s="73" t="s">
        <v>57</v>
      </c>
      <c r="B60" s="74" t="str">
        <f>'Array Table'!B59</f>
        <v>Neisseria gonorrhoeae</v>
      </c>
      <c r="C60" s="75">
        <f>IF(SUM('NTC Data'!C$2:C$98)&gt;10,IF(AND(ISNUMBER('NTC Data'!C59),'NTC Data'!C59&lt;40,'NTC Data'!C59&gt;0),'NTC Data'!C59,40),"")</f>
        <v>40</v>
      </c>
      <c r="D60" s="75">
        <f>IF(SUM('NTC Data'!D$2:D$98)&gt;10,IF(AND(ISNUMBER('NTC Data'!D59),'NTC Data'!D59&lt;40,'NTC Data'!D59&gt;0),'NTC Data'!D59,40),"")</f>
        <v>40</v>
      </c>
      <c r="E60" s="75" t="str">
        <f>IF(SUM('NTC Data'!E$2:E$98)&gt;10,IF(AND(ISNUMBER('NTC Data'!E59),'NTC Data'!E59&lt;40,'NTC Data'!E59&gt;0),'NTC Data'!E59,40),"")</f>
        <v/>
      </c>
      <c r="F60" s="75" t="str">
        <f>IF(SUM('NTC Data'!F$2:F$98)&gt;10,IF(AND(ISNUMBER('NTC Data'!F59),'NTC Data'!F59&lt;40,'NTC Data'!F59&gt;0),'NTC Data'!F59,40),"")</f>
        <v/>
      </c>
      <c r="G60" s="75" t="str">
        <f>IF(SUM('NTC Data'!G$2:G$98)&gt;10,IF(AND(ISNUMBER('NTC Data'!G59),'NTC Data'!G59&lt;40,'NTC Data'!G59&gt;0),'NTC Data'!G59,40),"")</f>
        <v/>
      </c>
      <c r="H60" s="75">
        <f t="shared" si="20"/>
        <v>40</v>
      </c>
      <c r="I60" s="75" t="str">
        <f t="shared" si="21"/>
        <v>N/A</v>
      </c>
      <c r="J60" s="73" t="s">
        <v>57</v>
      </c>
      <c r="K60" s="74" t="str">
        <f>'Array Table'!B59</f>
        <v>Neisseria gonorrhoeae</v>
      </c>
      <c r="L60" s="80">
        <f>IF(SUM('Test Sample Data'!C$2:C$88)&gt;10,IF(AND(ISNUMBER('Test Sample Data'!C59),'Test Sample Data'!C59&lt;40,'Test Sample Data'!C59&gt;0),'Test Sample Data'!C59,40),"")</f>
        <v>40</v>
      </c>
      <c r="M60" s="80">
        <f>IF(SUM('Test Sample Data'!D$2:D$88)&gt;10,IF(AND(ISNUMBER('Test Sample Data'!D59),'Test Sample Data'!D59&lt;40,'Test Sample Data'!D59&gt;0),'Test Sample Data'!D59,40),"")</f>
        <v>40</v>
      </c>
      <c r="N60" s="80" t="str">
        <f>IF(SUM('Test Sample Data'!E$2:E$88)&gt;10,IF(AND(ISNUMBER('Test Sample Data'!E59),'Test Sample Data'!E59&lt;40,'Test Sample Data'!E59&gt;0),'Test Sample Data'!E59,40),"")</f>
        <v/>
      </c>
      <c r="O60" s="80" t="str">
        <f>IF(SUM('Test Sample Data'!F$2:F$88)&gt;10,IF(AND(ISNUMBER('Test Sample Data'!F59),'Test Sample Data'!F59&lt;40,'Test Sample Data'!F59&gt;0),'Test Sample Data'!F59,40),"")</f>
        <v/>
      </c>
      <c r="P60" s="80" t="str">
        <f>IF(SUM('Test Sample Data'!G$2:G$88)&gt;10,IF(AND(ISNUMBER('Test Sample Data'!G59),'Test Sample Data'!G59&lt;40,'Test Sample Data'!G59&gt;0),'Test Sample Data'!G59,40),"")</f>
        <v/>
      </c>
      <c r="Q60" s="80" t="str">
        <f>IF(SUM('Test Sample Data'!H$2:H$88)&gt;10,IF(AND(ISNUMBER('Test Sample Data'!H59),'Test Sample Data'!H59&lt;40,'Test Sample Data'!H59&gt;0),'Test Sample Data'!H59,40),"")</f>
        <v/>
      </c>
      <c r="R60" s="80" t="str">
        <f>IF(SUM('Test Sample Data'!I$2:I$88)&gt;10,IF(AND(ISNUMBER('Test Sample Data'!I59),'Test Sample Data'!I59&lt;40,'Test Sample Data'!I59&gt;0),'Test Sample Data'!I59,40),"")</f>
        <v/>
      </c>
      <c r="S60" s="80" t="str">
        <f>IF(SUM('Test Sample Data'!J$2:J$88)&gt;10,IF(AND(ISNUMBER('Test Sample Data'!J59),'Test Sample Data'!J59&lt;40,'Test Sample Data'!J59&gt;0),'Test Sample Data'!J59,40),"")</f>
        <v/>
      </c>
      <c r="T60" s="80" t="str">
        <f>IF(SUM('Test Sample Data'!K$2:K$88)&gt;10,IF(AND(ISNUMBER('Test Sample Data'!K59),'Test Sample Data'!K59&lt;40,'Test Sample Data'!K59&gt;0),'Test Sample Data'!K59,40),"")</f>
        <v/>
      </c>
      <c r="U60" s="80" t="str">
        <f>IF(SUM('Test Sample Data'!L$2:L$88)&gt;10,IF(AND(ISNUMBER('Test Sample Data'!L59),'Test Sample Data'!L59&lt;40,'Test Sample Data'!L59&gt;0),'Test Sample Data'!L59,40),"")</f>
        <v/>
      </c>
      <c r="V60" s="75">
        <f t="shared" si="22"/>
        <v>40</v>
      </c>
      <c r="W60" s="75" t="str">
        <f t="shared" si="23"/>
        <v>N/A</v>
      </c>
      <c r="X60" s="73" t="s">
        <v>57</v>
      </c>
      <c r="Y60" s="74" t="str">
        <f>'Array Table'!B59</f>
        <v>Neisseria gonorrhoeae</v>
      </c>
      <c r="Z60" s="81">
        <f t="shared" si="24"/>
        <v>0</v>
      </c>
      <c r="AA60" s="81">
        <f t="shared" si="25"/>
        <v>0</v>
      </c>
      <c r="AB60" s="81" t="str">
        <f t="shared" si="26"/>
        <v/>
      </c>
      <c r="AC60" s="81" t="str">
        <f t="shared" si="27"/>
        <v/>
      </c>
      <c r="AD60" s="81" t="str">
        <f t="shared" si="28"/>
        <v/>
      </c>
      <c r="AE60" s="81" t="str">
        <f t="shared" si="29"/>
        <v/>
      </c>
      <c r="AF60" s="81" t="str">
        <f t="shared" si="30"/>
        <v/>
      </c>
      <c r="AG60" s="81" t="str">
        <f t="shared" si="31"/>
        <v/>
      </c>
      <c r="AH60" s="81" t="str">
        <f t="shared" si="32"/>
        <v/>
      </c>
      <c r="AI60" s="81" t="str">
        <f t="shared" si="33"/>
        <v/>
      </c>
      <c r="AJ60" s="73" t="s">
        <v>57</v>
      </c>
      <c r="AK60" s="74" t="str">
        <f>'Array Table'!B59</f>
        <v>Neisseria gonorrhoeae</v>
      </c>
      <c r="AL60" s="80" t="str">
        <f t="shared" si="34"/>
        <v/>
      </c>
      <c r="AM60" s="80" t="str">
        <f t="shared" si="35"/>
        <v/>
      </c>
      <c r="AN60" s="80" t="str">
        <f t="shared" si="36"/>
        <v/>
      </c>
      <c r="AO60" s="80" t="str">
        <f t="shared" si="37"/>
        <v/>
      </c>
      <c r="AP60" s="80" t="str">
        <f t="shared" si="38"/>
        <v/>
      </c>
      <c r="AQ60" s="80" t="str">
        <f t="shared" si="39"/>
        <v/>
      </c>
      <c r="AR60" s="80" t="str">
        <f t="shared" si="40"/>
        <v/>
      </c>
      <c r="AS60" s="80" t="str">
        <f t="shared" si="41"/>
        <v/>
      </c>
      <c r="AT60" s="80" t="str">
        <f t="shared" si="42"/>
        <v/>
      </c>
      <c r="AU60" s="80" t="str">
        <f t="shared" si="43"/>
        <v/>
      </c>
    </row>
    <row r="61" spans="1:47" x14ac:dyDescent="0.25">
      <c r="A61" s="73" t="s">
        <v>58</v>
      </c>
      <c r="B61" s="74" t="str">
        <f>'Array Table'!B60</f>
        <v>Parvimonas micra</v>
      </c>
      <c r="C61" s="75">
        <f>IF(SUM('NTC Data'!C$2:C$98)&gt;10,IF(AND(ISNUMBER('NTC Data'!C60),'NTC Data'!C60&lt;40,'NTC Data'!C60&gt;0),'NTC Data'!C60,40),"")</f>
        <v>40</v>
      </c>
      <c r="D61" s="75">
        <f>IF(SUM('NTC Data'!D$2:D$98)&gt;10,IF(AND(ISNUMBER('NTC Data'!D60),'NTC Data'!D60&lt;40,'NTC Data'!D60&gt;0),'NTC Data'!D60,40),"")</f>
        <v>40</v>
      </c>
      <c r="E61" s="75" t="str">
        <f>IF(SUM('NTC Data'!E$2:E$98)&gt;10,IF(AND(ISNUMBER('NTC Data'!E60),'NTC Data'!E60&lt;40,'NTC Data'!E60&gt;0),'NTC Data'!E60,40),"")</f>
        <v/>
      </c>
      <c r="F61" s="75" t="str">
        <f>IF(SUM('NTC Data'!F$2:F$98)&gt;10,IF(AND(ISNUMBER('NTC Data'!F60),'NTC Data'!F60&lt;40,'NTC Data'!F60&gt;0),'NTC Data'!F60,40),"")</f>
        <v/>
      </c>
      <c r="G61" s="75" t="str">
        <f>IF(SUM('NTC Data'!G$2:G$98)&gt;10,IF(AND(ISNUMBER('NTC Data'!G60),'NTC Data'!G60&lt;40,'NTC Data'!G60&gt;0),'NTC Data'!G60,40),"")</f>
        <v/>
      </c>
      <c r="H61" s="75">
        <f t="shared" si="20"/>
        <v>40</v>
      </c>
      <c r="I61" s="75" t="str">
        <f t="shared" si="21"/>
        <v>N/A</v>
      </c>
      <c r="J61" s="73" t="s">
        <v>58</v>
      </c>
      <c r="K61" s="74" t="str">
        <f>'Array Table'!B60</f>
        <v>Parvimonas micra</v>
      </c>
      <c r="L61" s="80">
        <f>IF(SUM('Test Sample Data'!C$2:C$88)&gt;10,IF(AND(ISNUMBER('Test Sample Data'!C60),'Test Sample Data'!C60&lt;40,'Test Sample Data'!C60&gt;0),'Test Sample Data'!C60,40),"")</f>
        <v>40</v>
      </c>
      <c r="M61" s="80">
        <f>IF(SUM('Test Sample Data'!D$2:D$88)&gt;10,IF(AND(ISNUMBER('Test Sample Data'!D60),'Test Sample Data'!D60&lt;40,'Test Sample Data'!D60&gt;0),'Test Sample Data'!D60,40),"")</f>
        <v>40</v>
      </c>
      <c r="N61" s="80" t="str">
        <f>IF(SUM('Test Sample Data'!E$2:E$88)&gt;10,IF(AND(ISNUMBER('Test Sample Data'!E60),'Test Sample Data'!E60&lt;40,'Test Sample Data'!E60&gt;0),'Test Sample Data'!E60,40),"")</f>
        <v/>
      </c>
      <c r="O61" s="80" t="str">
        <f>IF(SUM('Test Sample Data'!F$2:F$88)&gt;10,IF(AND(ISNUMBER('Test Sample Data'!F60),'Test Sample Data'!F60&lt;40,'Test Sample Data'!F60&gt;0),'Test Sample Data'!F60,40),"")</f>
        <v/>
      </c>
      <c r="P61" s="80" t="str">
        <f>IF(SUM('Test Sample Data'!G$2:G$88)&gt;10,IF(AND(ISNUMBER('Test Sample Data'!G60),'Test Sample Data'!G60&lt;40,'Test Sample Data'!G60&gt;0),'Test Sample Data'!G60,40),"")</f>
        <v/>
      </c>
      <c r="Q61" s="80" t="str">
        <f>IF(SUM('Test Sample Data'!H$2:H$88)&gt;10,IF(AND(ISNUMBER('Test Sample Data'!H60),'Test Sample Data'!H60&lt;40,'Test Sample Data'!H60&gt;0),'Test Sample Data'!H60,40),"")</f>
        <v/>
      </c>
      <c r="R61" s="80" t="str">
        <f>IF(SUM('Test Sample Data'!I$2:I$88)&gt;10,IF(AND(ISNUMBER('Test Sample Data'!I60),'Test Sample Data'!I60&lt;40,'Test Sample Data'!I60&gt;0),'Test Sample Data'!I60,40),"")</f>
        <v/>
      </c>
      <c r="S61" s="80" t="str">
        <f>IF(SUM('Test Sample Data'!J$2:J$88)&gt;10,IF(AND(ISNUMBER('Test Sample Data'!J60),'Test Sample Data'!J60&lt;40,'Test Sample Data'!J60&gt;0),'Test Sample Data'!J60,40),"")</f>
        <v/>
      </c>
      <c r="T61" s="80" t="str">
        <f>IF(SUM('Test Sample Data'!K$2:K$88)&gt;10,IF(AND(ISNUMBER('Test Sample Data'!K60),'Test Sample Data'!K60&lt;40,'Test Sample Data'!K60&gt;0),'Test Sample Data'!K60,40),"")</f>
        <v/>
      </c>
      <c r="U61" s="80" t="str">
        <f>IF(SUM('Test Sample Data'!L$2:L$88)&gt;10,IF(AND(ISNUMBER('Test Sample Data'!L60),'Test Sample Data'!L60&lt;40,'Test Sample Data'!L60&gt;0),'Test Sample Data'!L60,40),"")</f>
        <v/>
      </c>
      <c r="V61" s="75">
        <f t="shared" si="22"/>
        <v>40</v>
      </c>
      <c r="W61" s="75" t="str">
        <f t="shared" si="23"/>
        <v>N/A</v>
      </c>
      <c r="X61" s="73" t="s">
        <v>58</v>
      </c>
      <c r="Y61" s="74" t="str">
        <f>'Array Table'!B60</f>
        <v>Parvimonas micra</v>
      </c>
      <c r="Z61" s="81">
        <f t="shared" si="24"/>
        <v>0</v>
      </c>
      <c r="AA61" s="81">
        <f t="shared" si="25"/>
        <v>0</v>
      </c>
      <c r="AB61" s="81" t="str">
        <f t="shared" si="26"/>
        <v/>
      </c>
      <c r="AC61" s="81" t="str">
        <f t="shared" si="27"/>
        <v/>
      </c>
      <c r="AD61" s="81" t="str">
        <f t="shared" si="28"/>
        <v/>
      </c>
      <c r="AE61" s="81" t="str">
        <f t="shared" si="29"/>
        <v/>
      </c>
      <c r="AF61" s="81" t="str">
        <f t="shared" si="30"/>
        <v/>
      </c>
      <c r="AG61" s="81" t="str">
        <f t="shared" si="31"/>
        <v/>
      </c>
      <c r="AH61" s="81" t="str">
        <f t="shared" si="32"/>
        <v/>
      </c>
      <c r="AI61" s="81" t="str">
        <f t="shared" si="33"/>
        <v/>
      </c>
      <c r="AJ61" s="73" t="s">
        <v>58</v>
      </c>
      <c r="AK61" s="74" t="str">
        <f>'Array Table'!B60</f>
        <v>Parvimonas micra</v>
      </c>
      <c r="AL61" s="80" t="str">
        <f t="shared" si="34"/>
        <v/>
      </c>
      <c r="AM61" s="80" t="str">
        <f t="shared" si="35"/>
        <v/>
      </c>
      <c r="AN61" s="80" t="str">
        <f t="shared" si="36"/>
        <v/>
      </c>
      <c r="AO61" s="80" t="str">
        <f t="shared" si="37"/>
        <v/>
      </c>
      <c r="AP61" s="80" t="str">
        <f t="shared" si="38"/>
        <v/>
      </c>
      <c r="AQ61" s="80" t="str">
        <f t="shared" si="39"/>
        <v/>
      </c>
      <c r="AR61" s="80" t="str">
        <f t="shared" si="40"/>
        <v/>
      </c>
      <c r="AS61" s="80" t="str">
        <f t="shared" si="41"/>
        <v/>
      </c>
      <c r="AT61" s="80" t="str">
        <f t="shared" si="42"/>
        <v/>
      </c>
      <c r="AU61" s="80" t="str">
        <f t="shared" si="43"/>
        <v/>
      </c>
    </row>
    <row r="62" spans="1:47" x14ac:dyDescent="0.25">
      <c r="A62" s="73" t="s">
        <v>59</v>
      </c>
      <c r="B62" s="74" t="str">
        <f>'Array Table'!B61</f>
        <v>Peptoniphilus asaccharolyticus</v>
      </c>
      <c r="C62" s="75">
        <f>IF(SUM('NTC Data'!C$2:C$98)&gt;10,IF(AND(ISNUMBER('NTC Data'!C61),'NTC Data'!C61&lt;40,'NTC Data'!C61&gt;0),'NTC Data'!C61,40),"")</f>
        <v>40</v>
      </c>
      <c r="D62" s="75">
        <f>IF(SUM('NTC Data'!D$2:D$98)&gt;10,IF(AND(ISNUMBER('NTC Data'!D61),'NTC Data'!D61&lt;40,'NTC Data'!D61&gt;0),'NTC Data'!D61,40),"")</f>
        <v>40</v>
      </c>
      <c r="E62" s="75" t="str">
        <f>IF(SUM('NTC Data'!E$2:E$98)&gt;10,IF(AND(ISNUMBER('NTC Data'!E61),'NTC Data'!E61&lt;40,'NTC Data'!E61&gt;0),'NTC Data'!E61,40),"")</f>
        <v/>
      </c>
      <c r="F62" s="75" t="str">
        <f>IF(SUM('NTC Data'!F$2:F$98)&gt;10,IF(AND(ISNUMBER('NTC Data'!F61),'NTC Data'!F61&lt;40,'NTC Data'!F61&gt;0),'NTC Data'!F61,40),"")</f>
        <v/>
      </c>
      <c r="G62" s="75" t="str">
        <f>IF(SUM('NTC Data'!G$2:G$98)&gt;10,IF(AND(ISNUMBER('NTC Data'!G61),'NTC Data'!G61&lt;40,'NTC Data'!G61&gt;0),'NTC Data'!G61,40),"")</f>
        <v/>
      </c>
      <c r="H62" s="75">
        <f t="shared" si="20"/>
        <v>40</v>
      </c>
      <c r="I62" s="75" t="str">
        <f t="shared" si="21"/>
        <v>N/A</v>
      </c>
      <c r="J62" s="73" t="s">
        <v>59</v>
      </c>
      <c r="K62" s="74" t="str">
        <f>'Array Table'!B61</f>
        <v>Peptoniphilus asaccharolyticus</v>
      </c>
      <c r="L62" s="80">
        <f>IF(SUM('Test Sample Data'!C$2:C$88)&gt;10,IF(AND(ISNUMBER('Test Sample Data'!C61),'Test Sample Data'!C61&lt;40,'Test Sample Data'!C61&gt;0),'Test Sample Data'!C61,40),"")</f>
        <v>40</v>
      </c>
      <c r="M62" s="80">
        <f>IF(SUM('Test Sample Data'!D$2:D$88)&gt;10,IF(AND(ISNUMBER('Test Sample Data'!D61),'Test Sample Data'!D61&lt;40,'Test Sample Data'!D61&gt;0),'Test Sample Data'!D61,40),"")</f>
        <v>40</v>
      </c>
      <c r="N62" s="80" t="str">
        <f>IF(SUM('Test Sample Data'!E$2:E$88)&gt;10,IF(AND(ISNUMBER('Test Sample Data'!E61),'Test Sample Data'!E61&lt;40,'Test Sample Data'!E61&gt;0),'Test Sample Data'!E61,40),"")</f>
        <v/>
      </c>
      <c r="O62" s="80" t="str">
        <f>IF(SUM('Test Sample Data'!F$2:F$88)&gt;10,IF(AND(ISNUMBER('Test Sample Data'!F61),'Test Sample Data'!F61&lt;40,'Test Sample Data'!F61&gt;0),'Test Sample Data'!F61,40),"")</f>
        <v/>
      </c>
      <c r="P62" s="80" t="str">
        <f>IF(SUM('Test Sample Data'!G$2:G$88)&gt;10,IF(AND(ISNUMBER('Test Sample Data'!G61),'Test Sample Data'!G61&lt;40,'Test Sample Data'!G61&gt;0),'Test Sample Data'!G61,40),"")</f>
        <v/>
      </c>
      <c r="Q62" s="80" t="str">
        <f>IF(SUM('Test Sample Data'!H$2:H$88)&gt;10,IF(AND(ISNUMBER('Test Sample Data'!H61),'Test Sample Data'!H61&lt;40,'Test Sample Data'!H61&gt;0),'Test Sample Data'!H61,40),"")</f>
        <v/>
      </c>
      <c r="R62" s="80" t="str">
        <f>IF(SUM('Test Sample Data'!I$2:I$88)&gt;10,IF(AND(ISNUMBER('Test Sample Data'!I61),'Test Sample Data'!I61&lt;40,'Test Sample Data'!I61&gt;0),'Test Sample Data'!I61,40),"")</f>
        <v/>
      </c>
      <c r="S62" s="80" t="str">
        <f>IF(SUM('Test Sample Data'!J$2:J$88)&gt;10,IF(AND(ISNUMBER('Test Sample Data'!J61),'Test Sample Data'!J61&lt;40,'Test Sample Data'!J61&gt;0),'Test Sample Data'!J61,40),"")</f>
        <v/>
      </c>
      <c r="T62" s="80" t="str">
        <f>IF(SUM('Test Sample Data'!K$2:K$88)&gt;10,IF(AND(ISNUMBER('Test Sample Data'!K61),'Test Sample Data'!K61&lt;40,'Test Sample Data'!K61&gt;0),'Test Sample Data'!K61,40),"")</f>
        <v/>
      </c>
      <c r="U62" s="80" t="str">
        <f>IF(SUM('Test Sample Data'!L$2:L$88)&gt;10,IF(AND(ISNUMBER('Test Sample Data'!L61),'Test Sample Data'!L61&lt;40,'Test Sample Data'!L61&gt;0),'Test Sample Data'!L61,40),"")</f>
        <v/>
      </c>
      <c r="V62" s="75">
        <f t="shared" si="22"/>
        <v>40</v>
      </c>
      <c r="W62" s="75" t="str">
        <f t="shared" si="23"/>
        <v>N/A</v>
      </c>
      <c r="X62" s="73" t="s">
        <v>59</v>
      </c>
      <c r="Y62" s="74" t="str">
        <f>'Array Table'!B61</f>
        <v>Peptoniphilus asaccharolyticus</v>
      </c>
      <c r="Z62" s="81">
        <f t="shared" si="24"/>
        <v>0</v>
      </c>
      <c r="AA62" s="81">
        <f t="shared" si="25"/>
        <v>0</v>
      </c>
      <c r="AB62" s="81" t="str">
        <f t="shared" si="26"/>
        <v/>
      </c>
      <c r="AC62" s="81" t="str">
        <f t="shared" si="27"/>
        <v/>
      </c>
      <c r="AD62" s="81" t="str">
        <f t="shared" si="28"/>
        <v/>
      </c>
      <c r="AE62" s="81" t="str">
        <f t="shared" si="29"/>
        <v/>
      </c>
      <c r="AF62" s="81" t="str">
        <f t="shared" si="30"/>
        <v/>
      </c>
      <c r="AG62" s="81" t="str">
        <f t="shared" si="31"/>
        <v/>
      </c>
      <c r="AH62" s="81" t="str">
        <f t="shared" si="32"/>
        <v/>
      </c>
      <c r="AI62" s="81" t="str">
        <f t="shared" si="33"/>
        <v/>
      </c>
      <c r="AJ62" s="73" t="s">
        <v>59</v>
      </c>
      <c r="AK62" s="74" t="str">
        <f>'Array Table'!B61</f>
        <v>Peptoniphilus asaccharolyticus</v>
      </c>
      <c r="AL62" s="80" t="str">
        <f t="shared" si="34"/>
        <v/>
      </c>
      <c r="AM62" s="80" t="str">
        <f t="shared" si="35"/>
        <v/>
      </c>
      <c r="AN62" s="80" t="str">
        <f t="shared" si="36"/>
        <v/>
      </c>
      <c r="AO62" s="80" t="str">
        <f t="shared" si="37"/>
        <v/>
      </c>
      <c r="AP62" s="80" t="str">
        <f t="shared" si="38"/>
        <v/>
      </c>
      <c r="AQ62" s="80" t="str">
        <f t="shared" si="39"/>
        <v/>
      </c>
      <c r="AR62" s="80" t="str">
        <f t="shared" si="40"/>
        <v/>
      </c>
      <c r="AS62" s="80" t="str">
        <f t="shared" si="41"/>
        <v/>
      </c>
      <c r="AT62" s="80" t="str">
        <f t="shared" si="42"/>
        <v/>
      </c>
      <c r="AU62" s="80" t="str">
        <f t="shared" si="43"/>
        <v/>
      </c>
    </row>
    <row r="63" spans="1:47" x14ac:dyDescent="0.25">
      <c r="A63" s="73" t="s">
        <v>60</v>
      </c>
      <c r="B63" s="74" t="str">
        <f>'Array Table'!B62</f>
        <v>Peptostreptococcus anaerobius</v>
      </c>
      <c r="C63" s="75">
        <f>IF(SUM('NTC Data'!C$2:C$98)&gt;10,IF(AND(ISNUMBER('NTC Data'!C62),'NTC Data'!C62&lt;40,'NTC Data'!C62&gt;0),'NTC Data'!C62,40),"")</f>
        <v>40</v>
      </c>
      <c r="D63" s="75">
        <f>IF(SUM('NTC Data'!D$2:D$98)&gt;10,IF(AND(ISNUMBER('NTC Data'!D62),'NTC Data'!D62&lt;40,'NTC Data'!D62&gt;0),'NTC Data'!D62,40),"")</f>
        <v>40</v>
      </c>
      <c r="E63" s="75" t="str">
        <f>IF(SUM('NTC Data'!E$2:E$98)&gt;10,IF(AND(ISNUMBER('NTC Data'!E62),'NTC Data'!E62&lt;40,'NTC Data'!E62&gt;0),'NTC Data'!E62,40),"")</f>
        <v/>
      </c>
      <c r="F63" s="75" t="str">
        <f>IF(SUM('NTC Data'!F$2:F$98)&gt;10,IF(AND(ISNUMBER('NTC Data'!F62),'NTC Data'!F62&lt;40,'NTC Data'!F62&gt;0),'NTC Data'!F62,40),"")</f>
        <v/>
      </c>
      <c r="G63" s="75" t="str">
        <f>IF(SUM('NTC Data'!G$2:G$98)&gt;10,IF(AND(ISNUMBER('NTC Data'!G62),'NTC Data'!G62&lt;40,'NTC Data'!G62&gt;0),'NTC Data'!G62,40),"")</f>
        <v/>
      </c>
      <c r="H63" s="75">
        <f t="shared" si="20"/>
        <v>40</v>
      </c>
      <c r="I63" s="75" t="str">
        <f t="shared" si="21"/>
        <v>N/A</v>
      </c>
      <c r="J63" s="73" t="s">
        <v>60</v>
      </c>
      <c r="K63" s="74" t="str">
        <f>'Array Table'!B62</f>
        <v>Peptostreptococcus anaerobius</v>
      </c>
      <c r="L63" s="80">
        <f>IF(SUM('Test Sample Data'!C$2:C$88)&gt;10,IF(AND(ISNUMBER('Test Sample Data'!C62),'Test Sample Data'!C62&lt;40,'Test Sample Data'!C62&gt;0),'Test Sample Data'!C62,40),"")</f>
        <v>40</v>
      </c>
      <c r="M63" s="80">
        <f>IF(SUM('Test Sample Data'!D$2:D$88)&gt;10,IF(AND(ISNUMBER('Test Sample Data'!D62),'Test Sample Data'!D62&lt;40,'Test Sample Data'!D62&gt;0),'Test Sample Data'!D62,40),"")</f>
        <v>40</v>
      </c>
      <c r="N63" s="80" t="str">
        <f>IF(SUM('Test Sample Data'!E$2:E$88)&gt;10,IF(AND(ISNUMBER('Test Sample Data'!E62),'Test Sample Data'!E62&lt;40,'Test Sample Data'!E62&gt;0),'Test Sample Data'!E62,40),"")</f>
        <v/>
      </c>
      <c r="O63" s="80" t="str">
        <f>IF(SUM('Test Sample Data'!F$2:F$88)&gt;10,IF(AND(ISNUMBER('Test Sample Data'!F62),'Test Sample Data'!F62&lt;40,'Test Sample Data'!F62&gt;0),'Test Sample Data'!F62,40),"")</f>
        <v/>
      </c>
      <c r="P63" s="80" t="str">
        <f>IF(SUM('Test Sample Data'!G$2:G$88)&gt;10,IF(AND(ISNUMBER('Test Sample Data'!G62),'Test Sample Data'!G62&lt;40,'Test Sample Data'!G62&gt;0),'Test Sample Data'!G62,40),"")</f>
        <v/>
      </c>
      <c r="Q63" s="80" t="str">
        <f>IF(SUM('Test Sample Data'!H$2:H$88)&gt;10,IF(AND(ISNUMBER('Test Sample Data'!H62),'Test Sample Data'!H62&lt;40,'Test Sample Data'!H62&gt;0),'Test Sample Data'!H62,40),"")</f>
        <v/>
      </c>
      <c r="R63" s="80" t="str">
        <f>IF(SUM('Test Sample Data'!I$2:I$88)&gt;10,IF(AND(ISNUMBER('Test Sample Data'!I62),'Test Sample Data'!I62&lt;40,'Test Sample Data'!I62&gt;0),'Test Sample Data'!I62,40),"")</f>
        <v/>
      </c>
      <c r="S63" s="80" t="str">
        <f>IF(SUM('Test Sample Data'!J$2:J$88)&gt;10,IF(AND(ISNUMBER('Test Sample Data'!J62),'Test Sample Data'!J62&lt;40,'Test Sample Data'!J62&gt;0),'Test Sample Data'!J62,40),"")</f>
        <v/>
      </c>
      <c r="T63" s="80" t="str">
        <f>IF(SUM('Test Sample Data'!K$2:K$88)&gt;10,IF(AND(ISNUMBER('Test Sample Data'!K62),'Test Sample Data'!K62&lt;40,'Test Sample Data'!K62&gt;0),'Test Sample Data'!K62,40),"")</f>
        <v/>
      </c>
      <c r="U63" s="80" t="str">
        <f>IF(SUM('Test Sample Data'!L$2:L$88)&gt;10,IF(AND(ISNUMBER('Test Sample Data'!L62),'Test Sample Data'!L62&lt;40,'Test Sample Data'!L62&gt;0),'Test Sample Data'!L62,40),"")</f>
        <v/>
      </c>
      <c r="V63" s="75">
        <f t="shared" si="22"/>
        <v>40</v>
      </c>
      <c r="W63" s="75" t="str">
        <f t="shared" si="23"/>
        <v>N/A</v>
      </c>
      <c r="X63" s="73" t="s">
        <v>60</v>
      </c>
      <c r="Y63" s="74" t="str">
        <f>'Array Table'!B62</f>
        <v>Peptostreptococcus anaerobius</v>
      </c>
      <c r="Z63" s="81">
        <f t="shared" si="24"/>
        <v>0</v>
      </c>
      <c r="AA63" s="81">
        <f t="shared" si="25"/>
        <v>0</v>
      </c>
      <c r="AB63" s="81" t="str">
        <f t="shared" si="26"/>
        <v/>
      </c>
      <c r="AC63" s="81" t="str">
        <f t="shared" si="27"/>
        <v/>
      </c>
      <c r="AD63" s="81" t="str">
        <f t="shared" si="28"/>
        <v/>
      </c>
      <c r="AE63" s="81" t="str">
        <f t="shared" si="29"/>
        <v/>
      </c>
      <c r="AF63" s="81" t="str">
        <f t="shared" si="30"/>
        <v/>
      </c>
      <c r="AG63" s="81" t="str">
        <f t="shared" si="31"/>
        <v/>
      </c>
      <c r="AH63" s="81" t="str">
        <f t="shared" si="32"/>
        <v/>
      </c>
      <c r="AI63" s="81" t="str">
        <f t="shared" si="33"/>
        <v/>
      </c>
      <c r="AJ63" s="73" t="s">
        <v>60</v>
      </c>
      <c r="AK63" s="74" t="str">
        <f>'Array Table'!B62</f>
        <v>Peptostreptococcus anaerobius</v>
      </c>
      <c r="AL63" s="80" t="str">
        <f t="shared" si="34"/>
        <v/>
      </c>
      <c r="AM63" s="80" t="str">
        <f t="shared" si="35"/>
        <v/>
      </c>
      <c r="AN63" s="80" t="str">
        <f t="shared" si="36"/>
        <v/>
      </c>
      <c r="AO63" s="80" t="str">
        <f t="shared" si="37"/>
        <v/>
      </c>
      <c r="AP63" s="80" t="str">
        <f t="shared" si="38"/>
        <v/>
      </c>
      <c r="AQ63" s="80" t="str">
        <f t="shared" si="39"/>
        <v/>
      </c>
      <c r="AR63" s="80" t="str">
        <f t="shared" si="40"/>
        <v/>
      </c>
      <c r="AS63" s="80" t="str">
        <f t="shared" si="41"/>
        <v/>
      </c>
      <c r="AT63" s="80" t="str">
        <f t="shared" si="42"/>
        <v/>
      </c>
      <c r="AU63" s="80" t="str">
        <f t="shared" si="43"/>
        <v/>
      </c>
    </row>
    <row r="64" spans="1:47" x14ac:dyDescent="0.25">
      <c r="A64" s="73" t="s">
        <v>61</v>
      </c>
      <c r="B64" s="74" t="str">
        <f>'Array Table'!B63</f>
        <v>Porphyromonas asaccharolytica</v>
      </c>
      <c r="C64" s="75">
        <f>IF(SUM('NTC Data'!C$2:C$98)&gt;10,IF(AND(ISNUMBER('NTC Data'!C63),'NTC Data'!C63&lt;40,'NTC Data'!C63&gt;0),'NTC Data'!C63,40),"")</f>
        <v>40</v>
      </c>
      <c r="D64" s="75">
        <f>IF(SUM('NTC Data'!D$2:D$98)&gt;10,IF(AND(ISNUMBER('NTC Data'!D63),'NTC Data'!D63&lt;40,'NTC Data'!D63&gt;0),'NTC Data'!D63,40),"")</f>
        <v>40</v>
      </c>
      <c r="E64" s="75" t="str">
        <f>IF(SUM('NTC Data'!E$2:E$98)&gt;10,IF(AND(ISNUMBER('NTC Data'!E63),'NTC Data'!E63&lt;40,'NTC Data'!E63&gt;0),'NTC Data'!E63,40),"")</f>
        <v/>
      </c>
      <c r="F64" s="75" t="str">
        <f>IF(SUM('NTC Data'!F$2:F$98)&gt;10,IF(AND(ISNUMBER('NTC Data'!F63),'NTC Data'!F63&lt;40,'NTC Data'!F63&gt;0),'NTC Data'!F63,40),"")</f>
        <v/>
      </c>
      <c r="G64" s="75" t="str">
        <f>IF(SUM('NTC Data'!G$2:G$98)&gt;10,IF(AND(ISNUMBER('NTC Data'!G63),'NTC Data'!G63&lt;40,'NTC Data'!G63&gt;0),'NTC Data'!G63,40),"")</f>
        <v/>
      </c>
      <c r="H64" s="75">
        <f t="shared" si="20"/>
        <v>40</v>
      </c>
      <c r="I64" s="75" t="str">
        <f t="shared" si="21"/>
        <v>N/A</v>
      </c>
      <c r="J64" s="73" t="s">
        <v>61</v>
      </c>
      <c r="K64" s="74" t="str">
        <f>'Array Table'!B63</f>
        <v>Porphyromonas asaccharolytica</v>
      </c>
      <c r="L64" s="80">
        <f>IF(SUM('Test Sample Data'!C$2:C$88)&gt;10,IF(AND(ISNUMBER('Test Sample Data'!C63),'Test Sample Data'!C63&lt;40,'Test Sample Data'!C63&gt;0),'Test Sample Data'!C63,40),"")</f>
        <v>40</v>
      </c>
      <c r="M64" s="80">
        <f>IF(SUM('Test Sample Data'!D$2:D$88)&gt;10,IF(AND(ISNUMBER('Test Sample Data'!D63),'Test Sample Data'!D63&lt;40,'Test Sample Data'!D63&gt;0),'Test Sample Data'!D63,40),"")</f>
        <v>40</v>
      </c>
      <c r="N64" s="80" t="str">
        <f>IF(SUM('Test Sample Data'!E$2:E$88)&gt;10,IF(AND(ISNUMBER('Test Sample Data'!E63),'Test Sample Data'!E63&lt;40,'Test Sample Data'!E63&gt;0),'Test Sample Data'!E63,40),"")</f>
        <v/>
      </c>
      <c r="O64" s="80" t="str">
        <f>IF(SUM('Test Sample Data'!F$2:F$88)&gt;10,IF(AND(ISNUMBER('Test Sample Data'!F63),'Test Sample Data'!F63&lt;40,'Test Sample Data'!F63&gt;0),'Test Sample Data'!F63,40),"")</f>
        <v/>
      </c>
      <c r="P64" s="80" t="str">
        <f>IF(SUM('Test Sample Data'!G$2:G$88)&gt;10,IF(AND(ISNUMBER('Test Sample Data'!G63),'Test Sample Data'!G63&lt;40,'Test Sample Data'!G63&gt;0),'Test Sample Data'!G63,40),"")</f>
        <v/>
      </c>
      <c r="Q64" s="80" t="str">
        <f>IF(SUM('Test Sample Data'!H$2:H$88)&gt;10,IF(AND(ISNUMBER('Test Sample Data'!H63),'Test Sample Data'!H63&lt;40,'Test Sample Data'!H63&gt;0),'Test Sample Data'!H63,40),"")</f>
        <v/>
      </c>
      <c r="R64" s="80" t="str">
        <f>IF(SUM('Test Sample Data'!I$2:I$88)&gt;10,IF(AND(ISNUMBER('Test Sample Data'!I63),'Test Sample Data'!I63&lt;40,'Test Sample Data'!I63&gt;0),'Test Sample Data'!I63,40),"")</f>
        <v/>
      </c>
      <c r="S64" s="80" t="str">
        <f>IF(SUM('Test Sample Data'!J$2:J$88)&gt;10,IF(AND(ISNUMBER('Test Sample Data'!J63),'Test Sample Data'!J63&lt;40,'Test Sample Data'!J63&gt;0),'Test Sample Data'!J63,40),"")</f>
        <v/>
      </c>
      <c r="T64" s="80" t="str">
        <f>IF(SUM('Test Sample Data'!K$2:K$88)&gt;10,IF(AND(ISNUMBER('Test Sample Data'!K63),'Test Sample Data'!K63&lt;40,'Test Sample Data'!K63&gt;0),'Test Sample Data'!K63,40),"")</f>
        <v/>
      </c>
      <c r="U64" s="80" t="str">
        <f>IF(SUM('Test Sample Data'!L$2:L$88)&gt;10,IF(AND(ISNUMBER('Test Sample Data'!L63),'Test Sample Data'!L63&lt;40,'Test Sample Data'!L63&gt;0),'Test Sample Data'!L63,40),"")</f>
        <v/>
      </c>
      <c r="V64" s="75">
        <f t="shared" si="22"/>
        <v>40</v>
      </c>
      <c r="W64" s="75" t="str">
        <f t="shared" si="23"/>
        <v>N/A</v>
      </c>
      <c r="X64" s="73" t="s">
        <v>61</v>
      </c>
      <c r="Y64" s="74" t="str">
        <f>'Array Table'!B63</f>
        <v>Porphyromonas asaccharolytica</v>
      </c>
      <c r="Z64" s="81">
        <f t="shared" si="24"/>
        <v>0</v>
      </c>
      <c r="AA64" s="81">
        <f t="shared" si="25"/>
        <v>0</v>
      </c>
      <c r="AB64" s="81" t="str">
        <f t="shared" si="26"/>
        <v/>
      </c>
      <c r="AC64" s="81" t="str">
        <f t="shared" si="27"/>
        <v/>
      </c>
      <c r="AD64" s="81" t="str">
        <f t="shared" si="28"/>
        <v/>
      </c>
      <c r="AE64" s="81" t="str">
        <f t="shared" si="29"/>
        <v/>
      </c>
      <c r="AF64" s="81" t="str">
        <f t="shared" si="30"/>
        <v/>
      </c>
      <c r="AG64" s="81" t="str">
        <f t="shared" si="31"/>
        <v/>
      </c>
      <c r="AH64" s="81" t="str">
        <f t="shared" si="32"/>
        <v/>
      </c>
      <c r="AI64" s="81" t="str">
        <f t="shared" si="33"/>
        <v/>
      </c>
      <c r="AJ64" s="73" t="s">
        <v>61</v>
      </c>
      <c r="AK64" s="74" t="str">
        <f>'Array Table'!B63</f>
        <v>Porphyromonas asaccharolytica</v>
      </c>
      <c r="AL64" s="80" t="str">
        <f t="shared" si="34"/>
        <v/>
      </c>
      <c r="AM64" s="80" t="str">
        <f t="shared" si="35"/>
        <v/>
      </c>
      <c r="AN64" s="80" t="str">
        <f t="shared" si="36"/>
        <v/>
      </c>
      <c r="AO64" s="80" t="str">
        <f t="shared" si="37"/>
        <v/>
      </c>
      <c r="AP64" s="80" t="str">
        <f t="shared" si="38"/>
        <v/>
      </c>
      <c r="AQ64" s="80" t="str">
        <f t="shared" si="39"/>
        <v/>
      </c>
      <c r="AR64" s="80" t="str">
        <f t="shared" si="40"/>
        <v/>
      </c>
      <c r="AS64" s="80" t="str">
        <f t="shared" si="41"/>
        <v/>
      </c>
      <c r="AT64" s="80" t="str">
        <f t="shared" si="42"/>
        <v/>
      </c>
      <c r="AU64" s="80" t="str">
        <f t="shared" si="43"/>
        <v/>
      </c>
    </row>
    <row r="65" spans="1:47" x14ac:dyDescent="0.25">
      <c r="A65" s="73" t="s">
        <v>62</v>
      </c>
      <c r="B65" s="74" t="str">
        <f>'Array Table'!B64</f>
        <v>Porphyromonas gingivalis</v>
      </c>
      <c r="C65" s="75">
        <f>IF(SUM('NTC Data'!C$2:C$98)&gt;10,IF(AND(ISNUMBER('NTC Data'!C64),'NTC Data'!C64&lt;40,'NTC Data'!C64&gt;0),'NTC Data'!C64,40),"")</f>
        <v>40</v>
      </c>
      <c r="D65" s="75">
        <f>IF(SUM('NTC Data'!D$2:D$98)&gt;10,IF(AND(ISNUMBER('NTC Data'!D64),'NTC Data'!D64&lt;40,'NTC Data'!D64&gt;0),'NTC Data'!D64,40),"")</f>
        <v>40</v>
      </c>
      <c r="E65" s="75" t="str">
        <f>IF(SUM('NTC Data'!E$2:E$98)&gt;10,IF(AND(ISNUMBER('NTC Data'!E64),'NTC Data'!E64&lt;40,'NTC Data'!E64&gt;0),'NTC Data'!E64,40),"")</f>
        <v/>
      </c>
      <c r="F65" s="75" t="str">
        <f>IF(SUM('NTC Data'!F$2:F$98)&gt;10,IF(AND(ISNUMBER('NTC Data'!F64),'NTC Data'!F64&lt;40,'NTC Data'!F64&gt;0),'NTC Data'!F64,40),"")</f>
        <v/>
      </c>
      <c r="G65" s="75" t="str">
        <f>IF(SUM('NTC Data'!G$2:G$98)&gt;10,IF(AND(ISNUMBER('NTC Data'!G64),'NTC Data'!G64&lt;40,'NTC Data'!G64&gt;0),'NTC Data'!G64,40),"")</f>
        <v/>
      </c>
      <c r="H65" s="75">
        <f t="shared" si="20"/>
        <v>40</v>
      </c>
      <c r="I65" s="75" t="str">
        <f t="shared" si="21"/>
        <v>N/A</v>
      </c>
      <c r="J65" s="73" t="s">
        <v>62</v>
      </c>
      <c r="K65" s="74" t="str">
        <f>'Array Table'!B64</f>
        <v>Porphyromonas gingivalis</v>
      </c>
      <c r="L65" s="80">
        <f>IF(SUM('Test Sample Data'!C$2:C$88)&gt;10,IF(AND(ISNUMBER('Test Sample Data'!C64),'Test Sample Data'!C64&lt;40,'Test Sample Data'!C64&gt;0),'Test Sample Data'!C64,40),"")</f>
        <v>40</v>
      </c>
      <c r="M65" s="80">
        <f>IF(SUM('Test Sample Data'!D$2:D$88)&gt;10,IF(AND(ISNUMBER('Test Sample Data'!D64),'Test Sample Data'!D64&lt;40,'Test Sample Data'!D64&gt;0),'Test Sample Data'!D64,40),"")</f>
        <v>40</v>
      </c>
      <c r="N65" s="80" t="str">
        <f>IF(SUM('Test Sample Data'!E$2:E$88)&gt;10,IF(AND(ISNUMBER('Test Sample Data'!E64),'Test Sample Data'!E64&lt;40,'Test Sample Data'!E64&gt;0),'Test Sample Data'!E64,40),"")</f>
        <v/>
      </c>
      <c r="O65" s="80" t="str">
        <f>IF(SUM('Test Sample Data'!F$2:F$88)&gt;10,IF(AND(ISNUMBER('Test Sample Data'!F64),'Test Sample Data'!F64&lt;40,'Test Sample Data'!F64&gt;0),'Test Sample Data'!F64,40),"")</f>
        <v/>
      </c>
      <c r="P65" s="80" t="str">
        <f>IF(SUM('Test Sample Data'!G$2:G$88)&gt;10,IF(AND(ISNUMBER('Test Sample Data'!G64),'Test Sample Data'!G64&lt;40,'Test Sample Data'!G64&gt;0),'Test Sample Data'!G64,40),"")</f>
        <v/>
      </c>
      <c r="Q65" s="80" t="str">
        <f>IF(SUM('Test Sample Data'!H$2:H$88)&gt;10,IF(AND(ISNUMBER('Test Sample Data'!H64),'Test Sample Data'!H64&lt;40,'Test Sample Data'!H64&gt;0),'Test Sample Data'!H64,40),"")</f>
        <v/>
      </c>
      <c r="R65" s="80" t="str">
        <f>IF(SUM('Test Sample Data'!I$2:I$88)&gt;10,IF(AND(ISNUMBER('Test Sample Data'!I64),'Test Sample Data'!I64&lt;40,'Test Sample Data'!I64&gt;0),'Test Sample Data'!I64,40),"")</f>
        <v/>
      </c>
      <c r="S65" s="80" t="str">
        <f>IF(SUM('Test Sample Data'!J$2:J$88)&gt;10,IF(AND(ISNUMBER('Test Sample Data'!J64),'Test Sample Data'!J64&lt;40,'Test Sample Data'!J64&gt;0),'Test Sample Data'!J64,40),"")</f>
        <v/>
      </c>
      <c r="T65" s="80" t="str">
        <f>IF(SUM('Test Sample Data'!K$2:K$88)&gt;10,IF(AND(ISNUMBER('Test Sample Data'!K64),'Test Sample Data'!K64&lt;40,'Test Sample Data'!K64&gt;0),'Test Sample Data'!K64,40),"")</f>
        <v/>
      </c>
      <c r="U65" s="80" t="str">
        <f>IF(SUM('Test Sample Data'!L$2:L$88)&gt;10,IF(AND(ISNUMBER('Test Sample Data'!L64),'Test Sample Data'!L64&lt;40,'Test Sample Data'!L64&gt;0),'Test Sample Data'!L64,40),"")</f>
        <v/>
      </c>
      <c r="V65" s="75">
        <f t="shared" si="22"/>
        <v>40</v>
      </c>
      <c r="W65" s="75" t="str">
        <f t="shared" si="23"/>
        <v>N/A</v>
      </c>
      <c r="X65" s="73" t="s">
        <v>62</v>
      </c>
      <c r="Y65" s="74" t="str">
        <f>'Array Table'!B64</f>
        <v>Porphyromonas gingivalis</v>
      </c>
      <c r="Z65" s="81">
        <f t="shared" si="24"/>
        <v>0</v>
      </c>
      <c r="AA65" s="81">
        <f t="shared" si="25"/>
        <v>0</v>
      </c>
      <c r="AB65" s="81" t="str">
        <f t="shared" si="26"/>
        <v/>
      </c>
      <c r="AC65" s="81" t="str">
        <f t="shared" si="27"/>
        <v/>
      </c>
      <c r="AD65" s="81" t="str">
        <f t="shared" si="28"/>
        <v/>
      </c>
      <c r="AE65" s="81" t="str">
        <f t="shared" si="29"/>
        <v/>
      </c>
      <c r="AF65" s="81" t="str">
        <f t="shared" si="30"/>
        <v/>
      </c>
      <c r="AG65" s="81" t="str">
        <f t="shared" si="31"/>
        <v/>
      </c>
      <c r="AH65" s="81" t="str">
        <f t="shared" si="32"/>
        <v/>
      </c>
      <c r="AI65" s="81" t="str">
        <f t="shared" si="33"/>
        <v/>
      </c>
      <c r="AJ65" s="73" t="s">
        <v>62</v>
      </c>
      <c r="AK65" s="74" t="str">
        <f>'Array Table'!B64</f>
        <v>Porphyromonas gingivalis</v>
      </c>
      <c r="AL65" s="80" t="str">
        <f t="shared" si="34"/>
        <v/>
      </c>
      <c r="AM65" s="80" t="str">
        <f t="shared" si="35"/>
        <v/>
      </c>
      <c r="AN65" s="80" t="str">
        <f t="shared" si="36"/>
        <v/>
      </c>
      <c r="AO65" s="80" t="str">
        <f t="shared" si="37"/>
        <v/>
      </c>
      <c r="AP65" s="80" t="str">
        <f t="shared" si="38"/>
        <v/>
      </c>
      <c r="AQ65" s="80" t="str">
        <f t="shared" si="39"/>
        <v/>
      </c>
      <c r="AR65" s="80" t="str">
        <f t="shared" si="40"/>
        <v/>
      </c>
      <c r="AS65" s="80" t="str">
        <f t="shared" si="41"/>
        <v/>
      </c>
      <c r="AT65" s="80" t="str">
        <f t="shared" si="42"/>
        <v/>
      </c>
      <c r="AU65" s="80" t="str">
        <f t="shared" si="43"/>
        <v/>
      </c>
    </row>
    <row r="66" spans="1:47" x14ac:dyDescent="0.25">
      <c r="A66" s="73" t="s">
        <v>63</v>
      </c>
      <c r="B66" s="74" t="str">
        <f>'Array Table'!B65</f>
        <v>Prevotella bivia</v>
      </c>
      <c r="C66" s="75">
        <f>IF(SUM('NTC Data'!C$2:C$98)&gt;10,IF(AND(ISNUMBER('NTC Data'!C65),'NTC Data'!C65&lt;40,'NTC Data'!C65&gt;0),'NTC Data'!C65,40),"")</f>
        <v>40</v>
      </c>
      <c r="D66" s="75">
        <f>IF(SUM('NTC Data'!D$2:D$98)&gt;10,IF(AND(ISNUMBER('NTC Data'!D65),'NTC Data'!D65&lt;40,'NTC Data'!D65&gt;0),'NTC Data'!D65,40),"")</f>
        <v>40</v>
      </c>
      <c r="E66" s="75" t="str">
        <f>IF(SUM('NTC Data'!E$2:E$98)&gt;10,IF(AND(ISNUMBER('NTC Data'!E65),'NTC Data'!E65&lt;40,'NTC Data'!E65&gt;0),'NTC Data'!E65,40),"")</f>
        <v/>
      </c>
      <c r="F66" s="75" t="str">
        <f>IF(SUM('NTC Data'!F$2:F$98)&gt;10,IF(AND(ISNUMBER('NTC Data'!F65),'NTC Data'!F65&lt;40,'NTC Data'!F65&gt;0),'NTC Data'!F65,40),"")</f>
        <v/>
      </c>
      <c r="G66" s="75" t="str">
        <f>IF(SUM('NTC Data'!G$2:G$98)&gt;10,IF(AND(ISNUMBER('NTC Data'!G65),'NTC Data'!G65&lt;40,'NTC Data'!G65&gt;0),'NTC Data'!G65,40),"")</f>
        <v/>
      </c>
      <c r="H66" s="75">
        <f t="shared" si="20"/>
        <v>40</v>
      </c>
      <c r="I66" s="75" t="str">
        <f t="shared" si="21"/>
        <v>N/A</v>
      </c>
      <c r="J66" s="73" t="s">
        <v>63</v>
      </c>
      <c r="K66" s="74" t="str">
        <f>'Array Table'!B65</f>
        <v>Prevotella bivia</v>
      </c>
      <c r="L66" s="80">
        <f>IF(SUM('Test Sample Data'!C$2:C$88)&gt;10,IF(AND(ISNUMBER('Test Sample Data'!C65),'Test Sample Data'!C65&lt;40,'Test Sample Data'!C65&gt;0),'Test Sample Data'!C65,40),"")</f>
        <v>40</v>
      </c>
      <c r="M66" s="80">
        <f>IF(SUM('Test Sample Data'!D$2:D$88)&gt;10,IF(AND(ISNUMBER('Test Sample Data'!D65),'Test Sample Data'!D65&lt;40,'Test Sample Data'!D65&gt;0),'Test Sample Data'!D65,40),"")</f>
        <v>40</v>
      </c>
      <c r="N66" s="80" t="str">
        <f>IF(SUM('Test Sample Data'!E$2:E$88)&gt;10,IF(AND(ISNUMBER('Test Sample Data'!E65),'Test Sample Data'!E65&lt;40,'Test Sample Data'!E65&gt;0),'Test Sample Data'!E65,40),"")</f>
        <v/>
      </c>
      <c r="O66" s="80" t="str">
        <f>IF(SUM('Test Sample Data'!F$2:F$88)&gt;10,IF(AND(ISNUMBER('Test Sample Data'!F65),'Test Sample Data'!F65&lt;40,'Test Sample Data'!F65&gt;0),'Test Sample Data'!F65,40),"")</f>
        <v/>
      </c>
      <c r="P66" s="80" t="str">
        <f>IF(SUM('Test Sample Data'!G$2:G$88)&gt;10,IF(AND(ISNUMBER('Test Sample Data'!G65),'Test Sample Data'!G65&lt;40,'Test Sample Data'!G65&gt;0),'Test Sample Data'!G65,40),"")</f>
        <v/>
      </c>
      <c r="Q66" s="80" t="str">
        <f>IF(SUM('Test Sample Data'!H$2:H$88)&gt;10,IF(AND(ISNUMBER('Test Sample Data'!H65),'Test Sample Data'!H65&lt;40,'Test Sample Data'!H65&gt;0),'Test Sample Data'!H65,40),"")</f>
        <v/>
      </c>
      <c r="R66" s="80" t="str">
        <f>IF(SUM('Test Sample Data'!I$2:I$88)&gt;10,IF(AND(ISNUMBER('Test Sample Data'!I65),'Test Sample Data'!I65&lt;40,'Test Sample Data'!I65&gt;0),'Test Sample Data'!I65,40),"")</f>
        <v/>
      </c>
      <c r="S66" s="80" t="str">
        <f>IF(SUM('Test Sample Data'!J$2:J$88)&gt;10,IF(AND(ISNUMBER('Test Sample Data'!J65),'Test Sample Data'!J65&lt;40,'Test Sample Data'!J65&gt;0),'Test Sample Data'!J65,40),"")</f>
        <v/>
      </c>
      <c r="T66" s="80" t="str">
        <f>IF(SUM('Test Sample Data'!K$2:K$88)&gt;10,IF(AND(ISNUMBER('Test Sample Data'!K65),'Test Sample Data'!K65&lt;40,'Test Sample Data'!K65&gt;0),'Test Sample Data'!K65,40),"")</f>
        <v/>
      </c>
      <c r="U66" s="80" t="str">
        <f>IF(SUM('Test Sample Data'!L$2:L$88)&gt;10,IF(AND(ISNUMBER('Test Sample Data'!L65),'Test Sample Data'!L65&lt;40,'Test Sample Data'!L65&gt;0),'Test Sample Data'!L65,40),"")</f>
        <v/>
      </c>
      <c r="V66" s="75">
        <f t="shared" si="22"/>
        <v>40</v>
      </c>
      <c r="W66" s="75" t="str">
        <f t="shared" si="23"/>
        <v>N/A</v>
      </c>
      <c r="X66" s="73" t="s">
        <v>63</v>
      </c>
      <c r="Y66" s="74" t="str">
        <f>'Array Table'!B65</f>
        <v>Prevotella bivia</v>
      </c>
      <c r="Z66" s="81">
        <f t="shared" si="24"/>
        <v>0</v>
      </c>
      <c r="AA66" s="81">
        <f t="shared" si="25"/>
        <v>0</v>
      </c>
      <c r="AB66" s="81" t="str">
        <f t="shared" si="26"/>
        <v/>
      </c>
      <c r="AC66" s="81" t="str">
        <f t="shared" si="27"/>
        <v/>
      </c>
      <c r="AD66" s="81" t="str">
        <f t="shared" si="28"/>
        <v/>
      </c>
      <c r="AE66" s="81" t="str">
        <f t="shared" si="29"/>
        <v/>
      </c>
      <c r="AF66" s="81" t="str">
        <f t="shared" si="30"/>
        <v/>
      </c>
      <c r="AG66" s="81" t="str">
        <f t="shared" si="31"/>
        <v/>
      </c>
      <c r="AH66" s="81" t="str">
        <f t="shared" si="32"/>
        <v/>
      </c>
      <c r="AI66" s="81" t="str">
        <f t="shared" si="33"/>
        <v/>
      </c>
      <c r="AJ66" s="73" t="s">
        <v>63</v>
      </c>
      <c r="AK66" s="74" t="str">
        <f>'Array Table'!B65</f>
        <v>Prevotella bivia</v>
      </c>
      <c r="AL66" s="80" t="str">
        <f t="shared" si="34"/>
        <v/>
      </c>
      <c r="AM66" s="80" t="str">
        <f t="shared" si="35"/>
        <v/>
      </c>
      <c r="AN66" s="80" t="str">
        <f t="shared" si="36"/>
        <v/>
      </c>
      <c r="AO66" s="80" t="str">
        <f t="shared" si="37"/>
        <v/>
      </c>
      <c r="AP66" s="80" t="str">
        <f t="shared" si="38"/>
        <v/>
      </c>
      <c r="AQ66" s="80" t="str">
        <f t="shared" si="39"/>
        <v/>
      </c>
      <c r="AR66" s="80" t="str">
        <f t="shared" si="40"/>
        <v/>
      </c>
      <c r="AS66" s="80" t="str">
        <f t="shared" si="41"/>
        <v/>
      </c>
      <c r="AT66" s="80" t="str">
        <f t="shared" si="42"/>
        <v/>
      </c>
      <c r="AU66" s="80" t="str">
        <f t="shared" si="43"/>
        <v/>
      </c>
    </row>
    <row r="67" spans="1:47" x14ac:dyDescent="0.25">
      <c r="A67" s="73" t="s">
        <v>64</v>
      </c>
      <c r="B67" s="74" t="str">
        <f>'Array Table'!B66</f>
        <v>Prevotella buccalis</v>
      </c>
      <c r="C67" s="75">
        <f>IF(SUM('NTC Data'!C$2:C$98)&gt;10,IF(AND(ISNUMBER('NTC Data'!C66),'NTC Data'!C66&lt;40,'NTC Data'!C66&gt;0),'NTC Data'!C66,40),"")</f>
        <v>40</v>
      </c>
      <c r="D67" s="75">
        <f>IF(SUM('NTC Data'!D$2:D$98)&gt;10,IF(AND(ISNUMBER('NTC Data'!D66),'NTC Data'!D66&lt;40,'NTC Data'!D66&gt;0),'NTC Data'!D66,40),"")</f>
        <v>40</v>
      </c>
      <c r="E67" s="75" t="str">
        <f>IF(SUM('NTC Data'!E$2:E$98)&gt;10,IF(AND(ISNUMBER('NTC Data'!E66),'NTC Data'!E66&lt;40,'NTC Data'!E66&gt;0),'NTC Data'!E66,40),"")</f>
        <v/>
      </c>
      <c r="F67" s="75" t="str">
        <f>IF(SUM('NTC Data'!F$2:F$98)&gt;10,IF(AND(ISNUMBER('NTC Data'!F66),'NTC Data'!F66&lt;40,'NTC Data'!F66&gt;0),'NTC Data'!F66,40),"")</f>
        <v/>
      </c>
      <c r="G67" s="75" t="str">
        <f>IF(SUM('NTC Data'!G$2:G$98)&gt;10,IF(AND(ISNUMBER('NTC Data'!G66),'NTC Data'!G66&lt;40,'NTC Data'!G66&gt;0),'NTC Data'!G66,40),"")</f>
        <v/>
      </c>
      <c r="H67" s="75">
        <f t="shared" si="20"/>
        <v>40</v>
      </c>
      <c r="I67" s="75" t="str">
        <f t="shared" si="21"/>
        <v>N/A</v>
      </c>
      <c r="J67" s="73" t="s">
        <v>64</v>
      </c>
      <c r="K67" s="74" t="str">
        <f>'Array Table'!B66</f>
        <v>Prevotella buccalis</v>
      </c>
      <c r="L67" s="80">
        <f>IF(SUM('Test Sample Data'!C$2:C$88)&gt;10,IF(AND(ISNUMBER('Test Sample Data'!C66),'Test Sample Data'!C66&lt;40,'Test Sample Data'!C66&gt;0),'Test Sample Data'!C66,40),"")</f>
        <v>40</v>
      </c>
      <c r="M67" s="80">
        <f>IF(SUM('Test Sample Data'!D$2:D$88)&gt;10,IF(AND(ISNUMBER('Test Sample Data'!D66),'Test Sample Data'!D66&lt;40,'Test Sample Data'!D66&gt;0),'Test Sample Data'!D66,40),"")</f>
        <v>40</v>
      </c>
      <c r="N67" s="80" t="str">
        <f>IF(SUM('Test Sample Data'!E$2:E$88)&gt;10,IF(AND(ISNUMBER('Test Sample Data'!E66),'Test Sample Data'!E66&lt;40,'Test Sample Data'!E66&gt;0),'Test Sample Data'!E66,40),"")</f>
        <v/>
      </c>
      <c r="O67" s="80" t="str">
        <f>IF(SUM('Test Sample Data'!F$2:F$88)&gt;10,IF(AND(ISNUMBER('Test Sample Data'!F66),'Test Sample Data'!F66&lt;40,'Test Sample Data'!F66&gt;0),'Test Sample Data'!F66,40),"")</f>
        <v/>
      </c>
      <c r="P67" s="80" t="str">
        <f>IF(SUM('Test Sample Data'!G$2:G$88)&gt;10,IF(AND(ISNUMBER('Test Sample Data'!G66),'Test Sample Data'!G66&lt;40,'Test Sample Data'!G66&gt;0),'Test Sample Data'!G66,40),"")</f>
        <v/>
      </c>
      <c r="Q67" s="80" t="str">
        <f>IF(SUM('Test Sample Data'!H$2:H$88)&gt;10,IF(AND(ISNUMBER('Test Sample Data'!H66),'Test Sample Data'!H66&lt;40,'Test Sample Data'!H66&gt;0),'Test Sample Data'!H66,40),"")</f>
        <v/>
      </c>
      <c r="R67" s="80" t="str">
        <f>IF(SUM('Test Sample Data'!I$2:I$88)&gt;10,IF(AND(ISNUMBER('Test Sample Data'!I66),'Test Sample Data'!I66&lt;40,'Test Sample Data'!I66&gt;0),'Test Sample Data'!I66,40),"")</f>
        <v/>
      </c>
      <c r="S67" s="80" t="str">
        <f>IF(SUM('Test Sample Data'!J$2:J$88)&gt;10,IF(AND(ISNUMBER('Test Sample Data'!J66),'Test Sample Data'!J66&lt;40,'Test Sample Data'!J66&gt;0),'Test Sample Data'!J66,40),"")</f>
        <v/>
      </c>
      <c r="T67" s="80" t="str">
        <f>IF(SUM('Test Sample Data'!K$2:K$88)&gt;10,IF(AND(ISNUMBER('Test Sample Data'!K66),'Test Sample Data'!K66&lt;40,'Test Sample Data'!K66&gt;0),'Test Sample Data'!K66,40),"")</f>
        <v/>
      </c>
      <c r="U67" s="80" t="str">
        <f>IF(SUM('Test Sample Data'!L$2:L$88)&gt;10,IF(AND(ISNUMBER('Test Sample Data'!L66),'Test Sample Data'!L66&lt;40,'Test Sample Data'!L66&gt;0),'Test Sample Data'!L66,40),"")</f>
        <v/>
      </c>
      <c r="V67" s="75">
        <f t="shared" si="22"/>
        <v>40</v>
      </c>
      <c r="W67" s="75" t="str">
        <f t="shared" si="23"/>
        <v>N/A</v>
      </c>
      <c r="X67" s="73" t="s">
        <v>64</v>
      </c>
      <c r="Y67" s="74" t="str">
        <f>'Array Table'!B66</f>
        <v>Prevotella buccalis</v>
      </c>
      <c r="Z67" s="81">
        <f t="shared" ref="Z67:Z98" si="44">IFERROR($H67-L67,"")</f>
        <v>0</v>
      </c>
      <c r="AA67" s="81">
        <f t="shared" ref="AA67:AA98" si="45">IFERROR($H67-M67,"")</f>
        <v>0</v>
      </c>
      <c r="AB67" s="81" t="str">
        <f t="shared" ref="AB67:AB98" si="46">IFERROR($H67-N67,"")</f>
        <v/>
      </c>
      <c r="AC67" s="81" t="str">
        <f t="shared" ref="AC67:AC98" si="47">IFERROR($H67-O67,"")</f>
        <v/>
      </c>
      <c r="AD67" s="81" t="str">
        <f t="shared" ref="AD67:AD98" si="48">IFERROR($H67-P67,"")</f>
        <v/>
      </c>
      <c r="AE67" s="81" t="str">
        <f t="shared" ref="AE67:AE98" si="49">IFERROR($H67-Q67,"")</f>
        <v/>
      </c>
      <c r="AF67" s="81" t="str">
        <f t="shared" ref="AF67:AF98" si="50">IFERROR($H67-R67,"")</f>
        <v/>
      </c>
      <c r="AG67" s="81" t="str">
        <f t="shared" ref="AG67:AG98" si="51">IFERROR($H67-S67,"")</f>
        <v/>
      </c>
      <c r="AH67" s="81" t="str">
        <f t="shared" ref="AH67:AH98" si="52">IFERROR($H67-T67,"")</f>
        <v/>
      </c>
      <c r="AI67" s="81" t="str">
        <f t="shared" ref="AI67:AI98" si="53">IFERROR($H67-U67,"")</f>
        <v/>
      </c>
      <c r="AJ67" s="73" t="s">
        <v>64</v>
      </c>
      <c r="AK67" s="74" t="str">
        <f>'Array Table'!B66</f>
        <v>Prevotella buccalis</v>
      </c>
      <c r="AL67" s="80" t="str">
        <f t="shared" ref="AL67:AL95" si="54">IFERROR(VLOOKUP($AK67,$K$130:$U$142,2,FALSE),IF(Z67="","",IF($H67&lt;=35,IF(Z67&lt;=1,"",IF(Z67&gt;=2,"+","+/-")),IF($H67&lt;=37,IF(Z67&lt;1.5,"",IF(Z67&gt;=3,"+","+/-")),IF(Z67&lt;3,"",IF(Z67&gt;=6,"+",IF(Z67&gt;=3,"+/-","")))))))</f>
        <v/>
      </c>
      <c r="AM67" s="80" t="str">
        <f t="shared" ref="AM67:AM95" si="55">IFERROR(VLOOKUP($AK67,$K$130:$U$142,3,FALSE),IF(AA67="","",IF($H67&lt;=35,IF(AA67&lt;=1,"",IF(AA67&gt;=2,"+","+/-")),IF($H67&lt;=37,IF(AA67&lt;1.5,"",IF(AA67&gt;=3,"+","+/-")),IF(AA67&lt;3,"",IF(AA67&gt;=6,"+",IF(AA67&gt;=3,"+/-","")))))))</f>
        <v/>
      </c>
      <c r="AN67" s="80" t="str">
        <f t="shared" ref="AN67:AN95" si="56">IFERROR(VLOOKUP($AK67,$K$130:$U$142,4,FALSE),IF(AB67="","",IF($H67&lt;=35,IF(AB67&lt;=1,"",IF(AB67&gt;=2,"+","+/-")),IF($H67&lt;=37,IF(AB67&lt;1.5,"",IF(AB67&gt;=3,"+","+/-")),IF(AB67&lt;3,"",IF(AB67&gt;=6,"+",IF(AB67&gt;=3,"+/-","")))))))</f>
        <v/>
      </c>
      <c r="AO67" s="80" t="str">
        <f t="shared" ref="AO67:AO95" si="57">IFERROR(VLOOKUP($AK67,$K$130:$U$142,5,FALSE),IF(AC67="","",IF($H67&lt;=35,IF(AC67&lt;=1,"",IF(AC67&gt;=2,"+","+/-")),IF($H67&lt;=37,IF(AC67&lt;1.5,"",IF(AC67&gt;=3,"+","+/-")),IF(AC67&lt;3,"",IF(AC67&gt;=6,"+",IF(AC67&gt;=3,"+/-","")))))))</f>
        <v/>
      </c>
      <c r="AP67" s="80" t="str">
        <f t="shared" ref="AP67:AP95" si="58">IFERROR(VLOOKUP($AK67,$K$130:$U$142,6,FALSE),IF(AD67="","",IF($H67&lt;=35,IF(AD67&lt;=1,"",IF(AD67&gt;=2,"+","+/-")),IF($H67&lt;=37,IF(AD67&lt;1.5,"",IF(AD67&gt;=3,"+","+/-")),IF(AD67&lt;3,"",IF(AD67&gt;=6,"+",IF(AD67&gt;=3,"+/-","")))))))</f>
        <v/>
      </c>
      <c r="AQ67" s="80" t="str">
        <f t="shared" ref="AQ67:AQ95" si="59">IFERROR(VLOOKUP($AK67,$K$130:$U$142,7,FALSE),IF(AE67="","",IF($H67&lt;=35,IF(AE67&lt;=1,"",IF(AE67&gt;=2,"+","+/-")),IF($H67&lt;=37,IF(AE67&lt;1.5,"",IF(AE67&gt;=3,"+","+/-")),IF(AE67&lt;3,"",IF(AE67&gt;=6,"+",IF(AE67&gt;=3,"+/-","")))))))</f>
        <v/>
      </c>
      <c r="AR67" s="80" t="str">
        <f t="shared" ref="AR67:AR95" si="60">IFERROR(VLOOKUP($AK67,$K$130:$U$142,8,FALSE),IF(AF67="","",IF($H67&lt;=35,IF(AF67&lt;=1,"",IF(AF67&gt;=2,"+","+/-")),IF($H67&lt;=37,IF(AF67&lt;1.5,"",IF(AF67&gt;=3,"+","+/-")),IF(AF67&lt;3,"",IF(AF67&gt;=6,"+",IF(AF67&gt;=3,"+/-","")))))))</f>
        <v/>
      </c>
      <c r="AS67" s="80" t="str">
        <f t="shared" ref="AS67:AS95" si="61">IFERROR(VLOOKUP($AK67,$K$130:$U$142,9,FALSE),IF(AG67="","",IF($H67&lt;=35,IF(AG67&lt;=1,"",IF(AG67&gt;=2,"+","+/-")),IF($H67&lt;=37,IF(AG67&lt;1.5,"",IF(AG67&gt;=3,"+","+/-")),IF(AG67&lt;3,"",IF(AG67&gt;=6,"+",IF(AG67&gt;=3,"+/-","")))))))</f>
        <v/>
      </c>
      <c r="AT67" s="80" t="str">
        <f t="shared" ref="AT67:AT95" si="62">IFERROR(VLOOKUP($AK67,$K$130:$U$142,10,FALSE),IF(AH67="","",IF($H67&lt;=35,IF(AH67&lt;=1,"",IF(AH67&gt;=2,"+","+/-")),IF($H67&lt;=37,IF(AH67&lt;1.5,"",IF(AH67&gt;=3,"+","+/-")),IF(AH67&lt;3,"",IF(AH67&gt;=6,"+",IF(AH67&gt;=3,"+/-","")))))))</f>
        <v/>
      </c>
      <c r="AU67" s="80" t="str">
        <f t="shared" ref="AU67:AU95" si="63">IFERROR(VLOOKUP($AK67,$K$130:$U$142,11,FALSE),IF(AI67="","",IF($H67&lt;=35,IF(AI67&lt;=1,"",IF(AI67&gt;=2,"+","+/-")),IF($H67&lt;=37,IF(AI67&lt;1.5,"",IF(AI67&gt;=3,"+","+/-")),IF(AI67&lt;3,"",IF(AI67&gt;=6,"+",IF(AI67&gt;=3,"+/-","")))))))</f>
        <v/>
      </c>
    </row>
    <row r="68" spans="1:47" x14ac:dyDescent="0.25">
      <c r="A68" s="73" t="s">
        <v>65</v>
      </c>
      <c r="B68" s="74" t="str">
        <f>'Array Table'!B67</f>
        <v>Prevotella disiens</v>
      </c>
      <c r="C68" s="75">
        <f>IF(SUM('NTC Data'!C$2:C$98)&gt;10,IF(AND(ISNUMBER('NTC Data'!C67),'NTC Data'!C67&lt;40,'NTC Data'!C67&gt;0),'NTC Data'!C67,40),"")</f>
        <v>40</v>
      </c>
      <c r="D68" s="75">
        <f>IF(SUM('NTC Data'!D$2:D$98)&gt;10,IF(AND(ISNUMBER('NTC Data'!D67),'NTC Data'!D67&lt;40,'NTC Data'!D67&gt;0),'NTC Data'!D67,40),"")</f>
        <v>40</v>
      </c>
      <c r="E68" s="75" t="str">
        <f>IF(SUM('NTC Data'!E$2:E$98)&gt;10,IF(AND(ISNUMBER('NTC Data'!E67),'NTC Data'!E67&lt;40,'NTC Data'!E67&gt;0),'NTC Data'!E67,40),"")</f>
        <v/>
      </c>
      <c r="F68" s="75" t="str">
        <f>IF(SUM('NTC Data'!F$2:F$98)&gt;10,IF(AND(ISNUMBER('NTC Data'!F67),'NTC Data'!F67&lt;40,'NTC Data'!F67&gt;0),'NTC Data'!F67,40),"")</f>
        <v/>
      </c>
      <c r="G68" s="75" t="str">
        <f>IF(SUM('NTC Data'!G$2:G$98)&gt;10,IF(AND(ISNUMBER('NTC Data'!G67),'NTC Data'!G67&lt;40,'NTC Data'!G67&gt;0),'NTC Data'!G67,40),"")</f>
        <v/>
      </c>
      <c r="H68" s="75">
        <f t="shared" ref="H68:H98" si="64">IF(ISERROR(AVERAGE(C68:G68)),"",AVERAGE(C68:G68))</f>
        <v>40</v>
      </c>
      <c r="I68" s="75" t="str">
        <f t="shared" ref="I68:I98" si="65">IF(ISERROR(STDEV(C68:G68)),"",IF(COUNT(C68:G68)&lt;3,"N/A",STDEV(C68:G68)))</f>
        <v>N/A</v>
      </c>
      <c r="J68" s="73" t="s">
        <v>65</v>
      </c>
      <c r="K68" s="74" t="str">
        <f>'Array Table'!B67</f>
        <v>Prevotella disiens</v>
      </c>
      <c r="L68" s="80">
        <f>IF(SUM('Test Sample Data'!C$2:C$88)&gt;10,IF(AND(ISNUMBER('Test Sample Data'!C67),'Test Sample Data'!C67&lt;40,'Test Sample Data'!C67&gt;0),'Test Sample Data'!C67,40),"")</f>
        <v>40</v>
      </c>
      <c r="M68" s="80">
        <f>IF(SUM('Test Sample Data'!D$2:D$88)&gt;10,IF(AND(ISNUMBER('Test Sample Data'!D67),'Test Sample Data'!D67&lt;40,'Test Sample Data'!D67&gt;0),'Test Sample Data'!D67,40),"")</f>
        <v>40</v>
      </c>
      <c r="N68" s="80" t="str">
        <f>IF(SUM('Test Sample Data'!E$2:E$88)&gt;10,IF(AND(ISNUMBER('Test Sample Data'!E67),'Test Sample Data'!E67&lt;40,'Test Sample Data'!E67&gt;0),'Test Sample Data'!E67,40),"")</f>
        <v/>
      </c>
      <c r="O68" s="80" t="str">
        <f>IF(SUM('Test Sample Data'!F$2:F$88)&gt;10,IF(AND(ISNUMBER('Test Sample Data'!F67),'Test Sample Data'!F67&lt;40,'Test Sample Data'!F67&gt;0),'Test Sample Data'!F67,40),"")</f>
        <v/>
      </c>
      <c r="P68" s="80" t="str">
        <f>IF(SUM('Test Sample Data'!G$2:G$88)&gt;10,IF(AND(ISNUMBER('Test Sample Data'!G67),'Test Sample Data'!G67&lt;40,'Test Sample Data'!G67&gt;0),'Test Sample Data'!G67,40),"")</f>
        <v/>
      </c>
      <c r="Q68" s="80" t="str">
        <f>IF(SUM('Test Sample Data'!H$2:H$88)&gt;10,IF(AND(ISNUMBER('Test Sample Data'!H67),'Test Sample Data'!H67&lt;40,'Test Sample Data'!H67&gt;0),'Test Sample Data'!H67,40),"")</f>
        <v/>
      </c>
      <c r="R68" s="80" t="str">
        <f>IF(SUM('Test Sample Data'!I$2:I$88)&gt;10,IF(AND(ISNUMBER('Test Sample Data'!I67),'Test Sample Data'!I67&lt;40,'Test Sample Data'!I67&gt;0),'Test Sample Data'!I67,40),"")</f>
        <v/>
      </c>
      <c r="S68" s="80" t="str">
        <f>IF(SUM('Test Sample Data'!J$2:J$88)&gt;10,IF(AND(ISNUMBER('Test Sample Data'!J67),'Test Sample Data'!J67&lt;40,'Test Sample Data'!J67&gt;0),'Test Sample Data'!J67,40),"")</f>
        <v/>
      </c>
      <c r="T68" s="80" t="str">
        <f>IF(SUM('Test Sample Data'!K$2:K$88)&gt;10,IF(AND(ISNUMBER('Test Sample Data'!K67),'Test Sample Data'!K67&lt;40,'Test Sample Data'!K67&gt;0),'Test Sample Data'!K67,40),"")</f>
        <v/>
      </c>
      <c r="U68" s="80" t="str">
        <f>IF(SUM('Test Sample Data'!L$2:L$88)&gt;10,IF(AND(ISNUMBER('Test Sample Data'!L67),'Test Sample Data'!L67&lt;40,'Test Sample Data'!L67&gt;0),'Test Sample Data'!L67,40),"")</f>
        <v/>
      </c>
      <c r="V68" s="75">
        <f t="shared" ref="V68:V98" si="66">IF(ISERROR(AVERAGE(L68:U68)),"",AVERAGE(L68:U68))</f>
        <v>40</v>
      </c>
      <c r="W68" s="75" t="str">
        <f t="shared" ref="W68:W98" si="67">IF(ISERROR(STDEV(L68:U68)),"",IF(COUNT(L68:U68)&lt;3,"N/A",STDEV(L68:U68)))</f>
        <v>N/A</v>
      </c>
      <c r="X68" s="73" t="s">
        <v>65</v>
      </c>
      <c r="Y68" s="74" t="str">
        <f>'Array Table'!B67</f>
        <v>Prevotella disiens</v>
      </c>
      <c r="Z68" s="81">
        <f t="shared" si="44"/>
        <v>0</v>
      </c>
      <c r="AA68" s="81">
        <f t="shared" si="45"/>
        <v>0</v>
      </c>
      <c r="AB68" s="81" t="str">
        <f t="shared" si="46"/>
        <v/>
      </c>
      <c r="AC68" s="81" t="str">
        <f t="shared" si="47"/>
        <v/>
      </c>
      <c r="AD68" s="81" t="str">
        <f t="shared" si="48"/>
        <v/>
      </c>
      <c r="AE68" s="81" t="str">
        <f t="shared" si="49"/>
        <v/>
      </c>
      <c r="AF68" s="81" t="str">
        <f t="shared" si="50"/>
        <v/>
      </c>
      <c r="AG68" s="81" t="str">
        <f t="shared" si="51"/>
        <v/>
      </c>
      <c r="AH68" s="81" t="str">
        <f t="shared" si="52"/>
        <v/>
      </c>
      <c r="AI68" s="81" t="str">
        <f t="shared" si="53"/>
        <v/>
      </c>
      <c r="AJ68" s="73" t="s">
        <v>65</v>
      </c>
      <c r="AK68" s="74" t="str">
        <f>'Array Table'!B67</f>
        <v>Prevotella disiens</v>
      </c>
      <c r="AL68" s="80" t="str">
        <f t="shared" si="54"/>
        <v/>
      </c>
      <c r="AM68" s="80" t="str">
        <f t="shared" si="55"/>
        <v/>
      </c>
      <c r="AN68" s="80" t="str">
        <f t="shared" si="56"/>
        <v/>
      </c>
      <c r="AO68" s="80" t="str">
        <f t="shared" si="57"/>
        <v/>
      </c>
      <c r="AP68" s="80" t="str">
        <f t="shared" si="58"/>
        <v/>
      </c>
      <c r="AQ68" s="80" t="str">
        <f t="shared" si="59"/>
        <v/>
      </c>
      <c r="AR68" s="80" t="str">
        <f t="shared" si="60"/>
        <v/>
      </c>
      <c r="AS68" s="80" t="str">
        <f t="shared" si="61"/>
        <v/>
      </c>
      <c r="AT68" s="80" t="str">
        <f t="shared" si="62"/>
        <v/>
      </c>
      <c r="AU68" s="80" t="str">
        <f t="shared" si="63"/>
        <v/>
      </c>
    </row>
    <row r="69" spans="1:47" x14ac:dyDescent="0.25">
      <c r="A69" s="73" t="s">
        <v>66</v>
      </c>
      <c r="B69" s="74" t="str">
        <f>'Array Table'!B68</f>
        <v>Prevotella intermedia</v>
      </c>
      <c r="C69" s="75">
        <f>IF(SUM('NTC Data'!C$2:C$98)&gt;10,IF(AND(ISNUMBER('NTC Data'!C68),'NTC Data'!C68&lt;40,'NTC Data'!C68&gt;0),'NTC Data'!C68,40),"")</f>
        <v>40</v>
      </c>
      <c r="D69" s="75">
        <f>IF(SUM('NTC Data'!D$2:D$98)&gt;10,IF(AND(ISNUMBER('NTC Data'!D68),'NTC Data'!D68&lt;40,'NTC Data'!D68&gt;0),'NTC Data'!D68,40),"")</f>
        <v>40</v>
      </c>
      <c r="E69" s="75" t="str">
        <f>IF(SUM('NTC Data'!E$2:E$98)&gt;10,IF(AND(ISNUMBER('NTC Data'!E68),'NTC Data'!E68&lt;40,'NTC Data'!E68&gt;0),'NTC Data'!E68,40),"")</f>
        <v/>
      </c>
      <c r="F69" s="75" t="str">
        <f>IF(SUM('NTC Data'!F$2:F$98)&gt;10,IF(AND(ISNUMBER('NTC Data'!F68),'NTC Data'!F68&lt;40,'NTC Data'!F68&gt;0),'NTC Data'!F68,40),"")</f>
        <v/>
      </c>
      <c r="G69" s="75" t="str">
        <f>IF(SUM('NTC Data'!G$2:G$98)&gt;10,IF(AND(ISNUMBER('NTC Data'!G68),'NTC Data'!G68&lt;40,'NTC Data'!G68&gt;0),'NTC Data'!G68,40),"")</f>
        <v/>
      </c>
      <c r="H69" s="75">
        <f t="shared" si="64"/>
        <v>40</v>
      </c>
      <c r="I69" s="75" t="str">
        <f t="shared" si="65"/>
        <v>N/A</v>
      </c>
      <c r="J69" s="73" t="s">
        <v>66</v>
      </c>
      <c r="K69" s="74" t="str">
        <f>'Array Table'!B68</f>
        <v>Prevotella intermedia</v>
      </c>
      <c r="L69" s="80">
        <f>IF(SUM('Test Sample Data'!C$2:C$88)&gt;10,IF(AND(ISNUMBER('Test Sample Data'!C68),'Test Sample Data'!C68&lt;40,'Test Sample Data'!C68&gt;0),'Test Sample Data'!C68,40),"")</f>
        <v>40</v>
      </c>
      <c r="M69" s="80">
        <f>IF(SUM('Test Sample Data'!D$2:D$88)&gt;10,IF(AND(ISNUMBER('Test Sample Data'!D68),'Test Sample Data'!D68&lt;40,'Test Sample Data'!D68&gt;0),'Test Sample Data'!D68,40),"")</f>
        <v>40</v>
      </c>
      <c r="N69" s="80" t="str">
        <f>IF(SUM('Test Sample Data'!E$2:E$88)&gt;10,IF(AND(ISNUMBER('Test Sample Data'!E68),'Test Sample Data'!E68&lt;40,'Test Sample Data'!E68&gt;0),'Test Sample Data'!E68,40),"")</f>
        <v/>
      </c>
      <c r="O69" s="80" t="str">
        <f>IF(SUM('Test Sample Data'!F$2:F$88)&gt;10,IF(AND(ISNUMBER('Test Sample Data'!F68),'Test Sample Data'!F68&lt;40,'Test Sample Data'!F68&gt;0),'Test Sample Data'!F68,40),"")</f>
        <v/>
      </c>
      <c r="P69" s="80" t="str">
        <f>IF(SUM('Test Sample Data'!G$2:G$88)&gt;10,IF(AND(ISNUMBER('Test Sample Data'!G68),'Test Sample Data'!G68&lt;40,'Test Sample Data'!G68&gt;0),'Test Sample Data'!G68,40),"")</f>
        <v/>
      </c>
      <c r="Q69" s="80" t="str">
        <f>IF(SUM('Test Sample Data'!H$2:H$88)&gt;10,IF(AND(ISNUMBER('Test Sample Data'!H68),'Test Sample Data'!H68&lt;40,'Test Sample Data'!H68&gt;0),'Test Sample Data'!H68,40),"")</f>
        <v/>
      </c>
      <c r="R69" s="80" t="str">
        <f>IF(SUM('Test Sample Data'!I$2:I$88)&gt;10,IF(AND(ISNUMBER('Test Sample Data'!I68),'Test Sample Data'!I68&lt;40,'Test Sample Data'!I68&gt;0),'Test Sample Data'!I68,40),"")</f>
        <v/>
      </c>
      <c r="S69" s="80" t="str">
        <f>IF(SUM('Test Sample Data'!J$2:J$88)&gt;10,IF(AND(ISNUMBER('Test Sample Data'!J68),'Test Sample Data'!J68&lt;40,'Test Sample Data'!J68&gt;0),'Test Sample Data'!J68,40),"")</f>
        <v/>
      </c>
      <c r="T69" s="80" t="str">
        <f>IF(SUM('Test Sample Data'!K$2:K$88)&gt;10,IF(AND(ISNUMBER('Test Sample Data'!K68),'Test Sample Data'!K68&lt;40,'Test Sample Data'!K68&gt;0),'Test Sample Data'!K68,40),"")</f>
        <v/>
      </c>
      <c r="U69" s="80" t="str">
        <f>IF(SUM('Test Sample Data'!L$2:L$88)&gt;10,IF(AND(ISNUMBER('Test Sample Data'!L68),'Test Sample Data'!L68&lt;40,'Test Sample Data'!L68&gt;0),'Test Sample Data'!L68,40),"")</f>
        <v/>
      </c>
      <c r="V69" s="75">
        <f t="shared" si="66"/>
        <v>40</v>
      </c>
      <c r="W69" s="75" t="str">
        <f t="shared" si="67"/>
        <v>N/A</v>
      </c>
      <c r="X69" s="73" t="s">
        <v>66</v>
      </c>
      <c r="Y69" s="74" t="str">
        <f>'Array Table'!B68</f>
        <v>Prevotella intermedia</v>
      </c>
      <c r="Z69" s="81">
        <f t="shared" si="44"/>
        <v>0</v>
      </c>
      <c r="AA69" s="81">
        <f t="shared" si="45"/>
        <v>0</v>
      </c>
      <c r="AB69" s="81" t="str">
        <f t="shared" si="46"/>
        <v/>
      </c>
      <c r="AC69" s="81" t="str">
        <f t="shared" si="47"/>
        <v/>
      </c>
      <c r="AD69" s="81" t="str">
        <f t="shared" si="48"/>
        <v/>
      </c>
      <c r="AE69" s="81" t="str">
        <f t="shared" si="49"/>
        <v/>
      </c>
      <c r="AF69" s="81" t="str">
        <f t="shared" si="50"/>
        <v/>
      </c>
      <c r="AG69" s="81" t="str">
        <f t="shared" si="51"/>
        <v/>
      </c>
      <c r="AH69" s="81" t="str">
        <f t="shared" si="52"/>
        <v/>
      </c>
      <c r="AI69" s="81" t="str">
        <f t="shared" si="53"/>
        <v/>
      </c>
      <c r="AJ69" s="73" t="s">
        <v>66</v>
      </c>
      <c r="AK69" s="74" t="str">
        <f>'Array Table'!B68</f>
        <v>Prevotella intermedia</v>
      </c>
      <c r="AL69" s="80" t="str">
        <f t="shared" si="54"/>
        <v/>
      </c>
      <c r="AM69" s="80" t="str">
        <f t="shared" si="55"/>
        <v/>
      </c>
      <c r="AN69" s="80" t="str">
        <f t="shared" si="56"/>
        <v/>
      </c>
      <c r="AO69" s="80" t="str">
        <f t="shared" si="57"/>
        <v/>
      </c>
      <c r="AP69" s="80" t="str">
        <f t="shared" si="58"/>
        <v/>
      </c>
      <c r="AQ69" s="80" t="str">
        <f t="shared" si="59"/>
        <v/>
      </c>
      <c r="AR69" s="80" t="str">
        <f t="shared" si="60"/>
        <v/>
      </c>
      <c r="AS69" s="80" t="str">
        <f t="shared" si="61"/>
        <v/>
      </c>
      <c r="AT69" s="80" t="str">
        <f t="shared" si="62"/>
        <v/>
      </c>
      <c r="AU69" s="80" t="str">
        <f t="shared" si="63"/>
        <v/>
      </c>
    </row>
    <row r="70" spans="1:47" x14ac:dyDescent="0.25">
      <c r="A70" s="73" t="s">
        <v>67</v>
      </c>
      <c r="B70" s="74" t="str">
        <f>'Array Table'!B69</f>
        <v>Prevotella melaninogenica</v>
      </c>
      <c r="C70" s="75">
        <f>IF(SUM('NTC Data'!C$2:C$98)&gt;10,IF(AND(ISNUMBER('NTC Data'!C69),'NTC Data'!C69&lt;40,'NTC Data'!C69&gt;0),'NTC Data'!C69,40),"")</f>
        <v>40</v>
      </c>
      <c r="D70" s="75">
        <f>IF(SUM('NTC Data'!D$2:D$98)&gt;10,IF(AND(ISNUMBER('NTC Data'!D69),'NTC Data'!D69&lt;40,'NTC Data'!D69&gt;0),'NTC Data'!D69,40),"")</f>
        <v>40</v>
      </c>
      <c r="E70" s="75" t="str">
        <f>IF(SUM('NTC Data'!E$2:E$98)&gt;10,IF(AND(ISNUMBER('NTC Data'!E69),'NTC Data'!E69&lt;40,'NTC Data'!E69&gt;0),'NTC Data'!E69,40),"")</f>
        <v/>
      </c>
      <c r="F70" s="75" t="str">
        <f>IF(SUM('NTC Data'!F$2:F$98)&gt;10,IF(AND(ISNUMBER('NTC Data'!F69),'NTC Data'!F69&lt;40,'NTC Data'!F69&gt;0),'NTC Data'!F69,40),"")</f>
        <v/>
      </c>
      <c r="G70" s="75" t="str">
        <f>IF(SUM('NTC Data'!G$2:G$98)&gt;10,IF(AND(ISNUMBER('NTC Data'!G69),'NTC Data'!G69&lt;40,'NTC Data'!G69&gt;0),'NTC Data'!G69,40),"")</f>
        <v/>
      </c>
      <c r="H70" s="75">
        <f t="shared" si="64"/>
        <v>40</v>
      </c>
      <c r="I70" s="75" t="str">
        <f t="shared" si="65"/>
        <v>N/A</v>
      </c>
      <c r="J70" s="73" t="s">
        <v>67</v>
      </c>
      <c r="K70" s="74" t="str">
        <f>'Array Table'!B69</f>
        <v>Prevotella melaninogenica</v>
      </c>
      <c r="L70" s="80">
        <f>IF(SUM('Test Sample Data'!C$2:C$88)&gt;10,IF(AND(ISNUMBER('Test Sample Data'!C69),'Test Sample Data'!C69&lt;40,'Test Sample Data'!C69&gt;0),'Test Sample Data'!C69,40),"")</f>
        <v>40</v>
      </c>
      <c r="M70" s="80">
        <f>IF(SUM('Test Sample Data'!D$2:D$88)&gt;10,IF(AND(ISNUMBER('Test Sample Data'!D69),'Test Sample Data'!D69&lt;40,'Test Sample Data'!D69&gt;0),'Test Sample Data'!D69,40),"")</f>
        <v>40</v>
      </c>
      <c r="N70" s="80" t="str">
        <f>IF(SUM('Test Sample Data'!E$2:E$88)&gt;10,IF(AND(ISNUMBER('Test Sample Data'!E69),'Test Sample Data'!E69&lt;40,'Test Sample Data'!E69&gt;0),'Test Sample Data'!E69,40),"")</f>
        <v/>
      </c>
      <c r="O70" s="80" t="str">
        <f>IF(SUM('Test Sample Data'!F$2:F$88)&gt;10,IF(AND(ISNUMBER('Test Sample Data'!F69),'Test Sample Data'!F69&lt;40,'Test Sample Data'!F69&gt;0),'Test Sample Data'!F69,40),"")</f>
        <v/>
      </c>
      <c r="P70" s="80" t="str">
        <f>IF(SUM('Test Sample Data'!G$2:G$88)&gt;10,IF(AND(ISNUMBER('Test Sample Data'!G69),'Test Sample Data'!G69&lt;40,'Test Sample Data'!G69&gt;0),'Test Sample Data'!G69,40),"")</f>
        <v/>
      </c>
      <c r="Q70" s="80" t="str">
        <f>IF(SUM('Test Sample Data'!H$2:H$88)&gt;10,IF(AND(ISNUMBER('Test Sample Data'!H69),'Test Sample Data'!H69&lt;40,'Test Sample Data'!H69&gt;0),'Test Sample Data'!H69,40),"")</f>
        <v/>
      </c>
      <c r="R70" s="80" t="str">
        <f>IF(SUM('Test Sample Data'!I$2:I$88)&gt;10,IF(AND(ISNUMBER('Test Sample Data'!I69),'Test Sample Data'!I69&lt;40,'Test Sample Data'!I69&gt;0),'Test Sample Data'!I69,40),"")</f>
        <v/>
      </c>
      <c r="S70" s="80" t="str">
        <f>IF(SUM('Test Sample Data'!J$2:J$88)&gt;10,IF(AND(ISNUMBER('Test Sample Data'!J69),'Test Sample Data'!J69&lt;40,'Test Sample Data'!J69&gt;0),'Test Sample Data'!J69,40),"")</f>
        <v/>
      </c>
      <c r="T70" s="80" t="str">
        <f>IF(SUM('Test Sample Data'!K$2:K$88)&gt;10,IF(AND(ISNUMBER('Test Sample Data'!K69),'Test Sample Data'!K69&lt;40,'Test Sample Data'!K69&gt;0),'Test Sample Data'!K69,40),"")</f>
        <v/>
      </c>
      <c r="U70" s="80" t="str">
        <f>IF(SUM('Test Sample Data'!L$2:L$88)&gt;10,IF(AND(ISNUMBER('Test Sample Data'!L69),'Test Sample Data'!L69&lt;40,'Test Sample Data'!L69&gt;0),'Test Sample Data'!L69,40),"")</f>
        <v/>
      </c>
      <c r="V70" s="75">
        <f t="shared" si="66"/>
        <v>40</v>
      </c>
      <c r="W70" s="75" t="str">
        <f t="shared" si="67"/>
        <v>N/A</v>
      </c>
      <c r="X70" s="73" t="s">
        <v>67</v>
      </c>
      <c r="Y70" s="74" t="str">
        <f>'Array Table'!B69</f>
        <v>Prevotella melaninogenica</v>
      </c>
      <c r="Z70" s="81">
        <f t="shared" si="44"/>
        <v>0</v>
      </c>
      <c r="AA70" s="81">
        <f t="shared" si="45"/>
        <v>0</v>
      </c>
      <c r="AB70" s="81" t="str">
        <f t="shared" si="46"/>
        <v/>
      </c>
      <c r="AC70" s="81" t="str">
        <f t="shared" si="47"/>
        <v/>
      </c>
      <c r="AD70" s="81" t="str">
        <f t="shared" si="48"/>
        <v/>
      </c>
      <c r="AE70" s="81" t="str">
        <f t="shared" si="49"/>
        <v/>
      </c>
      <c r="AF70" s="81" t="str">
        <f t="shared" si="50"/>
        <v/>
      </c>
      <c r="AG70" s="81" t="str">
        <f t="shared" si="51"/>
        <v/>
      </c>
      <c r="AH70" s="81" t="str">
        <f t="shared" si="52"/>
        <v/>
      </c>
      <c r="AI70" s="81" t="str">
        <f t="shared" si="53"/>
        <v/>
      </c>
      <c r="AJ70" s="73" t="s">
        <v>67</v>
      </c>
      <c r="AK70" s="74" t="str">
        <f>'Array Table'!B69</f>
        <v>Prevotella melaninogenica</v>
      </c>
      <c r="AL70" s="80" t="str">
        <f t="shared" si="54"/>
        <v/>
      </c>
      <c r="AM70" s="80" t="str">
        <f t="shared" si="55"/>
        <v/>
      </c>
      <c r="AN70" s="80" t="str">
        <f t="shared" si="56"/>
        <v/>
      </c>
      <c r="AO70" s="80" t="str">
        <f t="shared" si="57"/>
        <v/>
      </c>
      <c r="AP70" s="80" t="str">
        <f t="shared" si="58"/>
        <v/>
      </c>
      <c r="AQ70" s="80" t="str">
        <f t="shared" si="59"/>
        <v/>
      </c>
      <c r="AR70" s="80" t="str">
        <f t="shared" si="60"/>
        <v/>
      </c>
      <c r="AS70" s="80" t="str">
        <f t="shared" si="61"/>
        <v/>
      </c>
      <c r="AT70" s="80" t="str">
        <f t="shared" si="62"/>
        <v/>
      </c>
      <c r="AU70" s="80" t="str">
        <f t="shared" si="63"/>
        <v/>
      </c>
    </row>
    <row r="71" spans="1:47" x14ac:dyDescent="0.25">
      <c r="A71" s="73" t="s">
        <v>68</v>
      </c>
      <c r="B71" s="74" t="str">
        <f>'Array Table'!B70</f>
        <v>Prevotella nigrescens</v>
      </c>
      <c r="C71" s="75">
        <f>IF(SUM('NTC Data'!C$2:C$98)&gt;10,IF(AND(ISNUMBER('NTC Data'!C70),'NTC Data'!C70&lt;40,'NTC Data'!C70&gt;0),'NTC Data'!C70,40),"")</f>
        <v>40</v>
      </c>
      <c r="D71" s="75">
        <f>IF(SUM('NTC Data'!D$2:D$98)&gt;10,IF(AND(ISNUMBER('NTC Data'!D70),'NTC Data'!D70&lt;40,'NTC Data'!D70&gt;0),'NTC Data'!D70,40),"")</f>
        <v>40</v>
      </c>
      <c r="E71" s="75" t="str">
        <f>IF(SUM('NTC Data'!E$2:E$98)&gt;10,IF(AND(ISNUMBER('NTC Data'!E70),'NTC Data'!E70&lt;40,'NTC Data'!E70&gt;0),'NTC Data'!E70,40),"")</f>
        <v/>
      </c>
      <c r="F71" s="75" t="str">
        <f>IF(SUM('NTC Data'!F$2:F$98)&gt;10,IF(AND(ISNUMBER('NTC Data'!F70),'NTC Data'!F70&lt;40,'NTC Data'!F70&gt;0),'NTC Data'!F70,40),"")</f>
        <v/>
      </c>
      <c r="G71" s="75" t="str">
        <f>IF(SUM('NTC Data'!G$2:G$98)&gt;10,IF(AND(ISNUMBER('NTC Data'!G70),'NTC Data'!G70&lt;40,'NTC Data'!G70&gt;0),'NTC Data'!G70,40),"")</f>
        <v/>
      </c>
      <c r="H71" s="75">
        <f t="shared" si="64"/>
        <v>40</v>
      </c>
      <c r="I71" s="75" t="str">
        <f t="shared" si="65"/>
        <v>N/A</v>
      </c>
      <c r="J71" s="73" t="s">
        <v>68</v>
      </c>
      <c r="K71" s="74" t="str">
        <f>'Array Table'!B70</f>
        <v>Prevotella nigrescens</v>
      </c>
      <c r="L71" s="80">
        <f>IF(SUM('Test Sample Data'!C$2:C$88)&gt;10,IF(AND(ISNUMBER('Test Sample Data'!C70),'Test Sample Data'!C70&lt;40,'Test Sample Data'!C70&gt;0),'Test Sample Data'!C70,40),"")</f>
        <v>40</v>
      </c>
      <c r="M71" s="80">
        <f>IF(SUM('Test Sample Data'!D$2:D$88)&gt;10,IF(AND(ISNUMBER('Test Sample Data'!D70),'Test Sample Data'!D70&lt;40,'Test Sample Data'!D70&gt;0),'Test Sample Data'!D70,40),"")</f>
        <v>40</v>
      </c>
      <c r="N71" s="80" t="str">
        <f>IF(SUM('Test Sample Data'!E$2:E$88)&gt;10,IF(AND(ISNUMBER('Test Sample Data'!E70),'Test Sample Data'!E70&lt;40,'Test Sample Data'!E70&gt;0),'Test Sample Data'!E70,40),"")</f>
        <v/>
      </c>
      <c r="O71" s="80" t="str">
        <f>IF(SUM('Test Sample Data'!F$2:F$88)&gt;10,IF(AND(ISNUMBER('Test Sample Data'!F70),'Test Sample Data'!F70&lt;40,'Test Sample Data'!F70&gt;0),'Test Sample Data'!F70,40),"")</f>
        <v/>
      </c>
      <c r="P71" s="80" t="str">
        <f>IF(SUM('Test Sample Data'!G$2:G$88)&gt;10,IF(AND(ISNUMBER('Test Sample Data'!G70),'Test Sample Data'!G70&lt;40,'Test Sample Data'!G70&gt;0),'Test Sample Data'!G70,40),"")</f>
        <v/>
      </c>
      <c r="Q71" s="80" t="str">
        <f>IF(SUM('Test Sample Data'!H$2:H$88)&gt;10,IF(AND(ISNUMBER('Test Sample Data'!H70),'Test Sample Data'!H70&lt;40,'Test Sample Data'!H70&gt;0),'Test Sample Data'!H70,40),"")</f>
        <v/>
      </c>
      <c r="R71" s="80" t="str">
        <f>IF(SUM('Test Sample Data'!I$2:I$88)&gt;10,IF(AND(ISNUMBER('Test Sample Data'!I70),'Test Sample Data'!I70&lt;40,'Test Sample Data'!I70&gt;0),'Test Sample Data'!I70,40),"")</f>
        <v/>
      </c>
      <c r="S71" s="80" t="str">
        <f>IF(SUM('Test Sample Data'!J$2:J$88)&gt;10,IF(AND(ISNUMBER('Test Sample Data'!J70),'Test Sample Data'!J70&lt;40,'Test Sample Data'!J70&gt;0),'Test Sample Data'!J70,40),"")</f>
        <v/>
      </c>
      <c r="T71" s="80" t="str">
        <f>IF(SUM('Test Sample Data'!K$2:K$88)&gt;10,IF(AND(ISNUMBER('Test Sample Data'!K70),'Test Sample Data'!K70&lt;40,'Test Sample Data'!K70&gt;0),'Test Sample Data'!K70,40),"")</f>
        <v/>
      </c>
      <c r="U71" s="80" t="str">
        <f>IF(SUM('Test Sample Data'!L$2:L$88)&gt;10,IF(AND(ISNUMBER('Test Sample Data'!L70),'Test Sample Data'!L70&lt;40,'Test Sample Data'!L70&gt;0),'Test Sample Data'!L70,40),"")</f>
        <v/>
      </c>
      <c r="V71" s="75">
        <f t="shared" si="66"/>
        <v>40</v>
      </c>
      <c r="W71" s="75" t="str">
        <f t="shared" si="67"/>
        <v>N/A</v>
      </c>
      <c r="X71" s="73" t="s">
        <v>68</v>
      </c>
      <c r="Y71" s="74" t="str">
        <f>'Array Table'!B70</f>
        <v>Prevotella nigrescens</v>
      </c>
      <c r="Z71" s="81">
        <f t="shared" si="44"/>
        <v>0</v>
      </c>
      <c r="AA71" s="81">
        <f t="shared" si="45"/>
        <v>0</v>
      </c>
      <c r="AB71" s="81" t="str">
        <f t="shared" si="46"/>
        <v/>
      </c>
      <c r="AC71" s="81" t="str">
        <f t="shared" si="47"/>
        <v/>
      </c>
      <c r="AD71" s="81" t="str">
        <f t="shared" si="48"/>
        <v/>
      </c>
      <c r="AE71" s="81" t="str">
        <f t="shared" si="49"/>
        <v/>
      </c>
      <c r="AF71" s="81" t="str">
        <f t="shared" si="50"/>
        <v/>
      </c>
      <c r="AG71" s="81" t="str">
        <f t="shared" si="51"/>
        <v/>
      </c>
      <c r="AH71" s="81" t="str">
        <f t="shared" si="52"/>
        <v/>
      </c>
      <c r="AI71" s="81" t="str">
        <f t="shared" si="53"/>
        <v/>
      </c>
      <c r="AJ71" s="73" t="s">
        <v>68</v>
      </c>
      <c r="AK71" s="74" t="str">
        <f>'Array Table'!B70</f>
        <v>Prevotella nigrescens</v>
      </c>
      <c r="AL71" s="80" t="str">
        <f t="shared" si="54"/>
        <v/>
      </c>
      <c r="AM71" s="80" t="str">
        <f t="shared" si="55"/>
        <v/>
      </c>
      <c r="AN71" s="80" t="str">
        <f t="shared" si="56"/>
        <v/>
      </c>
      <c r="AO71" s="80" t="str">
        <f t="shared" si="57"/>
        <v/>
      </c>
      <c r="AP71" s="80" t="str">
        <f t="shared" si="58"/>
        <v/>
      </c>
      <c r="AQ71" s="80" t="str">
        <f t="shared" si="59"/>
        <v/>
      </c>
      <c r="AR71" s="80" t="str">
        <f t="shared" si="60"/>
        <v/>
      </c>
      <c r="AS71" s="80" t="str">
        <f t="shared" si="61"/>
        <v/>
      </c>
      <c r="AT71" s="80" t="str">
        <f t="shared" si="62"/>
        <v/>
      </c>
      <c r="AU71" s="80" t="str">
        <f t="shared" si="63"/>
        <v/>
      </c>
    </row>
    <row r="72" spans="1:47" x14ac:dyDescent="0.25">
      <c r="A72" s="73" t="s">
        <v>69</v>
      </c>
      <c r="B72" s="74" t="str">
        <f>'Array Table'!B71</f>
        <v>Propionibacterium acnes</v>
      </c>
      <c r="C72" s="75">
        <f>IF(SUM('NTC Data'!C$2:C$98)&gt;10,IF(AND(ISNUMBER('NTC Data'!C71),'NTC Data'!C71&lt;40,'NTC Data'!C71&gt;0),'NTC Data'!C71,40),"")</f>
        <v>40</v>
      </c>
      <c r="D72" s="75">
        <f>IF(SUM('NTC Data'!D$2:D$98)&gt;10,IF(AND(ISNUMBER('NTC Data'!D71),'NTC Data'!D71&lt;40,'NTC Data'!D71&gt;0),'NTC Data'!D71,40),"")</f>
        <v>40</v>
      </c>
      <c r="E72" s="75" t="str">
        <f>IF(SUM('NTC Data'!E$2:E$98)&gt;10,IF(AND(ISNUMBER('NTC Data'!E71),'NTC Data'!E71&lt;40,'NTC Data'!E71&gt;0),'NTC Data'!E71,40),"")</f>
        <v/>
      </c>
      <c r="F72" s="75" t="str">
        <f>IF(SUM('NTC Data'!F$2:F$98)&gt;10,IF(AND(ISNUMBER('NTC Data'!F71),'NTC Data'!F71&lt;40,'NTC Data'!F71&gt;0),'NTC Data'!F71,40),"")</f>
        <v/>
      </c>
      <c r="G72" s="75" t="str">
        <f>IF(SUM('NTC Data'!G$2:G$98)&gt;10,IF(AND(ISNUMBER('NTC Data'!G71),'NTC Data'!G71&lt;40,'NTC Data'!G71&gt;0),'NTC Data'!G71,40),"")</f>
        <v/>
      </c>
      <c r="H72" s="75">
        <f t="shared" si="64"/>
        <v>40</v>
      </c>
      <c r="I72" s="75" t="str">
        <f t="shared" si="65"/>
        <v>N/A</v>
      </c>
      <c r="J72" s="73" t="s">
        <v>69</v>
      </c>
      <c r="K72" s="74" t="str">
        <f>'Array Table'!B71</f>
        <v>Propionibacterium acnes</v>
      </c>
      <c r="L72" s="80">
        <f>IF(SUM('Test Sample Data'!C$2:C$88)&gt;10,IF(AND(ISNUMBER('Test Sample Data'!C71),'Test Sample Data'!C71&lt;40,'Test Sample Data'!C71&gt;0),'Test Sample Data'!C71,40),"")</f>
        <v>40</v>
      </c>
      <c r="M72" s="80">
        <f>IF(SUM('Test Sample Data'!D$2:D$88)&gt;10,IF(AND(ISNUMBER('Test Sample Data'!D71),'Test Sample Data'!D71&lt;40,'Test Sample Data'!D71&gt;0),'Test Sample Data'!D71,40),"")</f>
        <v>40</v>
      </c>
      <c r="N72" s="80" t="str">
        <f>IF(SUM('Test Sample Data'!E$2:E$88)&gt;10,IF(AND(ISNUMBER('Test Sample Data'!E71),'Test Sample Data'!E71&lt;40,'Test Sample Data'!E71&gt;0),'Test Sample Data'!E71,40),"")</f>
        <v/>
      </c>
      <c r="O72" s="80" t="str">
        <f>IF(SUM('Test Sample Data'!F$2:F$88)&gt;10,IF(AND(ISNUMBER('Test Sample Data'!F71),'Test Sample Data'!F71&lt;40,'Test Sample Data'!F71&gt;0),'Test Sample Data'!F71,40),"")</f>
        <v/>
      </c>
      <c r="P72" s="80" t="str">
        <f>IF(SUM('Test Sample Data'!G$2:G$88)&gt;10,IF(AND(ISNUMBER('Test Sample Data'!G71),'Test Sample Data'!G71&lt;40,'Test Sample Data'!G71&gt;0),'Test Sample Data'!G71,40),"")</f>
        <v/>
      </c>
      <c r="Q72" s="80" t="str">
        <f>IF(SUM('Test Sample Data'!H$2:H$88)&gt;10,IF(AND(ISNUMBER('Test Sample Data'!H71),'Test Sample Data'!H71&lt;40,'Test Sample Data'!H71&gt;0),'Test Sample Data'!H71,40),"")</f>
        <v/>
      </c>
      <c r="R72" s="80" t="str">
        <f>IF(SUM('Test Sample Data'!I$2:I$88)&gt;10,IF(AND(ISNUMBER('Test Sample Data'!I71),'Test Sample Data'!I71&lt;40,'Test Sample Data'!I71&gt;0),'Test Sample Data'!I71,40),"")</f>
        <v/>
      </c>
      <c r="S72" s="80" t="str">
        <f>IF(SUM('Test Sample Data'!J$2:J$88)&gt;10,IF(AND(ISNUMBER('Test Sample Data'!J71),'Test Sample Data'!J71&lt;40,'Test Sample Data'!J71&gt;0),'Test Sample Data'!J71,40),"")</f>
        <v/>
      </c>
      <c r="T72" s="80" t="str">
        <f>IF(SUM('Test Sample Data'!K$2:K$88)&gt;10,IF(AND(ISNUMBER('Test Sample Data'!K71),'Test Sample Data'!K71&lt;40,'Test Sample Data'!K71&gt;0),'Test Sample Data'!K71,40),"")</f>
        <v/>
      </c>
      <c r="U72" s="80" t="str">
        <f>IF(SUM('Test Sample Data'!L$2:L$88)&gt;10,IF(AND(ISNUMBER('Test Sample Data'!L71),'Test Sample Data'!L71&lt;40,'Test Sample Data'!L71&gt;0),'Test Sample Data'!L71,40),"")</f>
        <v/>
      </c>
      <c r="V72" s="75">
        <f t="shared" si="66"/>
        <v>40</v>
      </c>
      <c r="W72" s="75" t="str">
        <f t="shared" si="67"/>
        <v>N/A</v>
      </c>
      <c r="X72" s="73" t="s">
        <v>69</v>
      </c>
      <c r="Y72" s="74" t="str">
        <f>'Array Table'!B71</f>
        <v>Propionibacterium acnes</v>
      </c>
      <c r="Z72" s="81">
        <f t="shared" si="44"/>
        <v>0</v>
      </c>
      <c r="AA72" s="81">
        <f t="shared" si="45"/>
        <v>0</v>
      </c>
      <c r="AB72" s="81" t="str">
        <f t="shared" si="46"/>
        <v/>
      </c>
      <c r="AC72" s="81" t="str">
        <f t="shared" si="47"/>
        <v/>
      </c>
      <c r="AD72" s="81" t="str">
        <f t="shared" si="48"/>
        <v/>
      </c>
      <c r="AE72" s="81" t="str">
        <f t="shared" si="49"/>
        <v/>
      </c>
      <c r="AF72" s="81" t="str">
        <f t="shared" si="50"/>
        <v/>
      </c>
      <c r="AG72" s="81" t="str">
        <f t="shared" si="51"/>
        <v/>
      </c>
      <c r="AH72" s="81" t="str">
        <f t="shared" si="52"/>
        <v/>
      </c>
      <c r="AI72" s="81" t="str">
        <f t="shared" si="53"/>
        <v/>
      </c>
      <c r="AJ72" s="73" t="s">
        <v>69</v>
      </c>
      <c r="AK72" s="74" t="str">
        <f>'Array Table'!B71</f>
        <v>Propionibacterium acnes</v>
      </c>
      <c r="AL72" s="80" t="str">
        <f t="shared" si="54"/>
        <v/>
      </c>
      <c r="AM72" s="80" t="str">
        <f t="shared" si="55"/>
        <v/>
      </c>
      <c r="AN72" s="80" t="str">
        <f t="shared" si="56"/>
        <v/>
      </c>
      <c r="AO72" s="80" t="str">
        <f t="shared" si="57"/>
        <v/>
      </c>
      <c r="AP72" s="80" t="str">
        <f t="shared" si="58"/>
        <v/>
      </c>
      <c r="AQ72" s="80" t="str">
        <f t="shared" si="59"/>
        <v/>
      </c>
      <c r="AR72" s="80" t="str">
        <f t="shared" si="60"/>
        <v/>
      </c>
      <c r="AS72" s="80" t="str">
        <f t="shared" si="61"/>
        <v/>
      </c>
      <c r="AT72" s="80" t="str">
        <f t="shared" si="62"/>
        <v/>
      </c>
      <c r="AU72" s="80" t="str">
        <f t="shared" si="63"/>
        <v/>
      </c>
    </row>
    <row r="73" spans="1:47" x14ac:dyDescent="0.25">
      <c r="A73" s="73" t="s">
        <v>70</v>
      </c>
      <c r="B73" s="74" t="str">
        <f>'Array Table'!B72</f>
        <v>Pseudomonas aeruginosa</v>
      </c>
      <c r="C73" s="75">
        <f>IF(SUM('NTC Data'!C$2:C$98)&gt;10,IF(AND(ISNUMBER('NTC Data'!C72),'NTC Data'!C72&lt;40,'NTC Data'!C72&gt;0),'NTC Data'!C72,40),"")</f>
        <v>40</v>
      </c>
      <c r="D73" s="75">
        <f>IF(SUM('NTC Data'!D$2:D$98)&gt;10,IF(AND(ISNUMBER('NTC Data'!D72),'NTC Data'!D72&lt;40,'NTC Data'!D72&gt;0),'NTC Data'!D72,40),"")</f>
        <v>40</v>
      </c>
      <c r="E73" s="75" t="str">
        <f>IF(SUM('NTC Data'!E$2:E$98)&gt;10,IF(AND(ISNUMBER('NTC Data'!E72),'NTC Data'!E72&lt;40,'NTC Data'!E72&gt;0),'NTC Data'!E72,40),"")</f>
        <v/>
      </c>
      <c r="F73" s="75" t="str">
        <f>IF(SUM('NTC Data'!F$2:F$98)&gt;10,IF(AND(ISNUMBER('NTC Data'!F72),'NTC Data'!F72&lt;40,'NTC Data'!F72&gt;0),'NTC Data'!F72,40),"")</f>
        <v/>
      </c>
      <c r="G73" s="75" t="str">
        <f>IF(SUM('NTC Data'!G$2:G$98)&gt;10,IF(AND(ISNUMBER('NTC Data'!G72),'NTC Data'!G72&lt;40,'NTC Data'!G72&gt;0),'NTC Data'!G72,40),"")</f>
        <v/>
      </c>
      <c r="H73" s="75">
        <f t="shared" si="64"/>
        <v>40</v>
      </c>
      <c r="I73" s="75" t="str">
        <f t="shared" si="65"/>
        <v>N/A</v>
      </c>
      <c r="J73" s="73" t="s">
        <v>70</v>
      </c>
      <c r="K73" s="74" t="str">
        <f>'Array Table'!B72</f>
        <v>Pseudomonas aeruginosa</v>
      </c>
      <c r="L73" s="80">
        <f>IF(SUM('Test Sample Data'!C$2:C$88)&gt;10,IF(AND(ISNUMBER('Test Sample Data'!C72),'Test Sample Data'!C72&lt;40,'Test Sample Data'!C72&gt;0),'Test Sample Data'!C72,40),"")</f>
        <v>40</v>
      </c>
      <c r="M73" s="80">
        <f>IF(SUM('Test Sample Data'!D$2:D$88)&gt;10,IF(AND(ISNUMBER('Test Sample Data'!D72),'Test Sample Data'!D72&lt;40,'Test Sample Data'!D72&gt;0),'Test Sample Data'!D72,40),"")</f>
        <v>40</v>
      </c>
      <c r="N73" s="80" t="str">
        <f>IF(SUM('Test Sample Data'!E$2:E$88)&gt;10,IF(AND(ISNUMBER('Test Sample Data'!E72),'Test Sample Data'!E72&lt;40,'Test Sample Data'!E72&gt;0),'Test Sample Data'!E72,40),"")</f>
        <v/>
      </c>
      <c r="O73" s="80" t="str">
        <f>IF(SUM('Test Sample Data'!F$2:F$88)&gt;10,IF(AND(ISNUMBER('Test Sample Data'!F72),'Test Sample Data'!F72&lt;40,'Test Sample Data'!F72&gt;0),'Test Sample Data'!F72,40),"")</f>
        <v/>
      </c>
      <c r="P73" s="80" t="str">
        <f>IF(SUM('Test Sample Data'!G$2:G$88)&gt;10,IF(AND(ISNUMBER('Test Sample Data'!G72),'Test Sample Data'!G72&lt;40,'Test Sample Data'!G72&gt;0),'Test Sample Data'!G72,40),"")</f>
        <v/>
      </c>
      <c r="Q73" s="80" t="str">
        <f>IF(SUM('Test Sample Data'!H$2:H$88)&gt;10,IF(AND(ISNUMBER('Test Sample Data'!H72),'Test Sample Data'!H72&lt;40,'Test Sample Data'!H72&gt;0),'Test Sample Data'!H72,40),"")</f>
        <v/>
      </c>
      <c r="R73" s="80" t="str">
        <f>IF(SUM('Test Sample Data'!I$2:I$88)&gt;10,IF(AND(ISNUMBER('Test Sample Data'!I72),'Test Sample Data'!I72&lt;40,'Test Sample Data'!I72&gt;0),'Test Sample Data'!I72,40),"")</f>
        <v/>
      </c>
      <c r="S73" s="80" t="str">
        <f>IF(SUM('Test Sample Data'!J$2:J$88)&gt;10,IF(AND(ISNUMBER('Test Sample Data'!J72),'Test Sample Data'!J72&lt;40,'Test Sample Data'!J72&gt;0),'Test Sample Data'!J72,40),"")</f>
        <v/>
      </c>
      <c r="T73" s="80" t="str">
        <f>IF(SUM('Test Sample Data'!K$2:K$88)&gt;10,IF(AND(ISNUMBER('Test Sample Data'!K72),'Test Sample Data'!K72&lt;40,'Test Sample Data'!K72&gt;0),'Test Sample Data'!K72,40),"")</f>
        <v/>
      </c>
      <c r="U73" s="80" t="str">
        <f>IF(SUM('Test Sample Data'!L$2:L$88)&gt;10,IF(AND(ISNUMBER('Test Sample Data'!L72),'Test Sample Data'!L72&lt;40,'Test Sample Data'!L72&gt;0),'Test Sample Data'!L72,40),"")</f>
        <v/>
      </c>
      <c r="V73" s="75">
        <f t="shared" si="66"/>
        <v>40</v>
      </c>
      <c r="W73" s="75" t="str">
        <f t="shared" si="67"/>
        <v>N/A</v>
      </c>
      <c r="X73" s="73" t="s">
        <v>70</v>
      </c>
      <c r="Y73" s="74" t="str">
        <f>'Array Table'!B72</f>
        <v>Pseudomonas aeruginosa</v>
      </c>
      <c r="Z73" s="81">
        <f t="shared" si="44"/>
        <v>0</v>
      </c>
      <c r="AA73" s="81">
        <f t="shared" si="45"/>
        <v>0</v>
      </c>
      <c r="AB73" s="81" t="str">
        <f t="shared" si="46"/>
        <v/>
      </c>
      <c r="AC73" s="81" t="str">
        <f t="shared" si="47"/>
        <v/>
      </c>
      <c r="AD73" s="81" t="str">
        <f t="shared" si="48"/>
        <v/>
      </c>
      <c r="AE73" s="81" t="str">
        <f t="shared" si="49"/>
        <v/>
      </c>
      <c r="AF73" s="81" t="str">
        <f t="shared" si="50"/>
        <v/>
      </c>
      <c r="AG73" s="81" t="str">
        <f t="shared" si="51"/>
        <v/>
      </c>
      <c r="AH73" s="81" t="str">
        <f t="shared" si="52"/>
        <v/>
      </c>
      <c r="AI73" s="81" t="str">
        <f t="shared" si="53"/>
        <v/>
      </c>
      <c r="AJ73" s="73" t="s">
        <v>70</v>
      </c>
      <c r="AK73" s="74" t="str">
        <f>'Array Table'!B72</f>
        <v>Pseudomonas aeruginosa</v>
      </c>
      <c r="AL73" s="80" t="str">
        <f t="shared" si="54"/>
        <v/>
      </c>
      <c r="AM73" s="80" t="str">
        <f t="shared" si="55"/>
        <v/>
      </c>
      <c r="AN73" s="80" t="str">
        <f t="shared" si="56"/>
        <v/>
      </c>
      <c r="AO73" s="80" t="str">
        <f t="shared" si="57"/>
        <v/>
      </c>
      <c r="AP73" s="80" t="str">
        <f t="shared" si="58"/>
        <v/>
      </c>
      <c r="AQ73" s="80" t="str">
        <f t="shared" si="59"/>
        <v/>
      </c>
      <c r="AR73" s="80" t="str">
        <f t="shared" si="60"/>
        <v/>
      </c>
      <c r="AS73" s="80" t="str">
        <f t="shared" si="61"/>
        <v/>
      </c>
      <c r="AT73" s="80" t="str">
        <f t="shared" si="62"/>
        <v/>
      </c>
      <c r="AU73" s="80" t="str">
        <f t="shared" si="63"/>
        <v/>
      </c>
    </row>
    <row r="74" spans="1:47" x14ac:dyDescent="0.25">
      <c r="A74" s="73" t="s">
        <v>71</v>
      </c>
      <c r="B74" s="74" t="str">
        <f>'Array Table'!B73</f>
        <v>Selenomonas noxia</v>
      </c>
      <c r="C74" s="75">
        <f>IF(SUM('NTC Data'!C$2:C$98)&gt;10,IF(AND(ISNUMBER('NTC Data'!C73),'NTC Data'!C73&lt;40,'NTC Data'!C73&gt;0),'NTC Data'!C73,40),"")</f>
        <v>40</v>
      </c>
      <c r="D74" s="75">
        <f>IF(SUM('NTC Data'!D$2:D$98)&gt;10,IF(AND(ISNUMBER('NTC Data'!D73),'NTC Data'!D73&lt;40,'NTC Data'!D73&gt;0),'NTC Data'!D73,40),"")</f>
        <v>40</v>
      </c>
      <c r="E74" s="75" t="str">
        <f>IF(SUM('NTC Data'!E$2:E$98)&gt;10,IF(AND(ISNUMBER('NTC Data'!E73),'NTC Data'!E73&lt;40,'NTC Data'!E73&gt;0),'NTC Data'!E73,40),"")</f>
        <v/>
      </c>
      <c r="F74" s="75" t="str">
        <f>IF(SUM('NTC Data'!F$2:F$98)&gt;10,IF(AND(ISNUMBER('NTC Data'!F73),'NTC Data'!F73&lt;40,'NTC Data'!F73&gt;0),'NTC Data'!F73,40),"")</f>
        <v/>
      </c>
      <c r="G74" s="75" t="str">
        <f>IF(SUM('NTC Data'!G$2:G$98)&gt;10,IF(AND(ISNUMBER('NTC Data'!G73),'NTC Data'!G73&lt;40,'NTC Data'!G73&gt;0),'NTC Data'!G73,40),"")</f>
        <v/>
      </c>
      <c r="H74" s="75">
        <f t="shared" si="64"/>
        <v>40</v>
      </c>
      <c r="I74" s="75" t="str">
        <f t="shared" si="65"/>
        <v>N/A</v>
      </c>
      <c r="J74" s="73" t="s">
        <v>71</v>
      </c>
      <c r="K74" s="74" t="str">
        <f>'Array Table'!B73</f>
        <v>Selenomonas noxia</v>
      </c>
      <c r="L74" s="80">
        <f>IF(SUM('Test Sample Data'!C$2:C$88)&gt;10,IF(AND(ISNUMBER('Test Sample Data'!C73),'Test Sample Data'!C73&lt;40,'Test Sample Data'!C73&gt;0),'Test Sample Data'!C73,40),"")</f>
        <v>40</v>
      </c>
      <c r="M74" s="80">
        <f>IF(SUM('Test Sample Data'!D$2:D$88)&gt;10,IF(AND(ISNUMBER('Test Sample Data'!D73),'Test Sample Data'!D73&lt;40,'Test Sample Data'!D73&gt;0),'Test Sample Data'!D73,40),"")</f>
        <v>40</v>
      </c>
      <c r="N74" s="80" t="str">
        <f>IF(SUM('Test Sample Data'!E$2:E$88)&gt;10,IF(AND(ISNUMBER('Test Sample Data'!E73),'Test Sample Data'!E73&lt;40,'Test Sample Data'!E73&gt;0),'Test Sample Data'!E73,40),"")</f>
        <v/>
      </c>
      <c r="O74" s="80" t="str">
        <f>IF(SUM('Test Sample Data'!F$2:F$88)&gt;10,IF(AND(ISNUMBER('Test Sample Data'!F73),'Test Sample Data'!F73&lt;40,'Test Sample Data'!F73&gt;0),'Test Sample Data'!F73,40),"")</f>
        <v/>
      </c>
      <c r="P74" s="80" t="str">
        <f>IF(SUM('Test Sample Data'!G$2:G$88)&gt;10,IF(AND(ISNUMBER('Test Sample Data'!G73),'Test Sample Data'!G73&lt;40,'Test Sample Data'!G73&gt;0),'Test Sample Data'!G73,40),"")</f>
        <v/>
      </c>
      <c r="Q74" s="80" t="str">
        <f>IF(SUM('Test Sample Data'!H$2:H$88)&gt;10,IF(AND(ISNUMBER('Test Sample Data'!H73),'Test Sample Data'!H73&lt;40,'Test Sample Data'!H73&gt;0),'Test Sample Data'!H73,40),"")</f>
        <v/>
      </c>
      <c r="R74" s="80" t="str">
        <f>IF(SUM('Test Sample Data'!I$2:I$88)&gt;10,IF(AND(ISNUMBER('Test Sample Data'!I73),'Test Sample Data'!I73&lt;40,'Test Sample Data'!I73&gt;0),'Test Sample Data'!I73,40),"")</f>
        <v/>
      </c>
      <c r="S74" s="80" t="str">
        <f>IF(SUM('Test Sample Data'!J$2:J$88)&gt;10,IF(AND(ISNUMBER('Test Sample Data'!J73),'Test Sample Data'!J73&lt;40,'Test Sample Data'!J73&gt;0),'Test Sample Data'!J73,40),"")</f>
        <v/>
      </c>
      <c r="T74" s="80" t="str">
        <f>IF(SUM('Test Sample Data'!K$2:K$88)&gt;10,IF(AND(ISNUMBER('Test Sample Data'!K73),'Test Sample Data'!K73&lt;40,'Test Sample Data'!K73&gt;0),'Test Sample Data'!K73,40),"")</f>
        <v/>
      </c>
      <c r="U74" s="80" t="str">
        <f>IF(SUM('Test Sample Data'!L$2:L$88)&gt;10,IF(AND(ISNUMBER('Test Sample Data'!L73),'Test Sample Data'!L73&lt;40,'Test Sample Data'!L73&gt;0),'Test Sample Data'!L73,40),"")</f>
        <v/>
      </c>
      <c r="V74" s="75">
        <f t="shared" si="66"/>
        <v>40</v>
      </c>
      <c r="W74" s="75" t="str">
        <f t="shared" si="67"/>
        <v>N/A</v>
      </c>
      <c r="X74" s="73" t="s">
        <v>71</v>
      </c>
      <c r="Y74" s="74" t="str">
        <f>'Array Table'!B73</f>
        <v>Selenomonas noxia</v>
      </c>
      <c r="Z74" s="81">
        <f t="shared" si="44"/>
        <v>0</v>
      </c>
      <c r="AA74" s="81">
        <f t="shared" si="45"/>
        <v>0</v>
      </c>
      <c r="AB74" s="81" t="str">
        <f t="shared" si="46"/>
        <v/>
      </c>
      <c r="AC74" s="81" t="str">
        <f t="shared" si="47"/>
        <v/>
      </c>
      <c r="AD74" s="81" t="str">
        <f t="shared" si="48"/>
        <v/>
      </c>
      <c r="AE74" s="81" t="str">
        <f t="shared" si="49"/>
        <v/>
      </c>
      <c r="AF74" s="81" t="str">
        <f t="shared" si="50"/>
        <v/>
      </c>
      <c r="AG74" s="81" t="str">
        <f t="shared" si="51"/>
        <v/>
      </c>
      <c r="AH74" s="81" t="str">
        <f t="shared" si="52"/>
        <v/>
      </c>
      <c r="AI74" s="81" t="str">
        <f t="shared" si="53"/>
        <v/>
      </c>
      <c r="AJ74" s="73" t="s">
        <v>71</v>
      </c>
      <c r="AK74" s="74" t="str">
        <f>'Array Table'!B73</f>
        <v>Selenomonas noxia</v>
      </c>
      <c r="AL74" s="80" t="str">
        <f t="shared" si="54"/>
        <v/>
      </c>
      <c r="AM74" s="80" t="str">
        <f t="shared" si="55"/>
        <v/>
      </c>
      <c r="AN74" s="80" t="str">
        <f t="shared" si="56"/>
        <v/>
      </c>
      <c r="AO74" s="80" t="str">
        <f t="shared" si="57"/>
        <v/>
      </c>
      <c r="AP74" s="80" t="str">
        <f t="shared" si="58"/>
        <v/>
      </c>
      <c r="AQ74" s="80" t="str">
        <f t="shared" si="59"/>
        <v/>
      </c>
      <c r="AR74" s="80" t="str">
        <f t="shared" si="60"/>
        <v/>
      </c>
      <c r="AS74" s="80" t="str">
        <f t="shared" si="61"/>
        <v/>
      </c>
      <c r="AT74" s="80" t="str">
        <f t="shared" si="62"/>
        <v/>
      </c>
      <c r="AU74" s="80" t="str">
        <f t="shared" si="63"/>
        <v/>
      </c>
    </row>
    <row r="75" spans="1:47" x14ac:dyDescent="0.25">
      <c r="A75" s="73" t="s">
        <v>72</v>
      </c>
      <c r="B75" s="74" t="str">
        <f>'Array Table'!B74</f>
        <v>Sneathia sanguinegens</v>
      </c>
      <c r="C75" s="75">
        <f>IF(SUM('NTC Data'!C$2:C$98)&gt;10,IF(AND(ISNUMBER('NTC Data'!C74),'NTC Data'!C74&lt;40,'NTC Data'!C74&gt;0),'NTC Data'!C74,40),"")</f>
        <v>40</v>
      </c>
      <c r="D75" s="75">
        <f>IF(SUM('NTC Data'!D$2:D$98)&gt;10,IF(AND(ISNUMBER('NTC Data'!D74),'NTC Data'!D74&lt;40,'NTC Data'!D74&gt;0),'NTC Data'!D74,40),"")</f>
        <v>40</v>
      </c>
      <c r="E75" s="75" t="str">
        <f>IF(SUM('NTC Data'!E$2:E$98)&gt;10,IF(AND(ISNUMBER('NTC Data'!E74),'NTC Data'!E74&lt;40,'NTC Data'!E74&gt;0),'NTC Data'!E74,40),"")</f>
        <v/>
      </c>
      <c r="F75" s="75" t="str">
        <f>IF(SUM('NTC Data'!F$2:F$98)&gt;10,IF(AND(ISNUMBER('NTC Data'!F74),'NTC Data'!F74&lt;40,'NTC Data'!F74&gt;0),'NTC Data'!F74,40),"")</f>
        <v/>
      </c>
      <c r="G75" s="75" t="str">
        <f>IF(SUM('NTC Data'!G$2:G$98)&gt;10,IF(AND(ISNUMBER('NTC Data'!G74),'NTC Data'!G74&lt;40,'NTC Data'!G74&gt;0),'NTC Data'!G74,40),"")</f>
        <v/>
      </c>
      <c r="H75" s="75">
        <f t="shared" si="64"/>
        <v>40</v>
      </c>
      <c r="I75" s="75" t="str">
        <f t="shared" si="65"/>
        <v>N/A</v>
      </c>
      <c r="J75" s="73" t="s">
        <v>72</v>
      </c>
      <c r="K75" s="74" t="str">
        <f>'Array Table'!B74</f>
        <v>Sneathia sanguinegens</v>
      </c>
      <c r="L75" s="80">
        <f>IF(SUM('Test Sample Data'!C$2:C$88)&gt;10,IF(AND(ISNUMBER('Test Sample Data'!C74),'Test Sample Data'!C74&lt;40,'Test Sample Data'!C74&gt;0),'Test Sample Data'!C74,40),"")</f>
        <v>40</v>
      </c>
      <c r="M75" s="80">
        <f>IF(SUM('Test Sample Data'!D$2:D$88)&gt;10,IF(AND(ISNUMBER('Test Sample Data'!D74),'Test Sample Data'!D74&lt;40,'Test Sample Data'!D74&gt;0),'Test Sample Data'!D74,40),"")</f>
        <v>40</v>
      </c>
      <c r="N75" s="80" t="str">
        <f>IF(SUM('Test Sample Data'!E$2:E$88)&gt;10,IF(AND(ISNUMBER('Test Sample Data'!E74),'Test Sample Data'!E74&lt;40,'Test Sample Data'!E74&gt;0),'Test Sample Data'!E74,40),"")</f>
        <v/>
      </c>
      <c r="O75" s="80" t="str">
        <f>IF(SUM('Test Sample Data'!F$2:F$88)&gt;10,IF(AND(ISNUMBER('Test Sample Data'!F74),'Test Sample Data'!F74&lt;40,'Test Sample Data'!F74&gt;0),'Test Sample Data'!F74,40),"")</f>
        <v/>
      </c>
      <c r="P75" s="80" t="str">
        <f>IF(SUM('Test Sample Data'!G$2:G$88)&gt;10,IF(AND(ISNUMBER('Test Sample Data'!G74),'Test Sample Data'!G74&lt;40,'Test Sample Data'!G74&gt;0),'Test Sample Data'!G74,40),"")</f>
        <v/>
      </c>
      <c r="Q75" s="80" t="str">
        <f>IF(SUM('Test Sample Data'!H$2:H$88)&gt;10,IF(AND(ISNUMBER('Test Sample Data'!H74),'Test Sample Data'!H74&lt;40,'Test Sample Data'!H74&gt;0),'Test Sample Data'!H74,40),"")</f>
        <v/>
      </c>
      <c r="R75" s="80" t="str">
        <f>IF(SUM('Test Sample Data'!I$2:I$88)&gt;10,IF(AND(ISNUMBER('Test Sample Data'!I74),'Test Sample Data'!I74&lt;40,'Test Sample Data'!I74&gt;0),'Test Sample Data'!I74,40),"")</f>
        <v/>
      </c>
      <c r="S75" s="80" t="str">
        <f>IF(SUM('Test Sample Data'!J$2:J$88)&gt;10,IF(AND(ISNUMBER('Test Sample Data'!J74),'Test Sample Data'!J74&lt;40,'Test Sample Data'!J74&gt;0),'Test Sample Data'!J74,40),"")</f>
        <v/>
      </c>
      <c r="T75" s="80" t="str">
        <f>IF(SUM('Test Sample Data'!K$2:K$88)&gt;10,IF(AND(ISNUMBER('Test Sample Data'!K74),'Test Sample Data'!K74&lt;40,'Test Sample Data'!K74&gt;0),'Test Sample Data'!K74,40),"")</f>
        <v/>
      </c>
      <c r="U75" s="80" t="str">
        <f>IF(SUM('Test Sample Data'!L$2:L$88)&gt;10,IF(AND(ISNUMBER('Test Sample Data'!L74),'Test Sample Data'!L74&lt;40,'Test Sample Data'!L74&gt;0),'Test Sample Data'!L74,40),"")</f>
        <v/>
      </c>
      <c r="V75" s="75">
        <f t="shared" si="66"/>
        <v>40</v>
      </c>
      <c r="W75" s="75" t="str">
        <f t="shared" si="67"/>
        <v>N/A</v>
      </c>
      <c r="X75" s="73" t="s">
        <v>72</v>
      </c>
      <c r="Y75" s="74" t="str">
        <f>'Array Table'!B74</f>
        <v>Sneathia sanguinegens</v>
      </c>
      <c r="Z75" s="81">
        <f t="shared" si="44"/>
        <v>0</v>
      </c>
      <c r="AA75" s="81">
        <f t="shared" si="45"/>
        <v>0</v>
      </c>
      <c r="AB75" s="81" t="str">
        <f t="shared" si="46"/>
        <v/>
      </c>
      <c r="AC75" s="81" t="str">
        <f t="shared" si="47"/>
        <v/>
      </c>
      <c r="AD75" s="81" t="str">
        <f t="shared" si="48"/>
        <v/>
      </c>
      <c r="AE75" s="81" t="str">
        <f t="shared" si="49"/>
        <v/>
      </c>
      <c r="AF75" s="81" t="str">
        <f t="shared" si="50"/>
        <v/>
      </c>
      <c r="AG75" s="81" t="str">
        <f t="shared" si="51"/>
        <v/>
      </c>
      <c r="AH75" s="81" t="str">
        <f t="shared" si="52"/>
        <v/>
      </c>
      <c r="AI75" s="81" t="str">
        <f t="shared" si="53"/>
        <v/>
      </c>
      <c r="AJ75" s="73" t="s">
        <v>72</v>
      </c>
      <c r="AK75" s="74" t="str">
        <f>'Array Table'!B74</f>
        <v>Sneathia sanguinegens</v>
      </c>
      <c r="AL75" s="80" t="str">
        <f t="shared" si="54"/>
        <v/>
      </c>
      <c r="AM75" s="80" t="str">
        <f t="shared" si="55"/>
        <v/>
      </c>
      <c r="AN75" s="80" t="str">
        <f t="shared" si="56"/>
        <v/>
      </c>
      <c r="AO75" s="80" t="str">
        <f t="shared" si="57"/>
        <v/>
      </c>
      <c r="AP75" s="80" t="str">
        <f t="shared" si="58"/>
        <v/>
      </c>
      <c r="AQ75" s="80" t="str">
        <f t="shared" si="59"/>
        <v/>
      </c>
      <c r="AR75" s="80" t="str">
        <f t="shared" si="60"/>
        <v/>
      </c>
      <c r="AS75" s="80" t="str">
        <f t="shared" si="61"/>
        <v/>
      </c>
      <c r="AT75" s="80" t="str">
        <f t="shared" si="62"/>
        <v/>
      </c>
      <c r="AU75" s="80" t="str">
        <f t="shared" si="63"/>
        <v/>
      </c>
    </row>
    <row r="76" spans="1:47" x14ac:dyDescent="0.25">
      <c r="A76" s="73" t="s">
        <v>73</v>
      </c>
      <c r="B76" s="74" t="str">
        <f>'Array Table'!B75</f>
        <v>Staphylococcus aureus</v>
      </c>
      <c r="C76" s="75">
        <f>IF(SUM('NTC Data'!C$2:C$98)&gt;10,IF(AND(ISNUMBER('NTC Data'!C75),'NTC Data'!C75&lt;40,'NTC Data'!C75&gt;0),'NTC Data'!C75,40),"")</f>
        <v>40</v>
      </c>
      <c r="D76" s="75">
        <f>IF(SUM('NTC Data'!D$2:D$98)&gt;10,IF(AND(ISNUMBER('NTC Data'!D75),'NTC Data'!D75&lt;40,'NTC Data'!D75&gt;0),'NTC Data'!D75,40),"")</f>
        <v>40</v>
      </c>
      <c r="E76" s="75" t="str">
        <f>IF(SUM('NTC Data'!E$2:E$98)&gt;10,IF(AND(ISNUMBER('NTC Data'!E75),'NTC Data'!E75&lt;40,'NTC Data'!E75&gt;0),'NTC Data'!E75,40),"")</f>
        <v/>
      </c>
      <c r="F76" s="75" t="str">
        <f>IF(SUM('NTC Data'!F$2:F$98)&gt;10,IF(AND(ISNUMBER('NTC Data'!F75),'NTC Data'!F75&lt;40,'NTC Data'!F75&gt;0),'NTC Data'!F75,40),"")</f>
        <v/>
      </c>
      <c r="G76" s="75" t="str">
        <f>IF(SUM('NTC Data'!G$2:G$98)&gt;10,IF(AND(ISNUMBER('NTC Data'!G75),'NTC Data'!G75&lt;40,'NTC Data'!G75&gt;0),'NTC Data'!G75,40),"")</f>
        <v/>
      </c>
      <c r="H76" s="75">
        <f t="shared" si="64"/>
        <v>40</v>
      </c>
      <c r="I76" s="75" t="str">
        <f t="shared" si="65"/>
        <v>N/A</v>
      </c>
      <c r="J76" s="73" t="s">
        <v>73</v>
      </c>
      <c r="K76" s="74" t="str">
        <f>'Array Table'!B75</f>
        <v>Staphylococcus aureus</v>
      </c>
      <c r="L76" s="80">
        <f>IF(SUM('Test Sample Data'!C$2:C$88)&gt;10,IF(AND(ISNUMBER('Test Sample Data'!C75),'Test Sample Data'!C75&lt;40,'Test Sample Data'!C75&gt;0),'Test Sample Data'!C75,40),"")</f>
        <v>40</v>
      </c>
      <c r="M76" s="80">
        <f>IF(SUM('Test Sample Data'!D$2:D$88)&gt;10,IF(AND(ISNUMBER('Test Sample Data'!D75),'Test Sample Data'!D75&lt;40,'Test Sample Data'!D75&gt;0),'Test Sample Data'!D75,40),"")</f>
        <v>40</v>
      </c>
      <c r="N76" s="80" t="str">
        <f>IF(SUM('Test Sample Data'!E$2:E$88)&gt;10,IF(AND(ISNUMBER('Test Sample Data'!E75),'Test Sample Data'!E75&lt;40,'Test Sample Data'!E75&gt;0),'Test Sample Data'!E75,40),"")</f>
        <v/>
      </c>
      <c r="O76" s="80" t="str">
        <f>IF(SUM('Test Sample Data'!F$2:F$88)&gt;10,IF(AND(ISNUMBER('Test Sample Data'!F75),'Test Sample Data'!F75&lt;40,'Test Sample Data'!F75&gt;0),'Test Sample Data'!F75,40),"")</f>
        <v/>
      </c>
      <c r="P76" s="80" t="str">
        <f>IF(SUM('Test Sample Data'!G$2:G$88)&gt;10,IF(AND(ISNUMBER('Test Sample Data'!G75),'Test Sample Data'!G75&lt;40,'Test Sample Data'!G75&gt;0),'Test Sample Data'!G75,40),"")</f>
        <v/>
      </c>
      <c r="Q76" s="80" t="str">
        <f>IF(SUM('Test Sample Data'!H$2:H$88)&gt;10,IF(AND(ISNUMBER('Test Sample Data'!H75),'Test Sample Data'!H75&lt;40,'Test Sample Data'!H75&gt;0),'Test Sample Data'!H75,40),"")</f>
        <v/>
      </c>
      <c r="R76" s="80" t="str">
        <f>IF(SUM('Test Sample Data'!I$2:I$88)&gt;10,IF(AND(ISNUMBER('Test Sample Data'!I75),'Test Sample Data'!I75&lt;40,'Test Sample Data'!I75&gt;0),'Test Sample Data'!I75,40),"")</f>
        <v/>
      </c>
      <c r="S76" s="80" t="str">
        <f>IF(SUM('Test Sample Data'!J$2:J$88)&gt;10,IF(AND(ISNUMBER('Test Sample Data'!J75),'Test Sample Data'!J75&lt;40,'Test Sample Data'!J75&gt;0),'Test Sample Data'!J75,40),"")</f>
        <v/>
      </c>
      <c r="T76" s="80" t="str">
        <f>IF(SUM('Test Sample Data'!K$2:K$88)&gt;10,IF(AND(ISNUMBER('Test Sample Data'!K75),'Test Sample Data'!K75&lt;40,'Test Sample Data'!K75&gt;0),'Test Sample Data'!K75,40),"")</f>
        <v/>
      </c>
      <c r="U76" s="80" t="str">
        <f>IF(SUM('Test Sample Data'!L$2:L$88)&gt;10,IF(AND(ISNUMBER('Test Sample Data'!L75),'Test Sample Data'!L75&lt;40,'Test Sample Data'!L75&gt;0),'Test Sample Data'!L75,40),"")</f>
        <v/>
      </c>
      <c r="V76" s="75">
        <f t="shared" si="66"/>
        <v>40</v>
      </c>
      <c r="W76" s="75" t="str">
        <f t="shared" si="67"/>
        <v>N/A</v>
      </c>
      <c r="X76" s="73" t="s">
        <v>73</v>
      </c>
      <c r="Y76" s="74" t="str">
        <f>'Array Table'!B75</f>
        <v>Staphylococcus aureus</v>
      </c>
      <c r="Z76" s="81">
        <f t="shared" si="44"/>
        <v>0</v>
      </c>
      <c r="AA76" s="81">
        <f t="shared" si="45"/>
        <v>0</v>
      </c>
      <c r="AB76" s="81" t="str">
        <f t="shared" si="46"/>
        <v/>
      </c>
      <c r="AC76" s="81" t="str">
        <f t="shared" si="47"/>
        <v/>
      </c>
      <c r="AD76" s="81" t="str">
        <f t="shared" si="48"/>
        <v/>
      </c>
      <c r="AE76" s="81" t="str">
        <f t="shared" si="49"/>
        <v/>
      </c>
      <c r="AF76" s="81" t="str">
        <f t="shared" si="50"/>
        <v/>
      </c>
      <c r="AG76" s="81" t="str">
        <f t="shared" si="51"/>
        <v/>
      </c>
      <c r="AH76" s="81" t="str">
        <f t="shared" si="52"/>
        <v/>
      </c>
      <c r="AI76" s="81" t="str">
        <f t="shared" si="53"/>
        <v/>
      </c>
      <c r="AJ76" s="73" t="s">
        <v>73</v>
      </c>
      <c r="AK76" s="74" t="str">
        <f>'Array Table'!B75</f>
        <v>Staphylococcus aureus</v>
      </c>
      <c r="AL76" s="80" t="str">
        <f t="shared" si="54"/>
        <v/>
      </c>
      <c r="AM76" s="80" t="str">
        <f t="shared" si="55"/>
        <v/>
      </c>
      <c r="AN76" s="80" t="str">
        <f t="shared" si="56"/>
        <v/>
      </c>
      <c r="AO76" s="80" t="str">
        <f t="shared" si="57"/>
        <v/>
      </c>
      <c r="AP76" s="80" t="str">
        <f t="shared" si="58"/>
        <v/>
      </c>
      <c r="AQ76" s="80" t="str">
        <f t="shared" si="59"/>
        <v/>
      </c>
      <c r="AR76" s="80" t="str">
        <f t="shared" si="60"/>
        <v/>
      </c>
      <c r="AS76" s="80" t="str">
        <f t="shared" si="61"/>
        <v/>
      </c>
      <c r="AT76" s="80" t="str">
        <f t="shared" si="62"/>
        <v/>
      </c>
      <c r="AU76" s="80" t="str">
        <f t="shared" si="63"/>
        <v/>
      </c>
    </row>
    <row r="77" spans="1:47" x14ac:dyDescent="0.25">
      <c r="A77" s="73" t="s">
        <v>74</v>
      </c>
      <c r="B77" s="74" t="str">
        <f>'Array Table'!B76</f>
        <v>Staphylococcus epidermidis</v>
      </c>
      <c r="C77" s="75">
        <f>IF(SUM('NTC Data'!C$2:C$98)&gt;10,IF(AND(ISNUMBER('NTC Data'!C76),'NTC Data'!C76&lt;40,'NTC Data'!C76&gt;0),'NTC Data'!C76,40),"")</f>
        <v>40</v>
      </c>
      <c r="D77" s="75">
        <f>IF(SUM('NTC Data'!D$2:D$98)&gt;10,IF(AND(ISNUMBER('NTC Data'!D76),'NTC Data'!D76&lt;40,'NTC Data'!D76&gt;0),'NTC Data'!D76,40),"")</f>
        <v>40</v>
      </c>
      <c r="E77" s="75" t="str">
        <f>IF(SUM('NTC Data'!E$2:E$98)&gt;10,IF(AND(ISNUMBER('NTC Data'!E76),'NTC Data'!E76&lt;40,'NTC Data'!E76&gt;0),'NTC Data'!E76,40),"")</f>
        <v/>
      </c>
      <c r="F77" s="75" t="str">
        <f>IF(SUM('NTC Data'!F$2:F$98)&gt;10,IF(AND(ISNUMBER('NTC Data'!F76),'NTC Data'!F76&lt;40,'NTC Data'!F76&gt;0),'NTC Data'!F76,40),"")</f>
        <v/>
      </c>
      <c r="G77" s="75" t="str">
        <f>IF(SUM('NTC Data'!G$2:G$98)&gt;10,IF(AND(ISNUMBER('NTC Data'!G76),'NTC Data'!G76&lt;40,'NTC Data'!G76&gt;0),'NTC Data'!G76,40),"")</f>
        <v/>
      </c>
      <c r="H77" s="75">
        <f t="shared" si="64"/>
        <v>40</v>
      </c>
      <c r="I77" s="75" t="str">
        <f t="shared" si="65"/>
        <v>N/A</v>
      </c>
      <c r="J77" s="73" t="s">
        <v>74</v>
      </c>
      <c r="K77" s="74" t="str">
        <f>'Array Table'!B76</f>
        <v>Staphylococcus epidermidis</v>
      </c>
      <c r="L77" s="80">
        <f>IF(SUM('Test Sample Data'!C$2:C$88)&gt;10,IF(AND(ISNUMBER('Test Sample Data'!C76),'Test Sample Data'!C76&lt;40,'Test Sample Data'!C76&gt;0),'Test Sample Data'!C76,40),"")</f>
        <v>40</v>
      </c>
      <c r="M77" s="80">
        <f>IF(SUM('Test Sample Data'!D$2:D$88)&gt;10,IF(AND(ISNUMBER('Test Sample Data'!D76),'Test Sample Data'!D76&lt;40,'Test Sample Data'!D76&gt;0),'Test Sample Data'!D76,40),"")</f>
        <v>40</v>
      </c>
      <c r="N77" s="80" t="str">
        <f>IF(SUM('Test Sample Data'!E$2:E$88)&gt;10,IF(AND(ISNUMBER('Test Sample Data'!E76),'Test Sample Data'!E76&lt;40,'Test Sample Data'!E76&gt;0),'Test Sample Data'!E76,40),"")</f>
        <v/>
      </c>
      <c r="O77" s="80" t="str">
        <f>IF(SUM('Test Sample Data'!F$2:F$88)&gt;10,IF(AND(ISNUMBER('Test Sample Data'!F76),'Test Sample Data'!F76&lt;40,'Test Sample Data'!F76&gt;0),'Test Sample Data'!F76,40),"")</f>
        <v/>
      </c>
      <c r="P77" s="80" t="str">
        <f>IF(SUM('Test Sample Data'!G$2:G$88)&gt;10,IF(AND(ISNUMBER('Test Sample Data'!G76),'Test Sample Data'!G76&lt;40,'Test Sample Data'!G76&gt;0),'Test Sample Data'!G76,40),"")</f>
        <v/>
      </c>
      <c r="Q77" s="80" t="str">
        <f>IF(SUM('Test Sample Data'!H$2:H$88)&gt;10,IF(AND(ISNUMBER('Test Sample Data'!H76),'Test Sample Data'!H76&lt;40,'Test Sample Data'!H76&gt;0),'Test Sample Data'!H76,40),"")</f>
        <v/>
      </c>
      <c r="R77" s="80" t="str">
        <f>IF(SUM('Test Sample Data'!I$2:I$88)&gt;10,IF(AND(ISNUMBER('Test Sample Data'!I76),'Test Sample Data'!I76&lt;40,'Test Sample Data'!I76&gt;0),'Test Sample Data'!I76,40),"")</f>
        <v/>
      </c>
      <c r="S77" s="80" t="str">
        <f>IF(SUM('Test Sample Data'!J$2:J$88)&gt;10,IF(AND(ISNUMBER('Test Sample Data'!J76),'Test Sample Data'!J76&lt;40,'Test Sample Data'!J76&gt;0),'Test Sample Data'!J76,40),"")</f>
        <v/>
      </c>
      <c r="T77" s="80" t="str">
        <f>IF(SUM('Test Sample Data'!K$2:K$88)&gt;10,IF(AND(ISNUMBER('Test Sample Data'!K76),'Test Sample Data'!K76&lt;40,'Test Sample Data'!K76&gt;0),'Test Sample Data'!K76,40),"")</f>
        <v/>
      </c>
      <c r="U77" s="80" t="str">
        <f>IF(SUM('Test Sample Data'!L$2:L$88)&gt;10,IF(AND(ISNUMBER('Test Sample Data'!L76),'Test Sample Data'!L76&lt;40,'Test Sample Data'!L76&gt;0),'Test Sample Data'!L76,40),"")</f>
        <v/>
      </c>
      <c r="V77" s="75">
        <f t="shared" si="66"/>
        <v>40</v>
      </c>
      <c r="W77" s="75" t="str">
        <f t="shared" si="67"/>
        <v>N/A</v>
      </c>
      <c r="X77" s="73" t="s">
        <v>74</v>
      </c>
      <c r="Y77" s="74" t="str">
        <f>'Array Table'!B76</f>
        <v>Staphylococcus epidermidis</v>
      </c>
      <c r="Z77" s="81">
        <f t="shared" si="44"/>
        <v>0</v>
      </c>
      <c r="AA77" s="81">
        <f t="shared" si="45"/>
        <v>0</v>
      </c>
      <c r="AB77" s="81" t="str">
        <f t="shared" si="46"/>
        <v/>
      </c>
      <c r="AC77" s="81" t="str">
        <f t="shared" si="47"/>
        <v/>
      </c>
      <c r="AD77" s="81" t="str">
        <f t="shared" si="48"/>
        <v/>
      </c>
      <c r="AE77" s="81" t="str">
        <f t="shared" si="49"/>
        <v/>
      </c>
      <c r="AF77" s="81" t="str">
        <f t="shared" si="50"/>
        <v/>
      </c>
      <c r="AG77" s="81" t="str">
        <f t="shared" si="51"/>
        <v/>
      </c>
      <c r="AH77" s="81" t="str">
        <f t="shared" si="52"/>
        <v/>
      </c>
      <c r="AI77" s="81" t="str">
        <f t="shared" si="53"/>
        <v/>
      </c>
      <c r="AJ77" s="73" t="s">
        <v>74</v>
      </c>
      <c r="AK77" s="74" t="str">
        <f>'Array Table'!B76</f>
        <v>Staphylococcus epidermidis</v>
      </c>
      <c r="AL77" s="80" t="str">
        <f t="shared" si="54"/>
        <v/>
      </c>
      <c r="AM77" s="80" t="str">
        <f t="shared" si="55"/>
        <v/>
      </c>
      <c r="AN77" s="80" t="str">
        <f t="shared" si="56"/>
        <v/>
      </c>
      <c r="AO77" s="80" t="str">
        <f t="shared" si="57"/>
        <v/>
      </c>
      <c r="AP77" s="80" t="str">
        <f t="shared" si="58"/>
        <v/>
      </c>
      <c r="AQ77" s="80" t="str">
        <f t="shared" si="59"/>
        <v/>
      </c>
      <c r="AR77" s="80" t="str">
        <f t="shared" si="60"/>
        <v/>
      </c>
      <c r="AS77" s="80" t="str">
        <f t="shared" si="61"/>
        <v/>
      </c>
      <c r="AT77" s="80" t="str">
        <f t="shared" si="62"/>
        <v/>
      </c>
      <c r="AU77" s="80" t="str">
        <f t="shared" si="63"/>
        <v/>
      </c>
    </row>
    <row r="78" spans="1:47" x14ac:dyDescent="0.25">
      <c r="A78" s="73" t="s">
        <v>75</v>
      </c>
      <c r="B78" s="74" t="str">
        <f>'Array Table'!B77</f>
        <v>Staphylococcus arlettae,Staphylococcus saprophyticus</v>
      </c>
      <c r="C78" s="75">
        <f>IF(SUM('NTC Data'!C$2:C$98)&gt;10,IF(AND(ISNUMBER('NTC Data'!C77),'NTC Data'!C77&lt;40,'NTC Data'!C77&gt;0),'NTC Data'!C77,40),"")</f>
        <v>40</v>
      </c>
      <c r="D78" s="75">
        <f>IF(SUM('NTC Data'!D$2:D$98)&gt;10,IF(AND(ISNUMBER('NTC Data'!D77),'NTC Data'!D77&lt;40,'NTC Data'!D77&gt;0),'NTC Data'!D77,40),"")</f>
        <v>40</v>
      </c>
      <c r="E78" s="75" t="str">
        <f>IF(SUM('NTC Data'!E$2:E$98)&gt;10,IF(AND(ISNUMBER('NTC Data'!E77),'NTC Data'!E77&lt;40,'NTC Data'!E77&gt;0),'NTC Data'!E77,40),"")</f>
        <v/>
      </c>
      <c r="F78" s="75" t="str">
        <f>IF(SUM('NTC Data'!F$2:F$98)&gt;10,IF(AND(ISNUMBER('NTC Data'!F77),'NTC Data'!F77&lt;40,'NTC Data'!F77&gt;0),'NTC Data'!F77,40),"")</f>
        <v/>
      </c>
      <c r="G78" s="75" t="str">
        <f>IF(SUM('NTC Data'!G$2:G$98)&gt;10,IF(AND(ISNUMBER('NTC Data'!G77),'NTC Data'!G77&lt;40,'NTC Data'!G77&gt;0),'NTC Data'!G77,40),"")</f>
        <v/>
      </c>
      <c r="H78" s="75">
        <f t="shared" si="64"/>
        <v>40</v>
      </c>
      <c r="I78" s="75" t="str">
        <f t="shared" si="65"/>
        <v>N/A</v>
      </c>
      <c r="J78" s="73" t="s">
        <v>75</v>
      </c>
      <c r="K78" s="74" t="str">
        <f>'Array Table'!B77</f>
        <v>Staphylococcus arlettae,Staphylococcus saprophyticus</v>
      </c>
      <c r="L78" s="80">
        <f>IF(SUM('Test Sample Data'!C$2:C$88)&gt;10,IF(AND(ISNUMBER('Test Sample Data'!C77),'Test Sample Data'!C77&lt;40,'Test Sample Data'!C77&gt;0),'Test Sample Data'!C77,40),"")</f>
        <v>40</v>
      </c>
      <c r="M78" s="80">
        <f>IF(SUM('Test Sample Data'!D$2:D$88)&gt;10,IF(AND(ISNUMBER('Test Sample Data'!D77),'Test Sample Data'!D77&lt;40,'Test Sample Data'!D77&gt;0),'Test Sample Data'!D77,40),"")</f>
        <v>40</v>
      </c>
      <c r="N78" s="80" t="str">
        <f>IF(SUM('Test Sample Data'!E$2:E$88)&gt;10,IF(AND(ISNUMBER('Test Sample Data'!E77),'Test Sample Data'!E77&lt;40,'Test Sample Data'!E77&gt;0),'Test Sample Data'!E77,40),"")</f>
        <v/>
      </c>
      <c r="O78" s="80" t="str">
        <f>IF(SUM('Test Sample Data'!F$2:F$88)&gt;10,IF(AND(ISNUMBER('Test Sample Data'!F77),'Test Sample Data'!F77&lt;40,'Test Sample Data'!F77&gt;0),'Test Sample Data'!F77,40),"")</f>
        <v/>
      </c>
      <c r="P78" s="80" t="str">
        <f>IF(SUM('Test Sample Data'!G$2:G$88)&gt;10,IF(AND(ISNUMBER('Test Sample Data'!G77),'Test Sample Data'!G77&lt;40,'Test Sample Data'!G77&gt;0),'Test Sample Data'!G77,40),"")</f>
        <v/>
      </c>
      <c r="Q78" s="80" t="str">
        <f>IF(SUM('Test Sample Data'!H$2:H$88)&gt;10,IF(AND(ISNUMBER('Test Sample Data'!H77),'Test Sample Data'!H77&lt;40,'Test Sample Data'!H77&gt;0),'Test Sample Data'!H77,40),"")</f>
        <v/>
      </c>
      <c r="R78" s="80" t="str">
        <f>IF(SUM('Test Sample Data'!I$2:I$88)&gt;10,IF(AND(ISNUMBER('Test Sample Data'!I77),'Test Sample Data'!I77&lt;40,'Test Sample Data'!I77&gt;0),'Test Sample Data'!I77,40),"")</f>
        <v/>
      </c>
      <c r="S78" s="80" t="str">
        <f>IF(SUM('Test Sample Data'!J$2:J$88)&gt;10,IF(AND(ISNUMBER('Test Sample Data'!J77),'Test Sample Data'!J77&lt;40,'Test Sample Data'!J77&gt;0),'Test Sample Data'!J77,40),"")</f>
        <v/>
      </c>
      <c r="T78" s="80" t="str">
        <f>IF(SUM('Test Sample Data'!K$2:K$88)&gt;10,IF(AND(ISNUMBER('Test Sample Data'!K77),'Test Sample Data'!K77&lt;40,'Test Sample Data'!K77&gt;0),'Test Sample Data'!K77,40),"")</f>
        <v/>
      </c>
      <c r="U78" s="80" t="str">
        <f>IF(SUM('Test Sample Data'!L$2:L$88)&gt;10,IF(AND(ISNUMBER('Test Sample Data'!L77),'Test Sample Data'!L77&lt;40,'Test Sample Data'!L77&gt;0),'Test Sample Data'!L77,40),"")</f>
        <v/>
      </c>
      <c r="V78" s="75">
        <f t="shared" si="66"/>
        <v>40</v>
      </c>
      <c r="W78" s="75" t="str">
        <f t="shared" si="67"/>
        <v>N/A</v>
      </c>
      <c r="X78" s="73" t="s">
        <v>75</v>
      </c>
      <c r="Y78" s="74" t="str">
        <f>'Array Table'!B77</f>
        <v>Staphylococcus arlettae,Staphylococcus saprophyticus</v>
      </c>
      <c r="Z78" s="81">
        <f t="shared" si="44"/>
        <v>0</v>
      </c>
      <c r="AA78" s="81">
        <f t="shared" si="45"/>
        <v>0</v>
      </c>
      <c r="AB78" s="81" t="str">
        <f t="shared" si="46"/>
        <v/>
      </c>
      <c r="AC78" s="81" t="str">
        <f t="shared" si="47"/>
        <v/>
      </c>
      <c r="AD78" s="81" t="str">
        <f t="shared" si="48"/>
        <v/>
      </c>
      <c r="AE78" s="81" t="str">
        <f t="shared" si="49"/>
        <v/>
      </c>
      <c r="AF78" s="81" t="str">
        <f t="shared" si="50"/>
        <v/>
      </c>
      <c r="AG78" s="81" t="str">
        <f t="shared" si="51"/>
        <v/>
      </c>
      <c r="AH78" s="81" t="str">
        <f t="shared" si="52"/>
        <v/>
      </c>
      <c r="AI78" s="81" t="str">
        <f t="shared" si="53"/>
        <v/>
      </c>
      <c r="AJ78" s="73" t="s">
        <v>75</v>
      </c>
      <c r="AK78" s="74" t="str">
        <f>'Array Table'!B77</f>
        <v>Staphylococcus arlettae,Staphylococcus saprophyticus</v>
      </c>
      <c r="AL78" s="80" t="str">
        <f t="shared" si="54"/>
        <v/>
      </c>
      <c r="AM78" s="80" t="str">
        <f t="shared" si="55"/>
        <v/>
      </c>
      <c r="AN78" s="80" t="str">
        <f t="shared" si="56"/>
        <v/>
      </c>
      <c r="AO78" s="80" t="str">
        <f t="shared" si="57"/>
        <v/>
      </c>
      <c r="AP78" s="80" t="str">
        <f t="shared" si="58"/>
        <v/>
      </c>
      <c r="AQ78" s="80" t="str">
        <f t="shared" si="59"/>
        <v/>
      </c>
      <c r="AR78" s="80" t="str">
        <f t="shared" si="60"/>
        <v/>
      </c>
      <c r="AS78" s="80" t="str">
        <f t="shared" si="61"/>
        <v/>
      </c>
      <c r="AT78" s="80" t="str">
        <f t="shared" si="62"/>
        <v/>
      </c>
      <c r="AU78" s="80" t="str">
        <f t="shared" si="63"/>
        <v/>
      </c>
    </row>
    <row r="79" spans="1:47" x14ac:dyDescent="0.25">
      <c r="A79" s="73" t="s">
        <v>76</v>
      </c>
      <c r="B79" s="74" t="str">
        <f>'Array Table'!B78</f>
        <v>Streptococcus agalactiae</v>
      </c>
      <c r="C79" s="75">
        <f>IF(SUM('NTC Data'!C$2:C$98)&gt;10,IF(AND(ISNUMBER('NTC Data'!C78),'NTC Data'!C78&lt;40,'NTC Data'!C78&gt;0),'NTC Data'!C78,40),"")</f>
        <v>40</v>
      </c>
      <c r="D79" s="75">
        <f>IF(SUM('NTC Data'!D$2:D$98)&gt;10,IF(AND(ISNUMBER('NTC Data'!D78),'NTC Data'!D78&lt;40,'NTC Data'!D78&gt;0),'NTC Data'!D78,40),"")</f>
        <v>40</v>
      </c>
      <c r="E79" s="75" t="str">
        <f>IF(SUM('NTC Data'!E$2:E$98)&gt;10,IF(AND(ISNUMBER('NTC Data'!E78),'NTC Data'!E78&lt;40,'NTC Data'!E78&gt;0),'NTC Data'!E78,40),"")</f>
        <v/>
      </c>
      <c r="F79" s="75" t="str">
        <f>IF(SUM('NTC Data'!F$2:F$98)&gt;10,IF(AND(ISNUMBER('NTC Data'!F78),'NTC Data'!F78&lt;40,'NTC Data'!F78&gt;0),'NTC Data'!F78,40),"")</f>
        <v/>
      </c>
      <c r="G79" s="75" t="str">
        <f>IF(SUM('NTC Data'!G$2:G$98)&gt;10,IF(AND(ISNUMBER('NTC Data'!G78),'NTC Data'!G78&lt;40,'NTC Data'!G78&gt;0),'NTC Data'!G78,40),"")</f>
        <v/>
      </c>
      <c r="H79" s="75">
        <f t="shared" si="64"/>
        <v>40</v>
      </c>
      <c r="I79" s="75" t="str">
        <f t="shared" si="65"/>
        <v>N/A</v>
      </c>
      <c r="J79" s="73" t="s">
        <v>76</v>
      </c>
      <c r="K79" s="74" t="str">
        <f>'Array Table'!B78</f>
        <v>Streptococcus agalactiae</v>
      </c>
      <c r="L79" s="80">
        <f>IF(SUM('Test Sample Data'!C$2:C$88)&gt;10,IF(AND(ISNUMBER('Test Sample Data'!C78),'Test Sample Data'!C78&lt;40,'Test Sample Data'!C78&gt;0),'Test Sample Data'!C78,40),"")</f>
        <v>40</v>
      </c>
      <c r="M79" s="80">
        <f>IF(SUM('Test Sample Data'!D$2:D$88)&gt;10,IF(AND(ISNUMBER('Test Sample Data'!D78),'Test Sample Data'!D78&lt;40,'Test Sample Data'!D78&gt;0),'Test Sample Data'!D78,40),"")</f>
        <v>40</v>
      </c>
      <c r="N79" s="80" t="str">
        <f>IF(SUM('Test Sample Data'!E$2:E$88)&gt;10,IF(AND(ISNUMBER('Test Sample Data'!E78),'Test Sample Data'!E78&lt;40,'Test Sample Data'!E78&gt;0),'Test Sample Data'!E78,40),"")</f>
        <v/>
      </c>
      <c r="O79" s="80" t="str">
        <f>IF(SUM('Test Sample Data'!F$2:F$88)&gt;10,IF(AND(ISNUMBER('Test Sample Data'!F78),'Test Sample Data'!F78&lt;40,'Test Sample Data'!F78&gt;0),'Test Sample Data'!F78,40),"")</f>
        <v/>
      </c>
      <c r="P79" s="80" t="str">
        <f>IF(SUM('Test Sample Data'!G$2:G$88)&gt;10,IF(AND(ISNUMBER('Test Sample Data'!G78),'Test Sample Data'!G78&lt;40,'Test Sample Data'!G78&gt;0),'Test Sample Data'!G78,40),"")</f>
        <v/>
      </c>
      <c r="Q79" s="80" t="str">
        <f>IF(SUM('Test Sample Data'!H$2:H$88)&gt;10,IF(AND(ISNUMBER('Test Sample Data'!H78),'Test Sample Data'!H78&lt;40,'Test Sample Data'!H78&gt;0),'Test Sample Data'!H78,40),"")</f>
        <v/>
      </c>
      <c r="R79" s="80" t="str">
        <f>IF(SUM('Test Sample Data'!I$2:I$88)&gt;10,IF(AND(ISNUMBER('Test Sample Data'!I78),'Test Sample Data'!I78&lt;40,'Test Sample Data'!I78&gt;0),'Test Sample Data'!I78,40),"")</f>
        <v/>
      </c>
      <c r="S79" s="80" t="str">
        <f>IF(SUM('Test Sample Data'!J$2:J$88)&gt;10,IF(AND(ISNUMBER('Test Sample Data'!J78),'Test Sample Data'!J78&lt;40,'Test Sample Data'!J78&gt;0),'Test Sample Data'!J78,40),"")</f>
        <v/>
      </c>
      <c r="T79" s="80" t="str">
        <f>IF(SUM('Test Sample Data'!K$2:K$88)&gt;10,IF(AND(ISNUMBER('Test Sample Data'!K78),'Test Sample Data'!K78&lt;40,'Test Sample Data'!K78&gt;0),'Test Sample Data'!K78,40),"")</f>
        <v/>
      </c>
      <c r="U79" s="80" t="str">
        <f>IF(SUM('Test Sample Data'!L$2:L$88)&gt;10,IF(AND(ISNUMBER('Test Sample Data'!L78),'Test Sample Data'!L78&lt;40,'Test Sample Data'!L78&gt;0),'Test Sample Data'!L78,40),"")</f>
        <v/>
      </c>
      <c r="V79" s="75">
        <f t="shared" si="66"/>
        <v>40</v>
      </c>
      <c r="W79" s="75" t="str">
        <f t="shared" si="67"/>
        <v>N/A</v>
      </c>
      <c r="X79" s="73" t="s">
        <v>76</v>
      </c>
      <c r="Y79" s="74" t="str">
        <f>'Array Table'!B78</f>
        <v>Streptococcus agalactiae</v>
      </c>
      <c r="Z79" s="81">
        <f t="shared" si="44"/>
        <v>0</v>
      </c>
      <c r="AA79" s="81">
        <f t="shared" si="45"/>
        <v>0</v>
      </c>
      <c r="AB79" s="81" t="str">
        <f t="shared" si="46"/>
        <v/>
      </c>
      <c r="AC79" s="81" t="str">
        <f t="shared" si="47"/>
        <v/>
      </c>
      <c r="AD79" s="81" t="str">
        <f t="shared" si="48"/>
        <v/>
      </c>
      <c r="AE79" s="81" t="str">
        <f t="shared" si="49"/>
        <v/>
      </c>
      <c r="AF79" s="81" t="str">
        <f t="shared" si="50"/>
        <v/>
      </c>
      <c r="AG79" s="81" t="str">
        <f t="shared" si="51"/>
        <v/>
      </c>
      <c r="AH79" s="81" t="str">
        <f t="shared" si="52"/>
        <v/>
      </c>
      <c r="AI79" s="81" t="str">
        <f t="shared" si="53"/>
        <v/>
      </c>
      <c r="AJ79" s="73" t="s">
        <v>76</v>
      </c>
      <c r="AK79" s="74" t="str">
        <f>'Array Table'!B78</f>
        <v>Streptococcus agalactiae</v>
      </c>
      <c r="AL79" s="80" t="str">
        <f t="shared" si="54"/>
        <v/>
      </c>
      <c r="AM79" s="80" t="str">
        <f t="shared" si="55"/>
        <v/>
      </c>
      <c r="AN79" s="80" t="str">
        <f t="shared" si="56"/>
        <v/>
      </c>
      <c r="AO79" s="80" t="str">
        <f t="shared" si="57"/>
        <v/>
      </c>
      <c r="AP79" s="80" t="str">
        <f t="shared" si="58"/>
        <v/>
      </c>
      <c r="AQ79" s="80" t="str">
        <f t="shared" si="59"/>
        <v/>
      </c>
      <c r="AR79" s="80" t="str">
        <f t="shared" si="60"/>
        <v/>
      </c>
      <c r="AS79" s="80" t="str">
        <f t="shared" si="61"/>
        <v/>
      </c>
      <c r="AT79" s="80" t="str">
        <f t="shared" si="62"/>
        <v/>
      </c>
      <c r="AU79" s="80" t="str">
        <f t="shared" si="63"/>
        <v/>
      </c>
    </row>
    <row r="80" spans="1:47" x14ac:dyDescent="0.25">
      <c r="A80" s="73" t="s">
        <v>77</v>
      </c>
      <c r="B80" s="74" t="str">
        <f>'Array Table'!B79</f>
        <v>Streptococcus anginosus</v>
      </c>
      <c r="C80" s="75">
        <f>IF(SUM('NTC Data'!C$2:C$98)&gt;10,IF(AND(ISNUMBER('NTC Data'!C79),'NTC Data'!C79&lt;40,'NTC Data'!C79&gt;0),'NTC Data'!C79,40),"")</f>
        <v>40</v>
      </c>
      <c r="D80" s="75">
        <f>IF(SUM('NTC Data'!D$2:D$98)&gt;10,IF(AND(ISNUMBER('NTC Data'!D79),'NTC Data'!D79&lt;40,'NTC Data'!D79&gt;0),'NTC Data'!D79,40),"")</f>
        <v>40</v>
      </c>
      <c r="E80" s="75" t="str">
        <f>IF(SUM('NTC Data'!E$2:E$98)&gt;10,IF(AND(ISNUMBER('NTC Data'!E79),'NTC Data'!E79&lt;40,'NTC Data'!E79&gt;0),'NTC Data'!E79,40),"")</f>
        <v/>
      </c>
      <c r="F80" s="75" t="str">
        <f>IF(SUM('NTC Data'!F$2:F$98)&gt;10,IF(AND(ISNUMBER('NTC Data'!F79),'NTC Data'!F79&lt;40,'NTC Data'!F79&gt;0),'NTC Data'!F79,40),"")</f>
        <v/>
      </c>
      <c r="G80" s="75" t="str">
        <f>IF(SUM('NTC Data'!G$2:G$98)&gt;10,IF(AND(ISNUMBER('NTC Data'!G79),'NTC Data'!G79&lt;40,'NTC Data'!G79&gt;0),'NTC Data'!G79,40),"")</f>
        <v/>
      </c>
      <c r="H80" s="75">
        <f t="shared" si="64"/>
        <v>40</v>
      </c>
      <c r="I80" s="75" t="str">
        <f t="shared" si="65"/>
        <v>N/A</v>
      </c>
      <c r="J80" s="73" t="s">
        <v>77</v>
      </c>
      <c r="K80" s="74" t="str">
        <f>'Array Table'!B79</f>
        <v>Streptococcus anginosus</v>
      </c>
      <c r="L80" s="80">
        <f>IF(SUM('Test Sample Data'!C$2:C$88)&gt;10,IF(AND(ISNUMBER('Test Sample Data'!C79),'Test Sample Data'!C79&lt;40,'Test Sample Data'!C79&gt;0),'Test Sample Data'!C79,40),"")</f>
        <v>40</v>
      </c>
      <c r="M80" s="80">
        <f>IF(SUM('Test Sample Data'!D$2:D$88)&gt;10,IF(AND(ISNUMBER('Test Sample Data'!D79),'Test Sample Data'!D79&lt;40,'Test Sample Data'!D79&gt;0),'Test Sample Data'!D79,40),"")</f>
        <v>40</v>
      </c>
      <c r="N80" s="80" t="str">
        <f>IF(SUM('Test Sample Data'!E$2:E$88)&gt;10,IF(AND(ISNUMBER('Test Sample Data'!E79),'Test Sample Data'!E79&lt;40,'Test Sample Data'!E79&gt;0),'Test Sample Data'!E79,40),"")</f>
        <v/>
      </c>
      <c r="O80" s="80" t="str">
        <f>IF(SUM('Test Sample Data'!F$2:F$88)&gt;10,IF(AND(ISNUMBER('Test Sample Data'!F79),'Test Sample Data'!F79&lt;40,'Test Sample Data'!F79&gt;0),'Test Sample Data'!F79,40),"")</f>
        <v/>
      </c>
      <c r="P80" s="80" t="str">
        <f>IF(SUM('Test Sample Data'!G$2:G$88)&gt;10,IF(AND(ISNUMBER('Test Sample Data'!G79),'Test Sample Data'!G79&lt;40,'Test Sample Data'!G79&gt;0),'Test Sample Data'!G79,40),"")</f>
        <v/>
      </c>
      <c r="Q80" s="80" t="str">
        <f>IF(SUM('Test Sample Data'!H$2:H$88)&gt;10,IF(AND(ISNUMBER('Test Sample Data'!H79),'Test Sample Data'!H79&lt;40,'Test Sample Data'!H79&gt;0),'Test Sample Data'!H79,40),"")</f>
        <v/>
      </c>
      <c r="R80" s="80" t="str">
        <f>IF(SUM('Test Sample Data'!I$2:I$88)&gt;10,IF(AND(ISNUMBER('Test Sample Data'!I79),'Test Sample Data'!I79&lt;40,'Test Sample Data'!I79&gt;0),'Test Sample Data'!I79,40),"")</f>
        <v/>
      </c>
      <c r="S80" s="80" t="str">
        <f>IF(SUM('Test Sample Data'!J$2:J$88)&gt;10,IF(AND(ISNUMBER('Test Sample Data'!J79),'Test Sample Data'!J79&lt;40,'Test Sample Data'!J79&gt;0),'Test Sample Data'!J79,40),"")</f>
        <v/>
      </c>
      <c r="T80" s="80" t="str">
        <f>IF(SUM('Test Sample Data'!K$2:K$88)&gt;10,IF(AND(ISNUMBER('Test Sample Data'!K79),'Test Sample Data'!K79&lt;40,'Test Sample Data'!K79&gt;0),'Test Sample Data'!K79,40),"")</f>
        <v/>
      </c>
      <c r="U80" s="80" t="str">
        <f>IF(SUM('Test Sample Data'!L$2:L$88)&gt;10,IF(AND(ISNUMBER('Test Sample Data'!L79),'Test Sample Data'!L79&lt;40,'Test Sample Data'!L79&gt;0),'Test Sample Data'!L79,40),"")</f>
        <v/>
      </c>
      <c r="V80" s="75">
        <f t="shared" si="66"/>
        <v>40</v>
      </c>
      <c r="W80" s="75" t="str">
        <f t="shared" si="67"/>
        <v>N/A</v>
      </c>
      <c r="X80" s="73" t="s">
        <v>77</v>
      </c>
      <c r="Y80" s="74" t="str">
        <f>'Array Table'!B79</f>
        <v>Streptococcus anginosus</v>
      </c>
      <c r="Z80" s="81">
        <f t="shared" si="44"/>
        <v>0</v>
      </c>
      <c r="AA80" s="81">
        <f t="shared" si="45"/>
        <v>0</v>
      </c>
      <c r="AB80" s="81" t="str">
        <f t="shared" si="46"/>
        <v/>
      </c>
      <c r="AC80" s="81" t="str">
        <f t="shared" si="47"/>
        <v/>
      </c>
      <c r="AD80" s="81" t="str">
        <f t="shared" si="48"/>
        <v/>
      </c>
      <c r="AE80" s="81" t="str">
        <f t="shared" si="49"/>
        <v/>
      </c>
      <c r="AF80" s="81" t="str">
        <f t="shared" si="50"/>
        <v/>
      </c>
      <c r="AG80" s="81" t="str">
        <f t="shared" si="51"/>
        <v/>
      </c>
      <c r="AH80" s="81" t="str">
        <f t="shared" si="52"/>
        <v/>
      </c>
      <c r="AI80" s="81" t="str">
        <f t="shared" si="53"/>
        <v/>
      </c>
      <c r="AJ80" s="73" t="s">
        <v>77</v>
      </c>
      <c r="AK80" s="74" t="str">
        <f>'Array Table'!B79</f>
        <v>Streptococcus anginosus</v>
      </c>
      <c r="AL80" s="80" t="str">
        <f t="shared" si="54"/>
        <v/>
      </c>
      <c r="AM80" s="80" t="str">
        <f t="shared" si="55"/>
        <v/>
      </c>
      <c r="AN80" s="80" t="str">
        <f t="shared" si="56"/>
        <v/>
      </c>
      <c r="AO80" s="80" t="str">
        <f t="shared" si="57"/>
        <v/>
      </c>
      <c r="AP80" s="80" t="str">
        <f t="shared" si="58"/>
        <v/>
      </c>
      <c r="AQ80" s="80" t="str">
        <f t="shared" si="59"/>
        <v/>
      </c>
      <c r="AR80" s="80" t="str">
        <f t="shared" si="60"/>
        <v/>
      </c>
      <c r="AS80" s="80" t="str">
        <f t="shared" si="61"/>
        <v/>
      </c>
      <c r="AT80" s="80" t="str">
        <f t="shared" si="62"/>
        <v/>
      </c>
      <c r="AU80" s="80" t="str">
        <f t="shared" si="63"/>
        <v/>
      </c>
    </row>
    <row r="81" spans="1:47" x14ac:dyDescent="0.25">
      <c r="A81" s="73" t="s">
        <v>78</v>
      </c>
      <c r="B81" s="74" t="str">
        <f>'Array Table'!B80</f>
        <v>Streptococcus intermedius,Streptococcus constellatus</v>
      </c>
      <c r="C81" s="75">
        <f>IF(SUM('NTC Data'!C$2:C$98)&gt;10,IF(AND(ISNUMBER('NTC Data'!C80),'NTC Data'!C80&lt;40,'NTC Data'!C80&gt;0),'NTC Data'!C80,40),"")</f>
        <v>40</v>
      </c>
      <c r="D81" s="75">
        <f>IF(SUM('NTC Data'!D$2:D$98)&gt;10,IF(AND(ISNUMBER('NTC Data'!D80),'NTC Data'!D80&lt;40,'NTC Data'!D80&gt;0),'NTC Data'!D80,40),"")</f>
        <v>40</v>
      </c>
      <c r="E81" s="75" t="str">
        <f>IF(SUM('NTC Data'!E$2:E$98)&gt;10,IF(AND(ISNUMBER('NTC Data'!E80),'NTC Data'!E80&lt;40,'NTC Data'!E80&gt;0),'NTC Data'!E80,40),"")</f>
        <v/>
      </c>
      <c r="F81" s="75" t="str">
        <f>IF(SUM('NTC Data'!F$2:F$98)&gt;10,IF(AND(ISNUMBER('NTC Data'!F80),'NTC Data'!F80&lt;40,'NTC Data'!F80&gt;0),'NTC Data'!F80,40),"")</f>
        <v/>
      </c>
      <c r="G81" s="75" t="str">
        <f>IF(SUM('NTC Data'!G$2:G$98)&gt;10,IF(AND(ISNUMBER('NTC Data'!G80),'NTC Data'!G80&lt;40,'NTC Data'!G80&gt;0),'NTC Data'!G80,40),"")</f>
        <v/>
      </c>
      <c r="H81" s="75">
        <f t="shared" si="64"/>
        <v>40</v>
      </c>
      <c r="I81" s="75" t="str">
        <f t="shared" si="65"/>
        <v>N/A</v>
      </c>
      <c r="J81" s="73" t="s">
        <v>78</v>
      </c>
      <c r="K81" s="74" t="str">
        <f>'Array Table'!B80</f>
        <v>Streptococcus intermedius,Streptococcus constellatus</v>
      </c>
      <c r="L81" s="80">
        <f>IF(SUM('Test Sample Data'!C$2:C$88)&gt;10,IF(AND(ISNUMBER('Test Sample Data'!C80),'Test Sample Data'!C80&lt;40,'Test Sample Data'!C80&gt;0),'Test Sample Data'!C80,40),"")</f>
        <v>40</v>
      </c>
      <c r="M81" s="80">
        <f>IF(SUM('Test Sample Data'!D$2:D$88)&gt;10,IF(AND(ISNUMBER('Test Sample Data'!D80),'Test Sample Data'!D80&lt;40,'Test Sample Data'!D80&gt;0),'Test Sample Data'!D80,40),"")</f>
        <v>40</v>
      </c>
      <c r="N81" s="80" t="str">
        <f>IF(SUM('Test Sample Data'!E$2:E$88)&gt;10,IF(AND(ISNUMBER('Test Sample Data'!E80),'Test Sample Data'!E80&lt;40,'Test Sample Data'!E80&gt;0),'Test Sample Data'!E80,40),"")</f>
        <v/>
      </c>
      <c r="O81" s="80" t="str">
        <f>IF(SUM('Test Sample Data'!F$2:F$88)&gt;10,IF(AND(ISNUMBER('Test Sample Data'!F80),'Test Sample Data'!F80&lt;40,'Test Sample Data'!F80&gt;0),'Test Sample Data'!F80,40),"")</f>
        <v/>
      </c>
      <c r="P81" s="80" t="str">
        <f>IF(SUM('Test Sample Data'!G$2:G$88)&gt;10,IF(AND(ISNUMBER('Test Sample Data'!G80),'Test Sample Data'!G80&lt;40,'Test Sample Data'!G80&gt;0),'Test Sample Data'!G80,40),"")</f>
        <v/>
      </c>
      <c r="Q81" s="80" t="str">
        <f>IF(SUM('Test Sample Data'!H$2:H$88)&gt;10,IF(AND(ISNUMBER('Test Sample Data'!H80),'Test Sample Data'!H80&lt;40,'Test Sample Data'!H80&gt;0),'Test Sample Data'!H80,40),"")</f>
        <v/>
      </c>
      <c r="R81" s="80" t="str">
        <f>IF(SUM('Test Sample Data'!I$2:I$88)&gt;10,IF(AND(ISNUMBER('Test Sample Data'!I80),'Test Sample Data'!I80&lt;40,'Test Sample Data'!I80&gt;0),'Test Sample Data'!I80,40),"")</f>
        <v/>
      </c>
      <c r="S81" s="80" t="str">
        <f>IF(SUM('Test Sample Data'!J$2:J$88)&gt;10,IF(AND(ISNUMBER('Test Sample Data'!J80),'Test Sample Data'!J80&lt;40,'Test Sample Data'!J80&gt;0),'Test Sample Data'!J80,40),"")</f>
        <v/>
      </c>
      <c r="T81" s="80" t="str">
        <f>IF(SUM('Test Sample Data'!K$2:K$88)&gt;10,IF(AND(ISNUMBER('Test Sample Data'!K80),'Test Sample Data'!K80&lt;40,'Test Sample Data'!K80&gt;0),'Test Sample Data'!K80,40),"")</f>
        <v/>
      </c>
      <c r="U81" s="80" t="str">
        <f>IF(SUM('Test Sample Data'!L$2:L$88)&gt;10,IF(AND(ISNUMBER('Test Sample Data'!L80),'Test Sample Data'!L80&lt;40,'Test Sample Data'!L80&gt;0),'Test Sample Data'!L80,40),"")</f>
        <v/>
      </c>
      <c r="V81" s="75">
        <f t="shared" si="66"/>
        <v>40</v>
      </c>
      <c r="W81" s="75" t="str">
        <f t="shared" si="67"/>
        <v>N/A</v>
      </c>
      <c r="X81" s="73" t="s">
        <v>78</v>
      </c>
      <c r="Y81" s="74" t="str">
        <f>'Array Table'!B80</f>
        <v>Streptococcus intermedius,Streptococcus constellatus</v>
      </c>
      <c r="Z81" s="81">
        <f t="shared" si="44"/>
        <v>0</v>
      </c>
      <c r="AA81" s="81">
        <f t="shared" si="45"/>
        <v>0</v>
      </c>
      <c r="AB81" s="81" t="str">
        <f t="shared" si="46"/>
        <v/>
      </c>
      <c r="AC81" s="81" t="str">
        <f t="shared" si="47"/>
        <v/>
      </c>
      <c r="AD81" s="81" t="str">
        <f t="shared" si="48"/>
        <v/>
      </c>
      <c r="AE81" s="81" t="str">
        <f t="shared" si="49"/>
        <v/>
      </c>
      <c r="AF81" s="81" t="str">
        <f t="shared" si="50"/>
        <v/>
      </c>
      <c r="AG81" s="81" t="str">
        <f t="shared" si="51"/>
        <v/>
      </c>
      <c r="AH81" s="81" t="str">
        <f t="shared" si="52"/>
        <v/>
      </c>
      <c r="AI81" s="81" t="str">
        <f t="shared" si="53"/>
        <v/>
      </c>
      <c r="AJ81" s="73" t="s">
        <v>78</v>
      </c>
      <c r="AK81" s="74" t="str">
        <f>'Array Table'!B80</f>
        <v>Streptococcus intermedius,Streptococcus constellatus</v>
      </c>
      <c r="AL81" s="80" t="str">
        <f t="shared" si="54"/>
        <v/>
      </c>
      <c r="AM81" s="80" t="str">
        <f t="shared" si="55"/>
        <v/>
      </c>
      <c r="AN81" s="80" t="str">
        <f t="shared" si="56"/>
        <v/>
      </c>
      <c r="AO81" s="80" t="str">
        <f t="shared" si="57"/>
        <v/>
      </c>
      <c r="AP81" s="80" t="str">
        <f t="shared" si="58"/>
        <v/>
      </c>
      <c r="AQ81" s="80" t="str">
        <f t="shared" si="59"/>
        <v/>
      </c>
      <c r="AR81" s="80" t="str">
        <f t="shared" si="60"/>
        <v/>
      </c>
      <c r="AS81" s="80" t="str">
        <f t="shared" si="61"/>
        <v/>
      </c>
      <c r="AT81" s="80" t="str">
        <f t="shared" si="62"/>
        <v/>
      </c>
      <c r="AU81" s="80" t="str">
        <f t="shared" si="63"/>
        <v/>
      </c>
    </row>
    <row r="82" spans="1:47" x14ac:dyDescent="0.25">
      <c r="A82" s="73" t="s">
        <v>79</v>
      </c>
      <c r="B82" s="74" t="str">
        <f>'Array Table'!B81</f>
        <v>Streptococcus mitis</v>
      </c>
      <c r="C82" s="75">
        <f>IF(SUM('NTC Data'!C$2:C$98)&gt;10,IF(AND(ISNUMBER('NTC Data'!C81),'NTC Data'!C81&lt;40,'NTC Data'!C81&gt;0),'NTC Data'!C81,40),"")</f>
        <v>40</v>
      </c>
      <c r="D82" s="75">
        <f>IF(SUM('NTC Data'!D$2:D$98)&gt;10,IF(AND(ISNUMBER('NTC Data'!D81),'NTC Data'!D81&lt;40,'NTC Data'!D81&gt;0),'NTC Data'!D81,40),"")</f>
        <v>40</v>
      </c>
      <c r="E82" s="75" t="str">
        <f>IF(SUM('NTC Data'!E$2:E$98)&gt;10,IF(AND(ISNUMBER('NTC Data'!E81),'NTC Data'!E81&lt;40,'NTC Data'!E81&gt;0),'NTC Data'!E81,40),"")</f>
        <v/>
      </c>
      <c r="F82" s="75" t="str">
        <f>IF(SUM('NTC Data'!F$2:F$98)&gt;10,IF(AND(ISNUMBER('NTC Data'!F81),'NTC Data'!F81&lt;40,'NTC Data'!F81&gt;0),'NTC Data'!F81,40),"")</f>
        <v/>
      </c>
      <c r="G82" s="75" t="str">
        <f>IF(SUM('NTC Data'!G$2:G$98)&gt;10,IF(AND(ISNUMBER('NTC Data'!G81),'NTC Data'!G81&lt;40,'NTC Data'!G81&gt;0),'NTC Data'!G81,40),"")</f>
        <v/>
      </c>
      <c r="H82" s="75">
        <f t="shared" si="64"/>
        <v>40</v>
      </c>
      <c r="I82" s="75" t="str">
        <f t="shared" si="65"/>
        <v>N/A</v>
      </c>
      <c r="J82" s="73" t="s">
        <v>79</v>
      </c>
      <c r="K82" s="74" t="str">
        <f>'Array Table'!B81</f>
        <v>Streptococcus mitis</v>
      </c>
      <c r="L82" s="80">
        <f>IF(SUM('Test Sample Data'!C$2:C$88)&gt;10,IF(AND(ISNUMBER('Test Sample Data'!C81),'Test Sample Data'!C81&lt;40,'Test Sample Data'!C81&gt;0),'Test Sample Data'!C81,40),"")</f>
        <v>40</v>
      </c>
      <c r="M82" s="80">
        <f>IF(SUM('Test Sample Data'!D$2:D$88)&gt;10,IF(AND(ISNUMBER('Test Sample Data'!D81),'Test Sample Data'!D81&lt;40,'Test Sample Data'!D81&gt;0),'Test Sample Data'!D81,40),"")</f>
        <v>40</v>
      </c>
      <c r="N82" s="80" t="str">
        <f>IF(SUM('Test Sample Data'!E$2:E$88)&gt;10,IF(AND(ISNUMBER('Test Sample Data'!E81),'Test Sample Data'!E81&lt;40,'Test Sample Data'!E81&gt;0),'Test Sample Data'!E81,40),"")</f>
        <v/>
      </c>
      <c r="O82" s="80" t="str">
        <f>IF(SUM('Test Sample Data'!F$2:F$88)&gt;10,IF(AND(ISNUMBER('Test Sample Data'!F81),'Test Sample Data'!F81&lt;40,'Test Sample Data'!F81&gt;0),'Test Sample Data'!F81,40),"")</f>
        <v/>
      </c>
      <c r="P82" s="80" t="str">
        <f>IF(SUM('Test Sample Data'!G$2:G$88)&gt;10,IF(AND(ISNUMBER('Test Sample Data'!G81),'Test Sample Data'!G81&lt;40,'Test Sample Data'!G81&gt;0),'Test Sample Data'!G81,40),"")</f>
        <v/>
      </c>
      <c r="Q82" s="80" t="str">
        <f>IF(SUM('Test Sample Data'!H$2:H$88)&gt;10,IF(AND(ISNUMBER('Test Sample Data'!H81),'Test Sample Data'!H81&lt;40,'Test Sample Data'!H81&gt;0),'Test Sample Data'!H81,40),"")</f>
        <v/>
      </c>
      <c r="R82" s="80" t="str">
        <f>IF(SUM('Test Sample Data'!I$2:I$88)&gt;10,IF(AND(ISNUMBER('Test Sample Data'!I81),'Test Sample Data'!I81&lt;40,'Test Sample Data'!I81&gt;0),'Test Sample Data'!I81,40),"")</f>
        <v/>
      </c>
      <c r="S82" s="80" t="str">
        <f>IF(SUM('Test Sample Data'!J$2:J$88)&gt;10,IF(AND(ISNUMBER('Test Sample Data'!J81),'Test Sample Data'!J81&lt;40,'Test Sample Data'!J81&gt;0),'Test Sample Data'!J81,40),"")</f>
        <v/>
      </c>
      <c r="T82" s="80" t="str">
        <f>IF(SUM('Test Sample Data'!K$2:K$88)&gt;10,IF(AND(ISNUMBER('Test Sample Data'!K81),'Test Sample Data'!K81&lt;40,'Test Sample Data'!K81&gt;0),'Test Sample Data'!K81,40),"")</f>
        <v/>
      </c>
      <c r="U82" s="80" t="str">
        <f>IF(SUM('Test Sample Data'!L$2:L$88)&gt;10,IF(AND(ISNUMBER('Test Sample Data'!L81),'Test Sample Data'!L81&lt;40,'Test Sample Data'!L81&gt;0),'Test Sample Data'!L81,40),"")</f>
        <v/>
      </c>
      <c r="V82" s="75">
        <f t="shared" si="66"/>
        <v>40</v>
      </c>
      <c r="W82" s="75" t="str">
        <f t="shared" si="67"/>
        <v>N/A</v>
      </c>
      <c r="X82" s="73" t="s">
        <v>79</v>
      </c>
      <c r="Y82" s="74" t="str">
        <f>'Array Table'!B81</f>
        <v>Streptococcus mitis</v>
      </c>
      <c r="Z82" s="81">
        <f t="shared" si="44"/>
        <v>0</v>
      </c>
      <c r="AA82" s="81">
        <f t="shared" si="45"/>
        <v>0</v>
      </c>
      <c r="AB82" s="81" t="str">
        <f t="shared" si="46"/>
        <v/>
      </c>
      <c r="AC82" s="81" t="str">
        <f t="shared" si="47"/>
        <v/>
      </c>
      <c r="AD82" s="81" t="str">
        <f t="shared" si="48"/>
        <v/>
      </c>
      <c r="AE82" s="81" t="str">
        <f t="shared" si="49"/>
        <v/>
      </c>
      <c r="AF82" s="81" t="str">
        <f t="shared" si="50"/>
        <v/>
      </c>
      <c r="AG82" s="81" t="str">
        <f t="shared" si="51"/>
        <v/>
      </c>
      <c r="AH82" s="81" t="str">
        <f t="shared" si="52"/>
        <v/>
      </c>
      <c r="AI82" s="81" t="str">
        <f t="shared" si="53"/>
        <v/>
      </c>
      <c r="AJ82" s="73" t="s">
        <v>79</v>
      </c>
      <c r="AK82" s="74" t="str">
        <f>'Array Table'!B81</f>
        <v>Streptococcus mitis</v>
      </c>
      <c r="AL82" s="80" t="str">
        <f t="shared" si="54"/>
        <v/>
      </c>
      <c r="AM82" s="80" t="str">
        <f t="shared" si="55"/>
        <v/>
      </c>
      <c r="AN82" s="80" t="str">
        <f t="shared" si="56"/>
        <v/>
      </c>
      <c r="AO82" s="80" t="str">
        <f t="shared" si="57"/>
        <v/>
      </c>
      <c r="AP82" s="80" t="str">
        <f t="shared" si="58"/>
        <v/>
      </c>
      <c r="AQ82" s="80" t="str">
        <f t="shared" si="59"/>
        <v/>
      </c>
      <c r="AR82" s="80" t="str">
        <f t="shared" si="60"/>
        <v/>
      </c>
      <c r="AS82" s="80" t="str">
        <f t="shared" si="61"/>
        <v/>
      </c>
      <c r="AT82" s="80" t="str">
        <f t="shared" si="62"/>
        <v/>
      </c>
      <c r="AU82" s="80" t="str">
        <f t="shared" si="63"/>
        <v/>
      </c>
    </row>
    <row r="83" spans="1:47" x14ac:dyDescent="0.25">
      <c r="A83" s="73" t="s">
        <v>80</v>
      </c>
      <c r="B83" s="74" t="str">
        <f>'Array Table'!B82</f>
        <v>Streptococcus thermophilus,Streptococcus salivarius</v>
      </c>
      <c r="C83" s="75">
        <f>IF(SUM('NTC Data'!C$2:C$98)&gt;10,IF(AND(ISNUMBER('NTC Data'!C82),'NTC Data'!C82&lt;40,'NTC Data'!C82&gt;0),'NTC Data'!C82,40),"")</f>
        <v>40</v>
      </c>
      <c r="D83" s="75">
        <f>IF(SUM('NTC Data'!D$2:D$98)&gt;10,IF(AND(ISNUMBER('NTC Data'!D82),'NTC Data'!D82&lt;40,'NTC Data'!D82&gt;0),'NTC Data'!D82,40),"")</f>
        <v>40</v>
      </c>
      <c r="E83" s="75" t="str">
        <f>IF(SUM('NTC Data'!E$2:E$98)&gt;10,IF(AND(ISNUMBER('NTC Data'!E82),'NTC Data'!E82&lt;40,'NTC Data'!E82&gt;0),'NTC Data'!E82,40),"")</f>
        <v/>
      </c>
      <c r="F83" s="75" t="str">
        <f>IF(SUM('NTC Data'!F$2:F$98)&gt;10,IF(AND(ISNUMBER('NTC Data'!F82),'NTC Data'!F82&lt;40,'NTC Data'!F82&gt;0),'NTC Data'!F82,40),"")</f>
        <v/>
      </c>
      <c r="G83" s="75" t="str">
        <f>IF(SUM('NTC Data'!G$2:G$98)&gt;10,IF(AND(ISNUMBER('NTC Data'!G82),'NTC Data'!G82&lt;40,'NTC Data'!G82&gt;0),'NTC Data'!G82,40),"")</f>
        <v/>
      </c>
      <c r="H83" s="75">
        <f t="shared" si="64"/>
        <v>40</v>
      </c>
      <c r="I83" s="75" t="str">
        <f t="shared" si="65"/>
        <v>N/A</v>
      </c>
      <c r="J83" s="73" t="s">
        <v>80</v>
      </c>
      <c r="K83" s="74" t="str">
        <f>'Array Table'!B82</f>
        <v>Streptococcus thermophilus,Streptococcus salivarius</v>
      </c>
      <c r="L83" s="80">
        <f>IF(SUM('Test Sample Data'!C$2:C$88)&gt;10,IF(AND(ISNUMBER('Test Sample Data'!C82),'Test Sample Data'!C82&lt;40,'Test Sample Data'!C82&gt;0),'Test Sample Data'!C82,40),"")</f>
        <v>40</v>
      </c>
      <c r="M83" s="80">
        <f>IF(SUM('Test Sample Data'!D$2:D$88)&gt;10,IF(AND(ISNUMBER('Test Sample Data'!D82),'Test Sample Data'!D82&lt;40,'Test Sample Data'!D82&gt;0),'Test Sample Data'!D82,40),"")</f>
        <v>40</v>
      </c>
      <c r="N83" s="80" t="str">
        <f>IF(SUM('Test Sample Data'!E$2:E$88)&gt;10,IF(AND(ISNUMBER('Test Sample Data'!E82),'Test Sample Data'!E82&lt;40,'Test Sample Data'!E82&gt;0),'Test Sample Data'!E82,40),"")</f>
        <v/>
      </c>
      <c r="O83" s="80" t="str">
        <f>IF(SUM('Test Sample Data'!F$2:F$88)&gt;10,IF(AND(ISNUMBER('Test Sample Data'!F82),'Test Sample Data'!F82&lt;40,'Test Sample Data'!F82&gt;0),'Test Sample Data'!F82,40),"")</f>
        <v/>
      </c>
      <c r="P83" s="80" t="str">
        <f>IF(SUM('Test Sample Data'!G$2:G$88)&gt;10,IF(AND(ISNUMBER('Test Sample Data'!G82),'Test Sample Data'!G82&lt;40,'Test Sample Data'!G82&gt;0),'Test Sample Data'!G82,40),"")</f>
        <v/>
      </c>
      <c r="Q83" s="80" t="str">
        <f>IF(SUM('Test Sample Data'!H$2:H$88)&gt;10,IF(AND(ISNUMBER('Test Sample Data'!H82),'Test Sample Data'!H82&lt;40,'Test Sample Data'!H82&gt;0),'Test Sample Data'!H82,40),"")</f>
        <v/>
      </c>
      <c r="R83" s="80" t="str">
        <f>IF(SUM('Test Sample Data'!I$2:I$88)&gt;10,IF(AND(ISNUMBER('Test Sample Data'!I82),'Test Sample Data'!I82&lt;40,'Test Sample Data'!I82&gt;0),'Test Sample Data'!I82,40),"")</f>
        <v/>
      </c>
      <c r="S83" s="80" t="str">
        <f>IF(SUM('Test Sample Data'!J$2:J$88)&gt;10,IF(AND(ISNUMBER('Test Sample Data'!J82),'Test Sample Data'!J82&lt;40,'Test Sample Data'!J82&gt;0),'Test Sample Data'!J82,40),"")</f>
        <v/>
      </c>
      <c r="T83" s="80" t="str">
        <f>IF(SUM('Test Sample Data'!K$2:K$88)&gt;10,IF(AND(ISNUMBER('Test Sample Data'!K82),'Test Sample Data'!K82&lt;40,'Test Sample Data'!K82&gt;0),'Test Sample Data'!K82,40),"")</f>
        <v/>
      </c>
      <c r="U83" s="80" t="str">
        <f>IF(SUM('Test Sample Data'!L$2:L$88)&gt;10,IF(AND(ISNUMBER('Test Sample Data'!L82),'Test Sample Data'!L82&lt;40,'Test Sample Data'!L82&gt;0),'Test Sample Data'!L82,40),"")</f>
        <v/>
      </c>
      <c r="V83" s="75">
        <f t="shared" si="66"/>
        <v>40</v>
      </c>
      <c r="W83" s="75" t="str">
        <f t="shared" si="67"/>
        <v>N/A</v>
      </c>
      <c r="X83" s="73" t="s">
        <v>80</v>
      </c>
      <c r="Y83" s="74" t="str">
        <f>'Array Table'!B82</f>
        <v>Streptococcus thermophilus,Streptococcus salivarius</v>
      </c>
      <c r="Z83" s="81">
        <f t="shared" si="44"/>
        <v>0</v>
      </c>
      <c r="AA83" s="81">
        <f t="shared" si="45"/>
        <v>0</v>
      </c>
      <c r="AB83" s="81" t="str">
        <f t="shared" si="46"/>
        <v/>
      </c>
      <c r="AC83" s="81" t="str">
        <f t="shared" si="47"/>
        <v/>
      </c>
      <c r="AD83" s="81" t="str">
        <f t="shared" si="48"/>
        <v/>
      </c>
      <c r="AE83" s="81" t="str">
        <f t="shared" si="49"/>
        <v/>
      </c>
      <c r="AF83" s="81" t="str">
        <f t="shared" si="50"/>
        <v/>
      </c>
      <c r="AG83" s="81" t="str">
        <f t="shared" si="51"/>
        <v/>
      </c>
      <c r="AH83" s="81" t="str">
        <f t="shared" si="52"/>
        <v/>
      </c>
      <c r="AI83" s="81" t="str">
        <f t="shared" si="53"/>
        <v/>
      </c>
      <c r="AJ83" s="73" t="s">
        <v>80</v>
      </c>
      <c r="AK83" s="74" t="str">
        <f>'Array Table'!B82</f>
        <v>Streptococcus thermophilus,Streptococcus salivarius</v>
      </c>
      <c r="AL83" s="80" t="str">
        <f t="shared" si="54"/>
        <v/>
      </c>
      <c r="AM83" s="80" t="str">
        <f t="shared" si="55"/>
        <v/>
      </c>
      <c r="AN83" s="80" t="str">
        <f t="shared" si="56"/>
        <v/>
      </c>
      <c r="AO83" s="80" t="str">
        <f t="shared" si="57"/>
        <v/>
      </c>
      <c r="AP83" s="80" t="str">
        <f t="shared" si="58"/>
        <v/>
      </c>
      <c r="AQ83" s="80" t="str">
        <f t="shared" si="59"/>
        <v/>
      </c>
      <c r="AR83" s="80" t="str">
        <f t="shared" si="60"/>
        <v/>
      </c>
      <c r="AS83" s="80" t="str">
        <f t="shared" si="61"/>
        <v/>
      </c>
      <c r="AT83" s="80" t="str">
        <f t="shared" si="62"/>
        <v/>
      </c>
      <c r="AU83" s="80" t="str">
        <f t="shared" si="63"/>
        <v/>
      </c>
    </row>
    <row r="84" spans="1:47" x14ac:dyDescent="0.25">
      <c r="A84" s="73" t="s">
        <v>81</v>
      </c>
      <c r="B84" s="74" t="str">
        <f>'Array Table'!B83</f>
        <v>Tannerella forsythia</v>
      </c>
      <c r="C84" s="75">
        <f>IF(SUM('NTC Data'!C$2:C$98)&gt;10,IF(AND(ISNUMBER('NTC Data'!C83),'NTC Data'!C83&lt;40,'NTC Data'!C83&gt;0),'NTC Data'!C83,40),"")</f>
        <v>40</v>
      </c>
      <c r="D84" s="75">
        <f>IF(SUM('NTC Data'!D$2:D$98)&gt;10,IF(AND(ISNUMBER('NTC Data'!D83),'NTC Data'!D83&lt;40,'NTC Data'!D83&gt;0),'NTC Data'!D83,40),"")</f>
        <v>40</v>
      </c>
      <c r="E84" s="75" t="str">
        <f>IF(SUM('NTC Data'!E$2:E$98)&gt;10,IF(AND(ISNUMBER('NTC Data'!E83),'NTC Data'!E83&lt;40,'NTC Data'!E83&gt;0),'NTC Data'!E83,40),"")</f>
        <v/>
      </c>
      <c r="F84" s="75" t="str">
        <f>IF(SUM('NTC Data'!F$2:F$98)&gt;10,IF(AND(ISNUMBER('NTC Data'!F83),'NTC Data'!F83&lt;40,'NTC Data'!F83&gt;0),'NTC Data'!F83,40),"")</f>
        <v/>
      </c>
      <c r="G84" s="75" t="str">
        <f>IF(SUM('NTC Data'!G$2:G$98)&gt;10,IF(AND(ISNUMBER('NTC Data'!G83),'NTC Data'!G83&lt;40,'NTC Data'!G83&gt;0),'NTC Data'!G83,40),"")</f>
        <v/>
      </c>
      <c r="H84" s="75">
        <f t="shared" si="64"/>
        <v>40</v>
      </c>
      <c r="I84" s="75" t="str">
        <f t="shared" si="65"/>
        <v>N/A</v>
      </c>
      <c r="J84" s="73" t="s">
        <v>81</v>
      </c>
      <c r="K84" s="74" t="str">
        <f>'Array Table'!B83</f>
        <v>Tannerella forsythia</v>
      </c>
      <c r="L84" s="80">
        <f>IF(SUM('Test Sample Data'!C$2:C$88)&gt;10,IF(AND(ISNUMBER('Test Sample Data'!C83),'Test Sample Data'!C83&lt;40,'Test Sample Data'!C83&gt;0),'Test Sample Data'!C83,40),"")</f>
        <v>40</v>
      </c>
      <c r="M84" s="80">
        <f>IF(SUM('Test Sample Data'!D$2:D$88)&gt;10,IF(AND(ISNUMBER('Test Sample Data'!D83),'Test Sample Data'!D83&lt;40,'Test Sample Data'!D83&gt;0),'Test Sample Data'!D83,40),"")</f>
        <v>40</v>
      </c>
      <c r="N84" s="80" t="str">
        <f>IF(SUM('Test Sample Data'!E$2:E$88)&gt;10,IF(AND(ISNUMBER('Test Sample Data'!E83),'Test Sample Data'!E83&lt;40,'Test Sample Data'!E83&gt;0),'Test Sample Data'!E83,40),"")</f>
        <v/>
      </c>
      <c r="O84" s="80" t="str">
        <f>IF(SUM('Test Sample Data'!F$2:F$88)&gt;10,IF(AND(ISNUMBER('Test Sample Data'!F83),'Test Sample Data'!F83&lt;40,'Test Sample Data'!F83&gt;0),'Test Sample Data'!F83,40),"")</f>
        <v/>
      </c>
      <c r="P84" s="80" t="str">
        <f>IF(SUM('Test Sample Data'!G$2:G$88)&gt;10,IF(AND(ISNUMBER('Test Sample Data'!G83),'Test Sample Data'!G83&lt;40,'Test Sample Data'!G83&gt;0),'Test Sample Data'!G83,40),"")</f>
        <v/>
      </c>
      <c r="Q84" s="80" t="str">
        <f>IF(SUM('Test Sample Data'!H$2:H$88)&gt;10,IF(AND(ISNUMBER('Test Sample Data'!H83),'Test Sample Data'!H83&lt;40,'Test Sample Data'!H83&gt;0),'Test Sample Data'!H83,40),"")</f>
        <v/>
      </c>
      <c r="R84" s="80" t="str">
        <f>IF(SUM('Test Sample Data'!I$2:I$88)&gt;10,IF(AND(ISNUMBER('Test Sample Data'!I83),'Test Sample Data'!I83&lt;40,'Test Sample Data'!I83&gt;0),'Test Sample Data'!I83,40),"")</f>
        <v/>
      </c>
      <c r="S84" s="80" t="str">
        <f>IF(SUM('Test Sample Data'!J$2:J$88)&gt;10,IF(AND(ISNUMBER('Test Sample Data'!J83),'Test Sample Data'!J83&lt;40,'Test Sample Data'!J83&gt;0),'Test Sample Data'!J83,40),"")</f>
        <v/>
      </c>
      <c r="T84" s="80" t="str">
        <f>IF(SUM('Test Sample Data'!K$2:K$88)&gt;10,IF(AND(ISNUMBER('Test Sample Data'!K83),'Test Sample Data'!K83&lt;40,'Test Sample Data'!K83&gt;0),'Test Sample Data'!K83,40),"")</f>
        <v/>
      </c>
      <c r="U84" s="80" t="str">
        <f>IF(SUM('Test Sample Data'!L$2:L$88)&gt;10,IF(AND(ISNUMBER('Test Sample Data'!L83),'Test Sample Data'!L83&lt;40,'Test Sample Data'!L83&gt;0),'Test Sample Data'!L83,40),"")</f>
        <v/>
      </c>
      <c r="V84" s="75">
        <f t="shared" si="66"/>
        <v>40</v>
      </c>
      <c r="W84" s="75" t="str">
        <f t="shared" si="67"/>
        <v>N/A</v>
      </c>
      <c r="X84" s="73" t="s">
        <v>81</v>
      </c>
      <c r="Y84" s="74" t="str">
        <f>'Array Table'!B83</f>
        <v>Tannerella forsythia</v>
      </c>
      <c r="Z84" s="81">
        <f t="shared" si="44"/>
        <v>0</v>
      </c>
      <c r="AA84" s="81">
        <f t="shared" si="45"/>
        <v>0</v>
      </c>
      <c r="AB84" s="81" t="str">
        <f t="shared" si="46"/>
        <v/>
      </c>
      <c r="AC84" s="81" t="str">
        <f t="shared" si="47"/>
        <v/>
      </c>
      <c r="AD84" s="81" t="str">
        <f t="shared" si="48"/>
        <v/>
      </c>
      <c r="AE84" s="81" t="str">
        <f t="shared" si="49"/>
        <v/>
      </c>
      <c r="AF84" s="81" t="str">
        <f t="shared" si="50"/>
        <v/>
      </c>
      <c r="AG84" s="81" t="str">
        <f t="shared" si="51"/>
        <v/>
      </c>
      <c r="AH84" s="81" t="str">
        <f t="shared" si="52"/>
        <v/>
      </c>
      <c r="AI84" s="81" t="str">
        <f t="shared" si="53"/>
        <v/>
      </c>
      <c r="AJ84" s="73" t="s">
        <v>81</v>
      </c>
      <c r="AK84" s="74" t="str">
        <f>'Array Table'!B83</f>
        <v>Tannerella forsythia</v>
      </c>
      <c r="AL84" s="80" t="str">
        <f t="shared" si="54"/>
        <v/>
      </c>
      <c r="AM84" s="80" t="str">
        <f t="shared" si="55"/>
        <v/>
      </c>
      <c r="AN84" s="80" t="str">
        <f t="shared" si="56"/>
        <v/>
      </c>
      <c r="AO84" s="80" t="str">
        <f t="shared" si="57"/>
        <v/>
      </c>
      <c r="AP84" s="80" t="str">
        <f t="shared" si="58"/>
        <v/>
      </c>
      <c r="AQ84" s="80" t="str">
        <f t="shared" si="59"/>
        <v/>
      </c>
      <c r="AR84" s="80" t="str">
        <f t="shared" si="60"/>
        <v/>
      </c>
      <c r="AS84" s="80" t="str">
        <f t="shared" si="61"/>
        <v/>
      </c>
      <c r="AT84" s="80" t="str">
        <f t="shared" si="62"/>
        <v/>
      </c>
      <c r="AU84" s="80" t="str">
        <f t="shared" si="63"/>
        <v/>
      </c>
    </row>
    <row r="85" spans="1:47" x14ac:dyDescent="0.25">
      <c r="A85" s="73" t="s">
        <v>82</v>
      </c>
      <c r="B85" s="74" t="str">
        <f>'Array Table'!B84</f>
        <v>Treponema denticola</v>
      </c>
      <c r="C85" s="75">
        <f>IF(SUM('NTC Data'!C$2:C$98)&gt;10,IF(AND(ISNUMBER('NTC Data'!C84),'NTC Data'!C84&lt;40,'NTC Data'!C84&gt;0),'NTC Data'!C84,40),"")</f>
        <v>40</v>
      </c>
      <c r="D85" s="75">
        <f>IF(SUM('NTC Data'!D$2:D$98)&gt;10,IF(AND(ISNUMBER('NTC Data'!D84),'NTC Data'!D84&lt;40,'NTC Data'!D84&gt;0),'NTC Data'!D84,40),"")</f>
        <v>40</v>
      </c>
      <c r="E85" s="75" t="str">
        <f>IF(SUM('NTC Data'!E$2:E$98)&gt;10,IF(AND(ISNUMBER('NTC Data'!E84),'NTC Data'!E84&lt;40,'NTC Data'!E84&gt;0),'NTC Data'!E84,40),"")</f>
        <v/>
      </c>
      <c r="F85" s="75" t="str">
        <f>IF(SUM('NTC Data'!F$2:F$98)&gt;10,IF(AND(ISNUMBER('NTC Data'!F84),'NTC Data'!F84&lt;40,'NTC Data'!F84&gt;0),'NTC Data'!F84,40),"")</f>
        <v/>
      </c>
      <c r="G85" s="75" t="str">
        <f>IF(SUM('NTC Data'!G$2:G$98)&gt;10,IF(AND(ISNUMBER('NTC Data'!G84),'NTC Data'!G84&lt;40,'NTC Data'!G84&gt;0),'NTC Data'!G84,40),"")</f>
        <v/>
      </c>
      <c r="H85" s="75">
        <f t="shared" si="64"/>
        <v>40</v>
      </c>
      <c r="I85" s="75" t="str">
        <f t="shared" si="65"/>
        <v>N/A</v>
      </c>
      <c r="J85" s="73" t="s">
        <v>82</v>
      </c>
      <c r="K85" s="74" t="str">
        <f>'Array Table'!B84</f>
        <v>Treponema denticola</v>
      </c>
      <c r="L85" s="80">
        <f>IF(SUM('Test Sample Data'!C$2:C$88)&gt;10,IF(AND(ISNUMBER('Test Sample Data'!C84),'Test Sample Data'!C84&lt;40,'Test Sample Data'!C84&gt;0),'Test Sample Data'!C84,40),"")</f>
        <v>40</v>
      </c>
      <c r="M85" s="80">
        <f>IF(SUM('Test Sample Data'!D$2:D$88)&gt;10,IF(AND(ISNUMBER('Test Sample Data'!D84),'Test Sample Data'!D84&lt;40,'Test Sample Data'!D84&gt;0),'Test Sample Data'!D84,40),"")</f>
        <v>40</v>
      </c>
      <c r="N85" s="80" t="str">
        <f>IF(SUM('Test Sample Data'!E$2:E$88)&gt;10,IF(AND(ISNUMBER('Test Sample Data'!E84),'Test Sample Data'!E84&lt;40,'Test Sample Data'!E84&gt;0),'Test Sample Data'!E84,40),"")</f>
        <v/>
      </c>
      <c r="O85" s="80" t="str">
        <f>IF(SUM('Test Sample Data'!F$2:F$88)&gt;10,IF(AND(ISNUMBER('Test Sample Data'!F84),'Test Sample Data'!F84&lt;40,'Test Sample Data'!F84&gt;0),'Test Sample Data'!F84,40),"")</f>
        <v/>
      </c>
      <c r="P85" s="80" t="str">
        <f>IF(SUM('Test Sample Data'!G$2:G$88)&gt;10,IF(AND(ISNUMBER('Test Sample Data'!G84),'Test Sample Data'!G84&lt;40,'Test Sample Data'!G84&gt;0),'Test Sample Data'!G84,40),"")</f>
        <v/>
      </c>
      <c r="Q85" s="80" t="str">
        <f>IF(SUM('Test Sample Data'!H$2:H$88)&gt;10,IF(AND(ISNUMBER('Test Sample Data'!H84),'Test Sample Data'!H84&lt;40,'Test Sample Data'!H84&gt;0),'Test Sample Data'!H84,40),"")</f>
        <v/>
      </c>
      <c r="R85" s="80" t="str">
        <f>IF(SUM('Test Sample Data'!I$2:I$88)&gt;10,IF(AND(ISNUMBER('Test Sample Data'!I84),'Test Sample Data'!I84&lt;40,'Test Sample Data'!I84&gt;0),'Test Sample Data'!I84,40),"")</f>
        <v/>
      </c>
      <c r="S85" s="80" t="str">
        <f>IF(SUM('Test Sample Data'!J$2:J$88)&gt;10,IF(AND(ISNUMBER('Test Sample Data'!J84),'Test Sample Data'!J84&lt;40,'Test Sample Data'!J84&gt;0),'Test Sample Data'!J84,40),"")</f>
        <v/>
      </c>
      <c r="T85" s="80" t="str">
        <f>IF(SUM('Test Sample Data'!K$2:K$88)&gt;10,IF(AND(ISNUMBER('Test Sample Data'!K84),'Test Sample Data'!K84&lt;40,'Test Sample Data'!K84&gt;0),'Test Sample Data'!K84,40),"")</f>
        <v/>
      </c>
      <c r="U85" s="80" t="str">
        <f>IF(SUM('Test Sample Data'!L$2:L$88)&gt;10,IF(AND(ISNUMBER('Test Sample Data'!L84),'Test Sample Data'!L84&lt;40,'Test Sample Data'!L84&gt;0),'Test Sample Data'!L84,40),"")</f>
        <v/>
      </c>
      <c r="V85" s="75">
        <f t="shared" si="66"/>
        <v>40</v>
      </c>
      <c r="W85" s="75" t="str">
        <f t="shared" si="67"/>
        <v>N/A</v>
      </c>
      <c r="X85" s="73" t="s">
        <v>82</v>
      </c>
      <c r="Y85" s="74" t="str">
        <f>'Array Table'!B84</f>
        <v>Treponema denticola</v>
      </c>
      <c r="Z85" s="81">
        <f t="shared" si="44"/>
        <v>0</v>
      </c>
      <c r="AA85" s="81">
        <f t="shared" si="45"/>
        <v>0</v>
      </c>
      <c r="AB85" s="81" t="str">
        <f t="shared" si="46"/>
        <v/>
      </c>
      <c r="AC85" s="81" t="str">
        <f t="shared" si="47"/>
        <v/>
      </c>
      <c r="AD85" s="81" t="str">
        <f t="shared" si="48"/>
        <v/>
      </c>
      <c r="AE85" s="81" t="str">
        <f t="shared" si="49"/>
        <v/>
      </c>
      <c r="AF85" s="81" t="str">
        <f t="shared" si="50"/>
        <v/>
      </c>
      <c r="AG85" s="81" t="str">
        <f t="shared" si="51"/>
        <v/>
      </c>
      <c r="AH85" s="81" t="str">
        <f t="shared" si="52"/>
        <v/>
      </c>
      <c r="AI85" s="81" t="str">
        <f t="shared" si="53"/>
        <v/>
      </c>
      <c r="AJ85" s="73" t="s">
        <v>82</v>
      </c>
      <c r="AK85" s="74" t="str">
        <f>'Array Table'!B84</f>
        <v>Treponema denticola</v>
      </c>
      <c r="AL85" s="80" t="str">
        <f t="shared" si="54"/>
        <v/>
      </c>
      <c r="AM85" s="80" t="str">
        <f t="shared" si="55"/>
        <v/>
      </c>
      <c r="AN85" s="80" t="str">
        <f t="shared" si="56"/>
        <v/>
      </c>
      <c r="AO85" s="80" t="str">
        <f t="shared" si="57"/>
        <v/>
      </c>
      <c r="AP85" s="80" t="str">
        <f t="shared" si="58"/>
        <v/>
      </c>
      <c r="AQ85" s="80" t="str">
        <f t="shared" si="59"/>
        <v/>
      </c>
      <c r="AR85" s="80" t="str">
        <f t="shared" si="60"/>
        <v/>
      </c>
      <c r="AS85" s="80" t="str">
        <f t="shared" si="61"/>
        <v/>
      </c>
      <c r="AT85" s="80" t="str">
        <f t="shared" si="62"/>
        <v/>
      </c>
      <c r="AU85" s="80" t="str">
        <f t="shared" si="63"/>
        <v/>
      </c>
    </row>
    <row r="86" spans="1:47" x14ac:dyDescent="0.25">
      <c r="A86" s="73" t="s">
        <v>83</v>
      </c>
      <c r="B86" s="74" t="str">
        <f>'Array Table'!B85</f>
        <v>Treponema pallidum</v>
      </c>
      <c r="C86" s="75">
        <f>IF(SUM('NTC Data'!C$2:C$98)&gt;10,IF(AND(ISNUMBER('NTC Data'!C85),'NTC Data'!C85&lt;40,'NTC Data'!C85&gt;0),'NTC Data'!C85,40),"")</f>
        <v>40</v>
      </c>
      <c r="D86" s="75">
        <f>IF(SUM('NTC Data'!D$2:D$98)&gt;10,IF(AND(ISNUMBER('NTC Data'!D85),'NTC Data'!D85&lt;40,'NTC Data'!D85&gt;0),'NTC Data'!D85,40),"")</f>
        <v>40</v>
      </c>
      <c r="E86" s="75" t="str">
        <f>IF(SUM('NTC Data'!E$2:E$98)&gt;10,IF(AND(ISNUMBER('NTC Data'!E85),'NTC Data'!E85&lt;40,'NTC Data'!E85&gt;0),'NTC Data'!E85,40),"")</f>
        <v/>
      </c>
      <c r="F86" s="75" t="str">
        <f>IF(SUM('NTC Data'!F$2:F$98)&gt;10,IF(AND(ISNUMBER('NTC Data'!F85),'NTC Data'!F85&lt;40,'NTC Data'!F85&gt;0),'NTC Data'!F85,40),"")</f>
        <v/>
      </c>
      <c r="G86" s="75" t="str">
        <f>IF(SUM('NTC Data'!G$2:G$98)&gt;10,IF(AND(ISNUMBER('NTC Data'!G85),'NTC Data'!G85&lt;40,'NTC Data'!G85&gt;0),'NTC Data'!G85,40),"")</f>
        <v/>
      </c>
      <c r="H86" s="75">
        <f t="shared" si="64"/>
        <v>40</v>
      </c>
      <c r="I86" s="75" t="str">
        <f t="shared" si="65"/>
        <v>N/A</v>
      </c>
      <c r="J86" s="73" t="s">
        <v>83</v>
      </c>
      <c r="K86" s="74" t="str">
        <f>'Array Table'!B85</f>
        <v>Treponema pallidum</v>
      </c>
      <c r="L86" s="80">
        <f>IF(SUM('Test Sample Data'!C$2:C$88)&gt;10,IF(AND(ISNUMBER('Test Sample Data'!C85),'Test Sample Data'!C85&lt;40,'Test Sample Data'!C85&gt;0),'Test Sample Data'!C85,40),"")</f>
        <v>30</v>
      </c>
      <c r="M86" s="80">
        <f>IF(SUM('Test Sample Data'!D$2:D$88)&gt;10,IF(AND(ISNUMBER('Test Sample Data'!D85),'Test Sample Data'!D85&lt;40,'Test Sample Data'!D85&gt;0),'Test Sample Data'!D85,40),"")</f>
        <v>30</v>
      </c>
      <c r="N86" s="80" t="str">
        <f>IF(SUM('Test Sample Data'!E$2:E$88)&gt;10,IF(AND(ISNUMBER('Test Sample Data'!E85),'Test Sample Data'!E85&lt;40,'Test Sample Data'!E85&gt;0),'Test Sample Data'!E85,40),"")</f>
        <v/>
      </c>
      <c r="O86" s="80" t="str">
        <f>IF(SUM('Test Sample Data'!F$2:F$88)&gt;10,IF(AND(ISNUMBER('Test Sample Data'!F85),'Test Sample Data'!F85&lt;40,'Test Sample Data'!F85&gt;0),'Test Sample Data'!F85,40),"")</f>
        <v/>
      </c>
      <c r="P86" s="80" t="str">
        <f>IF(SUM('Test Sample Data'!G$2:G$88)&gt;10,IF(AND(ISNUMBER('Test Sample Data'!G85),'Test Sample Data'!G85&lt;40,'Test Sample Data'!G85&gt;0),'Test Sample Data'!G85,40),"")</f>
        <v/>
      </c>
      <c r="Q86" s="80" t="str">
        <f>IF(SUM('Test Sample Data'!H$2:H$88)&gt;10,IF(AND(ISNUMBER('Test Sample Data'!H85),'Test Sample Data'!H85&lt;40,'Test Sample Data'!H85&gt;0),'Test Sample Data'!H85,40),"")</f>
        <v/>
      </c>
      <c r="R86" s="80" t="str">
        <f>IF(SUM('Test Sample Data'!I$2:I$88)&gt;10,IF(AND(ISNUMBER('Test Sample Data'!I85),'Test Sample Data'!I85&lt;40,'Test Sample Data'!I85&gt;0),'Test Sample Data'!I85,40),"")</f>
        <v/>
      </c>
      <c r="S86" s="80" t="str">
        <f>IF(SUM('Test Sample Data'!J$2:J$88)&gt;10,IF(AND(ISNUMBER('Test Sample Data'!J85),'Test Sample Data'!J85&lt;40,'Test Sample Data'!J85&gt;0),'Test Sample Data'!J85,40),"")</f>
        <v/>
      </c>
      <c r="T86" s="80" t="str">
        <f>IF(SUM('Test Sample Data'!K$2:K$88)&gt;10,IF(AND(ISNUMBER('Test Sample Data'!K85),'Test Sample Data'!K85&lt;40,'Test Sample Data'!K85&gt;0),'Test Sample Data'!K85,40),"")</f>
        <v/>
      </c>
      <c r="U86" s="80" t="str">
        <f>IF(SUM('Test Sample Data'!L$2:L$88)&gt;10,IF(AND(ISNUMBER('Test Sample Data'!L85),'Test Sample Data'!L85&lt;40,'Test Sample Data'!L85&gt;0),'Test Sample Data'!L85,40),"")</f>
        <v/>
      </c>
      <c r="V86" s="75">
        <f t="shared" si="66"/>
        <v>30</v>
      </c>
      <c r="W86" s="75" t="str">
        <f t="shared" si="67"/>
        <v>N/A</v>
      </c>
      <c r="X86" s="73" t="s">
        <v>83</v>
      </c>
      <c r="Y86" s="74" t="str">
        <f>'Array Table'!B85</f>
        <v>Treponema pallidum</v>
      </c>
      <c r="Z86" s="81">
        <f t="shared" si="44"/>
        <v>10</v>
      </c>
      <c r="AA86" s="81">
        <f t="shared" si="45"/>
        <v>10</v>
      </c>
      <c r="AB86" s="81" t="str">
        <f t="shared" si="46"/>
        <v/>
      </c>
      <c r="AC86" s="81" t="str">
        <f t="shared" si="47"/>
        <v/>
      </c>
      <c r="AD86" s="81" t="str">
        <f t="shared" si="48"/>
        <v/>
      </c>
      <c r="AE86" s="81" t="str">
        <f t="shared" si="49"/>
        <v/>
      </c>
      <c r="AF86" s="81" t="str">
        <f t="shared" si="50"/>
        <v/>
      </c>
      <c r="AG86" s="81" t="str">
        <f t="shared" si="51"/>
        <v/>
      </c>
      <c r="AH86" s="81" t="str">
        <f t="shared" si="52"/>
        <v/>
      </c>
      <c r="AI86" s="81" t="str">
        <f t="shared" si="53"/>
        <v/>
      </c>
      <c r="AJ86" s="73" t="s">
        <v>83</v>
      </c>
      <c r="AK86" s="74" t="str">
        <f>'Array Table'!B85</f>
        <v>Treponema pallidum</v>
      </c>
      <c r="AL86" s="80" t="str">
        <f t="shared" si="54"/>
        <v>+</v>
      </c>
      <c r="AM86" s="80" t="str">
        <f t="shared" si="55"/>
        <v>+</v>
      </c>
      <c r="AN86" s="80" t="str">
        <f t="shared" si="56"/>
        <v/>
      </c>
      <c r="AO86" s="80" t="str">
        <f t="shared" si="57"/>
        <v/>
      </c>
      <c r="AP86" s="80" t="str">
        <f t="shared" si="58"/>
        <v/>
      </c>
      <c r="AQ86" s="80" t="str">
        <f t="shared" si="59"/>
        <v/>
      </c>
      <c r="AR86" s="80" t="str">
        <f t="shared" si="60"/>
        <v/>
      </c>
      <c r="AS86" s="80" t="str">
        <f t="shared" si="61"/>
        <v/>
      </c>
      <c r="AT86" s="80" t="str">
        <f t="shared" si="62"/>
        <v/>
      </c>
      <c r="AU86" s="80" t="str">
        <f t="shared" si="63"/>
        <v/>
      </c>
    </row>
    <row r="87" spans="1:47" x14ac:dyDescent="0.25">
      <c r="A87" s="82" t="s">
        <v>84</v>
      </c>
      <c r="B87" s="74" t="str">
        <f>'Array Table'!B86</f>
        <v>Treponema socranskii</v>
      </c>
      <c r="C87" s="75">
        <f>IF(SUM('NTC Data'!C$2:C$98)&gt;10,IF(AND(ISNUMBER('NTC Data'!C86),'NTC Data'!C86&lt;40,'NTC Data'!C86&gt;0),'NTC Data'!C86,40),"")</f>
        <v>40</v>
      </c>
      <c r="D87" s="75">
        <f>IF(SUM('NTC Data'!D$2:D$98)&gt;10,IF(AND(ISNUMBER('NTC Data'!D86),'NTC Data'!D86&lt;40,'NTC Data'!D86&gt;0),'NTC Data'!D86,40),"")</f>
        <v>40</v>
      </c>
      <c r="E87" s="75" t="str">
        <f>IF(SUM('NTC Data'!E$2:E$98)&gt;10,IF(AND(ISNUMBER('NTC Data'!E86),'NTC Data'!E86&lt;40,'NTC Data'!E86&gt;0),'NTC Data'!E86,40),"")</f>
        <v/>
      </c>
      <c r="F87" s="75" t="str">
        <f>IF(SUM('NTC Data'!F$2:F$98)&gt;10,IF(AND(ISNUMBER('NTC Data'!F86),'NTC Data'!F86&lt;40,'NTC Data'!F86&gt;0),'NTC Data'!F86,40),"")</f>
        <v/>
      </c>
      <c r="G87" s="75" t="str">
        <f>IF(SUM('NTC Data'!G$2:G$98)&gt;10,IF(AND(ISNUMBER('NTC Data'!G86),'NTC Data'!G86&lt;40,'NTC Data'!G86&gt;0),'NTC Data'!G86,40),"")</f>
        <v/>
      </c>
      <c r="H87" s="75">
        <f t="shared" si="64"/>
        <v>40</v>
      </c>
      <c r="I87" s="75" t="str">
        <f t="shared" si="65"/>
        <v>N/A</v>
      </c>
      <c r="J87" s="82" t="s">
        <v>84</v>
      </c>
      <c r="K87" s="74" t="str">
        <f>'Array Table'!B86</f>
        <v>Treponema socranskii</v>
      </c>
      <c r="L87" s="80">
        <f>IF(SUM('Test Sample Data'!C$2:C$88)&gt;10,IF(AND(ISNUMBER('Test Sample Data'!C86),'Test Sample Data'!C86&lt;40,'Test Sample Data'!C86&gt;0),'Test Sample Data'!C86,40),"")</f>
        <v>30</v>
      </c>
      <c r="M87" s="80">
        <f>IF(SUM('Test Sample Data'!D$2:D$88)&gt;10,IF(AND(ISNUMBER('Test Sample Data'!D86),'Test Sample Data'!D86&lt;40,'Test Sample Data'!D86&gt;0),'Test Sample Data'!D86,40),"")</f>
        <v>30</v>
      </c>
      <c r="N87" s="80" t="str">
        <f>IF(SUM('Test Sample Data'!E$2:E$88)&gt;10,IF(AND(ISNUMBER('Test Sample Data'!E86),'Test Sample Data'!E86&lt;40,'Test Sample Data'!E86&gt;0),'Test Sample Data'!E86,40),"")</f>
        <v/>
      </c>
      <c r="O87" s="80" t="str">
        <f>IF(SUM('Test Sample Data'!F$2:F$88)&gt;10,IF(AND(ISNUMBER('Test Sample Data'!F86),'Test Sample Data'!F86&lt;40,'Test Sample Data'!F86&gt;0),'Test Sample Data'!F86,40),"")</f>
        <v/>
      </c>
      <c r="P87" s="80" t="str">
        <f>IF(SUM('Test Sample Data'!G$2:G$88)&gt;10,IF(AND(ISNUMBER('Test Sample Data'!G86),'Test Sample Data'!G86&lt;40,'Test Sample Data'!G86&gt;0),'Test Sample Data'!G86,40),"")</f>
        <v/>
      </c>
      <c r="Q87" s="80" t="str">
        <f>IF(SUM('Test Sample Data'!H$2:H$88)&gt;10,IF(AND(ISNUMBER('Test Sample Data'!H86),'Test Sample Data'!H86&lt;40,'Test Sample Data'!H86&gt;0),'Test Sample Data'!H86,40),"")</f>
        <v/>
      </c>
      <c r="R87" s="80" t="str">
        <f>IF(SUM('Test Sample Data'!I$2:I$88)&gt;10,IF(AND(ISNUMBER('Test Sample Data'!I86),'Test Sample Data'!I86&lt;40,'Test Sample Data'!I86&gt;0),'Test Sample Data'!I86,40),"")</f>
        <v/>
      </c>
      <c r="S87" s="80" t="str">
        <f>IF(SUM('Test Sample Data'!J$2:J$88)&gt;10,IF(AND(ISNUMBER('Test Sample Data'!J86),'Test Sample Data'!J86&lt;40,'Test Sample Data'!J86&gt;0),'Test Sample Data'!J86,40),"")</f>
        <v/>
      </c>
      <c r="T87" s="80" t="str">
        <f>IF(SUM('Test Sample Data'!K$2:K$88)&gt;10,IF(AND(ISNUMBER('Test Sample Data'!K86),'Test Sample Data'!K86&lt;40,'Test Sample Data'!K86&gt;0),'Test Sample Data'!K86,40),"")</f>
        <v/>
      </c>
      <c r="U87" s="80" t="str">
        <f>IF(SUM('Test Sample Data'!L$2:L$88)&gt;10,IF(AND(ISNUMBER('Test Sample Data'!L86),'Test Sample Data'!L86&lt;40,'Test Sample Data'!L86&gt;0),'Test Sample Data'!L86,40),"")</f>
        <v/>
      </c>
      <c r="V87" s="75">
        <f t="shared" si="66"/>
        <v>30</v>
      </c>
      <c r="W87" s="75" t="str">
        <f t="shared" si="67"/>
        <v>N/A</v>
      </c>
      <c r="X87" s="82" t="s">
        <v>84</v>
      </c>
      <c r="Y87" s="74" t="str">
        <f>'Array Table'!B86</f>
        <v>Treponema socranskii</v>
      </c>
      <c r="Z87" s="81">
        <f t="shared" si="44"/>
        <v>10</v>
      </c>
      <c r="AA87" s="81">
        <f t="shared" si="45"/>
        <v>10</v>
      </c>
      <c r="AB87" s="81" t="str">
        <f t="shared" si="46"/>
        <v/>
      </c>
      <c r="AC87" s="81" t="str">
        <f t="shared" si="47"/>
        <v/>
      </c>
      <c r="AD87" s="81" t="str">
        <f t="shared" si="48"/>
        <v/>
      </c>
      <c r="AE87" s="81" t="str">
        <f t="shared" si="49"/>
        <v/>
      </c>
      <c r="AF87" s="81" t="str">
        <f t="shared" si="50"/>
        <v/>
      </c>
      <c r="AG87" s="81" t="str">
        <f t="shared" si="51"/>
        <v/>
      </c>
      <c r="AH87" s="81" t="str">
        <f t="shared" si="52"/>
        <v/>
      </c>
      <c r="AI87" s="81" t="str">
        <f t="shared" si="53"/>
        <v/>
      </c>
      <c r="AJ87" s="82" t="s">
        <v>84</v>
      </c>
      <c r="AK87" s="74" t="str">
        <f>'Array Table'!B86</f>
        <v>Treponema socranskii</v>
      </c>
      <c r="AL87" s="80" t="str">
        <f t="shared" si="54"/>
        <v>+</v>
      </c>
      <c r="AM87" s="80" t="str">
        <f t="shared" si="55"/>
        <v>+</v>
      </c>
      <c r="AN87" s="80" t="str">
        <f t="shared" si="56"/>
        <v/>
      </c>
      <c r="AO87" s="80" t="str">
        <f t="shared" si="57"/>
        <v/>
      </c>
      <c r="AP87" s="80" t="str">
        <f t="shared" si="58"/>
        <v/>
      </c>
      <c r="AQ87" s="80" t="str">
        <f t="shared" si="59"/>
        <v/>
      </c>
      <c r="AR87" s="80" t="str">
        <f t="shared" si="60"/>
        <v/>
      </c>
      <c r="AS87" s="80" t="str">
        <f t="shared" si="61"/>
        <v/>
      </c>
      <c r="AT87" s="80" t="str">
        <f t="shared" si="62"/>
        <v/>
      </c>
      <c r="AU87" s="80" t="str">
        <f t="shared" si="63"/>
        <v/>
      </c>
    </row>
    <row r="88" spans="1:47" x14ac:dyDescent="0.25">
      <c r="A88" s="82" t="s">
        <v>85</v>
      </c>
      <c r="B88" s="74" t="str">
        <f>'Array Table'!B87</f>
        <v>Trichomonas vaginalis</v>
      </c>
      <c r="C88" s="75">
        <f>IF(SUM('NTC Data'!C$2:C$98)&gt;10,IF(AND(ISNUMBER('NTC Data'!C87),'NTC Data'!C87&lt;40,'NTC Data'!C87&gt;0),'NTC Data'!C87,40),"")</f>
        <v>40</v>
      </c>
      <c r="D88" s="75">
        <f>IF(SUM('NTC Data'!D$2:D$98)&gt;10,IF(AND(ISNUMBER('NTC Data'!D87),'NTC Data'!D87&lt;40,'NTC Data'!D87&gt;0),'NTC Data'!D87,40),"")</f>
        <v>40</v>
      </c>
      <c r="E88" s="75" t="str">
        <f>IF(SUM('NTC Data'!E$2:E$98)&gt;10,IF(AND(ISNUMBER('NTC Data'!E87),'NTC Data'!E87&lt;40,'NTC Data'!E87&gt;0),'NTC Data'!E87,40),"")</f>
        <v/>
      </c>
      <c r="F88" s="75" t="str">
        <f>IF(SUM('NTC Data'!F$2:F$98)&gt;10,IF(AND(ISNUMBER('NTC Data'!F87),'NTC Data'!F87&lt;40,'NTC Data'!F87&gt;0),'NTC Data'!F87,40),"")</f>
        <v/>
      </c>
      <c r="G88" s="75" t="str">
        <f>IF(SUM('NTC Data'!G$2:G$98)&gt;10,IF(AND(ISNUMBER('NTC Data'!G87),'NTC Data'!G87&lt;40,'NTC Data'!G87&gt;0),'NTC Data'!G87,40),"")</f>
        <v/>
      </c>
      <c r="H88" s="75">
        <f t="shared" si="64"/>
        <v>40</v>
      </c>
      <c r="I88" s="75" t="str">
        <f t="shared" si="65"/>
        <v>N/A</v>
      </c>
      <c r="J88" s="82" t="s">
        <v>85</v>
      </c>
      <c r="K88" s="74" t="str">
        <f>'Array Table'!B87</f>
        <v>Trichomonas vaginalis</v>
      </c>
      <c r="L88" s="80">
        <f>IF(SUM('Test Sample Data'!C$2:C$88)&gt;10,IF(AND(ISNUMBER('Test Sample Data'!C87),'Test Sample Data'!C87&lt;40,'Test Sample Data'!C87&gt;0),'Test Sample Data'!C87,40),"")</f>
        <v>30</v>
      </c>
      <c r="M88" s="80">
        <f>IF(SUM('Test Sample Data'!D$2:D$88)&gt;10,IF(AND(ISNUMBER('Test Sample Data'!D87),'Test Sample Data'!D87&lt;40,'Test Sample Data'!D87&gt;0),'Test Sample Data'!D87,40),"")</f>
        <v>40</v>
      </c>
      <c r="N88" s="80" t="str">
        <f>IF(SUM('Test Sample Data'!E$2:E$88)&gt;10,IF(AND(ISNUMBER('Test Sample Data'!E87),'Test Sample Data'!E87&lt;40,'Test Sample Data'!E87&gt;0),'Test Sample Data'!E87,40),"")</f>
        <v/>
      </c>
      <c r="O88" s="80" t="str">
        <f>IF(SUM('Test Sample Data'!F$2:F$88)&gt;10,IF(AND(ISNUMBER('Test Sample Data'!F87),'Test Sample Data'!F87&lt;40,'Test Sample Data'!F87&gt;0),'Test Sample Data'!F87,40),"")</f>
        <v/>
      </c>
      <c r="P88" s="80" t="str">
        <f>IF(SUM('Test Sample Data'!G$2:G$88)&gt;10,IF(AND(ISNUMBER('Test Sample Data'!G87),'Test Sample Data'!G87&lt;40,'Test Sample Data'!G87&gt;0),'Test Sample Data'!G87,40),"")</f>
        <v/>
      </c>
      <c r="Q88" s="80" t="str">
        <f>IF(SUM('Test Sample Data'!H$2:H$88)&gt;10,IF(AND(ISNUMBER('Test Sample Data'!H87),'Test Sample Data'!H87&lt;40,'Test Sample Data'!H87&gt;0),'Test Sample Data'!H87,40),"")</f>
        <v/>
      </c>
      <c r="R88" s="80" t="str">
        <f>IF(SUM('Test Sample Data'!I$2:I$88)&gt;10,IF(AND(ISNUMBER('Test Sample Data'!I87),'Test Sample Data'!I87&lt;40,'Test Sample Data'!I87&gt;0),'Test Sample Data'!I87,40),"")</f>
        <v/>
      </c>
      <c r="S88" s="80" t="str">
        <f>IF(SUM('Test Sample Data'!J$2:J$88)&gt;10,IF(AND(ISNUMBER('Test Sample Data'!J87),'Test Sample Data'!J87&lt;40,'Test Sample Data'!J87&gt;0),'Test Sample Data'!J87,40),"")</f>
        <v/>
      </c>
      <c r="T88" s="80" t="str">
        <f>IF(SUM('Test Sample Data'!K$2:K$88)&gt;10,IF(AND(ISNUMBER('Test Sample Data'!K87),'Test Sample Data'!K87&lt;40,'Test Sample Data'!K87&gt;0),'Test Sample Data'!K87,40),"")</f>
        <v/>
      </c>
      <c r="U88" s="80" t="str">
        <f>IF(SUM('Test Sample Data'!L$2:L$88)&gt;10,IF(AND(ISNUMBER('Test Sample Data'!L87),'Test Sample Data'!L87&lt;40,'Test Sample Data'!L87&gt;0),'Test Sample Data'!L87,40),"")</f>
        <v/>
      </c>
      <c r="V88" s="75">
        <f t="shared" si="66"/>
        <v>35</v>
      </c>
      <c r="W88" s="75" t="str">
        <f t="shared" si="67"/>
        <v>N/A</v>
      </c>
      <c r="X88" s="82" t="s">
        <v>85</v>
      </c>
      <c r="Y88" s="74" t="str">
        <f>'Array Table'!B87</f>
        <v>Trichomonas vaginalis</v>
      </c>
      <c r="Z88" s="81">
        <f t="shared" si="44"/>
        <v>10</v>
      </c>
      <c r="AA88" s="81">
        <f t="shared" si="45"/>
        <v>0</v>
      </c>
      <c r="AB88" s="81" t="str">
        <f t="shared" si="46"/>
        <v/>
      </c>
      <c r="AC88" s="81" t="str">
        <f t="shared" si="47"/>
        <v/>
      </c>
      <c r="AD88" s="81" t="str">
        <f t="shared" si="48"/>
        <v/>
      </c>
      <c r="AE88" s="81" t="str">
        <f t="shared" si="49"/>
        <v/>
      </c>
      <c r="AF88" s="81" t="str">
        <f t="shared" si="50"/>
        <v/>
      </c>
      <c r="AG88" s="81" t="str">
        <f t="shared" si="51"/>
        <v/>
      </c>
      <c r="AH88" s="81" t="str">
        <f t="shared" si="52"/>
        <v/>
      </c>
      <c r="AI88" s="81" t="str">
        <f t="shared" si="53"/>
        <v/>
      </c>
      <c r="AJ88" s="82" t="s">
        <v>85</v>
      </c>
      <c r="AK88" s="74" t="str">
        <f>'Array Table'!B87</f>
        <v>Trichomonas vaginalis</v>
      </c>
      <c r="AL88" s="80" t="str">
        <f t="shared" si="54"/>
        <v>+</v>
      </c>
      <c r="AM88" s="80" t="str">
        <f t="shared" si="55"/>
        <v/>
      </c>
      <c r="AN88" s="80" t="str">
        <f t="shared" si="56"/>
        <v/>
      </c>
      <c r="AO88" s="80" t="str">
        <f t="shared" si="57"/>
        <v/>
      </c>
      <c r="AP88" s="80" t="str">
        <f t="shared" si="58"/>
        <v/>
      </c>
      <c r="AQ88" s="80" t="str">
        <f t="shared" si="59"/>
        <v/>
      </c>
      <c r="AR88" s="80" t="str">
        <f t="shared" si="60"/>
        <v/>
      </c>
      <c r="AS88" s="80" t="str">
        <f t="shared" si="61"/>
        <v/>
      </c>
      <c r="AT88" s="80" t="str">
        <f t="shared" si="62"/>
        <v/>
      </c>
      <c r="AU88" s="80" t="str">
        <f t="shared" si="63"/>
        <v/>
      </c>
    </row>
    <row r="89" spans="1:47" x14ac:dyDescent="0.25">
      <c r="A89" s="82" t="s">
        <v>99</v>
      </c>
      <c r="B89" s="74" t="str">
        <f>'Array Table'!B88</f>
        <v>Ureaplasma parvum</v>
      </c>
      <c r="C89" s="75">
        <f>IF(SUM('NTC Data'!C$2:C$98)&gt;10,IF(AND(ISNUMBER('NTC Data'!C88),'NTC Data'!C88&lt;40,'NTC Data'!C88&gt;0),'NTC Data'!C88,40),"")</f>
        <v>40</v>
      </c>
      <c r="D89" s="75">
        <f>IF(SUM('NTC Data'!D$2:D$98)&gt;10,IF(AND(ISNUMBER('NTC Data'!D88),'NTC Data'!D88&lt;40,'NTC Data'!D88&gt;0),'NTC Data'!D88,40),"")</f>
        <v>40</v>
      </c>
      <c r="E89" s="75" t="str">
        <f>IF(SUM('NTC Data'!E$2:E$98)&gt;10,IF(AND(ISNUMBER('NTC Data'!E88),'NTC Data'!E88&lt;40,'NTC Data'!E88&gt;0),'NTC Data'!E88,40),"")</f>
        <v/>
      </c>
      <c r="F89" s="75" t="str">
        <f>IF(SUM('NTC Data'!F$2:F$98)&gt;10,IF(AND(ISNUMBER('NTC Data'!F88),'NTC Data'!F88&lt;40,'NTC Data'!F88&gt;0),'NTC Data'!F88,40),"")</f>
        <v/>
      </c>
      <c r="G89" s="75" t="str">
        <f>IF(SUM('NTC Data'!G$2:G$98)&gt;10,IF(AND(ISNUMBER('NTC Data'!G88),'NTC Data'!G88&lt;40,'NTC Data'!G88&gt;0),'NTC Data'!G88,40),"")</f>
        <v/>
      </c>
      <c r="H89" s="75">
        <f t="shared" si="64"/>
        <v>40</v>
      </c>
      <c r="I89" s="75" t="str">
        <f t="shared" si="65"/>
        <v>N/A</v>
      </c>
      <c r="J89" s="82" t="s">
        <v>99</v>
      </c>
      <c r="K89" s="74" t="str">
        <f>'Array Table'!B88</f>
        <v>Ureaplasma parvum</v>
      </c>
      <c r="L89" s="80">
        <f>IF(SUM('Test Sample Data'!C$2:C$88)&gt;10,IF(AND(ISNUMBER('Test Sample Data'!C88),'Test Sample Data'!C88&lt;40,'Test Sample Data'!C88&gt;0),'Test Sample Data'!C88,40),"")</f>
        <v>30</v>
      </c>
      <c r="M89" s="80">
        <f>IF(SUM('Test Sample Data'!D$2:D$88)&gt;10,IF(AND(ISNUMBER('Test Sample Data'!D88),'Test Sample Data'!D88&lt;40,'Test Sample Data'!D88&gt;0),'Test Sample Data'!D88,40),"")</f>
        <v>40</v>
      </c>
      <c r="N89" s="80" t="str">
        <f>IF(SUM('Test Sample Data'!E$2:E$88)&gt;10,IF(AND(ISNUMBER('Test Sample Data'!E88),'Test Sample Data'!E88&lt;40,'Test Sample Data'!E88&gt;0),'Test Sample Data'!E88,40),"")</f>
        <v/>
      </c>
      <c r="O89" s="80" t="str">
        <f>IF(SUM('Test Sample Data'!F$2:F$88)&gt;10,IF(AND(ISNUMBER('Test Sample Data'!F88),'Test Sample Data'!F88&lt;40,'Test Sample Data'!F88&gt;0),'Test Sample Data'!F88,40),"")</f>
        <v/>
      </c>
      <c r="P89" s="80" t="str">
        <f>IF(SUM('Test Sample Data'!G$2:G$88)&gt;10,IF(AND(ISNUMBER('Test Sample Data'!G88),'Test Sample Data'!G88&lt;40,'Test Sample Data'!G88&gt;0),'Test Sample Data'!G88,40),"")</f>
        <v/>
      </c>
      <c r="Q89" s="80" t="str">
        <f>IF(SUM('Test Sample Data'!H$2:H$88)&gt;10,IF(AND(ISNUMBER('Test Sample Data'!H88),'Test Sample Data'!H88&lt;40,'Test Sample Data'!H88&gt;0),'Test Sample Data'!H88,40),"")</f>
        <v/>
      </c>
      <c r="R89" s="80" t="str">
        <f>IF(SUM('Test Sample Data'!I$2:I$88)&gt;10,IF(AND(ISNUMBER('Test Sample Data'!I88),'Test Sample Data'!I88&lt;40,'Test Sample Data'!I88&gt;0),'Test Sample Data'!I88,40),"")</f>
        <v/>
      </c>
      <c r="S89" s="80" t="str">
        <f>IF(SUM('Test Sample Data'!J$2:J$88)&gt;10,IF(AND(ISNUMBER('Test Sample Data'!J88),'Test Sample Data'!J88&lt;40,'Test Sample Data'!J88&gt;0),'Test Sample Data'!J88,40),"")</f>
        <v/>
      </c>
      <c r="T89" s="80" t="str">
        <f>IF(SUM('Test Sample Data'!K$2:K$88)&gt;10,IF(AND(ISNUMBER('Test Sample Data'!K88),'Test Sample Data'!K88&lt;40,'Test Sample Data'!K88&gt;0),'Test Sample Data'!K88,40),"")</f>
        <v/>
      </c>
      <c r="U89" s="80" t="str">
        <f>IF(SUM('Test Sample Data'!L$2:L$88)&gt;10,IF(AND(ISNUMBER('Test Sample Data'!L88),'Test Sample Data'!L88&lt;40,'Test Sample Data'!L88&gt;0),'Test Sample Data'!L88,40),"")</f>
        <v/>
      </c>
      <c r="V89" s="75">
        <f t="shared" si="66"/>
        <v>35</v>
      </c>
      <c r="W89" s="75" t="str">
        <f t="shared" si="67"/>
        <v>N/A</v>
      </c>
      <c r="X89" s="82" t="s">
        <v>99</v>
      </c>
      <c r="Y89" s="74" t="str">
        <f>'Array Table'!B88</f>
        <v>Ureaplasma parvum</v>
      </c>
      <c r="Z89" s="81">
        <f t="shared" si="44"/>
        <v>10</v>
      </c>
      <c r="AA89" s="81">
        <f t="shared" si="45"/>
        <v>0</v>
      </c>
      <c r="AB89" s="81" t="str">
        <f t="shared" si="46"/>
        <v/>
      </c>
      <c r="AC89" s="81" t="str">
        <f t="shared" si="47"/>
        <v/>
      </c>
      <c r="AD89" s="81" t="str">
        <f t="shared" si="48"/>
        <v/>
      </c>
      <c r="AE89" s="81" t="str">
        <f t="shared" si="49"/>
        <v/>
      </c>
      <c r="AF89" s="81" t="str">
        <f t="shared" si="50"/>
        <v/>
      </c>
      <c r="AG89" s="81" t="str">
        <f t="shared" si="51"/>
        <v/>
      </c>
      <c r="AH89" s="81" t="str">
        <f t="shared" si="52"/>
        <v/>
      </c>
      <c r="AI89" s="81" t="str">
        <f t="shared" si="53"/>
        <v/>
      </c>
      <c r="AJ89" s="82" t="s">
        <v>99</v>
      </c>
      <c r="AK89" s="74" t="str">
        <f>'Array Table'!B88</f>
        <v>Ureaplasma parvum</v>
      </c>
      <c r="AL89" s="80" t="str">
        <f t="shared" si="54"/>
        <v>+</v>
      </c>
      <c r="AM89" s="80" t="str">
        <f t="shared" si="55"/>
        <v/>
      </c>
      <c r="AN89" s="80" t="str">
        <f t="shared" si="56"/>
        <v/>
      </c>
      <c r="AO89" s="80" t="str">
        <f t="shared" si="57"/>
        <v/>
      </c>
      <c r="AP89" s="80" t="str">
        <f t="shared" si="58"/>
        <v/>
      </c>
      <c r="AQ89" s="80" t="str">
        <f t="shared" si="59"/>
        <v/>
      </c>
      <c r="AR89" s="80" t="str">
        <f t="shared" si="60"/>
        <v/>
      </c>
      <c r="AS89" s="80" t="str">
        <f t="shared" si="61"/>
        <v/>
      </c>
      <c r="AT89" s="80" t="str">
        <f t="shared" si="62"/>
        <v/>
      </c>
      <c r="AU89" s="80" t="str">
        <f t="shared" si="63"/>
        <v/>
      </c>
    </row>
    <row r="90" spans="1:47" x14ac:dyDescent="0.25">
      <c r="A90" s="82" t="s">
        <v>100</v>
      </c>
      <c r="B90" s="74" t="str">
        <f>'Array Table'!B89</f>
        <v>Ureaplasma urealyticum</v>
      </c>
      <c r="C90" s="75">
        <f>IF(SUM('NTC Data'!C$2:C$98)&gt;10,IF(AND(ISNUMBER('NTC Data'!C89),'NTC Data'!C89&lt;40,'NTC Data'!C89&gt;0),'NTC Data'!C89,40),"")</f>
        <v>40</v>
      </c>
      <c r="D90" s="75">
        <f>IF(SUM('NTC Data'!D$2:D$98)&gt;10,IF(AND(ISNUMBER('NTC Data'!D89),'NTC Data'!D89&lt;40,'NTC Data'!D89&gt;0),'NTC Data'!D89,40),"")</f>
        <v>40</v>
      </c>
      <c r="E90" s="75" t="str">
        <f>IF(SUM('NTC Data'!E$2:E$98)&gt;10,IF(AND(ISNUMBER('NTC Data'!E89),'NTC Data'!E89&lt;40,'NTC Data'!E89&gt;0),'NTC Data'!E89,40),"")</f>
        <v/>
      </c>
      <c r="F90" s="75" t="str">
        <f>IF(SUM('NTC Data'!F$2:F$98)&gt;10,IF(AND(ISNUMBER('NTC Data'!F89),'NTC Data'!F89&lt;40,'NTC Data'!F89&gt;0),'NTC Data'!F89,40),"")</f>
        <v/>
      </c>
      <c r="G90" s="75" t="str">
        <f>IF(SUM('NTC Data'!G$2:G$98)&gt;10,IF(AND(ISNUMBER('NTC Data'!G89),'NTC Data'!G89&lt;40,'NTC Data'!G89&gt;0),'NTC Data'!G89,40),"")</f>
        <v/>
      </c>
      <c r="H90" s="75">
        <f t="shared" si="64"/>
        <v>40</v>
      </c>
      <c r="I90" s="75" t="str">
        <f t="shared" si="65"/>
        <v>N/A</v>
      </c>
      <c r="J90" s="82" t="s">
        <v>100</v>
      </c>
      <c r="K90" s="74" t="str">
        <f>'Array Table'!B89</f>
        <v>Ureaplasma urealyticum</v>
      </c>
      <c r="L90" s="80">
        <f>IF(SUM('Test Sample Data'!C$2:C$88)&gt;10,IF(AND(ISNUMBER('Test Sample Data'!C89),'Test Sample Data'!C89&lt;40,'Test Sample Data'!C89&gt;0),'Test Sample Data'!C89,40),"")</f>
        <v>22</v>
      </c>
      <c r="M90" s="80">
        <f>IF(SUM('Test Sample Data'!D$2:D$88)&gt;10,IF(AND(ISNUMBER('Test Sample Data'!D89),'Test Sample Data'!D89&lt;40,'Test Sample Data'!D89&gt;0),'Test Sample Data'!D89,40),"")</f>
        <v>22</v>
      </c>
      <c r="N90" s="80" t="str">
        <f>IF(SUM('Test Sample Data'!E$2:E$88)&gt;10,IF(AND(ISNUMBER('Test Sample Data'!E89),'Test Sample Data'!E89&lt;40,'Test Sample Data'!E89&gt;0),'Test Sample Data'!E89,40),"")</f>
        <v/>
      </c>
      <c r="O90" s="80" t="str">
        <f>IF(SUM('Test Sample Data'!F$2:F$88)&gt;10,IF(AND(ISNUMBER('Test Sample Data'!F89),'Test Sample Data'!F89&lt;40,'Test Sample Data'!F89&gt;0),'Test Sample Data'!F89,40),"")</f>
        <v/>
      </c>
      <c r="P90" s="80" t="str">
        <f>IF(SUM('Test Sample Data'!G$2:G$88)&gt;10,IF(AND(ISNUMBER('Test Sample Data'!G89),'Test Sample Data'!G89&lt;40,'Test Sample Data'!G89&gt;0),'Test Sample Data'!G89,40),"")</f>
        <v/>
      </c>
      <c r="Q90" s="80" t="str">
        <f>IF(SUM('Test Sample Data'!H$2:H$88)&gt;10,IF(AND(ISNUMBER('Test Sample Data'!H89),'Test Sample Data'!H89&lt;40,'Test Sample Data'!H89&gt;0),'Test Sample Data'!H89,40),"")</f>
        <v/>
      </c>
      <c r="R90" s="80" t="str">
        <f>IF(SUM('Test Sample Data'!I$2:I$88)&gt;10,IF(AND(ISNUMBER('Test Sample Data'!I89),'Test Sample Data'!I89&lt;40,'Test Sample Data'!I89&gt;0),'Test Sample Data'!I89,40),"")</f>
        <v/>
      </c>
      <c r="S90" s="80" t="str">
        <f>IF(SUM('Test Sample Data'!J$2:J$88)&gt;10,IF(AND(ISNUMBER('Test Sample Data'!J89),'Test Sample Data'!J89&lt;40,'Test Sample Data'!J89&gt;0),'Test Sample Data'!J89,40),"")</f>
        <v/>
      </c>
      <c r="T90" s="80" t="str">
        <f>IF(SUM('Test Sample Data'!K$2:K$88)&gt;10,IF(AND(ISNUMBER('Test Sample Data'!K89),'Test Sample Data'!K89&lt;40,'Test Sample Data'!K89&gt;0),'Test Sample Data'!K89,40),"")</f>
        <v/>
      </c>
      <c r="U90" s="80" t="str">
        <f>IF(SUM('Test Sample Data'!L$2:L$88)&gt;10,IF(AND(ISNUMBER('Test Sample Data'!L89),'Test Sample Data'!L89&lt;40,'Test Sample Data'!L89&gt;0),'Test Sample Data'!L89,40),"")</f>
        <v/>
      </c>
      <c r="V90" s="75">
        <f t="shared" si="66"/>
        <v>22</v>
      </c>
      <c r="W90" s="75" t="str">
        <f t="shared" si="67"/>
        <v>N/A</v>
      </c>
      <c r="X90" s="82" t="s">
        <v>100</v>
      </c>
      <c r="Y90" s="74" t="str">
        <f>'Array Table'!B89</f>
        <v>Ureaplasma urealyticum</v>
      </c>
      <c r="Z90" s="81">
        <f t="shared" si="44"/>
        <v>18</v>
      </c>
      <c r="AA90" s="81">
        <f t="shared" si="45"/>
        <v>18</v>
      </c>
      <c r="AB90" s="81" t="str">
        <f t="shared" si="46"/>
        <v/>
      </c>
      <c r="AC90" s="81" t="str">
        <f t="shared" si="47"/>
        <v/>
      </c>
      <c r="AD90" s="81" t="str">
        <f t="shared" si="48"/>
        <v/>
      </c>
      <c r="AE90" s="81" t="str">
        <f t="shared" si="49"/>
        <v/>
      </c>
      <c r="AF90" s="81" t="str">
        <f t="shared" si="50"/>
        <v/>
      </c>
      <c r="AG90" s="81" t="str">
        <f t="shared" si="51"/>
        <v/>
      </c>
      <c r="AH90" s="81" t="str">
        <f t="shared" si="52"/>
        <v/>
      </c>
      <c r="AI90" s="81" t="str">
        <f t="shared" si="53"/>
        <v/>
      </c>
      <c r="AJ90" s="82" t="s">
        <v>100</v>
      </c>
      <c r="AK90" s="74" t="str">
        <f>'Array Table'!B89</f>
        <v>Ureaplasma urealyticum</v>
      </c>
      <c r="AL90" s="80" t="str">
        <f t="shared" si="54"/>
        <v>+</v>
      </c>
      <c r="AM90" s="80" t="str">
        <f t="shared" si="55"/>
        <v>+</v>
      </c>
      <c r="AN90" s="80" t="str">
        <f t="shared" si="56"/>
        <v/>
      </c>
      <c r="AO90" s="80" t="str">
        <f t="shared" si="57"/>
        <v/>
      </c>
      <c r="AP90" s="80" t="str">
        <f t="shared" si="58"/>
        <v/>
      </c>
      <c r="AQ90" s="80" t="str">
        <f t="shared" si="59"/>
        <v/>
      </c>
      <c r="AR90" s="80" t="str">
        <f t="shared" si="60"/>
        <v/>
      </c>
      <c r="AS90" s="80" t="str">
        <f t="shared" si="61"/>
        <v/>
      </c>
      <c r="AT90" s="80" t="str">
        <f t="shared" si="62"/>
        <v/>
      </c>
      <c r="AU90" s="80" t="str">
        <f t="shared" si="63"/>
        <v/>
      </c>
    </row>
    <row r="91" spans="1:47" x14ac:dyDescent="0.25">
      <c r="A91" s="82" t="s">
        <v>101</v>
      </c>
      <c r="B91" s="74" t="str">
        <f>'Array Table'!B90</f>
        <v>Varibaculum cambriense</v>
      </c>
      <c r="C91" s="75">
        <f>IF(SUM('NTC Data'!C$2:C$98)&gt;10,IF(AND(ISNUMBER('NTC Data'!C90),'NTC Data'!C90&lt;40,'NTC Data'!C90&gt;0),'NTC Data'!C90,40),"")</f>
        <v>40</v>
      </c>
      <c r="D91" s="75">
        <f>IF(SUM('NTC Data'!D$2:D$98)&gt;10,IF(AND(ISNUMBER('NTC Data'!D90),'NTC Data'!D90&lt;40,'NTC Data'!D90&gt;0),'NTC Data'!D90,40),"")</f>
        <v>40</v>
      </c>
      <c r="E91" s="75" t="str">
        <f>IF(SUM('NTC Data'!E$2:E$98)&gt;10,IF(AND(ISNUMBER('NTC Data'!E90),'NTC Data'!E90&lt;40,'NTC Data'!E90&gt;0),'NTC Data'!E90,40),"")</f>
        <v/>
      </c>
      <c r="F91" s="75" t="str">
        <f>IF(SUM('NTC Data'!F$2:F$98)&gt;10,IF(AND(ISNUMBER('NTC Data'!F90),'NTC Data'!F90&lt;40,'NTC Data'!F90&gt;0),'NTC Data'!F90,40),"")</f>
        <v/>
      </c>
      <c r="G91" s="75" t="str">
        <f>IF(SUM('NTC Data'!G$2:G$98)&gt;10,IF(AND(ISNUMBER('NTC Data'!G90),'NTC Data'!G90&lt;40,'NTC Data'!G90&gt;0),'NTC Data'!G90,40),"")</f>
        <v/>
      </c>
      <c r="H91" s="75">
        <f t="shared" si="64"/>
        <v>40</v>
      </c>
      <c r="I91" s="75" t="str">
        <f t="shared" si="65"/>
        <v>N/A</v>
      </c>
      <c r="J91" s="82" t="s">
        <v>101</v>
      </c>
      <c r="K91" s="74" t="str">
        <f>'Array Table'!B90</f>
        <v>Varibaculum cambriense</v>
      </c>
      <c r="L91" s="80">
        <f>IF(SUM('Test Sample Data'!C$2:C$88)&gt;10,IF(AND(ISNUMBER('Test Sample Data'!C90),'Test Sample Data'!C90&lt;40,'Test Sample Data'!C90&gt;0),'Test Sample Data'!C90,40),"")</f>
        <v>20</v>
      </c>
      <c r="M91" s="80">
        <f>IF(SUM('Test Sample Data'!D$2:D$88)&gt;10,IF(AND(ISNUMBER('Test Sample Data'!D90),'Test Sample Data'!D90&lt;40,'Test Sample Data'!D90&gt;0),'Test Sample Data'!D90,40),"")</f>
        <v>20</v>
      </c>
      <c r="N91" s="80" t="str">
        <f>IF(SUM('Test Sample Data'!E$2:E$88)&gt;10,IF(AND(ISNUMBER('Test Sample Data'!E90),'Test Sample Data'!E90&lt;40,'Test Sample Data'!E90&gt;0),'Test Sample Data'!E90,40),"")</f>
        <v/>
      </c>
      <c r="O91" s="80" t="str">
        <f>IF(SUM('Test Sample Data'!F$2:F$88)&gt;10,IF(AND(ISNUMBER('Test Sample Data'!F90),'Test Sample Data'!F90&lt;40,'Test Sample Data'!F90&gt;0),'Test Sample Data'!F90,40),"")</f>
        <v/>
      </c>
      <c r="P91" s="80" t="str">
        <f>IF(SUM('Test Sample Data'!G$2:G$88)&gt;10,IF(AND(ISNUMBER('Test Sample Data'!G90),'Test Sample Data'!G90&lt;40,'Test Sample Data'!G90&gt;0),'Test Sample Data'!G90,40),"")</f>
        <v/>
      </c>
      <c r="Q91" s="80" t="str">
        <f>IF(SUM('Test Sample Data'!H$2:H$88)&gt;10,IF(AND(ISNUMBER('Test Sample Data'!H90),'Test Sample Data'!H90&lt;40,'Test Sample Data'!H90&gt;0),'Test Sample Data'!H90,40),"")</f>
        <v/>
      </c>
      <c r="R91" s="80" t="str">
        <f>IF(SUM('Test Sample Data'!I$2:I$88)&gt;10,IF(AND(ISNUMBER('Test Sample Data'!I90),'Test Sample Data'!I90&lt;40,'Test Sample Data'!I90&gt;0),'Test Sample Data'!I90,40),"")</f>
        <v/>
      </c>
      <c r="S91" s="80" t="str">
        <f>IF(SUM('Test Sample Data'!J$2:J$88)&gt;10,IF(AND(ISNUMBER('Test Sample Data'!J90),'Test Sample Data'!J90&lt;40,'Test Sample Data'!J90&gt;0),'Test Sample Data'!J90,40),"")</f>
        <v/>
      </c>
      <c r="T91" s="80" t="str">
        <f>IF(SUM('Test Sample Data'!K$2:K$88)&gt;10,IF(AND(ISNUMBER('Test Sample Data'!K90),'Test Sample Data'!K90&lt;40,'Test Sample Data'!K90&gt;0),'Test Sample Data'!K90,40),"")</f>
        <v/>
      </c>
      <c r="U91" s="80" t="str">
        <f>IF(SUM('Test Sample Data'!L$2:L$88)&gt;10,IF(AND(ISNUMBER('Test Sample Data'!L90),'Test Sample Data'!L90&lt;40,'Test Sample Data'!L90&gt;0),'Test Sample Data'!L90,40),"")</f>
        <v/>
      </c>
      <c r="V91" s="75">
        <f t="shared" si="66"/>
        <v>20</v>
      </c>
      <c r="W91" s="75" t="str">
        <f t="shared" si="67"/>
        <v>N/A</v>
      </c>
      <c r="X91" s="82" t="s">
        <v>101</v>
      </c>
      <c r="Y91" s="74" t="str">
        <f>'Array Table'!B90</f>
        <v>Varibaculum cambriense</v>
      </c>
      <c r="Z91" s="81">
        <f t="shared" si="44"/>
        <v>20</v>
      </c>
      <c r="AA91" s="81">
        <f t="shared" si="45"/>
        <v>20</v>
      </c>
      <c r="AB91" s="81" t="str">
        <f t="shared" si="46"/>
        <v/>
      </c>
      <c r="AC91" s="81" t="str">
        <f t="shared" si="47"/>
        <v/>
      </c>
      <c r="AD91" s="81" t="str">
        <f t="shared" si="48"/>
        <v/>
      </c>
      <c r="AE91" s="81" t="str">
        <f t="shared" si="49"/>
        <v/>
      </c>
      <c r="AF91" s="81" t="str">
        <f t="shared" si="50"/>
        <v/>
      </c>
      <c r="AG91" s="81" t="str">
        <f t="shared" si="51"/>
        <v/>
      </c>
      <c r="AH91" s="81" t="str">
        <f t="shared" si="52"/>
        <v/>
      </c>
      <c r="AI91" s="81" t="str">
        <f t="shared" si="53"/>
        <v/>
      </c>
      <c r="AJ91" s="82" t="s">
        <v>101</v>
      </c>
      <c r="AK91" s="74" t="str">
        <f>'Array Table'!B90</f>
        <v>Varibaculum cambriense</v>
      </c>
      <c r="AL91" s="80" t="str">
        <f t="shared" si="54"/>
        <v>+</v>
      </c>
      <c r="AM91" s="80" t="str">
        <f t="shared" si="55"/>
        <v>+</v>
      </c>
      <c r="AN91" s="80" t="str">
        <f t="shared" si="56"/>
        <v/>
      </c>
      <c r="AO91" s="80" t="str">
        <f t="shared" si="57"/>
        <v/>
      </c>
      <c r="AP91" s="80" t="str">
        <f t="shared" si="58"/>
        <v/>
      </c>
      <c r="AQ91" s="80" t="str">
        <f t="shared" si="59"/>
        <v/>
      </c>
      <c r="AR91" s="80" t="str">
        <f t="shared" si="60"/>
        <v/>
      </c>
      <c r="AS91" s="80" t="str">
        <f t="shared" si="61"/>
        <v/>
      </c>
      <c r="AT91" s="80" t="str">
        <f t="shared" si="62"/>
        <v/>
      </c>
      <c r="AU91" s="80" t="str">
        <f t="shared" si="63"/>
        <v/>
      </c>
    </row>
    <row r="92" spans="1:47" x14ac:dyDescent="0.25">
      <c r="A92" s="82" t="s">
        <v>102</v>
      </c>
      <c r="B92" s="74" t="str">
        <f>'Array Table'!B91</f>
        <v>Veillonella parvula</v>
      </c>
      <c r="C92" s="75">
        <f>IF(SUM('NTC Data'!C$2:C$98)&gt;10,IF(AND(ISNUMBER('NTC Data'!C91),'NTC Data'!C91&lt;40,'NTC Data'!C91&gt;0),'NTC Data'!C91,40),"")</f>
        <v>40</v>
      </c>
      <c r="D92" s="75">
        <f>IF(SUM('NTC Data'!D$2:D$98)&gt;10,IF(AND(ISNUMBER('NTC Data'!D91),'NTC Data'!D91&lt;40,'NTC Data'!D91&gt;0),'NTC Data'!D91,40),"")</f>
        <v>40</v>
      </c>
      <c r="E92" s="75" t="str">
        <f>IF(SUM('NTC Data'!E$2:E$98)&gt;10,IF(AND(ISNUMBER('NTC Data'!E91),'NTC Data'!E91&lt;40,'NTC Data'!E91&gt;0),'NTC Data'!E91,40),"")</f>
        <v/>
      </c>
      <c r="F92" s="75" t="str">
        <f>IF(SUM('NTC Data'!F$2:F$98)&gt;10,IF(AND(ISNUMBER('NTC Data'!F91),'NTC Data'!F91&lt;40,'NTC Data'!F91&gt;0),'NTC Data'!F91,40),"")</f>
        <v/>
      </c>
      <c r="G92" s="75" t="str">
        <f>IF(SUM('NTC Data'!G$2:G$98)&gt;10,IF(AND(ISNUMBER('NTC Data'!G91),'NTC Data'!G91&lt;40,'NTC Data'!G91&gt;0),'NTC Data'!G91,40),"")</f>
        <v/>
      </c>
      <c r="H92" s="75">
        <f t="shared" si="64"/>
        <v>40</v>
      </c>
      <c r="I92" s="75" t="str">
        <f t="shared" si="65"/>
        <v>N/A</v>
      </c>
      <c r="J92" s="82" t="s">
        <v>102</v>
      </c>
      <c r="K92" s="74" t="str">
        <f>'Array Table'!B91</f>
        <v>Veillonella parvula</v>
      </c>
      <c r="L92" s="80">
        <f>IF(SUM('Test Sample Data'!C$2:C$88)&gt;10,IF(AND(ISNUMBER('Test Sample Data'!C91),'Test Sample Data'!C91&lt;40,'Test Sample Data'!C91&gt;0),'Test Sample Data'!C91,40),"")</f>
        <v>22</v>
      </c>
      <c r="M92" s="80">
        <f>IF(SUM('Test Sample Data'!D$2:D$88)&gt;10,IF(AND(ISNUMBER('Test Sample Data'!D91),'Test Sample Data'!D91&lt;40,'Test Sample Data'!D91&gt;0),'Test Sample Data'!D91,40),"")</f>
        <v>22</v>
      </c>
      <c r="N92" s="80" t="str">
        <f>IF(SUM('Test Sample Data'!E$2:E$88)&gt;10,IF(AND(ISNUMBER('Test Sample Data'!E91),'Test Sample Data'!E91&lt;40,'Test Sample Data'!E91&gt;0),'Test Sample Data'!E91,40),"")</f>
        <v/>
      </c>
      <c r="O92" s="80" t="str">
        <f>IF(SUM('Test Sample Data'!F$2:F$88)&gt;10,IF(AND(ISNUMBER('Test Sample Data'!F91),'Test Sample Data'!F91&lt;40,'Test Sample Data'!F91&gt;0),'Test Sample Data'!F91,40),"")</f>
        <v/>
      </c>
      <c r="P92" s="80" t="str">
        <f>IF(SUM('Test Sample Data'!G$2:G$88)&gt;10,IF(AND(ISNUMBER('Test Sample Data'!G91),'Test Sample Data'!G91&lt;40,'Test Sample Data'!G91&gt;0),'Test Sample Data'!G91,40),"")</f>
        <v/>
      </c>
      <c r="Q92" s="80" t="str">
        <f>IF(SUM('Test Sample Data'!H$2:H$88)&gt;10,IF(AND(ISNUMBER('Test Sample Data'!H91),'Test Sample Data'!H91&lt;40,'Test Sample Data'!H91&gt;0),'Test Sample Data'!H91,40),"")</f>
        <v/>
      </c>
      <c r="R92" s="80" t="str">
        <f>IF(SUM('Test Sample Data'!I$2:I$88)&gt;10,IF(AND(ISNUMBER('Test Sample Data'!I91),'Test Sample Data'!I91&lt;40,'Test Sample Data'!I91&gt;0),'Test Sample Data'!I91,40),"")</f>
        <v/>
      </c>
      <c r="S92" s="80" t="str">
        <f>IF(SUM('Test Sample Data'!J$2:J$88)&gt;10,IF(AND(ISNUMBER('Test Sample Data'!J91),'Test Sample Data'!J91&lt;40,'Test Sample Data'!J91&gt;0),'Test Sample Data'!J91,40),"")</f>
        <v/>
      </c>
      <c r="T92" s="80" t="str">
        <f>IF(SUM('Test Sample Data'!K$2:K$88)&gt;10,IF(AND(ISNUMBER('Test Sample Data'!K91),'Test Sample Data'!K91&lt;40,'Test Sample Data'!K91&gt;0),'Test Sample Data'!K91,40),"")</f>
        <v/>
      </c>
      <c r="U92" s="80" t="str">
        <f>IF(SUM('Test Sample Data'!L$2:L$88)&gt;10,IF(AND(ISNUMBER('Test Sample Data'!L91),'Test Sample Data'!L91&lt;40,'Test Sample Data'!L91&gt;0),'Test Sample Data'!L91,40),"")</f>
        <v/>
      </c>
      <c r="V92" s="75">
        <f t="shared" si="66"/>
        <v>22</v>
      </c>
      <c r="W92" s="75" t="str">
        <f t="shared" si="67"/>
        <v>N/A</v>
      </c>
      <c r="X92" s="82" t="s">
        <v>102</v>
      </c>
      <c r="Y92" s="74" t="str">
        <f>'Array Table'!B91</f>
        <v>Veillonella parvula</v>
      </c>
      <c r="Z92" s="81">
        <f t="shared" si="44"/>
        <v>18</v>
      </c>
      <c r="AA92" s="81">
        <f t="shared" si="45"/>
        <v>18</v>
      </c>
      <c r="AB92" s="81" t="str">
        <f t="shared" si="46"/>
        <v/>
      </c>
      <c r="AC92" s="81" t="str">
        <f t="shared" si="47"/>
        <v/>
      </c>
      <c r="AD92" s="81" t="str">
        <f t="shared" si="48"/>
        <v/>
      </c>
      <c r="AE92" s="81" t="str">
        <f t="shared" si="49"/>
        <v/>
      </c>
      <c r="AF92" s="81" t="str">
        <f t="shared" si="50"/>
        <v/>
      </c>
      <c r="AG92" s="81" t="str">
        <f t="shared" si="51"/>
        <v/>
      </c>
      <c r="AH92" s="81" t="str">
        <f t="shared" si="52"/>
        <v/>
      </c>
      <c r="AI92" s="81" t="str">
        <f t="shared" si="53"/>
        <v/>
      </c>
      <c r="AJ92" s="82" t="s">
        <v>102</v>
      </c>
      <c r="AK92" s="74" t="str">
        <f>'Array Table'!B91</f>
        <v>Veillonella parvula</v>
      </c>
      <c r="AL92" s="80" t="str">
        <f t="shared" si="54"/>
        <v>+</v>
      </c>
      <c r="AM92" s="80" t="str">
        <f t="shared" si="55"/>
        <v>+</v>
      </c>
      <c r="AN92" s="80" t="str">
        <f t="shared" si="56"/>
        <v/>
      </c>
      <c r="AO92" s="80" t="str">
        <f t="shared" si="57"/>
        <v/>
      </c>
      <c r="AP92" s="80" t="str">
        <f t="shared" si="58"/>
        <v/>
      </c>
      <c r="AQ92" s="80" t="str">
        <f t="shared" si="59"/>
        <v/>
      </c>
      <c r="AR92" s="80" t="str">
        <f t="shared" si="60"/>
        <v/>
      </c>
      <c r="AS92" s="80" t="str">
        <f t="shared" si="61"/>
        <v/>
      </c>
      <c r="AT92" s="80" t="str">
        <f t="shared" si="62"/>
        <v/>
      </c>
      <c r="AU92" s="80" t="str">
        <f t="shared" si="63"/>
        <v/>
      </c>
    </row>
    <row r="93" spans="1:47" x14ac:dyDescent="0.25">
      <c r="A93" s="82" t="s">
        <v>103</v>
      </c>
      <c r="B93" s="74" t="str">
        <f>'Array Table'!B92</f>
        <v>Hs/Mm.GAPDH</v>
      </c>
      <c r="C93" s="75">
        <f>IF(SUM('NTC Data'!C$2:C$98)&gt;10,IF(AND(ISNUMBER('NTC Data'!C92),'NTC Data'!C92&lt;40,'NTC Data'!C92&gt;0),'NTC Data'!C92,40),"")</f>
        <v>40</v>
      </c>
      <c r="D93" s="75">
        <f>IF(SUM('NTC Data'!D$2:D$98)&gt;10,IF(AND(ISNUMBER('NTC Data'!D92),'NTC Data'!D92&lt;40,'NTC Data'!D92&gt;0),'NTC Data'!D92,40),"")</f>
        <v>40</v>
      </c>
      <c r="E93" s="75" t="str">
        <f>IF(SUM('NTC Data'!E$2:E$98)&gt;10,IF(AND(ISNUMBER('NTC Data'!E92),'NTC Data'!E92&lt;40,'NTC Data'!E92&gt;0),'NTC Data'!E92,40),"")</f>
        <v/>
      </c>
      <c r="F93" s="75" t="str">
        <f>IF(SUM('NTC Data'!F$2:F$98)&gt;10,IF(AND(ISNUMBER('NTC Data'!F92),'NTC Data'!F92&lt;40,'NTC Data'!F92&gt;0),'NTC Data'!F92,40),"")</f>
        <v/>
      </c>
      <c r="G93" s="75" t="str">
        <f>IF(SUM('NTC Data'!G$2:G$98)&gt;10,IF(AND(ISNUMBER('NTC Data'!G92),'NTC Data'!G92&lt;40,'NTC Data'!G92&gt;0),'NTC Data'!G92,40),"")</f>
        <v/>
      </c>
      <c r="H93" s="75">
        <f t="shared" si="64"/>
        <v>40</v>
      </c>
      <c r="I93" s="75" t="str">
        <f t="shared" si="65"/>
        <v>N/A</v>
      </c>
      <c r="J93" s="82" t="s">
        <v>103</v>
      </c>
      <c r="K93" s="74" t="str">
        <f>'Array Table'!B92</f>
        <v>Hs/Mm.GAPDH</v>
      </c>
      <c r="L93" s="80">
        <f>IF(SUM('Test Sample Data'!C$2:C$88)&gt;10,IF(AND(ISNUMBER('Test Sample Data'!C92),'Test Sample Data'!C92&lt;40,'Test Sample Data'!C92&gt;0),'Test Sample Data'!C92,40),"")</f>
        <v>24</v>
      </c>
      <c r="M93" s="80">
        <f>IF(SUM('Test Sample Data'!D$2:D$88)&gt;10,IF(AND(ISNUMBER('Test Sample Data'!D92),'Test Sample Data'!D92&lt;40,'Test Sample Data'!D92&gt;0),'Test Sample Data'!D92,40),"")</f>
        <v>24</v>
      </c>
      <c r="N93" s="80" t="str">
        <f>IF(SUM('Test Sample Data'!E$2:E$88)&gt;10,IF(AND(ISNUMBER('Test Sample Data'!E92),'Test Sample Data'!E92&lt;40,'Test Sample Data'!E92&gt;0),'Test Sample Data'!E92,40),"")</f>
        <v/>
      </c>
      <c r="O93" s="80" t="str">
        <f>IF(SUM('Test Sample Data'!F$2:F$88)&gt;10,IF(AND(ISNUMBER('Test Sample Data'!F92),'Test Sample Data'!F92&lt;40,'Test Sample Data'!F92&gt;0),'Test Sample Data'!F92,40),"")</f>
        <v/>
      </c>
      <c r="P93" s="80" t="str">
        <f>IF(SUM('Test Sample Data'!G$2:G$88)&gt;10,IF(AND(ISNUMBER('Test Sample Data'!G92),'Test Sample Data'!G92&lt;40,'Test Sample Data'!G92&gt;0),'Test Sample Data'!G92,40),"")</f>
        <v/>
      </c>
      <c r="Q93" s="80" t="str">
        <f>IF(SUM('Test Sample Data'!H$2:H$88)&gt;10,IF(AND(ISNUMBER('Test Sample Data'!H92),'Test Sample Data'!H92&lt;40,'Test Sample Data'!H92&gt;0),'Test Sample Data'!H92,40),"")</f>
        <v/>
      </c>
      <c r="R93" s="80" t="str">
        <f>IF(SUM('Test Sample Data'!I$2:I$88)&gt;10,IF(AND(ISNUMBER('Test Sample Data'!I92),'Test Sample Data'!I92&lt;40,'Test Sample Data'!I92&gt;0),'Test Sample Data'!I92,40),"")</f>
        <v/>
      </c>
      <c r="S93" s="80" t="str">
        <f>IF(SUM('Test Sample Data'!J$2:J$88)&gt;10,IF(AND(ISNUMBER('Test Sample Data'!J92),'Test Sample Data'!J92&lt;40,'Test Sample Data'!J92&gt;0),'Test Sample Data'!J92,40),"")</f>
        <v/>
      </c>
      <c r="T93" s="80" t="str">
        <f>IF(SUM('Test Sample Data'!K$2:K$88)&gt;10,IF(AND(ISNUMBER('Test Sample Data'!K92),'Test Sample Data'!K92&lt;40,'Test Sample Data'!K92&gt;0),'Test Sample Data'!K92,40),"")</f>
        <v/>
      </c>
      <c r="U93" s="80" t="str">
        <f>IF(SUM('Test Sample Data'!L$2:L$88)&gt;10,IF(AND(ISNUMBER('Test Sample Data'!L92),'Test Sample Data'!L92&lt;40,'Test Sample Data'!L92&gt;0),'Test Sample Data'!L92,40),"")</f>
        <v/>
      </c>
      <c r="V93" s="75">
        <f t="shared" si="66"/>
        <v>24</v>
      </c>
      <c r="W93" s="75" t="str">
        <f t="shared" si="67"/>
        <v>N/A</v>
      </c>
      <c r="X93" s="82" t="s">
        <v>103</v>
      </c>
      <c r="Y93" s="74" t="str">
        <f>'Array Table'!B92</f>
        <v>Hs/Mm.GAPDH</v>
      </c>
      <c r="Z93" s="81">
        <f t="shared" si="44"/>
        <v>16</v>
      </c>
      <c r="AA93" s="81">
        <f t="shared" si="45"/>
        <v>16</v>
      </c>
      <c r="AB93" s="81" t="str">
        <f t="shared" si="46"/>
        <v/>
      </c>
      <c r="AC93" s="81" t="str">
        <f t="shared" si="47"/>
        <v/>
      </c>
      <c r="AD93" s="81" t="str">
        <f t="shared" si="48"/>
        <v/>
      </c>
      <c r="AE93" s="81" t="str">
        <f t="shared" si="49"/>
        <v/>
      </c>
      <c r="AF93" s="81" t="str">
        <f t="shared" si="50"/>
        <v/>
      </c>
      <c r="AG93" s="81" t="str">
        <f t="shared" si="51"/>
        <v/>
      </c>
      <c r="AH93" s="81" t="str">
        <f t="shared" si="52"/>
        <v/>
      </c>
      <c r="AI93" s="81" t="str">
        <f t="shared" si="53"/>
        <v/>
      </c>
      <c r="AJ93" s="82" t="s">
        <v>103</v>
      </c>
      <c r="AK93" s="74" t="str">
        <f>'Array Table'!B92</f>
        <v>Hs/Mm.GAPDH</v>
      </c>
      <c r="AL93" s="80" t="str">
        <f t="shared" si="54"/>
        <v>+</v>
      </c>
      <c r="AM93" s="80" t="str">
        <f t="shared" si="55"/>
        <v>+</v>
      </c>
      <c r="AN93" s="80" t="str">
        <f t="shared" si="56"/>
        <v/>
      </c>
      <c r="AO93" s="80" t="str">
        <f t="shared" si="57"/>
        <v/>
      </c>
      <c r="AP93" s="80" t="str">
        <f t="shared" si="58"/>
        <v/>
      </c>
      <c r="AQ93" s="80" t="str">
        <f t="shared" si="59"/>
        <v/>
      </c>
      <c r="AR93" s="80" t="str">
        <f t="shared" si="60"/>
        <v/>
      </c>
      <c r="AS93" s="80" t="str">
        <f t="shared" si="61"/>
        <v/>
      </c>
      <c r="AT93" s="80" t="str">
        <f t="shared" si="62"/>
        <v/>
      </c>
      <c r="AU93" s="80" t="str">
        <f t="shared" si="63"/>
        <v/>
      </c>
    </row>
    <row r="94" spans="1:47" x14ac:dyDescent="0.25">
      <c r="A94" s="82" t="s">
        <v>104</v>
      </c>
      <c r="B94" s="74" t="str">
        <f>'Array Table'!B93</f>
        <v>Hs/Mm.HBB1</v>
      </c>
      <c r="C94" s="75">
        <f>IF(SUM('NTC Data'!C$2:C$98)&gt;10,IF(AND(ISNUMBER('NTC Data'!C93),'NTC Data'!C93&lt;40,'NTC Data'!C93&gt;0),'NTC Data'!C93,40),"")</f>
        <v>40</v>
      </c>
      <c r="D94" s="75">
        <f>IF(SUM('NTC Data'!D$2:D$98)&gt;10,IF(AND(ISNUMBER('NTC Data'!D93),'NTC Data'!D93&lt;40,'NTC Data'!D93&gt;0),'NTC Data'!D93,40),"")</f>
        <v>40</v>
      </c>
      <c r="E94" s="75" t="str">
        <f>IF(SUM('NTC Data'!E$2:E$98)&gt;10,IF(AND(ISNUMBER('NTC Data'!E93),'NTC Data'!E93&lt;40,'NTC Data'!E93&gt;0),'NTC Data'!E93,40),"")</f>
        <v/>
      </c>
      <c r="F94" s="75" t="str">
        <f>IF(SUM('NTC Data'!F$2:F$98)&gt;10,IF(AND(ISNUMBER('NTC Data'!F93),'NTC Data'!F93&lt;40,'NTC Data'!F93&gt;0),'NTC Data'!F93,40),"")</f>
        <v/>
      </c>
      <c r="G94" s="75" t="str">
        <f>IF(SUM('NTC Data'!G$2:G$98)&gt;10,IF(AND(ISNUMBER('NTC Data'!G93),'NTC Data'!G93&lt;40,'NTC Data'!G93&gt;0),'NTC Data'!G93,40),"")</f>
        <v/>
      </c>
      <c r="H94" s="75">
        <f t="shared" si="64"/>
        <v>40</v>
      </c>
      <c r="I94" s="75" t="str">
        <f t="shared" si="65"/>
        <v>N/A</v>
      </c>
      <c r="J94" s="82" t="s">
        <v>104</v>
      </c>
      <c r="K94" s="74" t="str">
        <f>'Array Table'!B93</f>
        <v>Hs/Mm.HBB1</v>
      </c>
      <c r="L94" s="80">
        <f>IF(SUM('Test Sample Data'!C$2:C$88)&gt;10,IF(AND(ISNUMBER('Test Sample Data'!C93),'Test Sample Data'!C93&lt;40,'Test Sample Data'!C93&gt;0),'Test Sample Data'!C93,40),"")</f>
        <v>24</v>
      </c>
      <c r="M94" s="80">
        <f>IF(SUM('Test Sample Data'!D$2:D$88)&gt;10,IF(AND(ISNUMBER('Test Sample Data'!D93),'Test Sample Data'!D93&lt;40,'Test Sample Data'!D93&gt;0),'Test Sample Data'!D93,40),"")</f>
        <v>24</v>
      </c>
      <c r="N94" s="80" t="str">
        <f>IF(SUM('Test Sample Data'!E$2:E$88)&gt;10,IF(AND(ISNUMBER('Test Sample Data'!E93),'Test Sample Data'!E93&lt;40,'Test Sample Data'!E93&gt;0),'Test Sample Data'!E93,40),"")</f>
        <v/>
      </c>
      <c r="O94" s="80" t="str">
        <f>IF(SUM('Test Sample Data'!F$2:F$88)&gt;10,IF(AND(ISNUMBER('Test Sample Data'!F93),'Test Sample Data'!F93&lt;40,'Test Sample Data'!F93&gt;0),'Test Sample Data'!F93,40),"")</f>
        <v/>
      </c>
      <c r="P94" s="80" t="str">
        <f>IF(SUM('Test Sample Data'!G$2:G$88)&gt;10,IF(AND(ISNUMBER('Test Sample Data'!G93),'Test Sample Data'!G93&lt;40,'Test Sample Data'!G93&gt;0),'Test Sample Data'!G93,40),"")</f>
        <v/>
      </c>
      <c r="Q94" s="80" t="str">
        <f>IF(SUM('Test Sample Data'!H$2:H$88)&gt;10,IF(AND(ISNUMBER('Test Sample Data'!H93),'Test Sample Data'!H93&lt;40,'Test Sample Data'!H93&gt;0),'Test Sample Data'!H93,40),"")</f>
        <v/>
      </c>
      <c r="R94" s="80" t="str">
        <f>IF(SUM('Test Sample Data'!I$2:I$88)&gt;10,IF(AND(ISNUMBER('Test Sample Data'!I93),'Test Sample Data'!I93&lt;40,'Test Sample Data'!I93&gt;0),'Test Sample Data'!I93,40),"")</f>
        <v/>
      </c>
      <c r="S94" s="80" t="str">
        <f>IF(SUM('Test Sample Data'!J$2:J$88)&gt;10,IF(AND(ISNUMBER('Test Sample Data'!J93),'Test Sample Data'!J93&lt;40,'Test Sample Data'!J93&gt;0),'Test Sample Data'!J93,40),"")</f>
        <v/>
      </c>
      <c r="T94" s="80" t="str">
        <f>IF(SUM('Test Sample Data'!K$2:K$88)&gt;10,IF(AND(ISNUMBER('Test Sample Data'!K93),'Test Sample Data'!K93&lt;40,'Test Sample Data'!K93&gt;0),'Test Sample Data'!K93,40),"")</f>
        <v/>
      </c>
      <c r="U94" s="80" t="str">
        <f>IF(SUM('Test Sample Data'!L$2:L$88)&gt;10,IF(AND(ISNUMBER('Test Sample Data'!L93),'Test Sample Data'!L93&lt;40,'Test Sample Data'!L93&gt;0),'Test Sample Data'!L93,40),"")</f>
        <v/>
      </c>
      <c r="V94" s="75">
        <f t="shared" si="66"/>
        <v>24</v>
      </c>
      <c r="W94" s="75" t="str">
        <f t="shared" si="67"/>
        <v>N/A</v>
      </c>
      <c r="X94" s="82" t="s">
        <v>104</v>
      </c>
      <c r="Y94" s="74" t="str">
        <f>'Array Table'!B93</f>
        <v>Hs/Mm.HBB1</v>
      </c>
      <c r="Z94" s="81">
        <f t="shared" si="44"/>
        <v>16</v>
      </c>
      <c r="AA94" s="81">
        <f t="shared" si="45"/>
        <v>16</v>
      </c>
      <c r="AB94" s="81" t="str">
        <f t="shared" si="46"/>
        <v/>
      </c>
      <c r="AC94" s="81" t="str">
        <f t="shared" si="47"/>
        <v/>
      </c>
      <c r="AD94" s="81" t="str">
        <f t="shared" si="48"/>
        <v/>
      </c>
      <c r="AE94" s="81" t="str">
        <f t="shared" si="49"/>
        <v/>
      </c>
      <c r="AF94" s="81" t="str">
        <f t="shared" si="50"/>
        <v/>
      </c>
      <c r="AG94" s="81" t="str">
        <f t="shared" si="51"/>
        <v/>
      </c>
      <c r="AH94" s="81" t="str">
        <f t="shared" si="52"/>
        <v/>
      </c>
      <c r="AI94" s="81" t="str">
        <f t="shared" si="53"/>
        <v/>
      </c>
      <c r="AJ94" s="82" t="s">
        <v>104</v>
      </c>
      <c r="AK94" s="74" t="str">
        <f>'Array Table'!B93</f>
        <v>Hs/Mm.HBB1</v>
      </c>
      <c r="AL94" s="80" t="str">
        <f t="shared" si="54"/>
        <v>+</v>
      </c>
      <c r="AM94" s="80" t="str">
        <f t="shared" si="55"/>
        <v>+</v>
      </c>
      <c r="AN94" s="80" t="str">
        <f t="shared" si="56"/>
        <v/>
      </c>
      <c r="AO94" s="80" t="str">
        <f t="shared" si="57"/>
        <v/>
      </c>
      <c r="AP94" s="80" t="str">
        <f t="shared" si="58"/>
        <v/>
      </c>
      <c r="AQ94" s="80" t="str">
        <f t="shared" si="59"/>
        <v/>
      </c>
      <c r="AR94" s="80" t="str">
        <f t="shared" si="60"/>
        <v/>
      </c>
      <c r="AS94" s="80" t="str">
        <f t="shared" si="61"/>
        <v/>
      </c>
      <c r="AT94" s="80" t="str">
        <f t="shared" si="62"/>
        <v/>
      </c>
      <c r="AU94" s="80" t="str">
        <f t="shared" si="63"/>
        <v/>
      </c>
    </row>
    <row r="95" spans="1:47" x14ac:dyDescent="0.25">
      <c r="A95" s="82" t="s">
        <v>105</v>
      </c>
      <c r="B95" s="74" t="str">
        <f>'Array Table'!B94</f>
        <v>Pan Aspergillus/Candida</v>
      </c>
      <c r="C95" s="75">
        <f>IF(SUM('NTC Data'!C$2:C$98)&gt;10,IF(AND(ISNUMBER('NTC Data'!C94),'NTC Data'!C94&lt;40,'NTC Data'!C94&gt;0),'NTC Data'!C94,40),"")</f>
        <v>40</v>
      </c>
      <c r="D95" s="75">
        <f>IF(SUM('NTC Data'!D$2:D$98)&gt;10,IF(AND(ISNUMBER('NTC Data'!D94),'NTC Data'!D94&lt;40,'NTC Data'!D94&gt;0),'NTC Data'!D94,40),"")</f>
        <v>40</v>
      </c>
      <c r="E95" s="75" t="str">
        <f>IF(SUM('NTC Data'!E$2:E$98)&gt;10,IF(AND(ISNUMBER('NTC Data'!E94),'NTC Data'!E94&lt;40,'NTC Data'!E94&gt;0),'NTC Data'!E94,40),"")</f>
        <v/>
      </c>
      <c r="F95" s="75" t="str">
        <f>IF(SUM('NTC Data'!F$2:F$98)&gt;10,IF(AND(ISNUMBER('NTC Data'!F94),'NTC Data'!F94&lt;40,'NTC Data'!F94&gt;0),'NTC Data'!F94,40),"")</f>
        <v/>
      </c>
      <c r="G95" s="75" t="str">
        <f>IF(SUM('NTC Data'!G$2:G$98)&gt;10,IF(AND(ISNUMBER('NTC Data'!G94),'NTC Data'!G94&lt;40,'NTC Data'!G94&gt;0),'NTC Data'!G94,40),"")</f>
        <v/>
      </c>
      <c r="H95" s="75">
        <f t="shared" si="64"/>
        <v>40</v>
      </c>
      <c r="I95" s="75" t="str">
        <f t="shared" si="65"/>
        <v>N/A</v>
      </c>
      <c r="J95" s="82" t="s">
        <v>105</v>
      </c>
      <c r="K95" s="74" t="str">
        <f>'Array Table'!B94</f>
        <v>Pan Aspergillus/Candida</v>
      </c>
      <c r="L95" s="80">
        <f>IF(SUM('Test Sample Data'!C$2:C$88)&gt;10,IF(AND(ISNUMBER('Test Sample Data'!C94),'Test Sample Data'!C94&lt;40,'Test Sample Data'!C94&gt;0),'Test Sample Data'!C94,40),"")</f>
        <v>24</v>
      </c>
      <c r="M95" s="80">
        <f>IF(SUM('Test Sample Data'!D$2:D$88)&gt;10,IF(AND(ISNUMBER('Test Sample Data'!D94),'Test Sample Data'!D94&lt;40,'Test Sample Data'!D94&gt;0),'Test Sample Data'!D94,40),"")</f>
        <v>24</v>
      </c>
      <c r="N95" s="80" t="str">
        <f>IF(SUM('Test Sample Data'!E$2:E$88)&gt;10,IF(AND(ISNUMBER('Test Sample Data'!E94),'Test Sample Data'!E94&lt;40,'Test Sample Data'!E94&gt;0),'Test Sample Data'!E94,40),"")</f>
        <v/>
      </c>
      <c r="O95" s="80" t="str">
        <f>IF(SUM('Test Sample Data'!F$2:F$88)&gt;10,IF(AND(ISNUMBER('Test Sample Data'!F94),'Test Sample Data'!F94&lt;40,'Test Sample Data'!F94&gt;0),'Test Sample Data'!F94,40),"")</f>
        <v/>
      </c>
      <c r="P95" s="80" t="str">
        <f>IF(SUM('Test Sample Data'!G$2:G$88)&gt;10,IF(AND(ISNUMBER('Test Sample Data'!G94),'Test Sample Data'!G94&lt;40,'Test Sample Data'!G94&gt;0),'Test Sample Data'!G94,40),"")</f>
        <v/>
      </c>
      <c r="Q95" s="80" t="str">
        <f>IF(SUM('Test Sample Data'!H$2:H$88)&gt;10,IF(AND(ISNUMBER('Test Sample Data'!H94),'Test Sample Data'!H94&lt;40,'Test Sample Data'!H94&gt;0),'Test Sample Data'!H94,40),"")</f>
        <v/>
      </c>
      <c r="R95" s="80" t="str">
        <f>IF(SUM('Test Sample Data'!I$2:I$88)&gt;10,IF(AND(ISNUMBER('Test Sample Data'!I94),'Test Sample Data'!I94&lt;40,'Test Sample Data'!I94&gt;0),'Test Sample Data'!I94,40),"")</f>
        <v/>
      </c>
      <c r="S95" s="80" t="str">
        <f>IF(SUM('Test Sample Data'!J$2:J$88)&gt;10,IF(AND(ISNUMBER('Test Sample Data'!J94),'Test Sample Data'!J94&lt;40,'Test Sample Data'!J94&gt;0),'Test Sample Data'!J94,40),"")</f>
        <v/>
      </c>
      <c r="T95" s="80" t="str">
        <f>IF(SUM('Test Sample Data'!K$2:K$88)&gt;10,IF(AND(ISNUMBER('Test Sample Data'!K94),'Test Sample Data'!K94&lt;40,'Test Sample Data'!K94&gt;0),'Test Sample Data'!K94,40),"")</f>
        <v/>
      </c>
      <c r="U95" s="80" t="str">
        <f>IF(SUM('Test Sample Data'!L$2:L$88)&gt;10,IF(AND(ISNUMBER('Test Sample Data'!L94),'Test Sample Data'!L94&lt;40,'Test Sample Data'!L94&gt;0),'Test Sample Data'!L94,40),"")</f>
        <v/>
      </c>
      <c r="V95" s="75">
        <f t="shared" si="66"/>
        <v>24</v>
      </c>
      <c r="W95" s="75" t="str">
        <f t="shared" si="67"/>
        <v>N/A</v>
      </c>
      <c r="X95" s="82" t="s">
        <v>105</v>
      </c>
      <c r="Y95" s="74" t="str">
        <f>'Array Table'!B94</f>
        <v>Pan Aspergillus/Candida</v>
      </c>
      <c r="Z95" s="81">
        <f t="shared" si="44"/>
        <v>16</v>
      </c>
      <c r="AA95" s="81">
        <f t="shared" si="45"/>
        <v>16</v>
      </c>
      <c r="AB95" s="81" t="str">
        <f t="shared" si="46"/>
        <v/>
      </c>
      <c r="AC95" s="81" t="str">
        <f t="shared" si="47"/>
        <v/>
      </c>
      <c r="AD95" s="81" t="str">
        <f t="shared" si="48"/>
        <v/>
      </c>
      <c r="AE95" s="81" t="str">
        <f t="shared" si="49"/>
        <v/>
      </c>
      <c r="AF95" s="81" t="str">
        <f t="shared" si="50"/>
        <v/>
      </c>
      <c r="AG95" s="81" t="str">
        <f t="shared" si="51"/>
        <v/>
      </c>
      <c r="AH95" s="81" t="str">
        <f t="shared" si="52"/>
        <v/>
      </c>
      <c r="AI95" s="81" t="str">
        <f t="shared" si="53"/>
        <v/>
      </c>
      <c r="AJ95" s="82" t="s">
        <v>105</v>
      </c>
      <c r="AK95" s="74" t="str">
        <f>'Array Table'!B94</f>
        <v>Pan Aspergillus/Candida</v>
      </c>
      <c r="AL95" s="80" t="str">
        <f t="shared" si="54"/>
        <v>+</v>
      </c>
      <c r="AM95" s="80" t="str">
        <f t="shared" si="55"/>
        <v>+</v>
      </c>
      <c r="AN95" s="80" t="str">
        <f t="shared" si="56"/>
        <v/>
      </c>
      <c r="AO95" s="80" t="str">
        <f t="shared" si="57"/>
        <v/>
      </c>
      <c r="AP95" s="80" t="str">
        <f t="shared" si="58"/>
        <v/>
      </c>
      <c r="AQ95" s="80" t="str">
        <f t="shared" si="59"/>
        <v/>
      </c>
      <c r="AR95" s="80" t="str">
        <f t="shared" si="60"/>
        <v/>
      </c>
      <c r="AS95" s="80" t="str">
        <f t="shared" si="61"/>
        <v/>
      </c>
      <c r="AT95" s="80" t="str">
        <f t="shared" si="62"/>
        <v/>
      </c>
      <c r="AU95" s="80" t="str">
        <f t="shared" si="63"/>
        <v/>
      </c>
    </row>
    <row r="96" spans="1:47" x14ac:dyDescent="0.25">
      <c r="A96" s="82" t="s">
        <v>106</v>
      </c>
      <c r="B96" s="74" t="str">
        <f>'Array Table'!B95</f>
        <v>Pan Bacteria 1</v>
      </c>
      <c r="C96" s="75">
        <f>IF(SUM('NTC Data'!C$2:C$98)&gt;10,IF(AND(ISNUMBER('NTC Data'!C95),'NTC Data'!C95&lt;40,'NTC Data'!C95&gt;0),'NTC Data'!C95,40),"")</f>
        <v>22</v>
      </c>
      <c r="D96" s="75">
        <f>IF(SUM('NTC Data'!D$2:D$98)&gt;10,IF(AND(ISNUMBER('NTC Data'!D95),'NTC Data'!D95&lt;40,'NTC Data'!D95&gt;0),'NTC Data'!D95,40),"")</f>
        <v>40</v>
      </c>
      <c r="E96" s="75" t="str">
        <f>IF(SUM('NTC Data'!E$2:E$98)&gt;10,IF(AND(ISNUMBER('NTC Data'!E95),'NTC Data'!E95&lt;40,'NTC Data'!E95&gt;0),'NTC Data'!E95,40),"")</f>
        <v/>
      </c>
      <c r="F96" s="75" t="str">
        <f>IF(SUM('NTC Data'!F$2:F$98)&gt;10,IF(AND(ISNUMBER('NTC Data'!F95),'NTC Data'!F95&lt;40,'NTC Data'!F95&gt;0),'NTC Data'!F95,40),"")</f>
        <v/>
      </c>
      <c r="G96" s="75" t="str">
        <f>IF(SUM('NTC Data'!G$2:G$98)&gt;10,IF(AND(ISNUMBER('NTC Data'!G95),'NTC Data'!G95&lt;40,'NTC Data'!G95&gt;0),'NTC Data'!G95,40),"")</f>
        <v/>
      </c>
      <c r="H96" s="75">
        <f t="shared" si="64"/>
        <v>31</v>
      </c>
      <c r="I96" s="75" t="str">
        <f t="shared" si="65"/>
        <v>N/A</v>
      </c>
      <c r="J96" s="82" t="s">
        <v>106</v>
      </c>
      <c r="K96" s="74" t="str">
        <f>'Array Table'!B95</f>
        <v>Pan Bacteria 1</v>
      </c>
      <c r="L96" s="80">
        <f>IF(SUM('Test Sample Data'!C$2:C$88)&gt;10,IF(AND(ISNUMBER('Test Sample Data'!C95),'Test Sample Data'!C95&lt;40,'Test Sample Data'!C95&gt;0),'Test Sample Data'!C95,40),"")</f>
        <v>22</v>
      </c>
      <c r="M96" s="80">
        <f>IF(SUM('Test Sample Data'!D$2:D$88)&gt;10,IF(AND(ISNUMBER('Test Sample Data'!D95),'Test Sample Data'!D95&lt;40,'Test Sample Data'!D95&gt;0),'Test Sample Data'!D95,40),"")</f>
        <v>22</v>
      </c>
      <c r="N96" s="80" t="str">
        <f>IF(SUM('Test Sample Data'!E$2:E$88)&gt;10,IF(AND(ISNUMBER('Test Sample Data'!E95),'Test Sample Data'!E95&lt;40,'Test Sample Data'!E95&gt;0),'Test Sample Data'!E95,40),"")</f>
        <v/>
      </c>
      <c r="O96" s="80" t="str">
        <f>IF(SUM('Test Sample Data'!F$2:F$88)&gt;10,IF(AND(ISNUMBER('Test Sample Data'!F95),'Test Sample Data'!F95&lt;40,'Test Sample Data'!F95&gt;0),'Test Sample Data'!F95,40),"")</f>
        <v/>
      </c>
      <c r="P96" s="80" t="str">
        <f>IF(SUM('Test Sample Data'!G$2:G$88)&gt;10,IF(AND(ISNUMBER('Test Sample Data'!G95),'Test Sample Data'!G95&lt;40,'Test Sample Data'!G95&gt;0),'Test Sample Data'!G95,40),"")</f>
        <v/>
      </c>
      <c r="Q96" s="80" t="str">
        <f>IF(SUM('Test Sample Data'!H$2:H$88)&gt;10,IF(AND(ISNUMBER('Test Sample Data'!H95),'Test Sample Data'!H95&lt;40,'Test Sample Data'!H95&gt;0),'Test Sample Data'!H95,40),"")</f>
        <v/>
      </c>
      <c r="R96" s="80" t="str">
        <f>IF(SUM('Test Sample Data'!I$2:I$88)&gt;10,IF(AND(ISNUMBER('Test Sample Data'!I95),'Test Sample Data'!I95&lt;40,'Test Sample Data'!I95&gt;0),'Test Sample Data'!I95,40),"")</f>
        <v/>
      </c>
      <c r="S96" s="80" t="str">
        <f>IF(SUM('Test Sample Data'!J$2:J$88)&gt;10,IF(AND(ISNUMBER('Test Sample Data'!J95),'Test Sample Data'!J95&lt;40,'Test Sample Data'!J95&gt;0),'Test Sample Data'!J95,40),"")</f>
        <v/>
      </c>
      <c r="T96" s="80" t="str">
        <f>IF(SUM('Test Sample Data'!K$2:K$88)&gt;10,IF(AND(ISNUMBER('Test Sample Data'!K95),'Test Sample Data'!K95&lt;40,'Test Sample Data'!K95&gt;0),'Test Sample Data'!K95,40),"")</f>
        <v/>
      </c>
      <c r="U96" s="80" t="str">
        <f>IF(SUM('Test Sample Data'!L$2:L$88)&gt;10,IF(AND(ISNUMBER('Test Sample Data'!L95),'Test Sample Data'!L95&lt;40,'Test Sample Data'!L95&gt;0),'Test Sample Data'!L95,40),"")</f>
        <v/>
      </c>
      <c r="V96" s="75">
        <f t="shared" si="66"/>
        <v>22</v>
      </c>
      <c r="W96" s="75" t="str">
        <f t="shared" si="67"/>
        <v>N/A</v>
      </c>
      <c r="X96" s="82" t="s">
        <v>106</v>
      </c>
      <c r="Y96" s="74" t="str">
        <f>'Array Table'!B95</f>
        <v>Pan Bacteria 1</v>
      </c>
      <c r="Z96" s="81">
        <f t="shared" si="44"/>
        <v>9</v>
      </c>
      <c r="AA96" s="81">
        <f t="shared" si="45"/>
        <v>9</v>
      </c>
      <c r="AB96" s="81" t="str">
        <f t="shared" si="46"/>
        <v/>
      </c>
      <c r="AC96" s="81" t="str">
        <f t="shared" si="47"/>
        <v/>
      </c>
      <c r="AD96" s="81" t="str">
        <f t="shared" si="48"/>
        <v/>
      </c>
      <c r="AE96" s="81" t="str">
        <f t="shared" si="49"/>
        <v/>
      </c>
      <c r="AF96" s="81" t="str">
        <f t="shared" si="50"/>
        <v/>
      </c>
      <c r="AG96" s="81" t="str">
        <f t="shared" si="51"/>
        <v/>
      </c>
      <c r="AH96" s="81" t="str">
        <f t="shared" si="52"/>
        <v/>
      </c>
      <c r="AI96" s="81" t="str">
        <f t="shared" si="53"/>
        <v/>
      </c>
      <c r="AJ96" s="82" t="s">
        <v>106</v>
      </c>
      <c r="AK96" s="74" t="str">
        <f>'Array Table'!B95</f>
        <v>Pan Bacteria 1</v>
      </c>
      <c r="AL96" s="80" t="str">
        <f t="shared" ref="AL96:AL98" si="68">IF(Z96="","",IF($H96&lt;=35,IF(Z96&lt;=1,"",IF(Z96&gt;=2,"+","+/-")),IF($H96&lt;=37,IF(Z96&lt;1.5,"",IF(Z96&gt;=3,"+","+/-")),IF(Z96&lt;3,"",IF(Z96&gt;=6,"+",IF(Z96&gt;=3,"+/-",""))))))</f>
        <v>+</v>
      </c>
      <c r="AM96" s="80" t="str">
        <f t="shared" ref="AM96:AM98" si="69">IF(AA96="","",IF($H96&lt;=35,IF(AA96&lt;=1,"",IF(AA96&gt;=2,"+","+/-")),IF($H96&lt;=37,IF(AA96&lt;1.5,"",IF(AA96&gt;=3,"+","+/-")),IF(AA96&lt;3,"",IF(AA96&gt;=6,"+",IF(AA96&gt;=3,"+/-",""))))))</f>
        <v>+</v>
      </c>
      <c r="AN96" s="80" t="str">
        <f t="shared" ref="AN96:AN98" si="70">IF(AB96="","",IF($H96&lt;=35,IF(AB96&lt;=1,"",IF(AB96&gt;=2,"+","+/-")),IF($H96&lt;=37,IF(AB96&lt;1.5,"",IF(AB96&gt;=3,"+","+/-")),IF(AB96&lt;3,"",IF(AB96&gt;=6,"+",IF(AB96&gt;=3,"+/-",""))))))</f>
        <v/>
      </c>
      <c r="AO96" s="80" t="str">
        <f t="shared" ref="AO96:AO98" si="71">IF(AC96="","",IF($H96&lt;=35,IF(AC96&lt;=1,"",IF(AC96&gt;=2,"+","+/-")),IF($H96&lt;=37,IF(AC96&lt;1.5,"",IF(AC96&gt;=3,"+","+/-")),IF(AC96&lt;3,"",IF(AC96&gt;=6,"+",IF(AC96&gt;=3,"+/-",""))))))</f>
        <v/>
      </c>
      <c r="AP96" s="80" t="str">
        <f t="shared" ref="AP96:AP98" si="72">IF(AD96="","",IF($H96&lt;=35,IF(AD96&lt;=1,"",IF(AD96&gt;=2,"+","+/-")),IF($H96&lt;=37,IF(AD96&lt;1.5,"",IF(AD96&gt;=3,"+","+/-")),IF(AD96&lt;3,"",IF(AD96&gt;=6,"+",IF(AD96&gt;=3,"+/-",""))))))</f>
        <v/>
      </c>
      <c r="AQ96" s="80" t="str">
        <f t="shared" ref="AQ96:AQ98" si="73">IF(AE96="","",IF($H96&lt;=35,IF(AE96&lt;=1,"",IF(AE96&gt;=2,"+","+/-")),IF($H96&lt;=37,IF(AE96&lt;1.5,"",IF(AE96&gt;=3,"+","+/-")),IF(AE96&lt;3,"",IF(AE96&gt;=6,"+",IF(AE96&gt;=3,"+/-",""))))))</f>
        <v/>
      </c>
      <c r="AR96" s="80" t="str">
        <f t="shared" ref="AR96:AR98" si="74">IF(AF96="","",IF($H96&lt;=35,IF(AF96&lt;=1,"",IF(AF96&gt;=2,"+","+/-")),IF($H96&lt;=37,IF(AF96&lt;1.5,"",IF(AF96&gt;=3,"+","+/-")),IF(AF96&lt;3,"",IF(AF96&gt;=6,"+",IF(AF96&gt;=3,"+/-",""))))))</f>
        <v/>
      </c>
      <c r="AS96" s="80" t="str">
        <f t="shared" ref="AS96:AS98" si="75">IF(AG96="","",IF($H96&lt;=35,IF(AG96&lt;=1,"",IF(AG96&gt;=2,"+","+/-")),IF($H96&lt;=37,IF(AG96&lt;1.5,"",IF(AG96&gt;=3,"+","+/-")),IF(AG96&lt;3,"",IF(AG96&gt;=6,"+",IF(AG96&gt;=3,"+/-",""))))))</f>
        <v/>
      </c>
      <c r="AT96" s="80" t="str">
        <f t="shared" ref="AT96:AT98" si="76">IF(AH96="","",IF($H96&lt;=35,IF(AH96&lt;=1,"",IF(AH96&gt;=2,"+","+/-")),IF($H96&lt;=37,IF(AH96&lt;1.5,"",IF(AH96&gt;=3,"+","+/-")),IF(AH96&lt;3,"",IF(AH96&gt;=6,"+",IF(AH96&gt;=3,"+/-",""))))))</f>
        <v/>
      </c>
      <c r="AU96" s="80" t="str">
        <f t="shared" ref="AU96:AU98" si="77">IF(AI96="","",IF($H96&lt;=35,IF(AI96&lt;=1,"",IF(AI96&gt;=2,"+","+/-")),IF($H96&lt;=37,IF(AI96&lt;1.5,"",IF(AI96&gt;=3,"+","+/-")),IF(AI96&lt;3,"",IF(AI96&gt;=6,"+",IF(AI96&gt;=3,"+/-",""))))))</f>
        <v/>
      </c>
    </row>
    <row r="97" spans="1:47" x14ac:dyDescent="0.25">
      <c r="A97" s="82" t="s">
        <v>107</v>
      </c>
      <c r="B97" s="74" t="str">
        <f>'Array Table'!B96</f>
        <v>Pan Bacteria 3</v>
      </c>
      <c r="C97" s="75">
        <f>IF(SUM('NTC Data'!C$2:C$98)&gt;10,IF(AND(ISNUMBER('NTC Data'!C96),'NTC Data'!C96&lt;40,'NTC Data'!C96&gt;0),'NTC Data'!C96,40),"")</f>
        <v>22</v>
      </c>
      <c r="D97" s="75">
        <f>IF(SUM('NTC Data'!D$2:D$98)&gt;10,IF(AND(ISNUMBER('NTC Data'!D96),'NTC Data'!D96&lt;40,'NTC Data'!D96&gt;0),'NTC Data'!D96,40),"")</f>
        <v>40</v>
      </c>
      <c r="E97" s="75" t="str">
        <f>IF(SUM('NTC Data'!E$2:E$98)&gt;10,IF(AND(ISNUMBER('NTC Data'!E96),'NTC Data'!E96&lt;40,'NTC Data'!E96&gt;0),'NTC Data'!E96,40),"")</f>
        <v/>
      </c>
      <c r="F97" s="75" t="str">
        <f>IF(SUM('NTC Data'!F$2:F$98)&gt;10,IF(AND(ISNUMBER('NTC Data'!F96),'NTC Data'!F96&lt;40,'NTC Data'!F96&gt;0),'NTC Data'!F96,40),"")</f>
        <v/>
      </c>
      <c r="G97" s="75" t="str">
        <f>IF(SUM('NTC Data'!G$2:G$98)&gt;10,IF(AND(ISNUMBER('NTC Data'!G96),'NTC Data'!G96&lt;40,'NTC Data'!G96&gt;0),'NTC Data'!G96,40),"")</f>
        <v/>
      </c>
      <c r="H97" s="75">
        <f t="shared" si="64"/>
        <v>31</v>
      </c>
      <c r="I97" s="75" t="str">
        <f t="shared" si="65"/>
        <v>N/A</v>
      </c>
      <c r="J97" s="82" t="s">
        <v>107</v>
      </c>
      <c r="K97" s="74" t="str">
        <f>'Array Table'!B96</f>
        <v>Pan Bacteria 3</v>
      </c>
      <c r="L97" s="80">
        <f>IF(SUM('Test Sample Data'!C$2:C$88)&gt;10,IF(AND(ISNUMBER('Test Sample Data'!C96),'Test Sample Data'!C96&lt;40,'Test Sample Data'!C96&gt;0),'Test Sample Data'!C96,40),"")</f>
        <v>22</v>
      </c>
      <c r="M97" s="80">
        <f>IF(SUM('Test Sample Data'!D$2:D$88)&gt;10,IF(AND(ISNUMBER('Test Sample Data'!D96),'Test Sample Data'!D96&lt;40,'Test Sample Data'!D96&gt;0),'Test Sample Data'!D96,40),"")</f>
        <v>22</v>
      </c>
      <c r="N97" s="80" t="str">
        <f>IF(SUM('Test Sample Data'!E$2:E$88)&gt;10,IF(AND(ISNUMBER('Test Sample Data'!E96),'Test Sample Data'!E96&lt;40,'Test Sample Data'!E96&gt;0),'Test Sample Data'!E96,40),"")</f>
        <v/>
      </c>
      <c r="O97" s="80" t="str">
        <f>IF(SUM('Test Sample Data'!F$2:F$88)&gt;10,IF(AND(ISNUMBER('Test Sample Data'!F96),'Test Sample Data'!F96&lt;40,'Test Sample Data'!F96&gt;0),'Test Sample Data'!F96,40),"")</f>
        <v/>
      </c>
      <c r="P97" s="80" t="str">
        <f>IF(SUM('Test Sample Data'!G$2:G$88)&gt;10,IF(AND(ISNUMBER('Test Sample Data'!G96),'Test Sample Data'!G96&lt;40,'Test Sample Data'!G96&gt;0),'Test Sample Data'!G96,40),"")</f>
        <v/>
      </c>
      <c r="Q97" s="80" t="str">
        <f>IF(SUM('Test Sample Data'!H$2:H$88)&gt;10,IF(AND(ISNUMBER('Test Sample Data'!H96),'Test Sample Data'!H96&lt;40,'Test Sample Data'!H96&gt;0),'Test Sample Data'!H96,40),"")</f>
        <v/>
      </c>
      <c r="R97" s="80" t="str">
        <f>IF(SUM('Test Sample Data'!I$2:I$88)&gt;10,IF(AND(ISNUMBER('Test Sample Data'!I96),'Test Sample Data'!I96&lt;40,'Test Sample Data'!I96&gt;0),'Test Sample Data'!I96,40),"")</f>
        <v/>
      </c>
      <c r="S97" s="80" t="str">
        <f>IF(SUM('Test Sample Data'!J$2:J$88)&gt;10,IF(AND(ISNUMBER('Test Sample Data'!J96),'Test Sample Data'!J96&lt;40,'Test Sample Data'!J96&gt;0),'Test Sample Data'!J96,40),"")</f>
        <v/>
      </c>
      <c r="T97" s="80" t="str">
        <f>IF(SUM('Test Sample Data'!K$2:K$88)&gt;10,IF(AND(ISNUMBER('Test Sample Data'!K96),'Test Sample Data'!K96&lt;40,'Test Sample Data'!K96&gt;0),'Test Sample Data'!K96,40),"")</f>
        <v/>
      </c>
      <c r="U97" s="80" t="str">
        <f>IF(SUM('Test Sample Data'!L$2:L$88)&gt;10,IF(AND(ISNUMBER('Test Sample Data'!L96),'Test Sample Data'!L96&lt;40,'Test Sample Data'!L96&gt;0),'Test Sample Data'!L96,40),"")</f>
        <v/>
      </c>
      <c r="V97" s="75">
        <f t="shared" si="66"/>
        <v>22</v>
      </c>
      <c r="W97" s="75" t="str">
        <f t="shared" si="67"/>
        <v>N/A</v>
      </c>
      <c r="X97" s="82" t="s">
        <v>107</v>
      </c>
      <c r="Y97" s="74" t="str">
        <f>'Array Table'!B96</f>
        <v>Pan Bacteria 3</v>
      </c>
      <c r="Z97" s="81">
        <f t="shared" si="44"/>
        <v>9</v>
      </c>
      <c r="AA97" s="81">
        <f t="shared" si="45"/>
        <v>9</v>
      </c>
      <c r="AB97" s="81" t="str">
        <f t="shared" si="46"/>
        <v/>
      </c>
      <c r="AC97" s="81" t="str">
        <f t="shared" si="47"/>
        <v/>
      </c>
      <c r="AD97" s="81" t="str">
        <f t="shared" si="48"/>
        <v/>
      </c>
      <c r="AE97" s="81" t="str">
        <f t="shared" si="49"/>
        <v/>
      </c>
      <c r="AF97" s="81" t="str">
        <f t="shared" si="50"/>
        <v/>
      </c>
      <c r="AG97" s="81" t="str">
        <f t="shared" si="51"/>
        <v/>
      </c>
      <c r="AH97" s="81" t="str">
        <f t="shared" si="52"/>
        <v/>
      </c>
      <c r="AI97" s="81" t="str">
        <f t="shared" si="53"/>
        <v/>
      </c>
      <c r="AJ97" s="82" t="s">
        <v>107</v>
      </c>
      <c r="AK97" s="74" t="str">
        <f>'Array Table'!B96</f>
        <v>Pan Bacteria 3</v>
      </c>
      <c r="AL97" s="80" t="str">
        <f t="shared" si="68"/>
        <v>+</v>
      </c>
      <c r="AM97" s="80" t="str">
        <f t="shared" si="69"/>
        <v>+</v>
      </c>
      <c r="AN97" s="80" t="str">
        <f t="shared" si="70"/>
        <v/>
      </c>
      <c r="AO97" s="80" t="str">
        <f t="shared" si="71"/>
        <v/>
      </c>
      <c r="AP97" s="80" t="str">
        <f t="shared" si="72"/>
        <v/>
      </c>
      <c r="AQ97" s="80" t="str">
        <f t="shared" si="73"/>
        <v/>
      </c>
      <c r="AR97" s="80" t="str">
        <f t="shared" si="74"/>
        <v/>
      </c>
      <c r="AS97" s="80" t="str">
        <f t="shared" si="75"/>
        <v/>
      </c>
      <c r="AT97" s="80" t="str">
        <f t="shared" si="76"/>
        <v/>
      </c>
      <c r="AU97" s="80" t="str">
        <f t="shared" si="77"/>
        <v/>
      </c>
    </row>
    <row r="98" spans="1:47" x14ac:dyDescent="0.25">
      <c r="A98" s="82" t="s">
        <v>108</v>
      </c>
      <c r="B98" s="74" t="str">
        <f>'Array Table'!B97</f>
        <v>PPC</v>
      </c>
      <c r="C98" s="75">
        <f>IF(SUM('NTC Data'!C$2:C$98)&gt;10,IF(AND(ISNUMBER('NTC Data'!C97),'NTC Data'!C97&lt;40,'NTC Data'!C97&gt;0),'NTC Data'!C97,40),"")</f>
        <v>22</v>
      </c>
      <c r="D98" s="75">
        <f>IF(SUM('NTC Data'!D$2:D$98)&gt;10,IF(AND(ISNUMBER('NTC Data'!D97),'NTC Data'!D97&lt;40,'NTC Data'!D97&gt;0),'NTC Data'!D97,40),"")</f>
        <v>22</v>
      </c>
      <c r="E98" s="75" t="str">
        <f>IF(SUM('NTC Data'!E$2:E$98)&gt;10,IF(AND(ISNUMBER('NTC Data'!E97),'NTC Data'!E97&lt;40,'NTC Data'!E97&gt;0),'NTC Data'!E97,40),"")</f>
        <v/>
      </c>
      <c r="F98" s="75" t="str">
        <f>IF(SUM('NTC Data'!F$2:F$98)&gt;10,IF(AND(ISNUMBER('NTC Data'!F97),'NTC Data'!F97&lt;40,'NTC Data'!F97&gt;0),'NTC Data'!F97,40),"")</f>
        <v/>
      </c>
      <c r="G98" s="75" t="str">
        <f>IF(SUM('NTC Data'!G$2:G$98)&gt;10,IF(AND(ISNUMBER('NTC Data'!G97),'NTC Data'!G97&lt;40,'NTC Data'!G97&gt;0),'NTC Data'!G97,40),"")</f>
        <v/>
      </c>
      <c r="H98" s="75">
        <f t="shared" si="64"/>
        <v>22</v>
      </c>
      <c r="I98" s="75" t="str">
        <f t="shared" si="65"/>
        <v>N/A</v>
      </c>
      <c r="J98" s="82" t="s">
        <v>108</v>
      </c>
      <c r="K98" s="74" t="str">
        <f>'Array Table'!B97</f>
        <v>PPC</v>
      </c>
      <c r="L98" s="80">
        <f>IF(SUM('Test Sample Data'!C$2:C$88)&gt;10,IF(AND(ISNUMBER('Test Sample Data'!C97),'Test Sample Data'!C97&lt;40,'Test Sample Data'!C97&gt;0),'Test Sample Data'!C97,40),"")</f>
        <v>22</v>
      </c>
      <c r="M98" s="80">
        <f>IF(SUM('Test Sample Data'!D$2:D$88)&gt;10,IF(AND(ISNUMBER('Test Sample Data'!D97),'Test Sample Data'!D97&lt;40,'Test Sample Data'!D97&gt;0),'Test Sample Data'!D97,40),"")</f>
        <v>22</v>
      </c>
      <c r="N98" s="80" t="str">
        <f>IF(SUM('Test Sample Data'!E$2:E$88)&gt;10,IF(AND(ISNUMBER('Test Sample Data'!E97),'Test Sample Data'!E97&lt;40,'Test Sample Data'!E97&gt;0),'Test Sample Data'!E97,40),"")</f>
        <v/>
      </c>
      <c r="O98" s="80" t="str">
        <f>IF(SUM('Test Sample Data'!F$2:F$88)&gt;10,IF(AND(ISNUMBER('Test Sample Data'!F97),'Test Sample Data'!F97&lt;40,'Test Sample Data'!F97&gt;0),'Test Sample Data'!F97,40),"")</f>
        <v/>
      </c>
      <c r="P98" s="80" t="str">
        <f>IF(SUM('Test Sample Data'!G$2:G$88)&gt;10,IF(AND(ISNUMBER('Test Sample Data'!G97),'Test Sample Data'!G97&lt;40,'Test Sample Data'!G97&gt;0),'Test Sample Data'!G97,40),"")</f>
        <v/>
      </c>
      <c r="Q98" s="80" t="str">
        <f>IF(SUM('Test Sample Data'!H$2:H$88)&gt;10,IF(AND(ISNUMBER('Test Sample Data'!H97),'Test Sample Data'!H97&lt;40,'Test Sample Data'!H97&gt;0),'Test Sample Data'!H97,40),"")</f>
        <v/>
      </c>
      <c r="R98" s="80" t="str">
        <f>IF(SUM('Test Sample Data'!I$2:I$88)&gt;10,IF(AND(ISNUMBER('Test Sample Data'!I97),'Test Sample Data'!I97&lt;40,'Test Sample Data'!I97&gt;0),'Test Sample Data'!I97,40),"")</f>
        <v/>
      </c>
      <c r="S98" s="80" t="str">
        <f>IF(SUM('Test Sample Data'!J$2:J$88)&gt;10,IF(AND(ISNUMBER('Test Sample Data'!J97),'Test Sample Data'!J97&lt;40,'Test Sample Data'!J97&gt;0),'Test Sample Data'!J97,40),"")</f>
        <v/>
      </c>
      <c r="T98" s="80" t="str">
        <f>IF(SUM('Test Sample Data'!K$2:K$88)&gt;10,IF(AND(ISNUMBER('Test Sample Data'!K97),'Test Sample Data'!K97&lt;40,'Test Sample Data'!K97&gt;0),'Test Sample Data'!K97,40),"")</f>
        <v/>
      </c>
      <c r="U98" s="80" t="str">
        <f>IF(SUM('Test Sample Data'!L$2:L$88)&gt;10,IF(AND(ISNUMBER('Test Sample Data'!L97),'Test Sample Data'!L97&lt;40,'Test Sample Data'!L97&gt;0),'Test Sample Data'!L97,40),"")</f>
        <v/>
      </c>
      <c r="V98" s="75">
        <f t="shared" si="66"/>
        <v>22</v>
      </c>
      <c r="W98" s="75" t="str">
        <f t="shared" si="67"/>
        <v>N/A</v>
      </c>
      <c r="X98" s="82" t="s">
        <v>108</v>
      </c>
      <c r="Y98" s="74" t="str">
        <f>'Array Table'!B97</f>
        <v>PPC</v>
      </c>
      <c r="Z98" s="81">
        <f t="shared" si="44"/>
        <v>0</v>
      </c>
      <c r="AA98" s="81">
        <f t="shared" si="45"/>
        <v>0</v>
      </c>
      <c r="AB98" s="81" t="str">
        <f t="shared" si="46"/>
        <v/>
      </c>
      <c r="AC98" s="81" t="str">
        <f t="shared" si="47"/>
        <v/>
      </c>
      <c r="AD98" s="81" t="str">
        <f t="shared" si="48"/>
        <v/>
      </c>
      <c r="AE98" s="81" t="str">
        <f t="shared" si="49"/>
        <v/>
      </c>
      <c r="AF98" s="81" t="str">
        <f t="shared" si="50"/>
        <v/>
      </c>
      <c r="AG98" s="81" t="str">
        <f t="shared" si="51"/>
        <v/>
      </c>
      <c r="AH98" s="81" t="str">
        <f t="shared" si="52"/>
        <v/>
      </c>
      <c r="AI98" s="81" t="str">
        <f t="shared" si="53"/>
        <v/>
      </c>
      <c r="AJ98" s="82" t="s">
        <v>108</v>
      </c>
      <c r="AK98" s="74" t="str">
        <f>'Array Table'!B97</f>
        <v>PPC</v>
      </c>
      <c r="AL98" s="80" t="str">
        <f t="shared" si="68"/>
        <v/>
      </c>
      <c r="AM98" s="80" t="str">
        <f t="shared" si="69"/>
        <v/>
      </c>
      <c r="AN98" s="80" t="str">
        <f t="shared" si="70"/>
        <v/>
      </c>
      <c r="AO98" s="80" t="str">
        <f t="shared" si="71"/>
        <v/>
      </c>
      <c r="AP98" s="80" t="str">
        <f t="shared" si="72"/>
        <v/>
      </c>
      <c r="AQ98" s="80" t="str">
        <f t="shared" si="73"/>
        <v/>
      </c>
      <c r="AR98" s="80" t="str">
        <f t="shared" si="74"/>
        <v/>
      </c>
      <c r="AS98" s="80" t="str">
        <f t="shared" si="75"/>
        <v/>
      </c>
      <c r="AT98" s="80" t="str">
        <f t="shared" si="76"/>
        <v/>
      </c>
      <c r="AU98" s="80" t="str">
        <f t="shared" si="77"/>
        <v/>
      </c>
    </row>
    <row r="99" spans="1:47" s="26" customFormat="1" x14ac:dyDescent="0.25">
      <c r="A99" s="84"/>
      <c r="B99" s="85"/>
      <c r="C99" s="86"/>
      <c r="D99" s="86"/>
      <c r="E99" s="86"/>
      <c r="F99" s="86"/>
      <c r="G99" s="86"/>
      <c r="H99" s="86"/>
      <c r="I99" s="86"/>
      <c r="J99" s="84"/>
      <c r="K99" s="85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6"/>
      <c r="W99" s="86"/>
      <c r="X99" s="84"/>
      <c r="Y99" s="85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4"/>
      <c r="AK99" s="85"/>
      <c r="AL99" s="87"/>
      <c r="AM99" s="87"/>
      <c r="AN99" s="87"/>
      <c r="AO99" s="87"/>
      <c r="AP99" s="87"/>
      <c r="AQ99" s="87"/>
      <c r="AR99" s="87"/>
      <c r="AS99" s="87"/>
      <c r="AT99" s="87"/>
      <c r="AU99" s="87"/>
    </row>
    <row r="100" spans="1:47" s="26" customFormat="1" x14ac:dyDescent="0.25">
      <c r="A100" s="84"/>
      <c r="B100" s="85"/>
      <c r="C100" s="86"/>
      <c r="D100" s="86"/>
      <c r="E100" s="86"/>
      <c r="F100" s="86"/>
      <c r="G100" s="86"/>
      <c r="H100" s="86"/>
      <c r="I100" s="86"/>
      <c r="J100" s="84"/>
      <c r="K100" s="74" t="s">
        <v>1533</v>
      </c>
      <c r="L100" s="80" t="s">
        <v>86</v>
      </c>
      <c r="M100" s="80" t="s">
        <v>87</v>
      </c>
      <c r="N100" s="80" t="s">
        <v>88</v>
      </c>
      <c r="O100" s="80" t="s">
        <v>89</v>
      </c>
      <c r="P100" s="80" t="s">
        <v>90</v>
      </c>
      <c r="Q100" s="80" t="s">
        <v>91</v>
      </c>
      <c r="R100" s="80" t="s">
        <v>92</v>
      </c>
      <c r="S100" s="80" t="s">
        <v>93</v>
      </c>
      <c r="T100" s="80" t="s">
        <v>94</v>
      </c>
      <c r="U100" s="80" t="s">
        <v>95</v>
      </c>
      <c r="V100" s="86"/>
      <c r="W100" s="86"/>
      <c r="X100" s="84"/>
      <c r="Y100" s="85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4"/>
    </row>
    <row r="101" spans="1:47" s="26" customFormat="1" x14ac:dyDescent="0.25">
      <c r="A101" s="84"/>
      <c r="B101" s="85"/>
      <c r="C101" s="86"/>
      <c r="D101" s="86"/>
      <c r="E101" s="86"/>
      <c r="F101" s="86"/>
      <c r="G101" s="86"/>
      <c r="H101" s="86"/>
      <c r="I101" s="86"/>
      <c r="J101" s="84"/>
      <c r="K101" s="74" t="s">
        <v>877</v>
      </c>
      <c r="L101" s="80" t="str">
        <f>IFERROR(VLOOKUP($K101,$K$3:$U$98,2,FALSE),"")</f>
        <v/>
      </c>
      <c r="M101" s="80" t="str">
        <f>IFERROR(VLOOKUP($K101,$K$3:$U$98,3,FALSE),"")</f>
        <v/>
      </c>
      <c r="N101" s="80" t="str">
        <f>IFERROR(VLOOKUP($K101,$K$3:$U$98,4,FALSE),"")</f>
        <v/>
      </c>
      <c r="O101" s="80" t="str">
        <f>IFERROR(VLOOKUP($K101,$K$3:$U$98,5,FALSE),"")</f>
        <v/>
      </c>
      <c r="P101" s="80" t="str">
        <f>IFERROR(VLOOKUP($K101,$K$3:$U$98,6,FALSE),"")</f>
        <v/>
      </c>
      <c r="Q101" s="80" t="str">
        <f>IFERROR(VLOOKUP($K101,$K$3:$U$98,7,FALSE),"")</f>
        <v/>
      </c>
      <c r="R101" s="80" t="str">
        <f>IFERROR(VLOOKUP($K101,$K$3:$U$98,8,FALSE),"")</f>
        <v/>
      </c>
      <c r="S101" s="80" t="str">
        <f>IFERROR(VLOOKUP($K101,$K$3:$U$98,9,FALSE),"")</f>
        <v/>
      </c>
      <c r="T101" s="80" t="str">
        <f>IFERROR(VLOOKUP($K101,$K$3:$U$98,10,FALSE),"")</f>
        <v/>
      </c>
      <c r="U101" s="80" t="str">
        <f>IFERROR(VLOOKUP($K101,$K$3:$U$98,11,FALSE),"")</f>
        <v/>
      </c>
      <c r="V101" s="86"/>
      <c r="W101" s="86"/>
      <c r="X101" s="84"/>
      <c r="Y101" s="85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4"/>
    </row>
    <row r="102" spans="1:47" s="26" customFormat="1" x14ac:dyDescent="0.25">
      <c r="A102" s="84"/>
      <c r="B102" s="85"/>
      <c r="C102" s="86"/>
      <c r="D102" s="86"/>
      <c r="E102" s="86"/>
      <c r="F102" s="86"/>
      <c r="G102" s="86"/>
      <c r="H102" s="86"/>
      <c r="I102" s="86"/>
      <c r="J102" s="84"/>
      <c r="K102" s="74" t="s">
        <v>878</v>
      </c>
      <c r="L102" s="80" t="str">
        <f t="shared" ref="L102:L107" si="78">IFERROR(VLOOKUP($K102,$K$3:$U$98,2,FALSE),"")</f>
        <v/>
      </c>
      <c r="M102" s="80" t="str">
        <f t="shared" ref="M102:M107" si="79">IFERROR(VLOOKUP($K102,$K$3:$U$98,3,FALSE),"")</f>
        <v/>
      </c>
      <c r="N102" s="80" t="str">
        <f t="shared" ref="N102:N107" si="80">IFERROR(VLOOKUP($K102,$K$3:$U$98,4,FALSE),"")</f>
        <v/>
      </c>
      <c r="O102" s="80" t="str">
        <f t="shared" ref="O102:O107" si="81">IFERROR(VLOOKUP($K102,$K$3:$U$98,5,FALSE),"")</f>
        <v/>
      </c>
      <c r="P102" s="80" t="str">
        <f t="shared" ref="P102:P107" si="82">IFERROR(VLOOKUP($K102,$K$3:$U$98,6,FALSE),"")</f>
        <v/>
      </c>
      <c r="Q102" s="80" t="str">
        <f t="shared" ref="Q102:Q107" si="83">IFERROR(VLOOKUP($K102,$K$3:$U$98,7,FALSE),"")</f>
        <v/>
      </c>
      <c r="R102" s="80" t="str">
        <f t="shared" ref="R102:R107" si="84">IFERROR(VLOOKUP($K102,$K$3:$U$98,8,FALSE),"")</f>
        <v/>
      </c>
      <c r="S102" s="80" t="str">
        <f t="shared" ref="S102:S107" si="85">IFERROR(VLOOKUP($K102,$K$3:$U$98,9,FALSE),"")</f>
        <v/>
      </c>
      <c r="T102" s="80" t="str">
        <f t="shared" ref="T102:T107" si="86">IFERROR(VLOOKUP($K102,$K$3:$U$98,10,FALSE),"")</f>
        <v/>
      </c>
      <c r="U102" s="80" t="str">
        <f t="shared" ref="U102:U107" si="87">IFERROR(VLOOKUP($K102,$K$3:$U$98,11,FALSE),"")</f>
        <v/>
      </c>
      <c r="V102" s="86"/>
      <c r="W102" s="86"/>
      <c r="X102" s="84"/>
      <c r="Y102" s="85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4"/>
    </row>
    <row r="103" spans="1:47" s="26" customFormat="1" x14ac:dyDescent="0.25">
      <c r="A103" s="84"/>
      <c r="B103" s="85"/>
      <c r="C103" s="86"/>
      <c r="D103" s="86"/>
      <c r="E103" s="86"/>
      <c r="F103" s="86"/>
      <c r="G103" s="86"/>
      <c r="H103" s="86"/>
      <c r="I103" s="86"/>
      <c r="J103" s="84"/>
      <c r="K103" s="74" t="s">
        <v>879</v>
      </c>
      <c r="L103" s="80" t="str">
        <f t="shared" si="78"/>
        <v/>
      </c>
      <c r="M103" s="80" t="str">
        <f t="shared" si="79"/>
        <v/>
      </c>
      <c r="N103" s="80" t="str">
        <f t="shared" si="80"/>
        <v/>
      </c>
      <c r="O103" s="80" t="str">
        <f t="shared" si="81"/>
        <v/>
      </c>
      <c r="P103" s="80" t="str">
        <f t="shared" si="82"/>
        <v/>
      </c>
      <c r="Q103" s="80" t="str">
        <f t="shared" si="83"/>
        <v/>
      </c>
      <c r="R103" s="80" t="str">
        <f t="shared" si="84"/>
        <v/>
      </c>
      <c r="S103" s="80" t="str">
        <f t="shared" si="85"/>
        <v/>
      </c>
      <c r="T103" s="80" t="str">
        <f t="shared" si="86"/>
        <v/>
      </c>
      <c r="U103" s="80" t="str">
        <f t="shared" si="87"/>
        <v/>
      </c>
      <c r="V103" s="86"/>
      <c r="W103" s="86"/>
      <c r="X103" s="84"/>
      <c r="Y103" s="85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4"/>
    </row>
    <row r="104" spans="1:47" s="26" customFormat="1" x14ac:dyDescent="0.25">
      <c r="A104" s="84"/>
      <c r="B104" s="85"/>
      <c r="C104" s="86"/>
      <c r="D104" s="86"/>
      <c r="E104" s="86"/>
      <c r="F104" s="86"/>
      <c r="G104" s="86"/>
      <c r="H104" s="86"/>
      <c r="I104" s="86"/>
      <c r="J104" s="84"/>
      <c r="K104" s="74" t="s">
        <v>880</v>
      </c>
      <c r="L104" s="80" t="str">
        <f t="shared" si="78"/>
        <v/>
      </c>
      <c r="M104" s="80" t="str">
        <f t="shared" si="79"/>
        <v/>
      </c>
      <c r="N104" s="80" t="str">
        <f t="shared" si="80"/>
        <v/>
      </c>
      <c r="O104" s="80" t="str">
        <f t="shared" si="81"/>
        <v/>
      </c>
      <c r="P104" s="80" t="str">
        <f t="shared" si="82"/>
        <v/>
      </c>
      <c r="Q104" s="80" t="str">
        <f t="shared" si="83"/>
        <v/>
      </c>
      <c r="R104" s="80" t="str">
        <f t="shared" si="84"/>
        <v/>
      </c>
      <c r="S104" s="80" t="str">
        <f t="shared" si="85"/>
        <v/>
      </c>
      <c r="T104" s="80" t="str">
        <f t="shared" si="86"/>
        <v/>
      </c>
      <c r="U104" s="80" t="str">
        <f t="shared" si="87"/>
        <v/>
      </c>
      <c r="V104" s="86"/>
      <c r="W104" s="86"/>
      <c r="X104" s="84"/>
      <c r="Y104" s="85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4"/>
    </row>
    <row r="105" spans="1:47" s="26" customFormat="1" x14ac:dyDescent="0.25">
      <c r="A105" s="84"/>
      <c r="B105" s="85"/>
      <c r="C105" s="86"/>
      <c r="D105" s="86"/>
      <c r="E105" s="86"/>
      <c r="F105" s="86"/>
      <c r="G105" s="86"/>
      <c r="H105" s="86"/>
      <c r="I105" s="86"/>
      <c r="J105" s="84"/>
      <c r="K105" s="74" t="s">
        <v>881</v>
      </c>
      <c r="L105" s="80" t="str">
        <f t="shared" si="78"/>
        <v/>
      </c>
      <c r="M105" s="80" t="str">
        <f t="shared" si="79"/>
        <v/>
      </c>
      <c r="N105" s="80" t="str">
        <f t="shared" si="80"/>
        <v/>
      </c>
      <c r="O105" s="80" t="str">
        <f t="shared" si="81"/>
        <v/>
      </c>
      <c r="P105" s="80" t="str">
        <f t="shared" si="82"/>
        <v/>
      </c>
      <c r="Q105" s="80" t="str">
        <f t="shared" si="83"/>
        <v/>
      </c>
      <c r="R105" s="80" t="str">
        <f t="shared" si="84"/>
        <v/>
      </c>
      <c r="S105" s="80" t="str">
        <f t="shared" si="85"/>
        <v/>
      </c>
      <c r="T105" s="80" t="str">
        <f t="shared" si="86"/>
        <v/>
      </c>
      <c r="U105" s="80" t="str">
        <f t="shared" si="87"/>
        <v/>
      </c>
      <c r="V105" s="86"/>
      <c r="W105" s="86"/>
      <c r="X105" s="84"/>
      <c r="Y105" s="85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4"/>
    </row>
    <row r="106" spans="1:47" s="26" customFormat="1" x14ac:dyDescent="0.25">
      <c r="A106" s="84"/>
      <c r="B106" s="85"/>
      <c r="C106" s="86"/>
      <c r="D106" s="86"/>
      <c r="E106" s="86"/>
      <c r="F106" s="86"/>
      <c r="G106" s="86"/>
      <c r="H106" s="86"/>
      <c r="I106" s="86"/>
      <c r="J106" s="84"/>
      <c r="K106" s="74" t="s">
        <v>882</v>
      </c>
      <c r="L106" s="80" t="str">
        <f t="shared" si="78"/>
        <v/>
      </c>
      <c r="M106" s="80" t="str">
        <f t="shared" si="79"/>
        <v/>
      </c>
      <c r="N106" s="80" t="str">
        <f t="shared" si="80"/>
        <v/>
      </c>
      <c r="O106" s="80" t="str">
        <f t="shared" si="81"/>
        <v/>
      </c>
      <c r="P106" s="80" t="str">
        <f t="shared" si="82"/>
        <v/>
      </c>
      <c r="Q106" s="80" t="str">
        <f t="shared" si="83"/>
        <v/>
      </c>
      <c r="R106" s="80" t="str">
        <f t="shared" si="84"/>
        <v/>
      </c>
      <c r="S106" s="80" t="str">
        <f t="shared" si="85"/>
        <v/>
      </c>
      <c r="T106" s="80" t="str">
        <f t="shared" si="86"/>
        <v/>
      </c>
      <c r="U106" s="80" t="str">
        <f t="shared" si="87"/>
        <v/>
      </c>
      <c r="V106" s="86"/>
      <c r="W106" s="86"/>
      <c r="X106" s="84"/>
      <c r="Y106" s="85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4"/>
    </row>
    <row r="107" spans="1:47" s="26" customFormat="1" x14ac:dyDescent="0.25">
      <c r="A107" s="84"/>
      <c r="B107" s="85"/>
      <c r="C107" s="86"/>
      <c r="D107" s="86"/>
      <c r="E107" s="86"/>
      <c r="F107" s="86"/>
      <c r="G107" s="86"/>
      <c r="H107" s="86"/>
      <c r="I107" s="86"/>
      <c r="J107" s="84"/>
      <c r="K107" s="74" t="s">
        <v>883</v>
      </c>
      <c r="L107" s="80" t="str">
        <f t="shared" si="78"/>
        <v/>
      </c>
      <c r="M107" s="80" t="str">
        <f t="shared" si="79"/>
        <v/>
      </c>
      <c r="N107" s="80" t="str">
        <f t="shared" si="80"/>
        <v/>
      </c>
      <c r="O107" s="80" t="str">
        <f t="shared" si="81"/>
        <v/>
      </c>
      <c r="P107" s="80" t="str">
        <f t="shared" si="82"/>
        <v/>
      </c>
      <c r="Q107" s="80" t="str">
        <f t="shared" si="83"/>
        <v/>
      </c>
      <c r="R107" s="80" t="str">
        <f t="shared" si="84"/>
        <v/>
      </c>
      <c r="S107" s="80" t="str">
        <f t="shared" si="85"/>
        <v/>
      </c>
      <c r="T107" s="80" t="str">
        <f t="shared" si="86"/>
        <v/>
      </c>
      <c r="U107" s="80" t="str">
        <f t="shared" si="87"/>
        <v/>
      </c>
      <c r="V107" s="86"/>
      <c r="W107" s="86"/>
      <c r="X107" s="84"/>
      <c r="Y107" s="85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4"/>
    </row>
    <row r="108" spans="1:47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/>
    </row>
    <row r="109" spans="1:47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76" t="s">
        <v>988</v>
      </c>
      <c r="L109" s="80" t="s">
        <v>86</v>
      </c>
      <c r="M109" s="80" t="s">
        <v>87</v>
      </c>
      <c r="N109" s="80" t="s">
        <v>88</v>
      </c>
      <c r="O109" s="80" t="s">
        <v>89</v>
      </c>
      <c r="P109" s="80" t="s">
        <v>90</v>
      </c>
      <c r="Q109" s="80" t="s">
        <v>91</v>
      </c>
      <c r="R109" s="80" t="s">
        <v>92</v>
      </c>
      <c r="S109" s="80" t="s">
        <v>93</v>
      </c>
      <c r="T109" s="80" t="s">
        <v>94</v>
      </c>
      <c r="U109" s="80" t="s">
        <v>95</v>
      </c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/>
    </row>
    <row r="110" spans="1:47" x14ac:dyDescent="0.25">
      <c r="K110" s="74" t="s">
        <v>878</v>
      </c>
      <c r="L110" s="72" t="str">
        <f>IFERROR(L102-L$101,"")</f>
        <v/>
      </c>
      <c r="M110" s="72" t="str">
        <f>IFERROR(M102-M$101,"")</f>
        <v/>
      </c>
      <c r="N110" s="72" t="str">
        <f t="shared" ref="N110:U110" si="88">IFERROR(N102-N$101,"")</f>
        <v/>
      </c>
      <c r="O110" s="72" t="str">
        <f t="shared" si="88"/>
        <v/>
      </c>
      <c r="P110" s="72" t="str">
        <f t="shared" si="88"/>
        <v/>
      </c>
      <c r="Q110" s="72" t="str">
        <f t="shared" si="88"/>
        <v/>
      </c>
      <c r="R110" s="72" t="str">
        <f t="shared" si="88"/>
        <v/>
      </c>
      <c r="S110" s="72" t="str">
        <f t="shared" si="88"/>
        <v/>
      </c>
      <c r="T110" s="72" t="str">
        <f t="shared" si="88"/>
        <v/>
      </c>
      <c r="U110" s="72" t="str">
        <f t="shared" si="88"/>
        <v/>
      </c>
      <c r="AK110"/>
    </row>
    <row r="111" spans="1:47" x14ac:dyDescent="0.25">
      <c r="K111" s="74" t="s">
        <v>879</v>
      </c>
      <c r="L111" s="72" t="str">
        <f t="shared" ref="L111:U115" si="89">IFERROR(L103-L$101,"")</f>
        <v/>
      </c>
      <c r="M111" s="72" t="str">
        <f t="shared" si="89"/>
        <v/>
      </c>
      <c r="N111" s="72" t="str">
        <f t="shared" si="89"/>
        <v/>
      </c>
      <c r="O111" s="72" t="str">
        <f t="shared" si="89"/>
        <v/>
      </c>
      <c r="P111" s="72" t="str">
        <f t="shared" si="89"/>
        <v/>
      </c>
      <c r="Q111" s="72" t="str">
        <f t="shared" si="89"/>
        <v/>
      </c>
      <c r="R111" s="72" t="str">
        <f t="shared" si="89"/>
        <v/>
      </c>
      <c r="S111" s="72" t="str">
        <f t="shared" si="89"/>
        <v/>
      </c>
      <c r="T111" s="72" t="str">
        <f t="shared" si="89"/>
        <v/>
      </c>
      <c r="U111" s="72" t="str">
        <f t="shared" si="89"/>
        <v/>
      </c>
      <c r="AK111"/>
    </row>
    <row r="112" spans="1:47" x14ac:dyDescent="0.25">
      <c r="K112" s="74" t="s">
        <v>880</v>
      </c>
      <c r="L112" s="72" t="str">
        <f t="shared" si="89"/>
        <v/>
      </c>
      <c r="M112" s="72" t="str">
        <f t="shared" si="89"/>
        <v/>
      </c>
      <c r="N112" s="72" t="str">
        <f t="shared" si="89"/>
        <v/>
      </c>
      <c r="O112" s="72" t="str">
        <f t="shared" si="89"/>
        <v/>
      </c>
      <c r="P112" s="72" t="str">
        <f t="shared" si="89"/>
        <v/>
      </c>
      <c r="Q112" s="72" t="str">
        <f t="shared" si="89"/>
        <v/>
      </c>
      <c r="R112" s="72" t="str">
        <f t="shared" si="89"/>
        <v/>
      </c>
      <c r="S112" s="72" t="str">
        <f t="shared" si="89"/>
        <v/>
      </c>
      <c r="T112" s="72" t="str">
        <f t="shared" si="89"/>
        <v/>
      </c>
      <c r="U112" s="72" t="str">
        <f t="shared" si="89"/>
        <v/>
      </c>
      <c r="AK112"/>
    </row>
    <row r="113" spans="11:37" x14ac:dyDescent="0.25">
      <c r="K113" s="74" t="s">
        <v>881</v>
      </c>
      <c r="L113" s="72" t="str">
        <f t="shared" si="89"/>
        <v/>
      </c>
      <c r="M113" s="72" t="str">
        <f t="shared" si="89"/>
        <v/>
      </c>
      <c r="N113" s="72" t="str">
        <f t="shared" si="89"/>
        <v/>
      </c>
      <c r="O113" s="72" t="str">
        <f t="shared" si="89"/>
        <v/>
      </c>
      <c r="P113" s="72" t="str">
        <f t="shared" si="89"/>
        <v/>
      </c>
      <c r="Q113" s="72" t="str">
        <f t="shared" si="89"/>
        <v/>
      </c>
      <c r="R113" s="72" t="str">
        <f t="shared" si="89"/>
        <v/>
      </c>
      <c r="S113" s="72" t="str">
        <f t="shared" si="89"/>
        <v/>
      </c>
      <c r="T113" s="72" t="str">
        <f t="shared" si="89"/>
        <v/>
      </c>
      <c r="U113" s="72" t="str">
        <f t="shared" si="89"/>
        <v/>
      </c>
      <c r="AK113"/>
    </row>
    <row r="114" spans="11:37" x14ac:dyDescent="0.25">
      <c r="K114" s="74" t="s">
        <v>882</v>
      </c>
      <c r="L114" s="72" t="str">
        <f t="shared" si="89"/>
        <v/>
      </c>
      <c r="M114" s="72" t="str">
        <f t="shared" si="89"/>
        <v/>
      </c>
      <c r="N114" s="72" t="str">
        <f t="shared" si="89"/>
        <v/>
      </c>
      <c r="O114" s="72" t="str">
        <f t="shared" si="89"/>
        <v/>
      </c>
      <c r="P114" s="72" t="str">
        <f t="shared" si="89"/>
        <v/>
      </c>
      <c r="Q114" s="72" t="str">
        <f t="shared" si="89"/>
        <v/>
      </c>
      <c r="R114" s="72" t="str">
        <f t="shared" si="89"/>
        <v/>
      </c>
      <c r="S114" s="72" t="str">
        <f t="shared" si="89"/>
        <v/>
      </c>
      <c r="T114" s="72" t="str">
        <f t="shared" si="89"/>
        <v/>
      </c>
      <c r="U114" s="72" t="str">
        <f t="shared" si="89"/>
        <v/>
      </c>
      <c r="AK114"/>
    </row>
    <row r="115" spans="11:37" x14ac:dyDescent="0.25">
      <c r="K115" s="74" t="s">
        <v>883</v>
      </c>
      <c r="L115" s="72" t="str">
        <f t="shared" si="89"/>
        <v/>
      </c>
      <c r="M115" s="72" t="str">
        <f t="shared" si="89"/>
        <v/>
      </c>
      <c r="N115" s="72" t="str">
        <f t="shared" si="89"/>
        <v/>
      </c>
      <c r="O115" s="72" t="str">
        <f t="shared" si="89"/>
        <v/>
      </c>
      <c r="P115" s="72" t="str">
        <f t="shared" si="89"/>
        <v/>
      </c>
      <c r="Q115" s="72" t="str">
        <f t="shared" si="89"/>
        <v/>
      </c>
      <c r="R115" s="72" t="str">
        <f t="shared" si="89"/>
        <v/>
      </c>
      <c r="S115" s="72" t="str">
        <f t="shared" si="89"/>
        <v/>
      </c>
      <c r="T115" s="72" t="str">
        <f t="shared" si="89"/>
        <v/>
      </c>
      <c r="U115" s="72" t="str">
        <f t="shared" si="89"/>
        <v/>
      </c>
      <c r="AK115"/>
    </row>
    <row r="117" spans="11:37" s="63" customFormat="1" x14ac:dyDescent="0.25">
      <c r="K117" s="74" t="s">
        <v>1538</v>
      </c>
      <c r="L117" s="80" t="s">
        <v>1539</v>
      </c>
    </row>
    <row r="118" spans="11:37" s="63" customFormat="1" x14ac:dyDescent="0.25">
      <c r="K118" s="72" t="s">
        <v>197</v>
      </c>
      <c r="L118" s="80">
        <f>IFERROR(VLOOKUP($K118,$B$3:$H$98,7,FALSE),"")</f>
        <v>40</v>
      </c>
    </row>
    <row r="119" spans="11:37" s="63" customFormat="1" x14ac:dyDescent="0.25">
      <c r="K119" s="72" t="s">
        <v>854</v>
      </c>
      <c r="L119" s="80" t="str">
        <f t="shared" ref="L119:L121" si="90">IFERROR(VLOOKUP($K119,$B$3:$H$98,7,FALSE),"")</f>
        <v/>
      </c>
    </row>
    <row r="120" spans="11:37" s="63" customFormat="1" x14ac:dyDescent="0.25">
      <c r="K120" s="72" t="s">
        <v>794</v>
      </c>
      <c r="L120" s="80" t="str">
        <f t="shared" si="90"/>
        <v/>
      </c>
    </row>
    <row r="121" spans="11:37" s="63" customFormat="1" x14ac:dyDescent="0.25">
      <c r="K121" s="72" t="s">
        <v>796</v>
      </c>
      <c r="L121" s="80" t="str">
        <f t="shared" si="90"/>
        <v/>
      </c>
    </row>
    <row r="122" spans="11:37" s="63" customFormat="1" x14ac:dyDescent="0.25"/>
    <row r="123" spans="11:37" s="63" customFormat="1" x14ac:dyDescent="0.25">
      <c r="K123" s="74" t="s">
        <v>1536</v>
      </c>
      <c r="L123" s="80" t="s">
        <v>86</v>
      </c>
      <c r="M123" s="80" t="s">
        <v>87</v>
      </c>
      <c r="N123" s="80" t="s">
        <v>88</v>
      </c>
      <c r="O123" s="80" t="s">
        <v>89</v>
      </c>
      <c r="P123" s="80" t="s">
        <v>90</v>
      </c>
      <c r="Q123" s="80" t="s">
        <v>91</v>
      </c>
      <c r="R123" s="80" t="s">
        <v>92</v>
      </c>
      <c r="S123" s="80" t="s">
        <v>93</v>
      </c>
      <c r="T123" s="80" t="s">
        <v>94</v>
      </c>
      <c r="U123" s="80" t="s">
        <v>95</v>
      </c>
    </row>
    <row r="124" spans="11:37" s="63" customFormat="1" x14ac:dyDescent="0.25">
      <c r="K124" s="72" t="s">
        <v>197</v>
      </c>
      <c r="L124" s="72">
        <f>IFERROR(VLOOKUP($K124,$Y$3:$AI$98,2,FALSE),"")</f>
        <v>0</v>
      </c>
      <c r="M124" s="72">
        <f>IFERROR(VLOOKUP($K124,$Y$3:$AI$98,3,FALSE),"")</f>
        <v>0</v>
      </c>
      <c r="N124" s="72" t="str">
        <f>IFERROR(VLOOKUP($K124,$Y$3:$AI$98,4,FALSE),"")</f>
        <v/>
      </c>
      <c r="O124" s="72" t="str">
        <f>IFERROR(VLOOKUP($K124,$Y$3:$AI$98,5,FALSE),"")</f>
        <v/>
      </c>
      <c r="P124" s="72" t="str">
        <f>IFERROR(VLOOKUP($K124,$Y$3:$AI$98,6,FALSE),"")</f>
        <v/>
      </c>
      <c r="Q124" s="72" t="str">
        <f>IFERROR(VLOOKUP($K124,$Y$3:$AI$98,7,FALSE),"")</f>
        <v/>
      </c>
      <c r="R124" s="72" t="str">
        <f>IFERROR(VLOOKUP($K124,$Y$3:$AI$98,8,FALSE),"")</f>
        <v/>
      </c>
      <c r="S124" s="72" t="str">
        <f>IFERROR(VLOOKUP($K124,$Y$3:$AI$98,9,FALSE),"")</f>
        <v/>
      </c>
      <c r="T124" s="72" t="str">
        <f>IFERROR(VLOOKUP($K124,$Y$3:$AI$98,10,FALSE),"")</f>
        <v/>
      </c>
      <c r="U124" s="72" t="str">
        <f>IFERROR(VLOOKUP($K124,$Y$3:$AI$98,11,FALSE),"")</f>
        <v/>
      </c>
    </row>
    <row r="125" spans="11:37" s="63" customFormat="1" x14ac:dyDescent="0.25">
      <c r="K125" s="72" t="s">
        <v>854</v>
      </c>
      <c r="L125" s="72" t="str">
        <f>IFERROR(VLOOKUP($K125,$Y$3:$AI$98,2,FALSE),"")</f>
        <v/>
      </c>
      <c r="M125" s="72" t="str">
        <f>IFERROR(VLOOKUP($K125,$Y$3:$AI$98,3,FALSE),"")</f>
        <v/>
      </c>
      <c r="N125" s="72" t="str">
        <f>IFERROR(VLOOKUP($K125,$Y$3:$AI$98,4,FALSE),"")</f>
        <v/>
      </c>
      <c r="O125" s="72" t="str">
        <f>IFERROR(VLOOKUP($K125,$Y$3:$AI$98,5,FALSE),"")</f>
        <v/>
      </c>
      <c r="P125" s="72" t="str">
        <f>IFERROR(VLOOKUP($K125,$Y$3:$AI$98,6,FALSE),"")</f>
        <v/>
      </c>
      <c r="Q125" s="72" t="str">
        <f>IFERROR(VLOOKUP($K125,$Y$3:$AI$98,7,FALSE),"")</f>
        <v/>
      </c>
      <c r="R125" s="72" t="str">
        <f>IFERROR(VLOOKUP($K125,$Y$3:$AI$98,8,FALSE),"")</f>
        <v/>
      </c>
      <c r="S125" s="72" t="str">
        <f>IFERROR(VLOOKUP($K125,$Y$3:$AI$98,9,FALSE),"")</f>
        <v/>
      </c>
      <c r="T125" s="72" t="str">
        <f>IFERROR(VLOOKUP($K125,$Y$3:$AI$98,10,FALSE),"")</f>
        <v/>
      </c>
      <c r="U125" s="72" t="str">
        <f>IFERROR(VLOOKUP($K125,$Y$3:$AI$98,11,FALSE),"")</f>
        <v/>
      </c>
    </row>
    <row r="126" spans="11:37" s="63" customFormat="1" x14ac:dyDescent="0.25">
      <c r="K126" s="72" t="s">
        <v>794</v>
      </c>
      <c r="L126" s="72" t="str">
        <f>IFERROR(VLOOKUP($K126,$Y$3:$AI$98,2,FALSE),"")</f>
        <v/>
      </c>
      <c r="M126" s="72" t="str">
        <f>IFERROR(VLOOKUP($K126,$Y$3:$AI$98,3,FALSE),"")</f>
        <v/>
      </c>
      <c r="N126" s="72" t="str">
        <f>IFERROR(VLOOKUP($K126,$Y$3:$AI$98,4,FALSE),"")</f>
        <v/>
      </c>
      <c r="O126" s="72" t="str">
        <f>IFERROR(VLOOKUP($K126,$Y$3:$AI$98,5,FALSE),"")</f>
        <v/>
      </c>
      <c r="P126" s="72" t="str">
        <f>IFERROR(VLOOKUP($K126,$Y$3:$AI$98,6,FALSE),"")</f>
        <v/>
      </c>
      <c r="Q126" s="72" t="str">
        <f>IFERROR(VLOOKUP($K126,$Y$3:$AI$98,7,FALSE),"")</f>
        <v/>
      </c>
      <c r="R126" s="72" t="str">
        <f>IFERROR(VLOOKUP($K126,$Y$3:$AI$98,8,FALSE),"")</f>
        <v/>
      </c>
      <c r="S126" s="72" t="str">
        <f>IFERROR(VLOOKUP($K126,$Y$3:$AI$98,9,FALSE),"")</f>
        <v/>
      </c>
      <c r="T126" s="72" t="str">
        <f>IFERROR(VLOOKUP($K126,$Y$3:$AI$98,10,FALSE),"")</f>
        <v/>
      </c>
      <c r="U126" s="72" t="str">
        <f>IFERROR(VLOOKUP($K126,$Y$3:$AI$98,11,FALSE),"")</f>
        <v/>
      </c>
    </row>
    <row r="127" spans="11:37" s="63" customFormat="1" x14ac:dyDescent="0.25">
      <c r="K127" s="72" t="s">
        <v>796</v>
      </c>
      <c r="L127" s="72" t="str">
        <f>IFERROR(VLOOKUP($K127,$Y$3:$AI$98,2,FALSE),"")</f>
        <v/>
      </c>
      <c r="M127" s="72" t="str">
        <f>IFERROR(VLOOKUP($K127,$Y$3:$AI$98,3,FALSE),"")</f>
        <v/>
      </c>
      <c r="N127" s="72" t="str">
        <f>IFERROR(VLOOKUP($K127,$Y$3:$AI$98,4,FALSE),"")</f>
        <v/>
      </c>
      <c r="O127" s="72" t="str">
        <f>IFERROR(VLOOKUP($K127,$Y$3:$AI$98,5,FALSE),"")</f>
        <v/>
      </c>
      <c r="P127" s="72" t="str">
        <f>IFERROR(VLOOKUP($K127,$Y$3:$AI$98,6,FALSE),"")</f>
        <v/>
      </c>
      <c r="Q127" s="72" t="str">
        <f>IFERROR(VLOOKUP($K127,$Y$3:$AI$98,7,FALSE),"")</f>
        <v/>
      </c>
      <c r="R127" s="72" t="str">
        <f>IFERROR(VLOOKUP($K127,$Y$3:$AI$98,8,FALSE),"")</f>
        <v/>
      </c>
      <c r="S127" s="72" t="str">
        <f>IFERROR(VLOOKUP($K127,$Y$3:$AI$98,9,FALSE),"")</f>
        <v/>
      </c>
      <c r="T127" s="72" t="str">
        <f>IFERROR(VLOOKUP($K127,$Y$3:$AI$98,10,FALSE),"")</f>
        <v/>
      </c>
      <c r="U127" s="72" t="str">
        <f>IFERROR(VLOOKUP($K127,$Y$3:$AI$98,11,FALSE),"")</f>
        <v/>
      </c>
    </row>
    <row r="128" spans="11:37" s="63" customFormat="1" x14ac:dyDescent="0.25"/>
    <row r="129" spans="11:21" x14ac:dyDescent="0.25">
      <c r="K129" s="74" t="s">
        <v>1534</v>
      </c>
      <c r="L129" s="80" t="s">
        <v>86</v>
      </c>
      <c r="M129" s="80" t="s">
        <v>87</v>
      </c>
      <c r="N129" s="80" t="s">
        <v>88</v>
      </c>
      <c r="O129" s="80" t="s">
        <v>89</v>
      </c>
      <c r="P129" s="80" t="s">
        <v>90</v>
      </c>
      <c r="Q129" s="80" t="s">
        <v>91</v>
      </c>
      <c r="R129" s="80" t="s">
        <v>92</v>
      </c>
      <c r="S129" s="80" t="s">
        <v>93</v>
      </c>
      <c r="T129" s="80" t="s">
        <v>94</v>
      </c>
      <c r="U129" s="80" t="s">
        <v>95</v>
      </c>
    </row>
    <row r="130" spans="11:21" x14ac:dyDescent="0.25">
      <c r="K130" s="74" t="s">
        <v>878</v>
      </c>
      <c r="L130" s="72" t="str">
        <f t="shared" ref="L130:U130" si="91">IF(OR(Z21="",Z22=""),"",IF(AND(L110&lt;=3,L111&lt;=3),"+/-",IF(L110=MIN(L110:L111),"+","")))</f>
        <v/>
      </c>
      <c r="M130" s="72" t="str">
        <f t="shared" si="91"/>
        <v/>
      </c>
      <c r="N130" s="72" t="str">
        <f t="shared" si="91"/>
        <v/>
      </c>
      <c r="O130" s="72" t="str">
        <f t="shared" si="91"/>
        <v/>
      </c>
      <c r="P130" s="72" t="str">
        <f t="shared" si="91"/>
        <v/>
      </c>
      <c r="Q130" s="72" t="str">
        <f t="shared" si="91"/>
        <v/>
      </c>
      <c r="R130" s="72" t="str">
        <f t="shared" si="91"/>
        <v/>
      </c>
      <c r="S130" s="72" t="str">
        <f t="shared" si="91"/>
        <v/>
      </c>
      <c r="T130" s="72" t="str">
        <f t="shared" si="91"/>
        <v/>
      </c>
      <c r="U130" s="72" t="str">
        <f t="shared" si="91"/>
        <v/>
      </c>
    </row>
    <row r="131" spans="11:21" x14ac:dyDescent="0.25">
      <c r="K131" s="74" t="s">
        <v>879</v>
      </c>
      <c r="L131" s="72" t="str">
        <f t="shared" ref="L131:U131" si="92">IF(OR(Z21="",Z23=""),"",IF(AND(L110&lt;=3,L111&lt;=3),"+/-",IF(L111=MIN(L110:L111),"+","")))</f>
        <v/>
      </c>
      <c r="M131" s="72" t="str">
        <f t="shared" si="92"/>
        <v/>
      </c>
      <c r="N131" s="72" t="str">
        <f t="shared" si="92"/>
        <v/>
      </c>
      <c r="O131" s="72" t="str">
        <f t="shared" si="92"/>
        <v/>
      </c>
      <c r="P131" s="72" t="str">
        <f t="shared" si="92"/>
        <v/>
      </c>
      <c r="Q131" s="72" t="str">
        <f t="shared" si="92"/>
        <v/>
      </c>
      <c r="R131" s="72" t="str">
        <f t="shared" si="92"/>
        <v/>
      </c>
      <c r="S131" s="72" t="str">
        <f t="shared" si="92"/>
        <v/>
      </c>
      <c r="T131" s="72" t="str">
        <f t="shared" si="92"/>
        <v/>
      </c>
      <c r="U131" s="72" t="str">
        <f t="shared" si="92"/>
        <v/>
      </c>
    </row>
    <row r="132" spans="11:21" x14ac:dyDescent="0.25">
      <c r="K132" s="74" t="s">
        <v>880</v>
      </c>
      <c r="L132" s="72" t="str">
        <f t="shared" ref="L132:U132" si="93">IF(OR(Z21="",Z24=""),"",IF(OR(AND(L112&lt;=3,L113&lt;=3),AND(L112&lt;=3,L114&lt;=3,),AND(L112&lt;=3,L115&lt;=3)),"+/-",IF(L112=MIN(L112:L115),"+","")))</f>
        <v/>
      </c>
      <c r="M132" s="72" t="str">
        <f t="shared" si="93"/>
        <v/>
      </c>
      <c r="N132" s="72" t="str">
        <f t="shared" si="93"/>
        <v/>
      </c>
      <c r="O132" s="72" t="str">
        <f t="shared" si="93"/>
        <v/>
      </c>
      <c r="P132" s="72" t="str">
        <f t="shared" si="93"/>
        <v/>
      </c>
      <c r="Q132" s="72" t="str">
        <f t="shared" si="93"/>
        <v/>
      </c>
      <c r="R132" s="72" t="str">
        <f t="shared" si="93"/>
        <v/>
      </c>
      <c r="S132" s="72" t="str">
        <f t="shared" si="93"/>
        <v/>
      </c>
      <c r="T132" s="72" t="str">
        <f t="shared" si="93"/>
        <v/>
      </c>
      <c r="U132" s="72" t="str">
        <f t="shared" si="93"/>
        <v/>
      </c>
    </row>
    <row r="133" spans="11:21" x14ac:dyDescent="0.25">
      <c r="K133" s="74" t="s">
        <v>881</v>
      </c>
      <c r="L133" s="72" t="str">
        <f t="shared" ref="L133:U133" si="94">IF(OR(Z21="",Z25=""),"",IF(OR(AND(L112&lt;=3,L113&lt;=3),AND(L113&lt;=3,L114&lt;=3,),AND(L113&lt;=3,L115&lt;=3)),"+/-",IF(L113=MIN(L112:L115),"+","")))</f>
        <v/>
      </c>
      <c r="M133" s="72" t="str">
        <f t="shared" si="94"/>
        <v/>
      </c>
      <c r="N133" s="72" t="str">
        <f t="shared" si="94"/>
        <v/>
      </c>
      <c r="O133" s="72" t="str">
        <f t="shared" si="94"/>
        <v/>
      </c>
      <c r="P133" s="72" t="str">
        <f t="shared" si="94"/>
        <v/>
      </c>
      <c r="Q133" s="72" t="str">
        <f t="shared" si="94"/>
        <v/>
      </c>
      <c r="R133" s="72" t="str">
        <f t="shared" si="94"/>
        <v/>
      </c>
      <c r="S133" s="72" t="str">
        <f t="shared" si="94"/>
        <v/>
      </c>
      <c r="T133" s="72" t="str">
        <f t="shared" si="94"/>
        <v/>
      </c>
      <c r="U133" s="72" t="str">
        <f t="shared" si="94"/>
        <v/>
      </c>
    </row>
    <row r="134" spans="11:21" x14ac:dyDescent="0.25">
      <c r="K134" s="74" t="s">
        <v>882</v>
      </c>
      <c r="L134" s="72" t="str">
        <f t="shared" ref="L134:U134" si="95">IF(OR(Z21="",Z26=""),"",IF(OR(AND(L114&lt;=3,L115&lt;=3),AND(L114&lt;=3,L112&lt;=3,),AND(L114&lt;=3,L113&lt;=3)),"+/-",IF(L114=MIN(L112:L115),"+","")))</f>
        <v/>
      </c>
      <c r="M134" s="72" t="str">
        <f t="shared" si="95"/>
        <v/>
      </c>
      <c r="N134" s="72" t="str">
        <f t="shared" si="95"/>
        <v/>
      </c>
      <c r="O134" s="72" t="str">
        <f t="shared" si="95"/>
        <v/>
      </c>
      <c r="P134" s="72" t="str">
        <f t="shared" si="95"/>
        <v/>
      </c>
      <c r="Q134" s="72" t="str">
        <f t="shared" si="95"/>
        <v/>
      </c>
      <c r="R134" s="72" t="str">
        <f t="shared" si="95"/>
        <v/>
      </c>
      <c r="S134" s="72" t="str">
        <f t="shared" si="95"/>
        <v/>
      </c>
      <c r="T134" s="72" t="str">
        <f t="shared" si="95"/>
        <v/>
      </c>
      <c r="U134" s="72" t="str">
        <f t="shared" si="95"/>
        <v/>
      </c>
    </row>
    <row r="135" spans="11:21" x14ac:dyDescent="0.25">
      <c r="K135" s="74" t="s">
        <v>883</v>
      </c>
      <c r="L135" s="72" t="str">
        <f t="shared" ref="L135:U135" si="96">IF(OR(Z21="",Z27=""),"",IF(OR(AND(L115&lt;=3,L112&lt;=3),AND(L115&lt;=3,L113&lt;=3,),AND(L115&lt;=3,L114&lt;=3)),"+/-",IF(L115=MIN(L112:L115),"+","")))</f>
        <v/>
      </c>
      <c r="M135" s="72" t="str">
        <f t="shared" si="96"/>
        <v/>
      </c>
      <c r="N135" s="72" t="str">
        <f t="shared" si="96"/>
        <v/>
      </c>
      <c r="O135" s="72" t="str">
        <f t="shared" si="96"/>
        <v/>
      </c>
      <c r="P135" s="72" t="str">
        <f t="shared" si="96"/>
        <v/>
      </c>
      <c r="Q135" s="72" t="str">
        <f t="shared" si="96"/>
        <v/>
      </c>
      <c r="R135" s="72" t="str">
        <f t="shared" si="96"/>
        <v/>
      </c>
      <c r="S135" s="72" t="str">
        <f t="shared" si="96"/>
        <v/>
      </c>
      <c r="T135" s="72" t="str">
        <f t="shared" si="96"/>
        <v/>
      </c>
      <c r="U135" s="72" t="str">
        <f t="shared" si="96"/>
        <v/>
      </c>
    </row>
    <row r="136" spans="11:21" s="63" customFormat="1" x14ac:dyDescent="0.25"/>
    <row r="137" spans="11:21" x14ac:dyDescent="0.25">
      <c r="K137" s="74" t="s">
        <v>1535</v>
      </c>
      <c r="L137" s="80" t="s">
        <v>86</v>
      </c>
      <c r="M137" s="80" t="s">
        <v>87</v>
      </c>
      <c r="N137" s="80" t="s">
        <v>88</v>
      </c>
      <c r="O137" s="80" t="s">
        <v>89</v>
      </c>
      <c r="P137" s="80" t="s">
        <v>90</v>
      </c>
      <c r="Q137" s="80" t="s">
        <v>91</v>
      </c>
      <c r="R137" s="80" t="s">
        <v>92</v>
      </c>
      <c r="S137" s="80" t="s">
        <v>93</v>
      </c>
      <c r="T137" s="80" t="s">
        <v>94</v>
      </c>
      <c r="U137" s="80" t="s">
        <v>95</v>
      </c>
    </row>
    <row r="138" spans="11:21" x14ac:dyDescent="0.25">
      <c r="K138" s="72" t="s">
        <v>197</v>
      </c>
      <c r="L138" s="72" t="str">
        <f>IF(L124="","",IF($L118&lt;=35,IF(L124&lt;=1,"",IF(L124&gt;=2,"+","+/-")),IF($L118&lt;=37,IF(L124&lt;1.5,"",IF(L124&gt;=3,"+","+/-")),IF(L124&lt;3,"",IF(L124&gt;=6,"+",IF(L124&gt;=3,"+/-",""))))))</f>
        <v/>
      </c>
      <c r="M138" s="72" t="str">
        <f t="shared" ref="M138:U138" si="97">IF(M124="","",IF($L118&lt;=35,IF(M124&lt;=1,"",IF(M124&gt;=2,"+","+/-")),IF($L118&lt;=37,IF(M124&lt;1.5,"",IF(M124&gt;=3,"+","+/-")),IF(M124&lt;3,"",IF(M124&gt;=6,"+",IF(M124&gt;=3,"+/-",""))))))</f>
        <v/>
      </c>
      <c r="N138" s="72" t="str">
        <f t="shared" si="97"/>
        <v/>
      </c>
      <c r="O138" s="72" t="str">
        <f t="shared" si="97"/>
        <v/>
      </c>
      <c r="P138" s="72" t="str">
        <f t="shared" si="97"/>
        <v/>
      </c>
      <c r="Q138" s="72" t="str">
        <f t="shared" si="97"/>
        <v/>
      </c>
      <c r="R138" s="72" t="str">
        <f t="shared" si="97"/>
        <v/>
      </c>
      <c r="S138" s="72" t="str">
        <f t="shared" si="97"/>
        <v/>
      </c>
      <c r="T138" s="72" t="str">
        <f t="shared" si="97"/>
        <v/>
      </c>
      <c r="U138" s="72" t="str">
        <f t="shared" si="97"/>
        <v/>
      </c>
    </row>
    <row r="139" spans="11:21" x14ac:dyDescent="0.25">
      <c r="K139" s="72" t="s">
        <v>854</v>
      </c>
      <c r="L139" s="72" t="str">
        <f t="shared" ref="L139:U139" si="98">IF(L125="","",IF($L119&lt;=35,IF(L125&lt;=1,"",IF(L125&gt;=2,"+","+/-")),IF($L119&lt;=37,IF(L125&lt;1.5,"",IF(L125&gt;=3,"+","+/-")),IF(L125&lt;3,"",IF(L125&gt;=6,"+",IF(L125&gt;=3,"+/-",""))))))</f>
        <v/>
      </c>
      <c r="M139" s="72" t="str">
        <f t="shared" si="98"/>
        <v/>
      </c>
      <c r="N139" s="72" t="str">
        <f t="shared" si="98"/>
        <v/>
      </c>
      <c r="O139" s="72" t="str">
        <f t="shared" si="98"/>
        <v/>
      </c>
      <c r="P139" s="72" t="str">
        <f t="shared" si="98"/>
        <v/>
      </c>
      <c r="Q139" s="72" t="str">
        <f t="shared" si="98"/>
        <v/>
      </c>
      <c r="R139" s="72" t="str">
        <f t="shared" si="98"/>
        <v/>
      </c>
      <c r="S139" s="72" t="str">
        <f t="shared" si="98"/>
        <v/>
      </c>
      <c r="T139" s="72" t="str">
        <f t="shared" si="98"/>
        <v/>
      </c>
      <c r="U139" s="72" t="str">
        <f t="shared" si="98"/>
        <v/>
      </c>
    </row>
    <row r="140" spans="11:21" x14ac:dyDescent="0.25">
      <c r="K140" s="72" t="s">
        <v>794</v>
      </c>
      <c r="L140" s="72" t="str">
        <f t="shared" ref="L140:U140" si="99">IF(L126="","",IF($L120&lt;=35,IF(L126&lt;=1,"",IF(L126&gt;=2,"+","+/-")),IF($L120&lt;=37,IF(L126&lt;1.5,"",IF(L126&gt;=3,"+","+/-")),IF(L126&lt;3,"",IF(L126&gt;=6,"+",IF(L126&gt;=3,"+/-",""))))))</f>
        <v/>
      </c>
      <c r="M140" s="72" t="str">
        <f t="shared" si="99"/>
        <v/>
      </c>
      <c r="N140" s="72" t="str">
        <f t="shared" si="99"/>
        <v/>
      </c>
      <c r="O140" s="72" t="str">
        <f t="shared" si="99"/>
        <v/>
      </c>
      <c r="P140" s="72" t="str">
        <f t="shared" si="99"/>
        <v/>
      </c>
      <c r="Q140" s="72" t="str">
        <f t="shared" si="99"/>
        <v/>
      </c>
      <c r="R140" s="72" t="str">
        <f t="shared" si="99"/>
        <v/>
      </c>
      <c r="S140" s="72" t="str">
        <f t="shared" si="99"/>
        <v/>
      </c>
      <c r="T140" s="72" t="str">
        <f t="shared" si="99"/>
        <v/>
      </c>
      <c r="U140" s="72" t="str">
        <f t="shared" si="99"/>
        <v/>
      </c>
    </row>
    <row r="141" spans="11:21" x14ac:dyDescent="0.25">
      <c r="K141" s="72" t="s">
        <v>796</v>
      </c>
      <c r="L141" s="72" t="str">
        <f t="shared" ref="L141:U141" si="100">IF(L127="","",IF($L121&lt;=35,IF(L127&lt;=1,"",IF(L127&gt;=2,"+","+/-")),IF($L121&lt;=37,IF(L127&lt;1.5,"",IF(L127&gt;=3,"+","+/-")),IF(L127&lt;3,"",IF(L127&gt;=6,"+",IF(L127&gt;=3,"+/-",""))))))</f>
        <v/>
      </c>
      <c r="M141" s="72" t="str">
        <f t="shared" si="100"/>
        <v/>
      </c>
      <c r="N141" s="72" t="str">
        <f t="shared" si="100"/>
        <v/>
      </c>
      <c r="O141" s="72" t="str">
        <f t="shared" si="100"/>
        <v/>
      </c>
      <c r="P141" s="72" t="str">
        <f t="shared" si="100"/>
        <v/>
      </c>
      <c r="Q141" s="72" t="str">
        <f t="shared" si="100"/>
        <v/>
      </c>
      <c r="R141" s="72" t="str">
        <f t="shared" si="100"/>
        <v/>
      </c>
      <c r="S141" s="72" t="str">
        <f t="shared" si="100"/>
        <v/>
      </c>
      <c r="T141" s="72" t="str">
        <f t="shared" si="100"/>
        <v/>
      </c>
      <c r="U141" s="72" t="str">
        <f t="shared" si="100"/>
        <v/>
      </c>
    </row>
    <row r="142" spans="11:21" x14ac:dyDescent="0.25">
      <c r="K142" s="72" t="s">
        <v>989</v>
      </c>
      <c r="L142" s="72" t="str">
        <f>IF(OR(L138="+/-",L140="+/-",L141="+/-"),"+/-",(IF(AND(L138="+",L139="+",L140="",L141=""),"Methicillin Resistant Non-SA",IF(AND(L138="+",L139="",L141="+"),"Methicillin Sensitive SA",IF(AND(L138="+",L139="+",L140="",L141="+"),"HA-Methicillin Resistant SA",IF(AND(L138="+",L139="+",L140="+",L141="+"),"CA-Methicillin Resistant SA",""))))))</f>
        <v/>
      </c>
      <c r="M142" s="72" t="str">
        <f t="shared" ref="M142:U142" si="101">IF(OR(M138="+/-",M140="+/-",M141="+/-"),"+/-",(IF(AND(M138="+",M139="+",M140="",M141=""),"Methicillin Resistant Non-SA",IF(AND(M138="+",M139="",M141="+"),"Methicillin Sensitive SA",IF(AND(M138="+",M139="+",M140="",M141="+"),"HA-Methicillin Resistant SA",IF(AND(M138="+",M139="+",M140="+",M141="+"),"CA-Methicillin Resistant SA",""))))))</f>
        <v/>
      </c>
      <c r="N142" s="72" t="str">
        <f t="shared" si="101"/>
        <v/>
      </c>
      <c r="O142" s="72" t="str">
        <f t="shared" si="101"/>
        <v/>
      </c>
      <c r="P142" s="72" t="str">
        <f t="shared" si="101"/>
        <v/>
      </c>
      <c r="Q142" s="72" t="str">
        <f t="shared" si="101"/>
        <v/>
      </c>
      <c r="R142" s="72" t="str">
        <f t="shared" si="101"/>
        <v/>
      </c>
      <c r="S142" s="72" t="str">
        <f t="shared" si="101"/>
        <v/>
      </c>
      <c r="T142" s="72" t="str">
        <f t="shared" si="101"/>
        <v/>
      </c>
      <c r="U142" s="72" t="str">
        <f t="shared" si="101"/>
        <v/>
      </c>
    </row>
  </sheetData>
  <mergeCells count="4">
    <mergeCell ref="L1:U1"/>
    <mergeCell ref="AL1:AU1"/>
    <mergeCell ref="X1:AI1"/>
    <mergeCell ref="C1:I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zoomScale="80" zoomScaleNormal="80" workbookViewId="0">
      <selection activeCell="K19" sqref="J19:K19"/>
    </sheetView>
  </sheetViews>
  <sheetFormatPr defaultRowHeight="15" x14ac:dyDescent="0.25"/>
  <cols>
    <col min="1" max="1" width="35.5703125" style="18" customWidth="1"/>
    <col min="2" max="2" width="28.5703125" style="18" customWidth="1"/>
    <col min="3" max="3" width="33.5703125" style="18" customWidth="1"/>
    <col min="4" max="4" width="41.5703125" style="18" customWidth="1"/>
    <col min="5" max="5" width="22" style="18" customWidth="1"/>
    <col min="6" max="16384" width="9.140625" style="18"/>
  </cols>
  <sheetData>
    <row r="1" spans="1:7" x14ac:dyDescent="0.25">
      <c r="A1" s="68" t="s">
        <v>231</v>
      </c>
      <c r="B1" s="68" t="s">
        <v>991</v>
      </c>
      <c r="C1" s="68" t="s">
        <v>233</v>
      </c>
      <c r="D1" s="68" t="s">
        <v>234</v>
      </c>
      <c r="E1" s="68" t="s">
        <v>992</v>
      </c>
      <c r="F1" s="68" t="s">
        <v>235</v>
      </c>
      <c r="G1" s="68" t="s">
        <v>993</v>
      </c>
    </row>
    <row r="2" spans="1:7" x14ac:dyDescent="0.25">
      <c r="A2" s="63" t="s">
        <v>236</v>
      </c>
      <c r="B2" s="63" t="s">
        <v>236</v>
      </c>
      <c r="C2" s="63" t="s">
        <v>237</v>
      </c>
      <c r="D2" s="63" t="s">
        <v>238</v>
      </c>
      <c r="E2" s="69" t="s">
        <v>994</v>
      </c>
      <c r="F2" s="63">
        <v>20</v>
      </c>
      <c r="G2" s="63" t="s">
        <v>995</v>
      </c>
    </row>
    <row r="3" spans="1:7" x14ac:dyDescent="0.25">
      <c r="A3" s="63" t="s">
        <v>239</v>
      </c>
      <c r="B3" s="63" t="s">
        <v>239</v>
      </c>
      <c r="C3" s="63" t="s">
        <v>237</v>
      </c>
      <c r="D3" s="63" t="s">
        <v>240</v>
      </c>
      <c r="E3" s="69" t="s">
        <v>994</v>
      </c>
      <c r="F3" s="63">
        <v>100</v>
      </c>
      <c r="G3" s="63" t="s">
        <v>996</v>
      </c>
    </row>
    <row r="4" spans="1:7" x14ac:dyDescent="0.25">
      <c r="A4" s="63" t="s">
        <v>135</v>
      </c>
      <c r="B4" s="63" t="s">
        <v>135</v>
      </c>
      <c r="C4" s="63" t="s">
        <v>237</v>
      </c>
      <c r="D4" s="63" t="s">
        <v>238</v>
      </c>
      <c r="E4" s="69" t="s">
        <v>994</v>
      </c>
      <c r="F4" s="63">
        <v>100</v>
      </c>
      <c r="G4" s="63" t="s">
        <v>997</v>
      </c>
    </row>
    <row r="5" spans="1:7" x14ac:dyDescent="0.25">
      <c r="A5" s="63" t="s">
        <v>241</v>
      </c>
      <c r="B5" s="63" t="s">
        <v>241</v>
      </c>
      <c r="C5" s="63" t="s">
        <v>237</v>
      </c>
      <c r="D5" s="63"/>
      <c r="E5" s="69" t="s">
        <v>994</v>
      </c>
      <c r="F5" s="63">
        <v>100</v>
      </c>
      <c r="G5" s="63" t="s">
        <v>998</v>
      </c>
    </row>
    <row r="6" spans="1:7" x14ac:dyDescent="0.25">
      <c r="A6" s="63" t="s">
        <v>242</v>
      </c>
      <c r="B6" s="63" t="s">
        <v>243</v>
      </c>
      <c r="C6" s="63" t="s">
        <v>244</v>
      </c>
      <c r="D6" s="63" t="s">
        <v>245</v>
      </c>
      <c r="E6" s="69" t="s">
        <v>994</v>
      </c>
      <c r="F6" s="63">
        <v>50</v>
      </c>
      <c r="G6" s="63" t="s">
        <v>999</v>
      </c>
    </row>
    <row r="7" spans="1:7" x14ac:dyDescent="0.25">
      <c r="A7" s="63" t="s">
        <v>246</v>
      </c>
      <c r="B7" s="63" t="s">
        <v>246</v>
      </c>
      <c r="C7" s="63" t="s">
        <v>237</v>
      </c>
      <c r="D7" s="63" t="s">
        <v>247</v>
      </c>
      <c r="E7" s="69" t="s">
        <v>994</v>
      </c>
      <c r="F7" s="63">
        <v>200</v>
      </c>
      <c r="G7" s="63" t="s">
        <v>1000</v>
      </c>
    </row>
    <row r="8" spans="1:7" x14ac:dyDescent="0.25">
      <c r="A8" s="63" t="s">
        <v>248</v>
      </c>
      <c r="B8" s="63" t="s">
        <v>248</v>
      </c>
      <c r="C8" s="63" t="s">
        <v>237</v>
      </c>
      <c r="D8" s="63" t="s">
        <v>249</v>
      </c>
      <c r="E8" s="69" t="s">
        <v>994</v>
      </c>
      <c r="F8" s="63">
        <v>100</v>
      </c>
      <c r="G8" s="63" t="s">
        <v>1001</v>
      </c>
    </row>
    <row r="9" spans="1:7" x14ac:dyDescent="0.25">
      <c r="A9" s="63" t="s">
        <v>250</v>
      </c>
      <c r="B9" s="63" t="s">
        <v>250</v>
      </c>
      <c r="C9" s="63" t="s">
        <v>237</v>
      </c>
      <c r="D9" s="63"/>
      <c r="E9" s="69" t="s">
        <v>994</v>
      </c>
      <c r="F9" s="63">
        <v>30</v>
      </c>
      <c r="G9" s="63" t="s">
        <v>1002</v>
      </c>
    </row>
    <row r="10" spans="1:7" x14ac:dyDescent="0.25">
      <c r="A10" s="63" t="s">
        <v>251</v>
      </c>
      <c r="B10" s="63" t="s">
        <v>251</v>
      </c>
      <c r="C10" s="63" t="s">
        <v>237</v>
      </c>
      <c r="D10" s="63"/>
      <c r="E10" s="69" t="s">
        <v>994</v>
      </c>
      <c r="F10" s="63">
        <v>50</v>
      </c>
      <c r="G10" s="63" t="s">
        <v>1003</v>
      </c>
    </row>
    <row r="11" spans="1:7" x14ac:dyDescent="0.25">
      <c r="A11" s="63" t="s">
        <v>252</v>
      </c>
      <c r="B11" s="63" t="s">
        <v>252</v>
      </c>
      <c r="C11" s="63" t="s">
        <v>237</v>
      </c>
      <c r="D11" s="63"/>
      <c r="E11" s="69" t="s">
        <v>994</v>
      </c>
      <c r="F11" s="63">
        <v>40</v>
      </c>
      <c r="G11" s="63" t="s">
        <v>1004</v>
      </c>
    </row>
    <row r="12" spans="1:7" x14ac:dyDescent="0.25">
      <c r="A12" s="63" t="s">
        <v>216</v>
      </c>
      <c r="B12" s="63" t="s">
        <v>216</v>
      </c>
      <c r="C12" s="63" t="s">
        <v>237</v>
      </c>
      <c r="D12" s="63"/>
      <c r="E12" s="69" t="s">
        <v>994</v>
      </c>
      <c r="F12" s="63">
        <v>20</v>
      </c>
      <c r="G12" s="63" t="s">
        <v>1005</v>
      </c>
    </row>
    <row r="13" spans="1:7" x14ac:dyDescent="0.25">
      <c r="A13" s="63" t="s">
        <v>253</v>
      </c>
      <c r="B13" s="63" t="s">
        <v>253</v>
      </c>
      <c r="C13" s="63" t="s">
        <v>237</v>
      </c>
      <c r="D13" s="63"/>
      <c r="E13" s="69" t="s">
        <v>994</v>
      </c>
      <c r="F13" s="63">
        <v>30</v>
      </c>
      <c r="G13" s="63" t="s">
        <v>1006</v>
      </c>
    </row>
    <row r="14" spans="1:7" x14ac:dyDescent="0.25">
      <c r="A14" s="63" t="s">
        <v>217</v>
      </c>
      <c r="B14" s="63" t="s">
        <v>217</v>
      </c>
      <c r="C14" s="63" t="s">
        <v>237</v>
      </c>
      <c r="D14" s="63"/>
      <c r="E14" s="69" t="s">
        <v>994</v>
      </c>
      <c r="F14" s="63">
        <v>20</v>
      </c>
      <c r="G14" s="63" t="s">
        <v>1007</v>
      </c>
    </row>
    <row r="15" spans="1:7" x14ac:dyDescent="0.25">
      <c r="A15" s="63" t="s">
        <v>218</v>
      </c>
      <c r="B15" s="63" t="s">
        <v>218</v>
      </c>
      <c r="C15" s="63" t="s">
        <v>237</v>
      </c>
      <c r="D15" s="63" t="s">
        <v>253</v>
      </c>
      <c r="E15" s="69" t="s">
        <v>994</v>
      </c>
      <c r="F15" s="63">
        <v>100</v>
      </c>
      <c r="G15" s="63" t="s">
        <v>1008</v>
      </c>
    </row>
    <row r="16" spans="1:7" x14ac:dyDescent="0.25">
      <c r="A16" s="63" t="s">
        <v>254</v>
      </c>
      <c r="B16" s="63" t="s">
        <v>254</v>
      </c>
      <c r="C16" s="63" t="s">
        <v>237</v>
      </c>
      <c r="D16" s="63"/>
      <c r="E16" s="69" t="s">
        <v>994</v>
      </c>
      <c r="F16" s="63">
        <v>50</v>
      </c>
      <c r="G16" s="63" t="s">
        <v>1009</v>
      </c>
    </row>
    <row r="17" spans="1:7" x14ac:dyDescent="0.25">
      <c r="A17" s="63" t="s">
        <v>255</v>
      </c>
      <c r="B17" s="63" t="s">
        <v>255</v>
      </c>
      <c r="C17" s="63" t="s">
        <v>237</v>
      </c>
      <c r="D17" s="63"/>
      <c r="E17" s="69" t="s">
        <v>994</v>
      </c>
      <c r="F17" s="63">
        <v>30</v>
      </c>
      <c r="G17" s="63" t="s">
        <v>1010</v>
      </c>
    </row>
    <row r="18" spans="1:7" x14ac:dyDescent="0.25">
      <c r="A18" s="63" t="s">
        <v>219</v>
      </c>
      <c r="B18" s="63" t="s">
        <v>219</v>
      </c>
      <c r="C18" s="63" t="s">
        <v>237</v>
      </c>
      <c r="D18" s="63"/>
      <c r="E18" s="69" t="s">
        <v>994</v>
      </c>
      <c r="F18" s="63">
        <v>30</v>
      </c>
      <c r="G18" s="63" t="s">
        <v>1011</v>
      </c>
    </row>
    <row r="19" spans="1:7" x14ac:dyDescent="0.25">
      <c r="A19" s="63" t="s">
        <v>256</v>
      </c>
      <c r="B19" s="63" t="s">
        <v>256</v>
      </c>
      <c r="C19" s="63" t="s">
        <v>237</v>
      </c>
      <c r="D19" s="63"/>
      <c r="E19" s="69" t="s">
        <v>994</v>
      </c>
      <c r="F19" s="63">
        <v>40</v>
      </c>
      <c r="G19" s="63" t="s">
        <v>1012</v>
      </c>
    </row>
    <row r="20" spans="1:7" x14ac:dyDescent="0.25">
      <c r="A20" s="63" t="s">
        <v>136</v>
      </c>
      <c r="B20" s="63" t="s">
        <v>136</v>
      </c>
      <c r="C20" s="63" t="s">
        <v>237</v>
      </c>
      <c r="D20" s="63"/>
      <c r="E20" s="69" t="s">
        <v>994</v>
      </c>
      <c r="F20" s="63">
        <v>50</v>
      </c>
      <c r="G20" s="63" t="s">
        <v>1013</v>
      </c>
    </row>
    <row r="21" spans="1:7" x14ac:dyDescent="0.25">
      <c r="A21" s="63" t="s">
        <v>137</v>
      </c>
      <c r="B21" s="63" t="s">
        <v>137</v>
      </c>
      <c r="C21" s="63" t="s">
        <v>237</v>
      </c>
      <c r="D21" s="63"/>
      <c r="E21" s="69" t="s">
        <v>994</v>
      </c>
      <c r="F21" s="63">
        <v>100</v>
      </c>
      <c r="G21" s="63" t="s">
        <v>1014</v>
      </c>
    </row>
    <row r="22" spans="1:7" x14ac:dyDescent="0.25">
      <c r="A22" s="63" t="s">
        <v>138</v>
      </c>
      <c r="B22" s="63" t="s">
        <v>138</v>
      </c>
      <c r="C22" s="63" t="s">
        <v>237</v>
      </c>
      <c r="D22" s="63"/>
      <c r="E22" s="69" t="s">
        <v>994</v>
      </c>
      <c r="F22" s="63">
        <v>20</v>
      </c>
      <c r="G22" s="63" t="s">
        <v>1015</v>
      </c>
    </row>
    <row r="23" spans="1:7" x14ac:dyDescent="0.25">
      <c r="A23" s="63" t="s">
        <v>257</v>
      </c>
      <c r="B23" s="63" t="s">
        <v>258</v>
      </c>
      <c r="C23" s="63" t="s">
        <v>259</v>
      </c>
      <c r="D23" s="63" t="s">
        <v>260</v>
      </c>
      <c r="E23" s="69" t="s">
        <v>994</v>
      </c>
      <c r="F23" s="63">
        <v>100</v>
      </c>
      <c r="G23" s="63" t="s">
        <v>1016</v>
      </c>
    </row>
    <row r="24" spans="1:7" x14ac:dyDescent="0.25">
      <c r="A24" s="63" t="s">
        <v>261</v>
      </c>
      <c r="B24" s="63" t="s">
        <v>262</v>
      </c>
      <c r="C24" s="63" t="s">
        <v>263</v>
      </c>
      <c r="D24" s="63"/>
      <c r="E24" s="69" t="s">
        <v>994</v>
      </c>
      <c r="F24" s="63">
        <v>40</v>
      </c>
      <c r="G24" s="63" t="s">
        <v>1017</v>
      </c>
    </row>
    <row r="25" spans="1:7" x14ac:dyDescent="0.25">
      <c r="A25" s="63" t="s">
        <v>264</v>
      </c>
      <c r="B25" s="63" t="s">
        <v>264</v>
      </c>
      <c r="C25" s="63" t="s">
        <v>237</v>
      </c>
      <c r="D25" s="63" t="s">
        <v>265</v>
      </c>
      <c r="E25" s="69" t="s">
        <v>994</v>
      </c>
      <c r="F25" s="63">
        <v>100</v>
      </c>
      <c r="G25" s="63" t="s">
        <v>1018</v>
      </c>
    </row>
    <row r="26" spans="1:7" x14ac:dyDescent="0.25">
      <c r="A26" s="63" t="s">
        <v>266</v>
      </c>
      <c r="B26" s="63" t="s">
        <v>266</v>
      </c>
      <c r="C26" s="63" t="s">
        <v>237</v>
      </c>
      <c r="D26" s="63"/>
      <c r="E26" s="69" t="s">
        <v>994</v>
      </c>
      <c r="F26" s="63">
        <v>200</v>
      </c>
      <c r="G26" s="63" t="s">
        <v>1019</v>
      </c>
    </row>
    <row r="27" spans="1:7" x14ac:dyDescent="0.25">
      <c r="A27" s="63" t="s">
        <v>267</v>
      </c>
      <c r="B27" s="63" t="s">
        <v>267</v>
      </c>
      <c r="C27" s="63" t="s">
        <v>237</v>
      </c>
      <c r="D27" s="63"/>
      <c r="E27" s="69" t="s">
        <v>994</v>
      </c>
      <c r="F27" s="63">
        <v>100</v>
      </c>
      <c r="G27" s="63" t="s">
        <v>1020</v>
      </c>
    </row>
    <row r="28" spans="1:7" x14ac:dyDescent="0.25">
      <c r="A28" s="63" t="s">
        <v>268</v>
      </c>
      <c r="B28" s="63" t="s">
        <v>268</v>
      </c>
      <c r="C28" s="63" t="s">
        <v>237</v>
      </c>
      <c r="D28" s="63"/>
      <c r="E28" s="69" t="s">
        <v>994</v>
      </c>
      <c r="F28" s="63">
        <v>30</v>
      </c>
      <c r="G28" s="63" t="s">
        <v>1021</v>
      </c>
    </row>
    <row r="29" spans="1:7" x14ac:dyDescent="0.25">
      <c r="A29" s="63" t="s">
        <v>269</v>
      </c>
      <c r="B29" s="63" t="s">
        <v>269</v>
      </c>
      <c r="C29" s="63" t="s">
        <v>237</v>
      </c>
      <c r="D29" s="63"/>
      <c r="E29" s="69" t="s">
        <v>994</v>
      </c>
      <c r="F29" s="63">
        <v>200</v>
      </c>
      <c r="G29" s="63" t="s">
        <v>1022</v>
      </c>
    </row>
    <row r="30" spans="1:7" x14ac:dyDescent="0.25">
      <c r="A30" s="63" t="s">
        <v>139</v>
      </c>
      <c r="B30" s="63" t="s">
        <v>139</v>
      </c>
      <c r="C30" s="63" t="s">
        <v>237</v>
      </c>
      <c r="D30" s="63"/>
      <c r="E30" s="69" t="s">
        <v>994</v>
      </c>
      <c r="F30" s="63">
        <v>20</v>
      </c>
      <c r="G30" s="63" t="s">
        <v>1023</v>
      </c>
    </row>
    <row r="31" spans="1:7" x14ac:dyDescent="0.25">
      <c r="A31" s="63" t="s">
        <v>270</v>
      </c>
      <c r="B31" s="63" t="s">
        <v>270</v>
      </c>
      <c r="C31" s="63" t="s">
        <v>237</v>
      </c>
      <c r="D31" s="63"/>
      <c r="E31" s="69" t="s">
        <v>994</v>
      </c>
      <c r="F31" s="63">
        <v>40</v>
      </c>
      <c r="G31" s="63" t="s">
        <v>1024</v>
      </c>
    </row>
    <row r="32" spans="1:7" x14ac:dyDescent="0.25">
      <c r="A32" s="63" t="s">
        <v>140</v>
      </c>
      <c r="B32" s="63" t="s">
        <v>140</v>
      </c>
      <c r="C32" s="63" t="s">
        <v>237</v>
      </c>
      <c r="D32" s="63"/>
      <c r="E32" s="69" t="s">
        <v>994</v>
      </c>
      <c r="F32" s="63">
        <v>30</v>
      </c>
      <c r="G32" s="63" t="s">
        <v>1025</v>
      </c>
    </row>
    <row r="33" spans="1:7" x14ac:dyDescent="0.25">
      <c r="A33" s="63" t="s">
        <v>271</v>
      </c>
      <c r="B33" s="63" t="s">
        <v>271</v>
      </c>
      <c r="C33" s="63" t="s">
        <v>237</v>
      </c>
      <c r="D33" s="63"/>
      <c r="E33" s="69" t="s">
        <v>994</v>
      </c>
      <c r="F33" s="63">
        <v>30</v>
      </c>
      <c r="G33" s="63" t="s">
        <v>1026</v>
      </c>
    </row>
    <row r="34" spans="1:7" x14ac:dyDescent="0.25">
      <c r="A34" s="63" t="s">
        <v>272</v>
      </c>
      <c r="B34" s="63" t="s">
        <v>272</v>
      </c>
      <c r="C34" s="63" t="s">
        <v>237</v>
      </c>
      <c r="D34" s="63"/>
      <c r="E34" s="69" t="s">
        <v>994</v>
      </c>
      <c r="F34" s="63">
        <v>20</v>
      </c>
      <c r="G34" s="63" t="s">
        <v>1027</v>
      </c>
    </row>
    <row r="35" spans="1:7" x14ac:dyDescent="0.25">
      <c r="A35" s="63" t="s">
        <v>273</v>
      </c>
      <c r="B35" s="63" t="s">
        <v>273</v>
      </c>
      <c r="C35" s="63" t="s">
        <v>237</v>
      </c>
      <c r="D35" s="63"/>
      <c r="E35" s="69" t="s">
        <v>994</v>
      </c>
      <c r="F35" s="63">
        <v>100</v>
      </c>
      <c r="G35" s="63" t="s">
        <v>1028</v>
      </c>
    </row>
    <row r="36" spans="1:7" x14ac:dyDescent="0.25">
      <c r="A36" s="63" t="s">
        <v>274</v>
      </c>
      <c r="B36" s="63" t="s">
        <v>274</v>
      </c>
      <c r="C36" s="63" t="s">
        <v>237</v>
      </c>
      <c r="D36" s="63"/>
      <c r="E36" s="69" t="s">
        <v>994</v>
      </c>
      <c r="F36" s="63">
        <v>20</v>
      </c>
      <c r="G36" s="63" t="s">
        <v>1029</v>
      </c>
    </row>
    <row r="37" spans="1:7" x14ac:dyDescent="0.25">
      <c r="A37" s="63" t="s">
        <v>275</v>
      </c>
      <c r="B37" s="63" t="s">
        <v>275</v>
      </c>
      <c r="C37" s="63" t="s">
        <v>237</v>
      </c>
      <c r="D37" s="63" t="s">
        <v>276</v>
      </c>
      <c r="E37" s="69" t="s">
        <v>994</v>
      </c>
      <c r="F37" s="63">
        <v>30</v>
      </c>
      <c r="G37" s="63" t="s">
        <v>1030</v>
      </c>
    </row>
    <row r="38" spans="1:7" x14ac:dyDescent="0.25">
      <c r="A38" s="63" t="s">
        <v>277</v>
      </c>
      <c r="B38" s="63" t="s">
        <v>277</v>
      </c>
      <c r="C38" s="63" t="s">
        <v>237</v>
      </c>
      <c r="D38" s="63"/>
      <c r="E38" s="69" t="s">
        <v>994</v>
      </c>
      <c r="F38" s="63">
        <v>50</v>
      </c>
      <c r="G38" s="63" t="s">
        <v>1031</v>
      </c>
    </row>
    <row r="39" spans="1:7" x14ac:dyDescent="0.25">
      <c r="A39" s="63" t="s">
        <v>278</v>
      </c>
      <c r="B39" s="63" t="s">
        <v>278</v>
      </c>
      <c r="C39" s="63" t="s">
        <v>237</v>
      </c>
      <c r="D39" s="63"/>
      <c r="E39" s="69" t="s">
        <v>994</v>
      </c>
      <c r="F39" s="63">
        <v>20</v>
      </c>
      <c r="G39" s="63" t="s">
        <v>1032</v>
      </c>
    </row>
    <row r="40" spans="1:7" x14ac:dyDescent="0.25">
      <c r="A40" s="63" t="s">
        <v>279</v>
      </c>
      <c r="B40" s="63" t="s">
        <v>279</v>
      </c>
      <c r="C40" s="63" t="s">
        <v>237</v>
      </c>
      <c r="D40" s="63"/>
      <c r="E40" s="69" t="s">
        <v>994</v>
      </c>
      <c r="F40" s="63">
        <v>100</v>
      </c>
      <c r="G40" s="63" t="s">
        <v>1033</v>
      </c>
    </row>
    <row r="41" spans="1:7" x14ac:dyDescent="0.25">
      <c r="A41" s="63" t="s">
        <v>280</v>
      </c>
      <c r="B41" s="63" t="s">
        <v>280</v>
      </c>
      <c r="C41" s="63" t="s">
        <v>237</v>
      </c>
      <c r="D41" s="63"/>
      <c r="E41" s="69" t="s">
        <v>994</v>
      </c>
      <c r="F41" s="63">
        <v>100</v>
      </c>
      <c r="G41" s="63" t="s">
        <v>1034</v>
      </c>
    </row>
    <row r="42" spans="1:7" x14ac:dyDescent="0.25">
      <c r="A42" s="63" t="s">
        <v>141</v>
      </c>
      <c r="B42" s="63" t="s">
        <v>141</v>
      </c>
      <c r="C42" s="63" t="s">
        <v>237</v>
      </c>
      <c r="D42" s="63"/>
      <c r="E42" s="69" t="s">
        <v>994</v>
      </c>
      <c r="F42" s="63">
        <v>100</v>
      </c>
      <c r="G42" s="63" t="s">
        <v>1035</v>
      </c>
    </row>
    <row r="43" spans="1:7" x14ac:dyDescent="0.25">
      <c r="A43" s="63" t="s">
        <v>281</v>
      </c>
      <c r="B43" s="63" t="s">
        <v>281</v>
      </c>
      <c r="C43" s="63" t="s">
        <v>237</v>
      </c>
      <c r="D43" s="63" t="s">
        <v>282</v>
      </c>
      <c r="E43" s="69" t="s">
        <v>994</v>
      </c>
      <c r="F43" s="63">
        <v>40</v>
      </c>
      <c r="G43" s="63" t="s">
        <v>1036</v>
      </c>
    </row>
    <row r="44" spans="1:7" x14ac:dyDescent="0.25">
      <c r="A44" s="63" t="s">
        <v>283</v>
      </c>
      <c r="B44" s="63" t="s">
        <v>284</v>
      </c>
      <c r="C44" s="63" t="s">
        <v>285</v>
      </c>
      <c r="D44" s="63" t="s">
        <v>286</v>
      </c>
      <c r="E44" s="69" t="s">
        <v>994</v>
      </c>
      <c r="F44" s="63">
        <v>40</v>
      </c>
      <c r="G44" s="63" t="s">
        <v>1037</v>
      </c>
    </row>
    <row r="45" spans="1:7" x14ac:dyDescent="0.25">
      <c r="A45" s="63" t="s">
        <v>287</v>
      </c>
      <c r="B45" s="63" t="s">
        <v>288</v>
      </c>
      <c r="C45" s="63" t="s">
        <v>289</v>
      </c>
      <c r="D45" s="63"/>
      <c r="E45" s="69" t="s">
        <v>994</v>
      </c>
      <c r="F45" s="63">
        <v>30</v>
      </c>
      <c r="G45" s="63" t="s">
        <v>1038</v>
      </c>
    </row>
    <row r="46" spans="1:7" x14ac:dyDescent="0.25">
      <c r="A46" s="63" t="s">
        <v>290</v>
      </c>
      <c r="B46" s="63" t="s">
        <v>291</v>
      </c>
      <c r="C46" s="63" t="s">
        <v>292</v>
      </c>
      <c r="D46" s="63" t="s">
        <v>293</v>
      </c>
      <c r="E46" s="69" t="s">
        <v>994</v>
      </c>
      <c r="F46" s="63">
        <v>20</v>
      </c>
      <c r="G46" s="63" t="s">
        <v>1039</v>
      </c>
    </row>
    <row r="47" spans="1:7" x14ac:dyDescent="0.25">
      <c r="A47" s="63" t="s">
        <v>294</v>
      </c>
      <c r="B47" s="63" t="s">
        <v>294</v>
      </c>
      <c r="C47" s="63" t="s">
        <v>237</v>
      </c>
      <c r="D47" s="63"/>
      <c r="E47" s="69" t="s">
        <v>994</v>
      </c>
      <c r="F47" s="63">
        <v>20</v>
      </c>
      <c r="G47" s="63" t="s">
        <v>1040</v>
      </c>
    </row>
    <row r="48" spans="1:7" x14ac:dyDescent="0.25">
      <c r="A48" s="63" t="s">
        <v>295</v>
      </c>
      <c r="B48" s="63" t="s">
        <v>295</v>
      </c>
      <c r="C48" s="63" t="s">
        <v>237</v>
      </c>
      <c r="D48" s="63"/>
      <c r="E48" s="69" t="s">
        <v>994</v>
      </c>
      <c r="F48" s="63">
        <v>40</v>
      </c>
      <c r="G48" s="63" t="s">
        <v>1041</v>
      </c>
    </row>
    <row r="49" spans="1:7" x14ac:dyDescent="0.25">
      <c r="A49" s="63" t="s">
        <v>296</v>
      </c>
      <c r="B49" s="63" t="s">
        <v>296</v>
      </c>
      <c r="C49" s="63" t="s">
        <v>237</v>
      </c>
      <c r="D49" s="63"/>
      <c r="E49" s="69" t="s">
        <v>994</v>
      </c>
      <c r="F49" s="63">
        <v>20</v>
      </c>
      <c r="G49" s="63" t="s">
        <v>1042</v>
      </c>
    </row>
    <row r="50" spans="1:7" x14ac:dyDescent="0.25">
      <c r="A50" s="63" t="s">
        <v>297</v>
      </c>
      <c r="B50" s="63" t="s">
        <v>297</v>
      </c>
      <c r="C50" s="63" t="s">
        <v>237</v>
      </c>
      <c r="D50" s="63"/>
      <c r="E50" s="69" t="s">
        <v>994</v>
      </c>
      <c r="F50" s="63">
        <v>20</v>
      </c>
      <c r="G50" s="63" t="s">
        <v>1043</v>
      </c>
    </row>
    <row r="51" spans="1:7" x14ac:dyDescent="0.25">
      <c r="A51" s="63" t="s">
        <v>298</v>
      </c>
      <c r="B51" s="63" t="s">
        <v>298</v>
      </c>
      <c r="C51" s="63" t="s">
        <v>237</v>
      </c>
      <c r="D51" s="63"/>
      <c r="E51" s="69" t="s">
        <v>994</v>
      </c>
      <c r="F51" s="63">
        <v>30</v>
      </c>
      <c r="G51" s="63" t="s">
        <v>1044</v>
      </c>
    </row>
    <row r="52" spans="1:7" x14ac:dyDescent="0.25">
      <c r="A52" s="63" t="s">
        <v>142</v>
      </c>
      <c r="B52" s="63" t="s">
        <v>142</v>
      </c>
      <c r="C52" s="63" t="s">
        <v>237</v>
      </c>
      <c r="D52" s="63"/>
      <c r="E52" s="69" t="s">
        <v>994</v>
      </c>
      <c r="F52" s="63">
        <v>20</v>
      </c>
      <c r="G52" s="63" t="s">
        <v>1045</v>
      </c>
    </row>
    <row r="53" spans="1:7" x14ac:dyDescent="0.25">
      <c r="A53" s="63" t="s">
        <v>299</v>
      </c>
      <c r="B53" s="63" t="s">
        <v>299</v>
      </c>
      <c r="C53" s="63" t="s">
        <v>237</v>
      </c>
      <c r="D53" s="63"/>
      <c r="E53" s="69" t="s">
        <v>994</v>
      </c>
      <c r="F53" s="63">
        <v>40</v>
      </c>
      <c r="G53" s="63" t="s">
        <v>1046</v>
      </c>
    </row>
    <row r="54" spans="1:7" x14ac:dyDescent="0.25">
      <c r="A54" s="63" t="s">
        <v>300</v>
      </c>
      <c r="B54" s="63" t="s">
        <v>300</v>
      </c>
      <c r="C54" s="63" t="s">
        <v>237</v>
      </c>
      <c r="D54" s="63"/>
      <c r="E54" s="69" t="s">
        <v>994</v>
      </c>
      <c r="F54" s="63">
        <v>20</v>
      </c>
      <c r="G54" s="63" t="s">
        <v>1047</v>
      </c>
    </row>
    <row r="55" spans="1:7" x14ac:dyDescent="0.25">
      <c r="A55" s="63" t="s">
        <v>301</v>
      </c>
      <c r="B55" s="63" t="s">
        <v>301</v>
      </c>
      <c r="C55" s="63" t="s">
        <v>237</v>
      </c>
      <c r="D55" s="63"/>
      <c r="E55" s="69" t="s">
        <v>994</v>
      </c>
      <c r="F55" s="63">
        <v>20</v>
      </c>
      <c r="G55" s="63" t="s">
        <v>1048</v>
      </c>
    </row>
    <row r="56" spans="1:7" x14ac:dyDescent="0.25">
      <c r="A56" s="63" t="s">
        <v>302</v>
      </c>
      <c r="B56" s="63" t="s">
        <v>302</v>
      </c>
      <c r="C56" s="63" t="s">
        <v>237</v>
      </c>
      <c r="D56" s="63"/>
      <c r="E56" s="69" t="s">
        <v>994</v>
      </c>
      <c r="F56" s="63">
        <v>40</v>
      </c>
      <c r="G56" s="63" t="s">
        <v>1049</v>
      </c>
    </row>
    <row r="57" spans="1:7" x14ac:dyDescent="0.25">
      <c r="A57" s="63" t="s">
        <v>303</v>
      </c>
      <c r="B57" s="63" t="s">
        <v>303</v>
      </c>
      <c r="C57" s="63" t="s">
        <v>237</v>
      </c>
      <c r="D57" s="63" t="s">
        <v>304</v>
      </c>
      <c r="E57" s="69" t="s">
        <v>994</v>
      </c>
      <c r="F57" s="63">
        <v>20</v>
      </c>
      <c r="G57" s="63" t="s">
        <v>1050</v>
      </c>
    </row>
    <row r="58" spans="1:7" x14ac:dyDescent="0.25">
      <c r="A58" s="63" t="s">
        <v>305</v>
      </c>
      <c r="B58" s="63" t="s">
        <v>305</v>
      </c>
      <c r="C58" s="63" t="s">
        <v>237</v>
      </c>
      <c r="D58" s="63"/>
      <c r="E58" s="69" t="s">
        <v>994</v>
      </c>
      <c r="F58" s="63">
        <v>30</v>
      </c>
      <c r="G58" s="63" t="s">
        <v>1051</v>
      </c>
    </row>
    <row r="59" spans="1:7" x14ac:dyDescent="0.25">
      <c r="A59" s="63" t="s">
        <v>306</v>
      </c>
      <c r="B59" s="63" t="s">
        <v>306</v>
      </c>
      <c r="C59" s="63" t="s">
        <v>237</v>
      </c>
      <c r="D59" s="63" t="s">
        <v>307</v>
      </c>
      <c r="E59" s="69" t="s">
        <v>994</v>
      </c>
      <c r="F59" s="63">
        <v>50</v>
      </c>
      <c r="G59" s="63" t="s">
        <v>1052</v>
      </c>
    </row>
    <row r="60" spans="1:7" x14ac:dyDescent="0.25">
      <c r="A60" s="63" t="s">
        <v>308</v>
      </c>
      <c r="B60" s="63" t="s">
        <v>308</v>
      </c>
      <c r="C60" s="63" t="s">
        <v>237</v>
      </c>
      <c r="D60" s="63"/>
      <c r="E60" s="69" t="s">
        <v>994</v>
      </c>
      <c r="F60" s="63">
        <v>50</v>
      </c>
      <c r="G60" s="63" t="s">
        <v>1053</v>
      </c>
    </row>
    <row r="61" spans="1:7" x14ac:dyDescent="0.25">
      <c r="A61" s="63" t="s">
        <v>304</v>
      </c>
      <c r="B61" s="63" t="s">
        <v>304</v>
      </c>
      <c r="C61" s="63" t="s">
        <v>237</v>
      </c>
      <c r="D61" s="63" t="s">
        <v>309</v>
      </c>
      <c r="E61" s="69" t="s">
        <v>994</v>
      </c>
      <c r="F61" s="63">
        <v>40</v>
      </c>
      <c r="G61" s="63" t="s">
        <v>1054</v>
      </c>
    </row>
    <row r="62" spans="1:7" x14ac:dyDescent="0.25">
      <c r="A62" s="63" t="s">
        <v>143</v>
      </c>
      <c r="B62" s="63" t="s">
        <v>143</v>
      </c>
      <c r="C62" s="63" t="s">
        <v>237</v>
      </c>
      <c r="D62" s="63"/>
      <c r="E62" s="69" t="s">
        <v>994</v>
      </c>
      <c r="F62" s="63">
        <v>100</v>
      </c>
      <c r="G62" s="63" t="s">
        <v>1055</v>
      </c>
    </row>
    <row r="63" spans="1:7" x14ac:dyDescent="0.25">
      <c r="A63" s="63" t="s">
        <v>307</v>
      </c>
      <c r="B63" s="63" t="s">
        <v>307</v>
      </c>
      <c r="C63" s="63" t="s">
        <v>237</v>
      </c>
      <c r="D63" s="63" t="s">
        <v>310</v>
      </c>
      <c r="E63" s="69" t="s">
        <v>994</v>
      </c>
      <c r="F63" s="63">
        <v>50</v>
      </c>
      <c r="G63" s="63" t="s">
        <v>1056</v>
      </c>
    </row>
    <row r="64" spans="1:7" x14ac:dyDescent="0.25">
      <c r="A64" s="63" t="s">
        <v>311</v>
      </c>
      <c r="B64" s="63" t="s">
        <v>311</v>
      </c>
      <c r="C64" s="63" t="s">
        <v>237</v>
      </c>
      <c r="D64" s="63"/>
      <c r="E64" s="69" t="s">
        <v>994</v>
      </c>
      <c r="F64" s="63">
        <v>50</v>
      </c>
      <c r="G64" s="63" t="s">
        <v>1057</v>
      </c>
    </row>
    <row r="65" spans="1:7" x14ac:dyDescent="0.25">
      <c r="A65" s="63" t="s">
        <v>144</v>
      </c>
      <c r="B65" s="63" t="s">
        <v>144</v>
      </c>
      <c r="C65" s="63" t="s">
        <v>237</v>
      </c>
      <c r="D65" s="63"/>
      <c r="E65" s="69" t="s">
        <v>994</v>
      </c>
      <c r="F65" s="63">
        <v>30</v>
      </c>
      <c r="G65" s="63" t="s">
        <v>1058</v>
      </c>
    </row>
    <row r="66" spans="1:7" x14ac:dyDescent="0.25">
      <c r="A66" s="63" t="s">
        <v>145</v>
      </c>
      <c r="B66" s="63" t="s">
        <v>145</v>
      </c>
      <c r="C66" s="63" t="s">
        <v>237</v>
      </c>
      <c r="D66" s="63"/>
      <c r="E66" s="69" t="s">
        <v>994</v>
      </c>
      <c r="F66" s="63">
        <v>50</v>
      </c>
      <c r="G66" s="63" t="s">
        <v>1059</v>
      </c>
    </row>
    <row r="67" spans="1:7" x14ac:dyDescent="0.25">
      <c r="A67" s="63" t="s">
        <v>146</v>
      </c>
      <c r="B67" s="63" t="s">
        <v>146</v>
      </c>
      <c r="C67" s="63" t="s">
        <v>237</v>
      </c>
      <c r="D67" s="63"/>
      <c r="E67" s="69" t="s">
        <v>994</v>
      </c>
      <c r="F67" s="63">
        <v>40</v>
      </c>
      <c r="G67" s="63" t="s">
        <v>1060</v>
      </c>
    </row>
    <row r="68" spans="1:7" x14ac:dyDescent="0.25">
      <c r="A68" s="63" t="s">
        <v>147</v>
      </c>
      <c r="B68" s="63" t="s">
        <v>147</v>
      </c>
      <c r="C68" s="63" t="s">
        <v>237</v>
      </c>
      <c r="D68" s="63"/>
      <c r="E68" s="69" t="s">
        <v>994</v>
      </c>
      <c r="F68" s="63">
        <v>20</v>
      </c>
      <c r="G68" s="63" t="s">
        <v>1061</v>
      </c>
    </row>
    <row r="69" spans="1:7" x14ac:dyDescent="0.25">
      <c r="A69" s="63" t="s">
        <v>312</v>
      </c>
      <c r="B69" s="63" t="s">
        <v>312</v>
      </c>
      <c r="C69" s="63" t="s">
        <v>237</v>
      </c>
      <c r="D69" s="63"/>
      <c r="E69" s="69" t="s">
        <v>994</v>
      </c>
      <c r="F69" s="63">
        <v>30</v>
      </c>
      <c r="G69" s="63" t="s">
        <v>1062</v>
      </c>
    </row>
    <row r="70" spans="1:7" x14ac:dyDescent="0.25">
      <c r="A70" s="63" t="s">
        <v>220</v>
      </c>
      <c r="B70" s="63" t="s">
        <v>220</v>
      </c>
      <c r="C70" s="63" t="s">
        <v>237</v>
      </c>
      <c r="D70" s="63"/>
      <c r="E70" s="69" t="s">
        <v>994</v>
      </c>
      <c r="F70" s="63">
        <v>50</v>
      </c>
      <c r="G70" s="63" t="s">
        <v>1063</v>
      </c>
    </row>
    <row r="71" spans="1:7" x14ac:dyDescent="0.25">
      <c r="A71" s="63" t="s">
        <v>313</v>
      </c>
      <c r="B71" s="63" t="s">
        <v>313</v>
      </c>
      <c r="C71" s="63" t="s">
        <v>237</v>
      </c>
      <c r="D71" s="63"/>
      <c r="E71" s="69" t="s">
        <v>994</v>
      </c>
      <c r="F71" s="63">
        <v>30</v>
      </c>
      <c r="G71" s="63" t="s">
        <v>1064</v>
      </c>
    </row>
    <row r="72" spans="1:7" x14ac:dyDescent="0.25">
      <c r="A72" s="63" t="s">
        <v>314</v>
      </c>
      <c r="B72" s="63" t="s">
        <v>315</v>
      </c>
      <c r="C72" s="63" t="s">
        <v>316</v>
      </c>
      <c r="D72" s="63"/>
      <c r="E72" s="69" t="s">
        <v>994</v>
      </c>
      <c r="F72" s="63">
        <v>30</v>
      </c>
      <c r="G72" s="63" t="s">
        <v>1065</v>
      </c>
    </row>
    <row r="73" spans="1:7" x14ac:dyDescent="0.25">
      <c r="A73" s="63" t="s">
        <v>317</v>
      </c>
      <c r="B73" s="63" t="s">
        <v>317</v>
      </c>
      <c r="C73" s="63" t="s">
        <v>237</v>
      </c>
      <c r="D73" s="63"/>
      <c r="E73" s="69" t="s">
        <v>994</v>
      </c>
      <c r="F73" s="63">
        <v>20</v>
      </c>
      <c r="G73" s="63" t="s">
        <v>1066</v>
      </c>
    </row>
    <row r="74" spans="1:7" x14ac:dyDescent="0.25">
      <c r="A74" s="63" t="s">
        <v>318</v>
      </c>
      <c r="B74" s="63" t="s">
        <v>318</v>
      </c>
      <c r="C74" s="63" t="s">
        <v>237</v>
      </c>
      <c r="D74" s="63" t="s">
        <v>319</v>
      </c>
      <c r="E74" s="69" t="s">
        <v>994</v>
      </c>
      <c r="F74" s="63">
        <v>50</v>
      </c>
      <c r="G74" s="63" t="s">
        <v>1067</v>
      </c>
    </row>
    <row r="75" spans="1:7" x14ac:dyDescent="0.25">
      <c r="A75" s="63" t="s">
        <v>320</v>
      </c>
      <c r="B75" s="63" t="s">
        <v>320</v>
      </c>
      <c r="C75" s="63" t="s">
        <v>237</v>
      </c>
      <c r="D75" s="63"/>
      <c r="E75" s="69" t="s">
        <v>994</v>
      </c>
      <c r="F75" s="63">
        <v>40</v>
      </c>
      <c r="G75" s="63" t="s">
        <v>1068</v>
      </c>
    </row>
    <row r="76" spans="1:7" x14ac:dyDescent="0.25">
      <c r="A76" s="63" t="s">
        <v>321</v>
      </c>
      <c r="B76" s="63" t="s">
        <v>321</v>
      </c>
      <c r="C76" s="63" t="s">
        <v>237</v>
      </c>
      <c r="D76" s="63"/>
      <c r="E76" s="69" t="s">
        <v>994</v>
      </c>
      <c r="F76" s="63">
        <v>200</v>
      </c>
      <c r="G76" s="63" t="s">
        <v>1069</v>
      </c>
    </row>
    <row r="77" spans="1:7" x14ac:dyDescent="0.25">
      <c r="A77" s="63" t="s">
        <v>322</v>
      </c>
      <c r="B77" s="63" t="s">
        <v>322</v>
      </c>
      <c r="C77" s="63" t="s">
        <v>237</v>
      </c>
      <c r="D77" s="63" t="s">
        <v>321</v>
      </c>
      <c r="E77" s="69" t="s">
        <v>994</v>
      </c>
      <c r="F77" s="63">
        <v>20</v>
      </c>
      <c r="G77" s="63" t="s">
        <v>1070</v>
      </c>
    </row>
    <row r="78" spans="1:7" x14ac:dyDescent="0.25">
      <c r="A78" s="63" t="s">
        <v>323</v>
      </c>
      <c r="B78" s="63" t="s">
        <v>324</v>
      </c>
      <c r="C78" s="63" t="s">
        <v>325</v>
      </c>
      <c r="D78" s="63" t="s">
        <v>326</v>
      </c>
      <c r="E78" s="69" t="s">
        <v>994</v>
      </c>
      <c r="F78" s="63">
        <v>100</v>
      </c>
      <c r="G78" s="63" t="s">
        <v>1071</v>
      </c>
    </row>
    <row r="79" spans="1:7" x14ac:dyDescent="0.25">
      <c r="A79" s="63" t="s">
        <v>326</v>
      </c>
      <c r="B79" s="63" t="s">
        <v>326</v>
      </c>
      <c r="C79" s="63" t="s">
        <v>237</v>
      </c>
      <c r="D79" s="63"/>
      <c r="E79" s="69" t="s">
        <v>994</v>
      </c>
      <c r="F79" s="63">
        <v>20</v>
      </c>
      <c r="G79" s="63" t="s">
        <v>1072</v>
      </c>
    </row>
    <row r="80" spans="1:7" x14ac:dyDescent="0.25">
      <c r="A80" s="63" t="s">
        <v>327</v>
      </c>
      <c r="B80" s="63" t="s">
        <v>328</v>
      </c>
      <c r="C80" s="63" t="s">
        <v>329</v>
      </c>
      <c r="D80" s="63"/>
      <c r="E80" s="69" t="s">
        <v>994</v>
      </c>
      <c r="F80" s="63">
        <v>20</v>
      </c>
      <c r="G80" s="63" t="s">
        <v>1073</v>
      </c>
    </row>
    <row r="81" spans="1:7" x14ac:dyDescent="0.25">
      <c r="A81" s="63" t="s">
        <v>330</v>
      </c>
      <c r="B81" s="63" t="s">
        <v>330</v>
      </c>
      <c r="C81" s="63" t="s">
        <v>237</v>
      </c>
      <c r="D81" s="63" t="s">
        <v>331</v>
      </c>
      <c r="E81" s="69" t="s">
        <v>994</v>
      </c>
      <c r="F81" s="63">
        <v>20</v>
      </c>
      <c r="G81" s="63" t="s">
        <v>1074</v>
      </c>
    </row>
    <row r="82" spans="1:7" x14ac:dyDescent="0.25">
      <c r="A82" s="63" t="s">
        <v>332</v>
      </c>
      <c r="B82" s="63" t="s">
        <v>332</v>
      </c>
      <c r="C82" s="63" t="s">
        <v>237</v>
      </c>
      <c r="D82" s="63"/>
      <c r="E82" s="69" t="s">
        <v>994</v>
      </c>
      <c r="F82" s="63">
        <v>20</v>
      </c>
      <c r="G82" s="63" t="s">
        <v>1075</v>
      </c>
    </row>
    <row r="83" spans="1:7" x14ac:dyDescent="0.25">
      <c r="A83" s="63" t="s">
        <v>333</v>
      </c>
      <c r="B83" s="63" t="s">
        <v>333</v>
      </c>
      <c r="C83" s="63" t="s">
        <v>237</v>
      </c>
      <c r="D83" s="63"/>
      <c r="E83" s="69" t="s">
        <v>994</v>
      </c>
      <c r="F83" s="63">
        <v>30</v>
      </c>
      <c r="G83" s="63" t="s">
        <v>1076</v>
      </c>
    </row>
    <row r="84" spans="1:7" x14ac:dyDescent="0.25">
      <c r="A84" s="63" t="s">
        <v>334</v>
      </c>
      <c r="B84" s="63" t="s">
        <v>335</v>
      </c>
      <c r="C84" s="63" t="s">
        <v>336</v>
      </c>
      <c r="D84" s="63" t="s">
        <v>148</v>
      </c>
      <c r="E84" s="69" t="s">
        <v>994</v>
      </c>
      <c r="F84" s="63">
        <v>30</v>
      </c>
      <c r="G84" s="63" t="s">
        <v>1077</v>
      </c>
    </row>
    <row r="85" spans="1:7" x14ac:dyDescent="0.25">
      <c r="A85" s="63" t="s">
        <v>337</v>
      </c>
      <c r="B85" s="63" t="s">
        <v>337</v>
      </c>
      <c r="C85" s="63" t="s">
        <v>237</v>
      </c>
      <c r="D85" s="63" t="s">
        <v>338</v>
      </c>
      <c r="E85" s="69" t="s">
        <v>994</v>
      </c>
      <c r="F85" s="63">
        <v>20</v>
      </c>
      <c r="G85" s="63" t="s">
        <v>1078</v>
      </c>
    </row>
    <row r="86" spans="1:7" x14ac:dyDescent="0.25">
      <c r="A86" s="63" t="s">
        <v>148</v>
      </c>
      <c r="B86" s="63" t="s">
        <v>148</v>
      </c>
      <c r="C86" s="63" t="s">
        <v>237</v>
      </c>
      <c r="D86" s="63"/>
      <c r="E86" s="69" t="s">
        <v>994</v>
      </c>
      <c r="F86" s="63">
        <v>20</v>
      </c>
      <c r="G86" s="63" t="s">
        <v>1079</v>
      </c>
    </row>
    <row r="87" spans="1:7" x14ac:dyDescent="0.25">
      <c r="A87" s="63" t="s">
        <v>149</v>
      </c>
      <c r="B87" s="63" t="s">
        <v>149</v>
      </c>
      <c r="C87" s="63" t="s">
        <v>237</v>
      </c>
      <c r="D87" s="63" t="s">
        <v>150</v>
      </c>
      <c r="E87" s="69" t="s">
        <v>994</v>
      </c>
      <c r="F87" s="63">
        <v>30</v>
      </c>
      <c r="G87" s="63" t="s">
        <v>1080</v>
      </c>
    </row>
    <row r="88" spans="1:7" x14ac:dyDescent="0.25">
      <c r="A88" s="63" t="s">
        <v>339</v>
      </c>
      <c r="B88" s="63" t="s">
        <v>340</v>
      </c>
      <c r="C88" s="63" t="s">
        <v>341</v>
      </c>
      <c r="D88" s="63"/>
      <c r="E88" s="69" t="s">
        <v>994</v>
      </c>
      <c r="F88" s="63">
        <v>400</v>
      </c>
      <c r="G88" s="63" t="s">
        <v>1081</v>
      </c>
    </row>
    <row r="89" spans="1:7" x14ac:dyDescent="0.25">
      <c r="A89" s="63" t="s">
        <v>150</v>
      </c>
      <c r="B89" s="63" t="s">
        <v>150</v>
      </c>
      <c r="C89" s="63" t="s">
        <v>237</v>
      </c>
      <c r="D89" s="63" t="s">
        <v>148</v>
      </c>
      <c r="E89" s="69" t="s">
        <v>994</v>
      </c>
      <c r="F89" s="63">
        <v>20</v>
      </c>
      <c r="G89" s="63" t="s">
        <v>1082</v>
      </c>
    </row>
    <row r="90" spans="1:7" x14ac:dyDescent="0.25">
      <c r="A90" s="63" t="s">
        <v>151</v>
      </c>
      <c r="B90" s="63" t="s">
        <v>151</v>
      </c>
      <c r="C90" s="63" t="s">
        <v>237</v>
      </c>
      <c r="D90" s="63"/>
      <c r="E90" s="69" t="s">
        <v>994</v>
      </c>
      <c r="F90" s="63">
        <v>100</v>
      </c>
      <c r="G90" s="63" t="s">
        <v>1083</v>
      </c>
    </row>
    <row r="91" spans="1:7" x14ac:dyDescent="0.25">
      <c r="A91" s="63" t="s">
        <v>342</v>
      </c>
      <c r="B91" s="63" t="s">
        <v>342</v>
      </c>
      <c r="C91" s="63" t="s">
        <v>237</v>
      </c>
      <c r="D91" s="63"/>
      <c r="E91" s="69" t="s">
        <v>994</v>
      </c>
      <c r="F91" s="63">
        <v>40</v>
      </c>
      <c r="G91" s="63" t="s">
        <v>1084</v>
      </c>
    </row>
    <row r="92" spans="1:7" x14ac:dyDescent="0.25">
      <c r="A92" s="63" t="s">
        <v>343</v>
      </c>
      <c r="B92" s="63" t="s">
        <v>343</v>
      </c>
      <c r="C92" s="63" t="s">
        <v>237</v>
      </c>
      <c r="D92" s="63" t="s">
        <v>344</v>
      </c>
      <c r="E92" s="69" t="s">
        <v>994</v>
      </c>
      <c r="F92" s="63">
        <v>50</v>
      </c>
      <c r="G92" s="63" t="s">
        <v>1085</v>
      </c>
    </row>
    <row r="93" spans="1:7" x14ac:dyDescent="0.25">
      <c r="A93" s="63" t="s">
        <v>152</v>
      </c>
      <c r="B93" s="63" t="s">
        <v>152</v>
      </c>
      <c r="C93" s="63" t="s">
        <v>237</v>
      </c>
      <c r="D93" s="63"/>
      <c r="E93" s="69" t="s">
        <v>994</v>
      </c>
      <c r="F93" s="63">
        <v>20</v>
      </c>
      <c r="G93" s="63" t="s">
        <v>1086</v>
      </c>
    </row>
    <row r="94" spans="1:7" x14ac:dyDescent="0.25">
      <c r="A94" s="63" t="s">
        <v>153</v>
      </c>
      <c r="B94" s="63" t="s">
        <v>153</v>
      </c>
      <c r="C94" s="63" t="s">
        <v>237</v>
      </c>
      <c r="D94" s="63"/>
      <c r="E94" s="69" t="s">
        <v>994</v>
      </c>
      <c r="F94" s="63">
        <v>20</v>
      </c>
      <c r="G94" s="63" t="s">
        <v>1087</v>
      </c>
    </row>
    <row r="95" spans="1:7" x14ac:dyDescent="0.25">
      <c r="A95" s="63" t="s">
        <v>221</v>
      </c>
      <c r="B95" s="63" t="s">
        <v>221</v>
      </c>
      <c r="C95" s="63" t="s">
        <v>237</v>
      </c>
      <c r="D95" s="63"/>
      <c r="E95" s="69" t="s">
        <v>994</v>
      </c>
      <c r="F95" s="63">
        <v>50</v>
      </c>
      <c r="G95" s="63" t="s">
        <v>1088</v>
      </c>
    </row>
    <row r="96" spans="1:7" x14ac:dyDescent="0.25">
      <c r="A96" s="63" t="s">
        <v>154</v>
      </c>
      <c r="B96" s="63" t="s">
        <v>154</v>
      </c>
      <c r="C96" s="63" t="s">
        <v>237</v>
      </c>
      <c r="D96" s="63" t="s">
        <v>345</v>
      </c>
      <c r="E96" s="69" t="s">
        <v>994</v>
      </c>
      <c r="F96" s="63">
        <v>50</v>
      </c>
      <c r="G96" s="63" t="s">
        <v>1089</v>
      </c>
    </row>
    <row r="97" spans="1:7" x14ac:dyDescent="0.25">
      <c r="A97" s="63" t="s">
        <v>346</v>
      </c>
      <c r="B97" s="63" t="s">
        <v>346</v>
      </c>
      <c r="C97" s="63" t="s">
        <v>237</v>
      </c>
      <c r="D97" s="63"/>
      <c r="E97" s="69" t="s">
        <v>994</v>
      </c>
      <c r="F97" s="63">
        <v>20</v>
      </c>
      <c r="G97" s="63" t="s">
        <v>1090</v>
      </c>
    </row>
    <row r="98" spans="1:7" x14ac:dyDescent="0.25">
      <c r="A98" s="63" t="s">
        <v>222</v>
      </c>
      <c r="B98" s="63" t="s">
        <v>222</v>
      </c>
      <c r="C98" s="63" t="s">
        <v>237</v>
      </c>
      <c r="D98" s="63"/>
      <c r="E98" s="69" t="s">
        <v>994</v>
      </c>
      <c r="F98" s="63">
        <v>20</v>
      </c>
      <c r="G98" s="63" t="s">
        <v>1091</v>
      </c>
    </row>
    <row r="99" spans="1:7" x14ac:dyDescent="0.25">
      <c r="A99" s="63" t="s">
        <v>347</v>
      </c>
      <c r="B99" s="63" t="s">
        <v>347</v>
      </c>
      <c r="C99" s="63" t="s">
        <v>237</v>
      </c>
      <c r="D99" s="63"/>
      <c r="E99" s="69" t="s">
        <v>994</v>
      </c>
      <c r="F99" s="63">
        <v>20</v>
      </c>
      <c r="G99" s="63" t="s">
        <v>1092</v>
      </c>
    </row>
    <row r="100" spans="1:7" x14ac:dyDescent="0.25">
      <c r="A100" s="63" t="s">
        <v>155</v>
      </c>
      <c r="B100" s="63" t="s">
        <v>155</v>
      </c>
      <c r="C100" s="63" t="s">
        <v>237</v>
      </c>
      <c r="D100" s="63"/>
      <c r="E100" s="69" t="s">
        <v>994</v>
      </c>
      <c r="F100" s="63">
        <v>20</v>
      </c>
      <c r="G100" s="63" t="s">
        <v>1093</v>
      </c>
    </row>
    <row r="101" spans="1:7" x14ac:dyDescent="0.25">
      <c r="A101" s="63" t="s">
        <v>156</v>
      </c>
      <c r="B101" s="63" t="s">
        <v>156</v>
      </c>
      <c r="C101" s="63" t="s">
        <v>237</v>
      </c>
      <c r="D101" s="63"/>
      <c r="E101" s="69" t="s">
        <v>994</v>
      </c>
      <c r="F101" s="63">
        <v>20</v>
      </c>
      <c r="G101" s="63" t="s">
        <v>1094</v>
      </c>
    </row>
    <row r="102" spans="1:7" x14ac:dyDescent="0.25">
      <c r="A102" s="63" t="s">
        <v>348</v>
      </c>
      <c r="B102" s="63" t="s">
        <v>348</v>
      </c>
      <c r="C102" s="63" t="s">
        <v>237</v>
      </c>
      <c r="D102" s="63"/>
      <c r="E102" s="69" t="s">
        <v>994</v>
      </c>
      <c r="F102" s="63">
        <v>20</v>
      </c>
      <c r="G102" s="63" t="s">
        <v>1095</v>
      </c>
    </row>
    <row r="103" spans="1:7" x14ac:dyDescent="0.25">
      <c r="A103" s="63" t="s">
        <v>349</v>
      </c>
      <c r="B103" s="63" t="s">
        <v>349</v>
      </c>
      <c r="C103" s="63" t="s">
        <v>237</v>
      </c>
      <c r="D103" s="63"/>
      <c r="E103" s="69" t="s">
        <v>994</v>
      </c>
      <c r="F103" s="63">
        <v>20</v>
      </c>
      <c r="G103" s="63" t="s">
        <v>1096</v>
      </c>
    </row>
    <row r="104" spans="1:7" x14ac:dyDescent="0.25">
      <c r="A104" s="63" t="s">
        <v>350</v>
      </c>
      <c r="B104" s="63" t="s">
        <v>350</v>
      </c>
      <c r="C104" s="63" t="s">
        <v>237</v>
      </c>
      <c r="D104" s="63"/>
      <c r="E104" s="69" t="s">
        <v>994</v>
      </c>
      <c r="F104" s="63">
        <v>20</v>
      </c>
      <c r="G104" s="63" t="s">
        <v>1097</v>
      </c>
    </row>
    <row r="105" spans="1:7" x14ac:dyDescent="0.25">
      <c r="A105" s="63" t="s">
        <v>351</v>
      </c>
      <c r="B105" s="63" t="s">
        <v>351</v>
      </c>
      <c r="C105" s="63" t="s">
        <v>237</v>
      </c>
      <c r="D105" s="63"/>
      <c r="E105" s="69" t="s">
        <v>994</v>
      </c>
      <c r="F105" s="63">
        <v>20</v>
      </c>
      <c r="G105" s="63" t="s">
        <v>1098</v>
      </c>
    </row>
    <row r="106" spans="1:7" x14ac:dyDescent="0.25">
      <c r="A106" s="63" t="s">
        <v>157</v>
      </c>
      <c r="B106" s="63" t="s">
        <v>157</v>
      </c>
      <c r="C106" s="63" t="s">
        <v>237</v>
      </c>
      <c r="D106" s="63"/>
      <c r="E106" s="69" t="s">
        <v>994</v>
      </c>
      <c r="F106" s="63">
        <v>40</v>
      </c>
      <c r="G106" s="63" t="s">
        <v>1099</v>
      </c>
    </row>
    <row r="107" spans="1:7" x14ac:dyDescent="0.25">
      <c r="A107" s="63" t="s">
        <v>352</v>
      </c>
      <c r="B107" s="63" t="s">
        <v>352</v>
      </c>
      <c r="C107" s="63" t="s">
        <v>237</v>
      </c>
      <c r="D107" s="63"/>
      <c r="E107" s="69" t="s">
        <v>994</v>
      </c>
      <c r="F107" s="63">
        <v>30</v>
      </c>
      <c r="G107" s="63" t="s">
        <v>1100</v>
      </c>
    </row>
    <row r="108" spans="1:7" x14ac:dyDescent="0.25">
      <c r="A108" s="63" t="s">
        <v>353</v>
      </c>
      <c r="B108" s="63" t="s">
        <v>353</v>
      </c>
      <c r="C108" s="63" t="s">
        <v>237</v>
      </c>
      <c r="D108" s="63" t="s">
        <v>354</v>
      </c>
      <c r="E108" s="69" t="s">
        <v>994</v>
      </c>
      <c r="F108" s="63">
        <v>30</v>
      </c>
      <c r="G108" s="63" t="s">
        <v>1101</v>
      </c>
    </row>
    <row r="109" spans="1:7" x14ac:dyDescent="0.25">
      <c r="A109" s="63" t="s">
        <v>355</v>
      </c>
      <c r="B109" s="63" t="s">
        <v>355</v>
      </c>
      <c r="C109" s="63" t="s">
        <v>237</v>
      </c>
      <c r="D109" s="63" t="s">
        <v>356</v>
      </c>
      <c r="E109" s="69" t="s">
        <v>994</v>
      </c>
      <c r="F109" s="63">
        <v>100</v>
      </c>
      <c r="G109" s="63" t="s">
        <v>1102</v>
      </c>
    </row>
    <row r="110" spans="1:7" x14ac:dyDescent="0.25">
      <c r="A110" s="63" t="s">
        <v>357</v>
      </c>
      <c r="B110" s="63" t="s">
        <v>357</v>
      </c>
      <c r="C110" s="63" t="s">
        <v>237</v>
      </c>
      <c r="D110" s="63" t="s">
        <v>358</v>
      </c>
      <c r="E110" s="69" t="s">
        <v>994</v>
      </c>
      <c r="F110" s="63">
        <v>40</v>
      </c>
      <c r="G110" s="63" t="s">
        <v>1103</v>
      </c>
    </row>
    <row r="111" spans="1:7" x14ac:dyDescent="0.25">
      <c r="A111" s="63" t="s">
        <v>359</v>
      </c>
      <c r="B111" s="63" t="s">
        <v>359</v>
      </c>
      <c r="C111" s="63" t="s">
        <v>237</v>
      </c>
      <c r="D111" s="63"/>
      <c r="E111" s="69" t="s">
        <v>994</v>
      </c>
      <c r="F111" s="63">
        <v>30</v>
      </c>
      <c r="G111" s="63" t="s">
        <v>1104</v>
      </c>
    </row>
    <row r="112" spans="1:7" x14ac:dyDescent="0.25">
      <c r="A112" s="63" t="s">
        <v>360</v>
      </c>
      <c r="B112" s="63" t="s">
        <v>360</v>
      </c>
      <c r="C112" s="63" t="s">
        <v>237</v>
      </c>
      <c r="D112" s="63" t="s">
        <v>361</v>
      </c>
      <c r="E112" s="69" t="s">
        <v>994</v>
      </c>
      <c r="F112" s="63">
        <v>100</v>
      </c>
      <c r="G112" s="63" t="s">
        <v>1105</v>
      </c>
    </row>
    <row r="113" spans="1:7" x14ac:dyDescent="0.25">
      <c r="A113" s="63" t="s">
        <v>362</v>
      </c>
      <c r="B113" s="63" t="s">
        <v>362</v>
      </c>
      <c r="C113" s="63" t="s">
        <v>237</v>
      </c>
      <c r="D113" s="63"/>
      <c r="E113" s="69" t="s">
        <v>994</v>
      </c>
      <c r="F113" s="63">
        <v>100</v>
      </c>
      <c r="G113" s="63" t="s">
        <v>1106</v>
      </c>
    </row>
    <row r="114" spans="1:7" x14ac:dyDescent="0.25">
      <c r="A114" s="63" t="s">
        <v>363</v>
      </c>
      <c r="B114" s="63" t="s">
        <v>363</v>
      </c>
      <c r="C114" s="63" t="s">
        <v>237</v>
      </c>
      <c r="D114" s="63"/>
      <c r="E114" s="69" t="s">
        <v>994</v>
      </c>
      <c r="F114" s="63">
        <v>40</v>
      </c>
      <c r="G114" s="63" t="s">
        <v>1107</v>
      </c>
    </row>
    <row r="115" spans="1:7" x14ac:dyDescent="0.25">
      <c r="A115" s="63" t="s">
        <v>158</v>
      </c>
      <c r="B115" s="63" t="s">
        <v>158</v>
      </c>
      <c r="C115" s="63" t="s">
        <v>237</v>
      </c>
      <c r="D115" s="63"/>
      <c r="E115" s="69" t="s">
        <v>994</v>
      </c>
      <c r="F115" s="63">
        <v>20</v>
      </c>
      <c r="G115" s="63" t="s">
        <v>1108</v>
      </c>
    </row>
    <row r="116" spans="1:7" x14ac:dyDescent="0.25">
      <c r="A116" s="63" t="s">
        <v>364</v>
      </c>
      <c r="B116" s="63" t="s">
        <v>364</v>
      </c>
      <c r="C116" s="63" t="s">
        <v>237</v>
      </c>
      <c r="D116" s="63"/>
      <c r="E116" s="69" t="s">
        <v>994</v>
      </c>
      <c r="F116" s="63">
        <v>50</v>
      </c>
      <c r="G116" s="63" t="s">
        <v>1109</v>
      </c>
    </row>
    <row r="117" spans="1:7" x14ac:dyDescent="0.25">
      <c r="A117" s="63" t="s">
        <v>365</v>
      </c>
      <c r="B117" s="63" t="s">
        <v>365</v>
      </c>
      <c r="C117" s="63" t="s">
        <v>237</v>
      </c>
      <c r="D117" s="63"/>
      <c r="E117" s="69" t="s">
        <v>994</v>
      </c>
      <c r="F117" s="63">
        <v>20</v>
      </c>
      <c r="G117" s="63" t="s">
        <v>1110</v>
      </c>
    </row>
    <row r="118" spans="1:7" x14ac:dyDescent="0.25">
      <c r="A118" s="63" t="s">
        <v>366</v>
      </c>
      <c r="B118" s="63" t="s">
        <v>366</v>
      </c>
      <c r="C118" s="63" t="s">
        <v>237</v>
      </c>
      <c r="D118" s="63"/>
      <c r="E118" s="69" t="s">
        <v>994</v>
      </c>
      <c r="F118" s="63">
        <v>100</v>
      </c>
      <c r="G118" s="63" t="s">
        <v>1111</v>
      </c>
    </row>
    <row r="119" spans="1:7" x14ac:dyDescent="0.25">
      <c r="A119" s="63" t="s">
        <v>367</v>
      </c>
      <c r="B119" s="63" t="s">
        <v>367</v>
      </c>
      <c r="C119" s="63" t="s">
        <v>237</v>
      </c>
      <c r="D119" s="63"/>
      <c r="E119" s="69" t="s">
        <v>994</v>
      </c>
      <c r="F119" s="63">
        <v>30</v>
      </c>
      <c r="G119" s="63" t="s">
        <v>1112</v>
      </c>
    </row>
    <row r="120" spans="1:7" x14ac:dyDescent="0.25">
      <c r="A120" s="63" t="s">
        <v>368</v>
      </c>
      <c r="B120" s="63" t="s">
        <v>368</v>
      </c>
      <c r="C120" s="63" t="s">
        <v>237</v>
      </c>
      <c r="D120" s="63"/>
      <c r="E120" s="69" t="s">
        <v>994</v>
      </c>
      <c r="F120" s="63">
        <v>30</v>
      </c>
      <c r="G120" s="63" t="s">
        <v>1113</v>
      </c>
    </row>
    <row r="121" spans="1:7" x14ac:dyDescent="0.25">
      <c r="A121" s="63" t="s">
        <v>369</v>
      </c>
      <c r="B121" s="63" t="s">
        <v>369</v>
      </c>
      <c r="C121" s="63" t="s">
        <v>237</v>
      </c>
      <c r="D121" s="63"/>
      <c r="E121" s="69" t="s">
        <v>994</v>
      </c>
      <c r="F121" s="63">
        <v>30</v>
      </c>
      <c r="G121" s="63" t="s">
        <v>1114</v>
      </c>
    </row>
    <row r="122" spans="1:7" x14ac:dyDescent="0.25">
      <c r="A122" s="63" t="s">
        <v>159</v>
      </c>
      <c r="B122" s="63" t="s">
        <v>159</v>
      </c>
      <c r="C122" s="63" t="s">
        <v>237</v>
      </c>
      <c r="D122" s="63"/>
      <c r="E122" s="69" t="s">
        <v>994</v>
      </c>
      <c r="F122" s="63">
        <v>20</v>
      </c>
      <c r="G122" s="63" t="s">
        <v>1115</v>
      </c>
    </row>
    <row r="123" spans="1:7" x14ac:dyDescent="0.25">
      <c r="A123" s="63" t="s">
        <v>370</v>
      </c>
      <c r="B123" s="63" t="s">
        <v>370</v>
      </c>
      <c r="C123" s="63" t="s">
        <v>237</v>
      </c>
      <c r="D123" s="63" t="s">
        <v>371</v>
      </c>
      <c r="E123" s="69" t="s">
        <v>994</v>
      </c>
      <c r="F123" s="63">
        <v>30</v>
      </c>
      <c r="G123" s="63" t="s">
        <v>1116</v>
      </c>
    </row>
    <row r="124" spans="1:7" x14ac:dyDescent="0.25">
      <c r="A124" s="63" t="s">
        <v>372</v>
      </c>
      <c r="B124" s="63" t="s">
        <v>372</v>
      </c>
      <c r="C124" s="63" t="s">
        <v>237</v>
      </c>
      <c r="D124" s="63"/>
      <c r="E124" s="69" t="s">
        <v>994</v>
      </c>
      <c r="F124" s="63">
        <v>200</v>
      </c>
      <c r="G124" s="63" t="s">
        <v>1117</v>
      </c>
    </row>
    <row r="125" spans="1:7" x14ac:dyDescent="0.25">
      <c r="A125" s="63" t="s">
        <v>373</v>
      </c>
      <c r="B125" s="63" t="s">
        <v>373</v>
      </c>
      <c r="C125" s="63" t="s">
        <v>237</v>
      </c>
      <c r="D125" s="63"/>
      <c r="E125" s="69" t="s">
        <v>994</v>
      </c>
      <c r="F125" s="63">
        <v>40</v>
      </c>
      <c r="G125" s="63" t="s">
        <v>1118</v>
      </c>
    </row>
    <row r="126" spans="1:7" x14ac:dyDescent="0.25">
      <c r="A126" s="63" t="s">
        <v>374</v>
      </c>
      <c r="B126" s="63" t="s">
        <v>374</v>
      </c>
      <c r="C126" s="63" t="s">
        <v>237</v>
      </c>
      <c r="D126" s="63"/>
      <c r="E126" s="69" t="s">
        <v>994</v>
      </c>
      <c r="F126" s="63">
        <v>40</v>
      </c>
      <c r="G126" s="63" t="s">
        <v>1119</v>
      </c>
    </row>
    <row r="127" spans="1:7" x14ac:dyDescent="0.25">
      <c r="A127" s="63" t="s">
        <v>375</v>
      </c>
      <c r="B127" s="63" t="s">
        <v>375</v>
      </c>
      <c r="C127" s="63" t="s">
        <v>237</v>
      </c>
      <c r="D127" s="63"/>
      <c r="E127" s="69" t="s">
        <v>994</v>
      </c>
      <c r="F127" s="63">
        <v>20</v>
      </c>
      <c r="G127" s="63" t="s">
        <v>1120</v>
      </c>
    </row>
    <row r="128" spans="1:7" x14ac:dyDescent="0.25">
      <c r="A128" s="63" t="s">
        <v>376</v>
      </c>
      <c r="B128" s="63" t="s">
        <v>376</v>
      </c>
      <c r="C128" s="63" t="s">
        <v>237</v>
      </c>
      <c r="D128" s="63"/>
      <c r="E128" s="69" t="s">
        <v>994</v>
      </c>
      <c r="F128" s="63">
        <v>300</v>
      </c>
      <c r="G128" s="63" t="s">
        <v>1121</v>
      </c>
    </row>
    <row r="129" spans="1:7" x14ac:dyDescent="0.25">
      <c r="A129" s="63" t="s">
        <v>377</v>
      </c>
      <c r="B129" s="63" t="s">
        <v>377</v>
      </c>
      <c r="C129" s="63" t="s">
        <v>237</v>
      </c>
      <c r="D129" s="63"/>
      <c r="E129" s="69" t="s">
        <v>994</v>
      </c>
      <c r="F129" s="63">
        <v>20</v>
      </c>
      <c r="G129" s="63" t="s">
        <v>1122</v>
      </c>
    </row>
    <row r="130" spans="1:7" x14ac:dyDescent="0.25">
      <c r="A130" s="63" t="s">
        <v>378</v>
      </c>
      <c r="B130" s="63" t="s">
        <v>378</v>
      </c>
      <c r="C130" s="63" t="s">
        <v>237</v>
      </c>
      <c r="D130" s="63"/>
      <c r="E130" s="69" t="s">
        <v>994</v>
      </c>
      <c r="F130" s="63">
        <v>40</v>
      </c>
      <c r="G130" s="63" t="s">
        <v>1123</v>
      </c>
    </row>
    <row r="131" spans="1:7" x14ac:dyDescent="0.25">
      <c r="A131" s="63" t="s">
        <v>379</v>
      </c>
      <c r="B131" s="63" t="s">
        <v>379</v>
      </c>
      <c r="C131" s="63" t="s">
        <v>237</v>
      </c>
      <c r="D131" s="63"/>
      <c r="E131" s="69" t="s">
        <v>994</v>
      </c>
      <c r="F131" s="63">
        <v>30</v>
      </c>
      <c r="G131" s="63" t="s">
        <v>1124</v>
      </c>
    </row>
    <row r="132" spans="1:7" x14ac:dyDescent="0.25">
      <c r="A132" s="63" t="s">
        <v>160</v>
      </c>
      <c r="B132" s="63" t="s">
        <v>160</v>
      </c>
      <c r="C132" s="63" t="s">
        <v>237</v>
      </c>
      <c r="D132" s="63"/>
      <c r="E132" s="69" t="s">
        <v>994</v>
      </c>
      <c r="F132" s="63">
        <v>20</v>
      </c>
      <c r="G132" s="63" t="s">
        <v>1125</v>
      </c>
    </row>
    <row r="133" spans="1:7" x14ac:dyDescent="0.25">
      <c r="A133" s="63" t="s">
        <v>380</v>
      </c>
      <c r="B133" s="63" t="s">
        <v>380</v>
      </c>
      <c r="C133" s="63" t="s">
        <v>237</v>
      </c>
      <c r="D133" s="63"/>
      <c r="E133" s="69" t="s">
        <v>994</v>
      </c>
      <c r="F133" s="63">
        <v>100</v>
      </c>
      <c r="G133" s="63" t="s">
        <v>1126</v>
      </c>
    </row>
    <row r="134" spans="1:7" x14ac:dyDescent="0.25">
      <c r="A134" s="63" t="s">
        <v>381</v>
      </c>
      <c r="B134" s="63" t="s">
        <v>381</v>
      </c>
      <c r="C134" s="63" t="s">
        <v>237</v>
      </c>
      <c r="D134" s="63"/>
      <c r="E134" s="69" t="s">
        <v>994</v>
      </c>
      <c r="F134" s="63">
        <v>20</v>
      </c>
      <c r="G134" s="63" t="s">
        <v>1127</v>
      </c>
    </row>
    <row r="135" spans="1:7" x14ac:dyDescent="0.25">
      <c r="A135" s="63" t="s">
        <v>161</v>
      </c>
      <c r="B135" s="63" t="s">
        <v>161</v>
      </c>
      <c r="C135" s="63" t="s">
        <v>237</v>
      </c>
      <c r="D135" s="63"/>
      <c r="E135" s="69" t="s">
        <v>994</v>
      </c>
      <c r="F135" s="63">
        <v>30</v>
      </c>
      <c r="G135" s="63" t="s">
        <v>1128</v>
      </c>
    </row>
    <row r="136" spans="1:7" x14ac:dyDescent="0.25">
      <c r="A136" s="63" t="s">
        <v>382</v>
      </c>
      <c r="B136" s="63" t="s">
        <v>382</v>
      </c>
      <c r="C136" s="63" t="s">
        <v>237</v>
      </c>
      <c r="D136" s="63"/>
      <c r="E136" s="69" t="s">
        <v>994</v>
      </c>
      <c r="F136" s="63">
        <v>20</v>
      </c>
      <c r="G136" s="63" t="s">
        <v>1129</v>
      </c>
    </row>
    <row r="137" spans="1:7" x14ac:dyDescent="0.25">
      <c r="A137" s="63" t="s">
        <v>162</v>
      </c>
      <c r="B137" s="63" t="s">
        <v>162</v>
      </c>
      <c r="C137" s="63" t="s">
        <v>237</v>
      </c>
      <c r="D137" s="63"/>
      <c r="E137" s="69" t="s">
        <v>994</v>
      </c>
      <c r="F137" s="63">
        <v>100</v>
      </c>
      <c r="G137" s="63" t="s">
        <v>1130</v>
      </c>
    </row>
    <row r="138" spans="1:7" x14ac:dyDescent="0.25">
      <c r="A138" s="63" t="s">
        <v>383</v>
      </c>
      <c r="B138" s="63" t="s">
        <v>383</v>
      </c>
      <c r="C138" s="63" t="s">
        <v>237</v>
      </c>
      <c r="D138" s="63"/>
      <c r="E138" s="69" t="s">
        <v>994</v>
      </c>
      <c r="F138" s="63">
        <v>30</v>
      </c>
      <c r="G138" s="63" t="s">
        <v>1131</v>
      </c>
    </row>
    <row r="139" spans="1:7" x14ac:dyDescent="0.25">
      <c r="A139" s="63" t="s">
        <v>384</v>
      </c>
      <c r="B139" s="63" t="s">
        <v>385</v>
      </c>
      <c r="C139" s="63" t="s">
        <v>386</v>
      </c>
      <c r="D139" s="63" t="s">
        <v>387</v>
      </c>
      <c r="E139" s="69" t="s">
        <v>994</v>
      </c>
      <c r="F139" s="63">
        <v>100</v>
      </c>
      <c r="G139" s="63" t="s">
        <v>1132</v>
      </c>
    </row>
    <row r="140" spans="1:7" x14ac:dyDescent="0.25">
      <c r="A140" s="63" t="s">
        <v>388</v>
      </c>
      <c r="B140" s="63" t="s">
        <v>389</v>
      </c>
      <c r="C140" s="63" t="s">
        <v>390</v>
      </c>
      <c r="D140" s="63"/>
      <c r="E140" s="69" t="s">
        <v>994</v>
      </c>
      <c r="F140" s="63">
        <v>20</v>
      </c>
      <c r="G140" s="63" t="s">
        <v>1133</v>
      </c>
    </row>
    <row r="141" spans="1:7" x14ac:dyDescent="0.25">
      <c r="A141" s="63" t="s">
        <v>163</v>
      </c>
      <c r="B141" s="63" t="s">
        <v>163</v>
      </c>
      <c r="C141" s="63" t="s">
        <v>237</v>
      </c>
      <c r="D141" s="63"/>
      <c r="E141" s="69" t="s">
        <v>994</v>
      </c>
      <c r="F141" s="63">
        <v>30</v>
      </c>
      <c r="G141" s="63" t="s">
        <v>1134</v>
      </c>
    </row>
    <row r="142" spans="1:7" x14ac:dyDescent="0.25">
      <c r="A142" s="63" t="s">
        <v>391</v>
      </c>
      <c r="B142" s="63" t="s">
        <v>391</v>
      </c>
      <c r="C142" s="63" t="s">
        <v>237</v>
      </c>
      <c r="D142" s="63" t="s">
        <v>392</v>
      </c>
      <c r="E142" s="69" t="s">
        <v>994</v>
      </c>
      <c r="F142" s="63">
        <v>40</v>
      </c>
      <c r="G142" s="63" t="s">
        <v>1135</v>
      </c>
    </row>
    <row r="143" spans="1:7" x14ac:dyDescent="0.25">
      <c r="A143" s="63" t="s">
        <v>393</v>
      </c>
      <c r="B143" s="63" t="s">
        <v>393</v>
      </c>
      <c r="C143" s="63" t="s">
        <v>237</v>
      </c>
      <c r="D143" s="63" t="s">
        <v>394</v>
      </c>
      <c r="E143" s="69" t="s">
        <v>994</v>
      </c>
      <c r="F143" s="63">
        <v>30</v>
      </c>
      <c r="G143" s="63" t="s">
        <v>1136</v>
      </c>
    </row>
    <row r="144" spans="1:7" x14ac:dyDescent="0.25">
      <c r="A144" s="63" t="s">
        <v>395</v>
      </c>
      <c r="B144" s="63" t="s">
        <v>395</v>
      </c>
      <c r="C144" s="63" t="s">
        <v>237</v>
      </c>
      <c r="D144" s="63"/>
      <c r="E144" s="69" t="s">
        <v>994</v>
      </c>
      <c r="F144" s="63">
        <v>20</v>
      </c>
      <c r="G144" s="63" t="s">
        <v>1137</v>
      </c>
    </row>
    <row r="145" spans="1:7" x14ac:dyDescent="0.25">
      <c r="A145" s="63" t="s">
        <v>396</v>
      </c>
      <c r="B145" s="63" t="s">
        <v>397</v>
      </c>
      <c r="C145" s="63" t="s">
        <v>398</v>
      </c>
      <c r="D145" s="63" t="s">
        <v>399</v>
      </c>
      <c r="E145" s="69" t="s">
        <v>994</v>
      </c>
      <c r="F145" s="63">
        <v>30</v>
      </c>
      <c r="G145" s="63" t="s">
        <v>1138</v>
      </c>
    </row>
    <row r="146" spans="1:7" x14ac:dyDescent="0.25">
      <c r="A146" s="63" t="s">
        <v>400</v>
      </c>
      <c r="B146" s="63" t="s">
        <v>400</v>
      </c>
      <c r="C146" s="63" t="s">
        <v>237</v>
      </c>
      <c r="D146" s="63"/>
      <c r="E146" s="69" t="s">
        <v>994</v>
      </c>
      <c r="F146" s="63">
        <v>30</v>
      </c>
      <c r="G146" s="63" t="s">
        <v>1139</v>
      </c>
    </row>
    <row r="147" spans="1:7" x14ac:dyDescent="0.25">
      <c r="A147" s="63" t="s">
        <v>401</v>
      </c>
      <c r="B147" s="63" t="s">
        <v>401</v>
      </c>
      <c r="C147" s="63" t="s">
        <v>237</v>
      </c>
      <c r="D147" s="63"/>
      <c r="E147" s="69" t="s">
        <v>994</v>
      </c>
      <c r="F147" s="63">
        <v>20</v>
      </c>
      <c r="G147" s="63" t="s">
        <v>1140</v>
      </c>
    </row>
    <row r="148" spans="1:7" x14ac:dyDescent="0.25">
      <c r="A148" s="63" t="s">
        <v>402</v>
      </c>
      <c r="B148" s="63" t="s">
        <v>402</v>
      </c>
      <c r="C148" s="63" t="s">
        <v>237</v>
      </c>
      <c r="D148" s="63"/>
      <c r="E148" s="69" t="s">
        <v>994</v>
      </c>
      <c r="F148" s="63">
        <v>20</v>
      </c>
      <c r="G148" s="63" t="s">
        <v>1141</v>
      </c>
    </row>
    <row r="149" spans="1:7" x14ac:dyDescent="0.25">
      <c r="A149" s="63" t="s">
        <v>403</v>
      </c>
      <c r="B149" s="63" t="s">
        <v>403</v>
      </c>
      <c r="C149" s="63" t="s">
        <v>237</v>
      </c>
      <c r="D149" s="63"/>
      <c r="E149" s="69" t="s">
        <v>994</v>
      </c>
      <c r="F149" s="63">
        <v>40</v>
      </c>
      <c r="G149" s="63" t="s">
        <v>1142</v>
      </c>
    </row>
    <row r="150" spans="1:7" x14ac:dyDescent="0.25">
      <c r="A150" s="63" t="s">
        <v>404</v>
      </c>
      <c r="B150" s="63" t="s">
        <v>404</v>
      </c>
      <c r="C150" s="63" t="s">
        <v>237</v>
      </c>
      <c r="D150" s="63"/>
      <c r="E150" s="69" t="s">
        <v>994</v>
      </c>
      <c r="F150" s="63">
        <v>100</v>
      </c>
      <c r="G150" s="63" t="s">
        <v>1143</v>
      </c>
    </row>
    <row r="151" spans="1:7" x14ac:dyDescent="0.25">
      <c r="A151" s="63" t="s">
        <v>405</v>
      </c>
      <c r="B151" s="63" t="s">
        <v>405</v>
      </c>
      <c r="C151" s="63" t="s">
        <v>237</v>
      </c>
      <c r="D151" s="63"/>
      <c r="E151" s="69" t="s">
        <v>994</v>
      </c>
      <c r="F151" s="63">
        <v>20</v>
      </c>
      <c r="G151" s="63" t="s">
        <v>1144</v>
      </c>
    </row>
    <row r="152" spans="1:7" x14ac:dyDescent="0.25">
      <c r="A152" s="63" t="s">
        <v>406</v>
      </c>
      <c r="B152" s="63" t="s">
        <v>406</v>
      </c>
      <c r="C152" s="63" t="s">
        <v>237</v>
      </c>
      <c r="D152" s="63"/>
      <c r="E152" s="69" t="s">
        <v>994</v>
      </c>
      <c r="F152" s="63">
        <v>20</v>
      </c>
      <c r="G152" s="63" t="s">
        <v>1145</v>
      </c>
    </row>
    <row r="153" spans="1:7" x14ac:dyDescent="0.25">
      <c r="A153" s="63" t="s">
        <v>407</v>
      </c>
      <c r="B153" s="63" t="s">
        <v>407</v>
      </c>
      <c r="C153" s="63" t="s">
        <v>237</v>
      </c>
      <c r="D153" s="63"/>
      <c r="E153" s="69" t="s">
        <v>994</v>
      </c>
      <c r="F153" s="63">
        <v>20</v>
      </c>
      <c r="G153" s="63" t="s">
        <v>1146</v>
      </c>
    </row>
    <row r="154" spans="1:7" x14ac:dyDescent="0.25">
      <c r="A154" s="63" t="s">
        <v>408</v>
      </c>
      <c r="B154" s="63" t="s">
        <v>408</v>
      </c>
      <c r="C154" s="63" t="s">
        <v>237</v>
      </c>
      <c r="D154" s="63"/>
      <c r="E154" s="69" t="s">
        <v>994</v>
      </c>
      <c r="F154" s="63">
        <v>30</v>
      </c>
      <c r="G154" s="63" t="s">
        <v>1147</v>
      </c>
    </row>
    <row r="155" spans="1:7" x14ac:dyDescent="0.25">
      <c r="A155" s="63" t="s">
        <v>164</v>
      </c>
      <c r="B155" s="63" t="s">
        <v>164</v>
      </c>
      <c r="C155" s="63" t="s">
        <v>237</v>
      </c>
      <c r="D155" s="63"/>
      <c r="E155" s="69" t="s">
        <v>994</v>
      </c>
      <c r="F155" s="63">
        <v>20</v>
      </c>
      <c r="G155" s="63" t="s">
        <v>1148</v>
      </c>
    </row>
    <row r="156" spans="1:7" x14ac:dyDescent="0.25">
      <c r="A156" s="63" t="s">
        <v>409</v>
      </c>
      <c r="B156" s="63" t="s">
        <v>409</v>
      </c>
      <c r="C156" s="63" t="s">
        <v>410</v>
      </c>
      <c r="D156" s="63"/>
      <c r="E156" s="69" t="s">
        <v>994</v>
      </c>
      <c r="F156" s="63">
        <v>40</v>
      </c>
      <c r="G156" s="63" t="s">
        <v>1149</v>
      </c>
    </row>
    <row r="157" spans="1:7" x14ac:dyDescent="0.25">
      <c r="A157" s="63" t="s">
        <v>411</v>
      </c>
      <c r="B157" s="63" t="s">
        <v>411</v>
      </c>
      <c r="C157" s="63" t="s">
        <v>237</v>
      </c>
      <c r="D157" s="63"/>
      <c r="E157" s="69" t="s">
        <v>994</v>
      </c>
      <c r="F157" s="63">
        <v>100</v>
      </c>
      <c r="G157" s="63" t="s">
        <v>1150</v>
      </c>
    </row>
    <row r="158" spans="1:7" x14ac:dyDescent="0.25">
      <c r="A158" s="63" t="s">
        <v>412</v>
      </c>
      <c r="B158" s="63" t="s">
        <v>412</v>
      </c>
      <c r="C158" s="63" t="s">
        <v>237</v>
      </c>
      <c r="D158" s="63"/>
      <c r="E158" s="69" t="s">
        <v>994</v>
      </c>
      <c r="F158" s="63">
        <v>100</v>
      </c>
      <c r="G158" s="63" t="s">
        <v>1151</v>
      </c>
    </row>
    <row r="159" spans="1:7" x14ac:dyDescent="0.25">
      <c r="A159" s="63" t="s">
        <v>165</v>
      </c>
      <c r="B159" s="63" t="s">
        <v>165</v>
      </c>
      <c r="C159" s="63" t="s">
        <v>237</v>
      </c>
      <c r="D159" s="63" t="s">
        <v>413</v>
      </c>
      <c r="E159" s="69" t="s">
        <v>994</v>
      </c>
      <c r="F159" s="63">
        <v>30</v>
      </c>
      <c r="G159" s="63" t="s">
        <v>1152</v>
      </c>
    </row>
    <row r="160" spans="1:7" x14ac:dyDescent="0.25">
      <c r="A160" s="63" t="s">
        <v>166</v>
      </c>
      <c r="B160" s="63" t="s">
        <v>166</v>
      </c>
      <c r="C160" s="63" t="s">
        <v>237</v>
      </c>
      <c r="D160" s="63"/>
      <c r="E160" s="69" t="s">
        <v>994</v>
      </c>
      <c r="F160" s="63">
        <v>40</v>
      </c>
      <c r="G160" s="63" t="s">
        <v>1153</v>
      </c>
    </row>
    <row r="161" spans="1:7" x14ac:dyDescent="0.25">
      <c r="A161" s="63" t="s">
        <v>414</v>
      </c>
      <c r="B161" s="63" t="s">
        <v>414</v>
      </c>
      <c r="C161" s="63" t="s">
        <v>237</v>
      </c>
      <c r="D161" s="63"/>
      <c r="E161" s="69" t="s">
        <v>994</v>
      </c>
      <c r="F161" s="63">
        <v>40</v>
      </c>
      <c r="G161" s="63" t="s">
        <v>1154</v>
      </c>
    </row>
    <row r="162" spans="1:7" x14ac:dyDescent="0.25">
      <c r="A162" s="63" t="s">
        <v>167</v>
      </c>
      <c r="B162" s="63" t="s">
        <v>167</v>
      </c>
      <c r="C162" s="63" t="s">
        <v>237</v>
      </c>
      <c r="D162" s="63"/>
      <c r="E162" s="69" t="s">
        <v>994</v>
      </c>
      <c r="F162" s="63">
        <v>40</v>
      </c>
      <c r="G162" s="63" t="s">
        <v>1155</v>
      </c>
    </row>
    <row r="163" spans="1:7" x14ac:dyDescent="0.25">
      <c r="A163" s="63" t="s">
        <v>415</v>
      </c>
      <c r="B163" s="63" t="s">
        <v>415</v>
      </c>
      <c r="C163" s="63" t="s">
        <v>237</v>
      </c>
      <c r="D163" s="63"/>
      <c r="E163" s="69" t="s">
        <v>994</v>
      </c>
      <c r="F163" s="63">
        <v>20</v>
      </c>
      <c r="G163" s="63" t="s">
        <v>1156</v>
      </c>
    </row>
    <row r="164" spans="1:7" x14ac:dyDescent="0.25">
      <c r="A164" s="63" t="s">
        <v>416</v>
      </c>
      <c r="B164" s="63" t="s">
        <v>416</v>
      </c>
      <c r="C164" s="63" t="s">
        <v>237</v>
      </c>
      <c r="D164" s="63"/>
      <c r="E164" s="69" t="s">
        <v>994</v>
      </c>
      <c r="F164" s="63">
        <v>20</v>
      </c>
      <c r="G164" s="63" t="s">
        <v>1157</v>
      </c>
    </row>
    <row r="165" spans="1:7" x14ac:dyDescent="0.25">
      <c r="A165" s="63" t="s">
        <v>417</v>
      </c>
      <c r="B165" s="63" t="s">
        <v>417</v>
      </c>
      <c r="C165" s="63" t="s">
        <v>237</v>
      </c>
      <c r="D165" s="63"/>
      <c r="E165" s="69" t="s">
        <v>994</v>
      </c>
      <c r="F165" s="63">
        <v>20</v>
      </c>
      <c r="G165" s="63" t="s">
        <v>1158</v>
      </c>
    </row>
    <row r="166" spans="1:7" x14ac:dyDescent="0.25">
      <c r="A166" s="63" t="s">
        <v>418</v>
      </c>
      <c r="B166" s="63" t="s">
        <v>418</v>
      </c>
      <c r="C166" s="63" t="s">
        <v>237</v>
      </c>
      <c r="D166" s="63"/>
      <c r="E166" s="69" t="s">
        <v>994</v>
      </c>
      <c r="F166" s="63">
        <v>300</v>
      </c>
      <c r="G166" s="63" t="s">
        <v>1159</v>
      </c>
    </row>
    <row r="167" spans="1:7" x14ac:dyDescent="0.25">
      <c r="A167" s="63" t="s">
        <v>419</v>
      </c>
      <c r="B167" s="63" t="s">
        <v>419</v>
      </c>
      <c r="C167" s="63" t="s">
        <v>237</v>
      </c>
      <c r="D167" s="63"/>
      <c r="E167" s="69" t="s">
        <v>994</v>
      </c>
      <c r="F167" s="63">
        <v>100</v>
      </c>
      <c r="G167" s="63" t="s">
        <v>1160</v>
      </c>
    </row>
    <row r="168" spans="1:7" x14ac:dyDescent="0.25">
      <c r="A168" s="63" t="s">
        <v>420</v>
      </c>
      <c r="B168" s="63" t="s">
        <v>420</v>
      </c>
      <c r="C168" s="63" t="s">
        <v>237</v>
      </c>
      <c r="D168" s="63"/>
      <c r="E168" s="69" t="s">
        <v>994</v>
      </c>
      <c r="F168" s="63">
        <v>40</v>
      </c>
      <c r="G168" s="63" t="s">
        <v>1161</v>
      </c>
    </row>
    <row r="169" spans="1:7" x14ac:dyDescent="0.25">
      <c r="A169" s="63" t="s">
        <v>168</v>
      </c>
      <c r="B169" s="63" t="s">
        <v>168</v>
      </c>
      <c r="C169" s="63" t="s">
        <v>237</v>
      </c>
      <c r="D169" s="63" t="s">
        <v>421</v>
      </c>
      <c r="E169" s="69" t="s">
        <v>994</v>
      </c>
      <c r="F169" s="63">
        <v>300</v>
      </c>
      <c r="G169" s="63" t="s">
        <v>1162</v>
      </c>
    </row>
    <row r="170" spans="1:7" x14ac:dyDescent="0.25">
      <c r="A170" s="63" t="s">
        <v>169</v>
      </c>
      <c r="B170" s="63" t="s">
        <v>169</v>
      </c>
      <c r="C170" s="63" t="s">
        <v>237</v>
      </c>
      <c r="D170" s="63" t="s">
        <v>422</v>
      </c>
      <c r="E170" s="69" t="s">
        <v>994</v>
      </c>
      <c r="F170" s="63">
        <v>20</v>
      </c>
      <c r="G170" s="63" t="s">
        <v>1163</v>
      </c>
    </row>
    <row r="171" spans="1:7" x14ac:dyDescent="0.25">
      <c r="A171" s="63" t="s">
        <v>423</v>
      </c>
      <c r="B171" s="63" t="s">
        <v>423</v>
      </c>
      <c r="C171" s="63" t="s">
        <v>237</v>
      </c>
      <c r="D171" s="63"/>
      <c r="E171" s="69" t="s">
        <v>994</v>
      </c>
      <c r="F171" s="63">
        <v>30</v>
      </c>
      <c r="G171" s="63" t="s">
        <v>1164</v>
      </c>
    </row>
    <row r="172" spans="1:7" x14ac:dyDescent="0.25">
      <c r="A172" s="63" t="s">
        <v>424</v>
      </c>
      <c r="B172" s="63" t="s">
        <v>424</v>
      </c>
      <c r="C172" s="63" t="s">
        <v>237</v>
      </c>
      <c r="D172" s="63" t="s">
        <v>425</v>
      </c>
      <c r="E172" s="69" t="s">
        <v>994</v>
      </c>
      <c r="F172" s="63">
        <v>20</v>
      </c>
      <c r="G172" s="63" t="s">
        <v>1165</v>
      </c>
    </row>
    <row r="173" spans="1:7" x14ac:dyDescent="0.25">
      <c r="A173" s="63" t="s">
        <v>426</v>
      </c>
      <c r="B173" s="63" t="s">
        <v>426</v>
      </c>
      <c r="C173" s="63" t="s">
        <v>237</v>
      </c>
      <c r="D173" s="63"/>
      <c r="E173" s="69" t="s">
        <v>994</v>
      </c>
      <c r="F173" s="63">
        <v>200</v>
      </c>
      <c r="G173" s="63" t="s">
        <v>1166</v>
      </c>
    </row>
    <row r="174" spans="1:7" x14ac:dyDescent="0.25">
      <c r="A174" s="63" t="s">
        <v>427</v>
      </c>
      <c r="B174" s="63" t="s">
        <v>427</v>
      </c>
      <c r="C174" s="63" t="s">
        <v>237</v>
      </c>
      <c r="D174" s="63"/>
      <c r="E174" s="69" t="s">
        <v>994</v>
      </c>
      <c r="F174" s="63">
        <v>40</v>
      </c>
      <c r="G174" s="63" t="s">
        <v>1167</v>
      </c>
    </row>
    <row r="175" spans="1:7" x14ac:dyDescent="0.25">
      <c r="A175" s="63" t="s">
        <v>428</v>
      </c>
      <c r="B175" s="63" t="s">
        <v>428</v>
      </c>
      <c r="C175" s="63" t="s">
        <v>237</v>
      </c>
      <c r="D175" s="63" t="s">
        <v>429</v>
      </c>
      <c r="E175" s="69" t="s">
        <v>994</v>
      </c>
      <c r="F175" s="63">
        <v>50</v>
      </c>
      <c r="G175" s="63" t="s">
        <v>1168</v>
      </c>
    </row>
    <row r="176" spans="1:7" x14ac:dyDescent="0.25">
      <c r="A176" s="63" t="s">
        <v>430</v>
      </c>
      <c r="B176" s="63" t="s">
        <v>430</v>
      </c>
      <c r="C176" s="63" t="s">
        <v>237</v>
      </c>
      <c r="D176" s="63"/>
      <c r="E176" s="69" t="s">
        <v>994</v>
      </c>
      <c r="F176" s="63">
        <v>20</v>
      </c>
      <c r="G176" s="63" t="s">
        <v>1169</v>
      </c>
    </row>
    <row r="177" spans="1:7" x14ac:dyDescent="0.25">
      <c r="A177" s="63" t="s">
        <v>431</v>
      </c>
      <c r="B177" s="63" t="s">
        <v>431</v>
      </c>
      <c r="C177" s="63" t="s">
        <v>237</v>
      </c>
      <c r="D177" s="63"/>
      <c r="E177" s="69" t="s">
        <v>994</v>
      </c>
      <c r="F177" s="63">
        <v>40</v>
      </c>
      <c r="G177" s="63" t="s">
        <v>1170</v>
      </c>
    </row>
    <row r="178" spans="1:7" x14ac:dyDescent="0.25">
      <c r="A178" s="63" t="s">
        <v>432</v>
      </c>
      <c r="B178" s="63" t="s">
        <v>432</v>
      </c>
      <c r="C178" s="63" t="s">
        <v>237</v>
      </c>
      <c r="D178" s="63"/>
      <c r="E178" s="69" t="s">
        <v>994</v>
      </c>
      <c r="F178" s="63">
        <v>50</v>
      </c>
      <c r="G178" s="63" t="s">
        <v>1171</v>
      </c>
    </row>
    <row r="179" spans="1:7" x14ac:dyDescent="0.25">
      <c r="A179" s="63" t="s">
        <v>433</v>
      </c>
      <c r="B179" s="63" t="s">
        <v>433</v>
      </c>
      <c r="C179" s="63" t="s">
        <v>237</v>
      </c>
      <c r="D179" s="63"/>
      <c r="E179" s="69" t="s">
        <v>994</v>
      </c>
      <c r="F179" s="63">
        <v>20</v>
      </c>
      <c r="G179" s="63" t="s">
        <v>1172</v>
      </c>
    </row>
    <row r="180" spans="1:7" x14ac:dyDescent="0.25">
      <c r="A180" s="63" t="s">
        <v>434</v>
      </c>
      <c r="B180" s="63" t="s">
        <v>434</v>
      </c>
      <c r="C180" s="63" t="s">
        <v>237</v>
      </c>
      <c r="D180" s="63"/>
      <c r="E180" s="69" t="s">
        <v>994</v>
      </c>
      <c r="F180" s="63">
        <v>20</v>
      </c>
      <c r="G180" s="63" t="s">
        <v>1173</v>
      </c>
    </row>
    <row r="181" spans="1:7" x14ac:dyDescent="0.25">
      <c r="A181" s="63" t="s">
        <v>435</v>
      </c>
      <c r="B181" s="63" t="s">
        <v>435</v>
      </c>
      <c r="C181" s="63" t="s">
        <v>237</v>
      </c>
      <c r="D181" s="63"/>
      <c r="E181" s="69" t="s">
        <v>994</v>
      </c>
      <c r="F181" s="63">
        <v>20</v>
      </c>
      <c r="G181" s="63" t="s">
        <v>1174</v>
      </c>
    </row>
    <row r="182" spans="1:7" x14ac:dyDescent="0.25">
      <c r="A182" s="63" t="s">
        <v>170</v>
      </c>
      <c r="B182" s="63" t="s">
        <v>170</v>
      </c>
      <c r="C182" s="63" t="s">
        <v>237</v>
      </c>
      <c r="D182" s="63" t="s">
        <v>436</v>
      </c>
      <c r="E182" s="69" t="s">
        <v>994</v>
      </c>
      <c r="F182" s="63">
        <v>200</v>
      </c>
      <c r="G182" s="63" t="s">
        <v>1175</v>
      </c>
    </row>
    <row r="183" spans="1:7" x14ac:dyDescent="0.25">
      <c r="A183" s="63" t="s">
        <v>437</v>
      </c>
      <c r="B183" s="63" t="s">
        <v>438</v>
      </c>
      <c r="C183" s="63" t="s">
        <v>439</v>
      </c>
      <c r="D183" s="63"/>
      <c r="E183" s="69" t="s">
        <v>994</v>
      </c>
      <c r="F183" s="63">
        <v>20</v>
      </c>
      <c r="G183" s="63" t="s">
        <v>1176</v>
      </c>
    </row>
    <row r="184" spans="1:7" x14ac:dyDescent="0.25">
      <c r="A184" s="63" t="s">
        <v>171</v>
      </c>
      <c r="B184" s="63" t="s">
        <v>171</v>
      </c>
      <c r="C184" s="63" t="s">
        <v>237</v>
      </c>
      <c r="D184" s="63"/>
      <c r="E184" s="69" t="s">
        <v>994</v>
      </c>
      <c r="F184" s="63">
        <v>200</v>
      </c>
      <c r="G184" s="63" t="s">
        <v>1177</v>
      </c>
    </row>
    <row r="185" spans="1:7" x14ac:dyDescent="0.25">
      <c r="A185" s="63" t="s">
        <v>440</v>
      </c>
      <c r="B185" s="63" t="s">
        <v>440</v>
      </c>
      <c r="C185" s="63" t="s">
        <v>237</v>
      </c>
      <c r="D185" s="63"/>
      <c r="E185" s="69" t="s">
        <v>994</v>
      </c>
      <c r="F185" s="63">
        <v>20</v>
      </c>
      <c r="G185" s="63" t="s">
        <v>1178</v>
      </c>
    </row>
    <row r="186" spans="1:7" x14ac:dyDescent="0.25">
      <c r="A186" s="63" t="s">
        <v>441</v>
      </c>
      <c r="B186" s="63" t="s">
        <v>441</v>
      </c>
      <c r="C186" s="63" t="s">
        <v>237</v>
      </c>
      <c r="D186" s="63"/>
      <c r="E186" s="69" t="s">
        <v>994</v>
      </c>
      <c r="F186" s="63">
        <v>30</v>
      </c>
      <c r="G186" s="63" t="s">
        <v>1179</v>
      </c>
    </row>
    <row r="187" spans="1:7" x14ac:dyDescent="0.25">
      <c r="A187" s="63" t="s">
        <v>172</v>
      </c>
      <c r="B187" s="63" t="s">
        <v>172</v>
      </c>
      <c r="C187" s="63" t="s">
        <v>237</v>
      </c>
      <c r="D187" s="63"/>
      <c r="E187" s="69" t="s">
        <v>994</v>
      </c>
      <c r="F187" s="63">
        <v>50</v>
      </c>
      <c r="G187" s="63" t="s">
        <v>1180</v>
      </c>
    </row>
    <row r="188" spans="1:7" x14ac:dyDescent="0.25">
      <c r="A188" s="63" t="s">
        <v>173</v>
      </c>
      <c r="B188" s="63" t="s">
        <v>173</v>
      </c>
      <c r="C188" s="63" t="s">
        <v>237</v>
      </c>
      <c r="D188" s="63"/>
      <c r="E188" s="69" t="s">
        <v>994</v>
      </c>
      <c r="F188" s="63">
        <v>50</v>
      </c>
      <c r="G188" s="63" t="s">
        <v>1181</v>
      </c>
    </row>
    <row r="189" spans="1:7" x14ac:dyDescent="0.25">
      <c r="A189" s="63" t="s">
        <v>174</v>
      </c>
      <c r="B189" s="63" t="s">
        <v>174</v>
      </c>
      <c r="C189" s="63" t="s">
        <v>237</v>
      </c>
      <c r="D189" s="63"/>
      <c r="E189" s="69" t="s">
        <v>994</v>
      </c>
      <c r="F189" s="63">
        <v>30</v>
      </c>
      <c r="G189" s="63" t="s">
        <v>1182</v>
      </c>
    </row>
    <row r="190" spans="1:7" x14ac:dyDescent="0.25">
      <c r="A190" s="63" t="s">
        <v>442</v>
      </c>
      <c r="B190" s="63" t="s">
        <v>443</v>
      </c>
      <c r="C190" s="63" t="s">
        <v>444</v>
      </c>
      <c r="D190" s="63"/>
      <c r="E190" s="69" t="s">
        <v>994</v>
      </c>
      <c r="F190" s="63">
        <v>20</v>
      </c>
      <c r="G190" s="63" t="s">
        <v>1183</v>
      </c>
    </row>
    <row r="191" spans="1:7" x14ac:dyDescent="0.25">
      <c r="A191" s="63" t="s">
        <v>445</v>
      </c>
      <c r="B191" s="63" t="s">
        <v>446</v>
      </c>
      <c r="C191" s="63" t="s">
        <v>447</v>
      </c>
      <c r="D191" s="63" t="s">
        <v>448</v>
      </c>
      <c r="E191" s="69" t="s">
        <v>994</v>
      </c>
      <c r="F191" s="63">
        <v>20</v>
      </c>
      <c r="G191" s="63" t="s">
        <v>1184</v>
      </c>
    </row>
    <row r="192" spans="1:7" x14ac:dyDescent="0.25">
      <c r="A192" s="63" t="s">
        <v>175</v>
      </c>
      <c r="B192" s="63" t="s">
        <v>175</v>
      </c>
      <c r="C192" s="63" t="s">
        <v>237</v>
      </c>
      <c r="D192" s="63" t="s">
        <v>449</v>
      </c>
      <c r="E192" s="69" t="s">
        <v>994</v>
      </c>
      <c r="F192" s="63">
        <v>1470</v>
      </c>
      <c r="G192" s="63" t="s">
        <v>1185</v>
      </c>
    </row>
    <row r="193" spans="1:7" x14ac:dyDescent="0.25">
      <c r="A193" s="63" t="s">
        <v>450</v>
      </c>
      <c r="B193" s="63" t="s">
        <v>450</v>
      </c>
      <c r="C193" s="63" t="s">
        <v>237</v>
      </c>
      <c r="D193" s="63" t="s">
        <v>451</v>
      </c>
      <c r="E193" s="69" t="s">
        <v>994</v>
      </c>
      <c r="F193" s="63">
        <v>20</v>
      </c>
      <c r="G193" s="63" t="s">
        <v>1186</v>
      </c>
    </row>
    <row r="194" spans="1:7" x14ac:dyDescent="0.25">
      <c r="A194" s="63" t="s">
        <v>176</v>
      </c>
      <c r="B194" s="63" t="s">
        <v>176</v>
      </c>
      <c r="C194" s="63" t="s">
        <v>237</v>
      </c>
      <c r="D194" s="63"/>
      <c r="E194" s="69" t="s">
        <v>994</v>
      </c>
      <c r="F194" s="63">
        <v>20</v>
      </c>
      <c r="G194" s="63" t="s">
        <v>1187</v>
      </c>
    </row>
    <row r="195" spans="1:7" x14ac:dyDescent="0.25">
      <c r="A195" s="63" t="s">
        <v>177</v>
      </c>
      <c r="B195" s="63" t="s">
        <v>177</v>
      </c>
      <c r="C195" s="63" t="s">
        <v>237</v>
      </c>
      <c r="D195" s="63" t="s">
        <v>452</v>
      </c>
      <c r="E195" s="69" t="s">
        <v>994</v>
      </c>
      <c r="F195" s="63">
        <v>100</v>
      </c>
      <c r="G195" s="63" t="s">
        <v>1188</v>
      </c>
    </row>
    <row r="196" spans="1:7" x14ac:dyDescent="0.25">
      <c r="A196" s="63" t="s">
        <v>453</v>
      </c>
      <c r="B196" s="63" t="s">
        <v>453</v>
      </c>
      <c r="C196" s="63" t="s">
        <v>237</v>
      </c>
      <c r="D196" s="63"/>
      <c r="E196" s="69" t="s">
        <v>994</v>
      </c>
      <c r="F196" s="63">
        <v>40</v>
      </c>
      <c r="G196" s="63" t="s">
        <v>1189</v>
      </c>
    </row>
    <row r="197" spans="1:7" x14ac:dyDescent="0.25">
      <c r="A197" s="63" t="s">
        <v>454</v>
      </c>
      <c r="B197" s="63" t="s">
        <v>454</v>
      </c>
      <c r="C197" s="63" t="s">
        <v>237</v>
      </c>
      <c r="D197" s="63"/>
      <c r="E197" s="69" t="s">
        <v>994</v>
      </c>
      <c r="F197" s="63">
        <v>20</v>
      </c>
      <c r="G197" s="63" t="s">
        <v>1190</v>
      </c>
    </row>
    <row r="198" spans="1:7" x14ac:dyDescent="0.25">
      <c r="A198" s="63" t="s">
        <v>455</v>
      </c>
      <c r="B198" s="63" t="s">
        <v>455</v>
      </c>
      <c r="C198" s="63" t="s">
        <v>237</v>
      </c>
      <c r="D198" s="63"/>
      <c r="E198" s="69" t="s">
        <v>994</v>
      </c>
      <c r="F198" s="63">
        <v>20</v>
      </c>
      <c r="G198" s="63" t="s">
        <v>1191</v>
      </c>
    </row>
    <row r="199" spans="1:7" x14ac:dyDescent="0.25">
      <c r="A199" s="63" t="s">
        <v>456</v>
      </c>
      <c r="B199" s="63" t="s">
        <v>456</v>
      </c>
      <c r="C199" s="63" t="s">
        <v>237</v>
      </c>
      <c r="D199" s="63"/>
      <c r="E199" s="69" t="s">
        <v>994</v>
      </c>
      <c r="F199" s="63">
        <v>100</v>
      </c>
      <c r="G199" s="63" t="s">
        <v>1192</v>
      </c>
    </row>
    <row r="200" spans="1:7" x14ac:dyDescent="0.25">
      <c r="A200" s="63" t="s">
        <v>457</v>
      </c>
      <c r="B200" s="63" t="s">
        <v>457</v>
      </c>
      <c r="C200" s="63" t="s">
        <v>237</v>
      </c>
      <c r="D200" s="63"/>
      <c r="E200" s="69" t="s">
        <v>994</v>
      </c>
      <c r="F200" s="63">
        <v>40</v>
      </c>
      <c r="G200" s="63" t="s">
        <v>1193</v>
      </c>
    </row>
    <row r="201" spans="1:7" x14ac:dyDescent="0.25">
      <c r="A201" s="63" t="s">
        <v>458</v>
      </c>
      <c r="B201" s="63" t="s">
        <v>459</v>
      </c>
      <c r="C201" s="63" t="s">
        <v>460</v>
      </c>
      <c r="D201" s="63" t="s">
        <v>461</v>
      </c>
      <c r="E201" s="69" t="s">
        <v>994</v>
      </c>
      <c r="F201" s="63">
        <v>100</v>
      </c>
      <c r="G201" s="63" t="s">
        <v>1194</v>
      </c>
    </row>
    <row r="202" spans="1:7" x14ac:dyDescent="0.25">
      <c r="A202" s="63" t="s">
        <v>223</v>
      </c>
      <c r="B202" s="63" t="s">
        <v>223</v>
      </c>
      <c r="C202" s="63" t="s">
        <v>237</v>
      </c>
      <c r="D202" s="63"/>
      <c r="E202" s="69" t="s">
        <v>994</v>
      </c>
      <c r="F202" s="63">
        <v>20</v>
      </c>
      <c r="G202" s="63" t="s">
        <v>1195</v>
      </c>
    </row>
    <row r="203" spans="1:7" x14ac:dyDescent="0.25">
      <c r="A203" s="63" t="s">
        <v>462</v>
      </c>
      <c r="B203" s="63" t="s">
        <v>462</v>
      </c>
      <c r="C203" s="63" t="s">
        <v>237</v>
      </c>
      <c r="D203" s="63"/>
      <c r="E203" s="69" t="s">
        <v>994</v>
      </c>
      <c r="F203" s="63">
        <v>30</v>
      </c>
      <c r="G203" s="63" t="s">
        <v>1196</v>
      </c>
    </row>
    <row r="204" spans="1:7" x14ac:dyDescent="0.25">
      <c r="A204" s="63" t="s">
        <v>463</v>
      </c>
      <c r="B204" s="63" t="s">
        <v>463</v>
      </c>
      <c r="C204" s="63" t="s">
        <v>237</v>
      </c>
      <c r="D204" s="63"/>
      <c r="E204" s="69" t="s">
        <v>994</v>
      </c>
      <c r="F204" s="63">
        <v>200</v>
      </c>
      <c r="G204" s="63" t="s">
        <v>1197</v>
      </c>
    </row>
    <row r="205" spans="1:7" x14ac:dyDescent="0.25">
      <c r="A205" s="63" t="s">
        <v>464</v>
      </c>
      <c r="B205" s="63" t="s">
        <v>464</v>
      </c>
      <c r="C205" s="63" t="s">
        <v>237</v>
      </c>
      <c r="D205" s="63"/>
      <c r="E205" s="69" t="s">
        <v>994</v>
      </c>
      <c r="F205" s="63">
        <v>100</v>
      </c>
      <c r="G205" s="63" t="s">
        <v>1198</v>
      </c>
    </row>
    <row r="206" spans="1:7" x14ac:dyDescent="0.25">
      <c r="A206" s="63" t="s">
        <v>465</v>
      </c>
      <c r="B206" s="63" t="s">
        <v>465</v>
      </c>
      <c r="C206" s="63" t="s">
        <v>237</v>
      </c>
      <c r="D206" s="63" t="s">
        <v>466</v>
      </c>
      <c r="E206" s="69" t="s">
        <v>994</v>
      </c>
      <c r="F206" s="63">
        <v>200</v>
      </c>
      <c r="G206" s="63" t="s">
        <v>1199</v>
      </c>
    </row>
    <row r="207" spans="1:7" x14ac:dyDescent="0.25">
      <c r="A207" s="63" t="s">
        <v>467</v>
      </c>
      <c r="B207" s="63" t="s">
        <v>468</v>
      </c>
      <c r="C207" s="63" t="s">
        <v>469</v>
      </c>
      <c r="D207" s="63"/>
      <c r="E207" s="69" t="s">
        <v>994</v>
      </c>
      <c r="F207" s="63">
        <v>300</v>
      </c>
      <c r="G207" s="63" t="s">
        <v>1200</v>
      </c>
    </row>
    <row r="208" spans="1:7" x14ac:dyDescent="0.25">
      <c r="A208" s="63" t="s">
        <v>470</v>
      </c>
      <c r="B208" s="63" t="s">
        <v>471</v>
      </c>
      <c r="C208" s="63" t="s">
        <v>472</v>
      </c>
      <c r="D208" s="63" t="s">
        <v>473</v>
      </c>
      <c r="E208" s="69" t="s">
        <v>994</v>
      </c>
      <c r="F208" s="63">
        <v>100</v>
      </c>
      <c r="G208" s="63" t="s">
        <v>1201</v>
      </c>
    </row>
    <row r="209" spans="1:7" x14ac:dyDescent="0.25">
      <c r="A209" s="63" t="s">
        <v>474</v>
      </c>
      <c r="B209" s="63" t="s">
        <v>474</v>
      </c>
      <c r="C209" s="63" t="s">
        <v>237</v>
      </c>
      <c r="D209" s="63"/>
      <c r="E209" s="69" t="s">
        <v>994</v>
      </c>
      <c r="F209" s="63">
        <v>20</v>
      </c>
      <c r="G209" s="63" t="s">
        <v>1202</v>
      </c>
    </row>
    <row r="210" spans="1:7" x14ac:dyDescent="0.25">
      <c r="A210" s="63" t="s">
        <v>475</v>
      </c>
      <c r="B210" s="63" t="s">
        <v>475</v>
      </c>
      <c r="C210" s="63" t="s">
        <v>237</v>
      </c>
      <c r="D210" s="63"/>
      <c r="E210" s="69" t="s">
        <v>994</v>
      </c>
      <c r="F210" s="63">
        <v>20</v>
      </c>
      <c r="G210" s="63" t="s">
        <v>1203</v>
      </c>
    </row>
    <row r="211" spans="1:7" x14ac:dyDescent="0.25">
      <c r="A211" s="63" t="s">
        <v>476</v>
      </c>
      <c r="B211" s="63" t="s">
        <v>476</v>
      </c>
      <c r="C211" s="63" t="s">
        <v>237</v>
      </c>
      <c r="D211" s="63" t="s">
        <v>477</v>
      </c>
      <c r="E211" s="69" t="s">
        <v>994</v>
      </c>
      <c r="F211" s="63">
        <v>20</v>
      </c>
      <c r="G211" s="63" t="s">
        <v>1204</v>
      </c>
    </row>
    <row r="212" spans="1:7" x14ac:dyDescent="0.25">
      <c r="A212" s="63" t="s">
        <v>224</v>
      </c>
      <c r="B212" s="63" t="s">
        <v>224</v>
      </c>
      <c r="C212" s="63" t="s">
        <v>237</v>
      </c>
      <c r="D212" s="63"/>
      <c r="E212" s="69" t="s">
        <v>994</v>
      </c>
      <c r="F212" s="63">
        <v>100</v>
      </c>
      <c r="G212" s="63" t="s">
        <v>1205</v>
      </c>
    </row>
    <row r="213" spans="1:7" x14ac:dyDescent="0.25">
      <c r="A213" s="63" t="s">
        <v>478</v>
      </c>
      <c r="B213" s="63" t="s">
        <v>478</v>
      </c>
      <c r="C213" s="63" t="s">
        <v>237</v>
      </c>
      <c r="D213" s="63" t="s">
        <v>479</v>
      </c>
      <c r="E213" s="69" t="s">
        <v>994</v>
      </c>
      <c r="F213" s="63">
        <v>40</v>
      </c>
      <c r="G213" s="63" t="s">
        <v>1206</v>
      </c>
    </row>
    <row r="214" spans="1:7" x14ac:dyDescent="0.25">
      <c r="A214" s="63" t="s">
        <v>480</v>
      </c>
      <c r="B214" s="63" t="s">
        <v>480</v>
      </c>
      <c r="C214" s="63" t="s">
        <v>237</v>
      </c>
      <c r="D214" s="63"/>
      <c r="E214" s="69" t="s">
        <v>994</v>
      </c>
      <c r="F214" s="63">
        <v>40</v>
      </c>
      <c r="G214" s="63" t="s">
        <v>1207</v>
      </c>
    </row>
    <row r="215" spans="1:7" x14ac:dyDescent="0.25">
      <c r="A215" s="63" t="s">
        <v>481</v>
      </c>
      <c r="B215" s="63" t="s">
        <v>481</v>
      </c>
      <c r="C215" s="63" t="s">
        <v>237</v>
      </c>
      <c r="D215" s="63" t="s">
        <v>482</v>
      </c>
      <c r="E215" s="69" t="s">
        <v>994</v>
      </c>
      <c r="F215" s="63">
        <v>50</v>
      </c>
      <c r="G215" s="63" t="s">
        <v>1208</v>
      </c>
    </row>
    <row r="216" spans="1:7" x14ac:dyDescent="0.25">
      <c r="A216" s="63" t="s">
        <v>483</v>
      </c>
      <c r="B216" s="63" t="s">
        <v>483</v>
      </c>
      <c r="C216" s="63" t="s">
        <v>237</v>
      </c>
      <c r="D216" s="63"/>
      <c r="E216" s="69" t="s">
        <v>994</v>
      </c>
      <c r="F216" s="63">
        <v>20</v>
      </c>
      <c r="G216" s="63" t="s">
        <v>1209</v>
      </c>
    </row>
    <row r="217" spans="1:7" x14ac:dyDescent="0.25">
      <c r="A217" s="63" t="s">
        <v>178</v>
      </c>
      <c r="B217" s="63" t="s">
        <v>178</v>
      </c>
      <c r="C217" s="63" t="s">
        <v>237</v>
      </c>
      <c r="D217" s="63"/>
      <c r="E217" s="69" t="s">
        <v>994</v>
      </c>
      <c r="F217" s="63">
        <v>40</v>
      </c>
      <c r="G217" s="63" t="s">
        <v>1210</v>
      </c>
    </row>
    <row r="218" spans="1:7" x14ac:dyDescent="0.25">
      <c r="A218" s="63" t="s">
        <v>179</v>
      </c>
      <c r="B218" s="63" t="s">
        <v>179</v>
      </c>
      <c r="C218" s="63" t="s">
        <v>237</v>
      </c>
      <c r="D218" s="63"/>
      <c r="E218" s="69" t="s">
        <v>994</v>
      </c>
      <c r="F218" s="63">
        <v>100</v>
      </c>
      <c r="G218" s="63" t="s">
        <v>1211</v>
      </c>
    </row>
    <row r="219" spans="1:7" x14ac:dyDescent="0.25">
      <c r="A219" s="63" t="s">
        <v>484</v>
      </c>
      <c r="B219" s="63" t="s">
        <v>484</v>
      </c>
      <c r="C219" s="63" t="s">
        <v>237</v>
      </c>
      <c r="D219" s="63"/>
      <c r="E219" s="69" t="s">
        <v>994</v>
      </c>
      <c r="F219" s="63">
        <v>30</v>
      </c>
      <c r="G219" s="63" t="s">
        <v>1212</v>
      </c>
    </row>
    <row r="220" spans="1:7" x14ac:dyDescent="0.25">
      <c r="A220" s="63" t="s">
        <v>485</v>
      </c>
      <c r="B220" s="63" t="s">
        <v>485</v>
      </c>
      <c r="C220" s="63" t="s">
        <v>237</v>
      </c>
      <c r="D220" s="63"/>
      <c r="E220" s="69" t="s">
        <v>994</v>
      </c>
      <c r="F220" s="63">
        <v>40</v>
      </c>
      <c r="G220" s="63" t="s">
        <v>1213</v>
      </c>
    </row>
    <row r="221" spans="1:7" x14ac:dyDescent="0.25">
      <c r="A221" s="63" t="s">
        <v>486</v>
      </c>
      <c r="B221" s="63" t="s">
        <v>486</v>
      </c>
      <c r="C221" s="63" t="s">
        <v>237</v>
      </c>
      <c r="D221" s="63"/>
      <c r="E221" s="69" t="s">
        <v>994</v>
      </c>
      <c r="F221" s="63">
        <v>40</v>
      </c>
      <c r="G221" s="63" t="s">
        <v>1214</v>
      </c>
    </row>
    <row r="222" spans="1:7" x14ac:dyDescent="0.25">
      <c r="A222" s="63" t="s">
        <v>180</v>
      </c>
      <c r="B222" s="63" t="s">
        <v>180</v>
      </c>
      <c r="C222" s="63" t="s">
        <v>237</v>
      </c>
      <c r="D222" s="63" t="s">
        <v>487</v>
      </c>
      <c r="E222" s="69" t="s">
        <v>994</v>
      </c>
      <c r="F222" s="63">
        <v>100</v>
      </c>
      <c r="G222" s="63" t="s">
        <v>1215</v>
      </c>
    </row>
    <row r="223" spans="1:7" x14ac:dyDescent="0.25">
      <c r="A223" s="63" t="s">
        <v>488</v>
      </c>
      <c r="B223" s="63" t="s">
        <v>489</v>
      </c>
      <c r="C223" s="63" t="s">
        <v>490</v>
      </c>
      <c r="D223" s="63"/>
      <c r="E223" s="69" t="s">
        <v>994</v>
      </c>
      <c r="F223" s="63">
        <v>20</v>
      </c>
      <c r="G223" s="63" t="s">
        <v>1216</v>
      </c>
    </row>
    <row r="224" spans="1:7" x14ac:dyDescent="0.25">
      <c r="A224" s="63" t="s">
        <v>491</v>
      </c>
      <c r="B224" s="63" t="s">
        <v>491</v>
      </c>
      <c r="C224" s="63" t="s">
        <v>237</v>
      </c>
      <c r="D224" s="63" t="s">
        <v>492</v>
      </c>
      <c r="E224" s="69" t="s">
        <v>994</v>
      </c>
      <c r="F224" s="63">
        <v>40</v>
      </c>
      <c r="G224" s="63" t="s">
        <v>1217</v>
      </c>
    </row>
    <row r="225" spans="1:7" x14ac:dyDescent="0.25">
      <c r="A225" s="63" t="s">
        <v>493</v>
      </c>
      <c r="B225" s="63" t="s">
        <v>494</v>
      </c>
      <c r="C225" s="63" t="s">
        <v>495</v>
      </c>
      <c r="D225" s="63" t="s">
        <v>496</v>
      </c>
      <c r="E225" s="69" t="s">
        <v>994</v>
      </c>
      <c r="F225" s="63">
        <v>30</v>
      </c>
      <c r="G225" s="63" t="s">
        <v>1218</v>
      </c>
    </row>
    <row r="226" spans="1:7" x14ac:dyDescent="0.25">
      <c r="A226" s="63" t="s">
        <v>497</v>
      </c>
      <c r="B226" s="63" t="s">
        <v>497</v>
      </c>
      <c r="C226" s="63" t="s">
        <v>237</v>
      </c>
      <c r="D226" s="63" t="s">
        <v>498</v>
      </c>
      <c r="E226" s="69" t="s">
        <v>994</v>
      </c>
      <c r="F226" s="63">
        <v>100</v>
      </c>
      <c r="G226" s="63" t="s">
        <v>1219</v>
      </c>
    </row>
    <row r="227" spans="1:7" x14ac:dyDescent="0.25">
      <c r="A227" s="63" t="s">
        <v>499</v>
      </c>
      <c r="B227" s="63" t="s">
        <v>499</v>
      </c>
      <c r="C227" s="63" t="s">
        <v>237</v>
      </c>
      <c r="D227" s="63" t="s">
        <v>500</v>
      </c>
      <c r="E227" s="69" t="s">
        <v>994</v>
      </c>
      <c r="F227" s="63">
        <v>100</v>
      </c>
      <c r="G227" s="63" t="s">
        <v>1220</v>
      </c>
    </row>
    <row r="228" spans="1:7" x14ac:dyDescent="0.25">
      <c r="A228" s="63" t="s">
        <v>501</v>
      </c>
      <c r="B228" s="63" t="s">
        <v>501</v>
      </c>
      <c r="C228" s="63" t="s">
        <v>237</v>
      </c>
      <c r="D228" s="63"/>
      <c r="E228" s="69" t="s">
        <v>994</v>
      </c>
      <c r="F228" s="63">
        <v>100</v>
      </c>
      <c r="G228" s="63" t="s">
        <v>1221</v>
      </c>
    </row>
    <row r="229" spans="1:7" x14ac:dyDescent="0.25">
      <c r="A229" s="63" t="s">
        <v>181</v>
      </c>
      <c r="B229" s="63" t="s">
        <v>181</v>
      </c>
      <c r="C229" s="63" t="s">
        <v>237</v>
      </c>
      <c r="D229" s="63"/>
      <c r="E229" s="69" t="s">
        <v>994</v>
      </c>
      <c r="F229" s="63">
        <v>30</v>
      </c>
      <c r="G229" s="63" t="s">
        <v>1222</v>
      </c>
    </row>
    <row r="230" spans="1:7" x14ac:dyDescent="0.25">
      <c r="A230" s="63" t="s">
        <v>182</v>
      </c>
      <c r="B230" s="63" t="s">
        <v>182</v>
      </c>
      <c r="C230" s="63" t="s">
        <v>237</v>
      </c>
      <c r="D230" s="63"/>
      <c r="E230" s="69" t="s">
        <v>994</v>
      </c>
      <c r="F230" s="63">
        <v>20</v>
      </c>
      <c r="G230" s="63" t="s">
        <v>1223</v>
      </c>
    </row>
    <row r="231" spans="1:7" x14ac:dyDescent="0.25">
      <c r="A231" s="63" t="s">
        <v>502</v>
      </c>
      <c r="B231" s="63" t="s">
        <v>502</v>
      </c>
      <c r="C231" s="63" t="s">
        <v>237</v>
      </c>
      <c r="D231" s="63" t="s">
        <v>503</v>
      </c>
      <c r="E231" s="69" t="s">
        <v>994</v>
      </c>
      <c r="F231" s="63">
        <v>40</v>
      </c>
      <c r="G231" s="63" t="s">
        <v>1224</v>
      </c>
    </row>
    <row r="232" spans="1:7" x14ac:dyDescent="0.25">
      <c r="A232" s="63" t="s">
        <v>504</v>
      </c>
      <c r="B232" s="63" t="s">
        <v>504</v>
      </c>
      <c r="C232" s="63" t="s">
        <v>237</v>
      </c>
      <c r="D232" s="63" t="s">
        <v>181</v>
      </c>
      <c r="E232" s="69" t="s">
        <v>994</v>
      </c>
      <c r="F232" s="63">
        <v>100</v>
      </c>
      <c r="G232" s="63" t="s">
        <v>1225</v>
      </c>
    </row>
    <row r="233" spans="1:7" x14ac:dyDescent="0.25">
      <c r="A233" s="63" t="s">
        <v>505</v>
      </c>
      <c r="B233" s="63" t="s">
        <v>505</v>
      </c>
      <c r="C233" s="63" t="s">
        <v>237</v>
      </c>
      <c r="D233" s="63"/>
      <c r="E233" s="69" t="s">
        <v>994</v>
      </c>
      <c r="F233" s="63">
        <v>100</v>
      </c>
      <c r="G233" s="63" t="s">
        <v>1226</v>
      </c>
    </row>
    <row r="234" spans="1:7" x14ac:dyDescent="0.25">
      <c r="A234" s="63" t="s">
        <v>506</v>
      </c>
      <c r="B234" s="63" t="s">
        <v>506</v>
      </c>
      <c r="C234" s="63" t="s">
        <v>237</v>
      </c>
      <c r="D234" s="63" t="s">
        <v>507</v>
      </c>
      <c r="E234" s="69" t="s">
        <v>994</v>
      </c>
      <c r="F234" s="63">
        <v>20</v>
      </c>
      <c r="G234" s="63" t="s">
        <v>1227</v>
      </c>
    </row>
    <row r="235" spans="1:7" x14ac:dyDescent="0.25">
      <c r="A235" s="63" t="s">
        <v>508</v>
      </c>
      <c r="B235" s="63" t="s">
        <v>508</v>
      </c>
      <c r="C235" s="63" t="s">
        <v>237</v>
      </c>
      <c r="D235" s="63"/>
      <c r="E235" s="69" t="s">
        <v>994</v>
      </c>
      <c r="F235" s="63">
        <v>100</v>
      </c>
      <c r="G235" s="63" t="s">
        <v>1228</v>
      </c>
    </row>
    <row r="236" spans="1:7" x14ac:dyDescent="0.25">
      <c r="A236" s="63" t="s">
        <v>509</v>
      </c>
      <c r="B236" s="63" t="s">
        <v>509</v>
      </c>
      <c r="C236" s="63" t="s">
        <v>237</v>
      </c>
      <c r="D236" s="63" t="s">
        <v>510</v>
      </c>
      <c r="E236" s="69" t="s">
        <v>994</v>
      </c>
      <c r="F236" s="63">
        <v>50</v>
      </c>
      <c r="G236" s="63" t="s">
        <v>1229</v>
      </c>
    </row>
    <row r="237" spans="1:7" x14ac:dyDescent="0.25">
      <c r="A237" s="63" t="s">
        <v>183</v>
      </c>
      <c r="B237" s="63" t="s">
        <v>183</v>
      </c>
      <c r="C237" s="63" t="s">
        <v>237</v>
      </c>
      <c r="D237" s="63" t="s">
        <v>511</v>
      </c>
      <c r="E237" s="69" t="s">
        <v>994</v>
      </c>
      <c r="F237" s="63">
        <v>100</v>
      </c>
      <c r="G237" s="63" t="s">
        <v>1230</v>
      </c>
    </row>
    <row r="238" spans="1:7" x14ac:dyDescent="0.25">
      <c r="A238" s="63" t="s">
        <v>512</v>
      </c>
      <c r="B238" s="63" t="s">
        <v>512</v>
      </c>
      <c r="C238" s="63" t="s">
        <v>237</v>
      </c>
      <c r="D238" s="63"/>
      <c r="E238" s="69" t="s">
        <v>994</v>
      </c>
      <c r="F238" s="63">
        <v>30</v>
      </c>
      <c r="G238" s="63" t="s">
        <v>1231</v>
      </c>
    </row>
    <row r="239" spans="1:7" x14ac:dyDescent="0.25">
      <c r="A239" s="63" t="s">
        <v>513</v>
      </c>
      <c r="B239" s="63" t="s">
        <v>513</v>
      </c>
      <c r="C239" s="63" t="s">
        <v>237</v>
      </c>
      <c r="D239" s="63" t="s">
        <v>514</v>
      </c>
      <c r="E239" s="69" t="s">
        <v>994</v>
      </c>
      <c r="F239" s="63">
        <v>300</v>
      </c>
      <c r="G239" s="63" t="s">
        <v>1232</v>
      </c>
    </row>
    <row r="240" spans="1:7" x14ac:dyDescent="0.25">
      <c r="A240" s="63" t="s">
        <v>515</v>
      </c>
      <c r="B240" s="63" t="s">
        <v>515</v>
      </c>
      <c r="C240" s="63" t="s">
        <v>237</v>
      </c>
      <c r="D240" s="63"/>
      <c r="E240" s="69" t="s">
        <v>994</v>
      </c>
      <c r="F240" s="63">
        <v>50</v>
      </c>
      <c r="G240" s="63" t="s">
        <v>1233</v>
      </c>
    </row>
    <row r="241" spans="1:7" x14ac:dyDescent="0.25">
      <c r="A241" s="63" t="s">
        <v>516</v>
      </c>
      <c r="B241" s="63" t="s">
        <v>516</v>
      </c>
      <c r="C241" s="63" t="s">
        <v>237</v>
      </c>
      <c r="D241" s="63" t="s">
        <v>515</v>
      </c>
      <c r="E241" s="69" t="s">
        <v>994</v>
      </c>
      <c r="F241" s="63">
        <v>50</v>
      </c>
      <c r="G241" s="63" t="s">
        <v>1234</v>
      </c>
    </row>
    <row r="242" spans="1:7" x14ac:dyDescent="0.25">
      <c r="A242" s="63" t="s">
        <v>517</v>
      </c>
      <c r="B242" s="63" t="s">
        <v>517</v>
      </c>
      <c r="C242" s="63" t="s">
        <v>237</v>
      </c>
      <c r="D242" s="63" t="s">
        <v>518</v>
      </c>
      <c r="E242" s="69" t="s">
        <v>994</v>
      </c>
      <c r="F242" s="63">
        <v>50</v>
      </c>
      <c r="G242" s="63" t="s">
        <v>1235</v>
      </c>
    </row>
    <row r="243" spans="1:7" x14ac:dyDescent="0.25">
      <c r="A243" s="63" t="s">
        <v>519</v>
      </c>
      <c r="B243" s="63" t="s">
        <v>519</v>
      </c>
      <c r="C243" s="63" t="s">
        <v>237</v>
      </c>
      <c r="D243" s="63" t="s">
        <v>520</v>
      </c>
      <c r="E243" s="69" t="s">
        <v>994</v>
      </c>
      <c r="F243" s="63">
        <v>30</v>
      </c>
      <c r="G243" s="63" t="s">
        <v>1236</v>
      </c>
    </row>
    <row r="244" spans="1:7" x14ac:dyDescent="0.25">
      <c r="A244" s="63" t="s">
        <v>521</v>
      </c>
      <c r="B244" s="63" t="s">
        <v>522</v>
      </c>
      <c r="C244" s="63" t="s">
        <v>523</v>
      </c>
      <c r="D244" s="63" t="s">
        <v>524</v>
      </c>
      <c r="E244" s="69" t="s">
        <v>994</v>
      </c>
      <c r="F244" s="63">
        <v>20</v>
      </c>
      <c r="G244" s="63" t="s">
        <v>1237</v>
      </c>
    </row>
    <row r="245" spans="1:7" x14ac:dyDescent="0.25">
      <c r="A245" s="63" t="s">
        <v>525</v>
      </c>
      <c r="B245" s="63" t="s">
        <v>525</v>
      </c>
      <c r="C245" s="63" t="s">
        <v>237</v>
      </c>
      <c r="D245" s="63"/>
      <c r="E245" s="69" t="s">
        <v>994</v>
      </c>
      <c r="F245" s="63">
        <v>20</v>
      </c>
      <c r="G245" s="63" t="s">
        <v>1238</v>
      </c>
    </row>
    <row r="246" spans="1:7" x14ac:dyDescent="0.25">
      <c r="A246" s="63" t="s">
        <v>526</v>
      </c>
      <c r="B246" s="63" t="s">
        <v>526</v>
      </c>
      <c r="C246" s="63" t="s">
        <v>237</v>
      </c>
      <c r="D246" s="63"/>
      <c r="E246" s="69" t="s">
        <v>994</v>
      </c>
      <c r="F246" s="63">
        <v>30</v>
      </c>
      <c r="G246" s="63" t="s">
        <v>1239</v>
      </c>
    </row>
    <row r="247" spans="1:7" x14ac:dyDescent="0.25">
      <c r="A247" s="63" t="s">
        <v>527</v>
      </c>
      <c r="B247" s="63" t="s">
        <v>527</v>
      </c>
      <c r="C247" s="63" t="s">
        <v>237</v>
      </c>
      <c r="D247" s="63"/>
      <c r="E247" s="69" t="s">
        <v>994</v>
      </c>
      <c r="F247" s="63">
        <v>100</v>
      </c>
      <c r="G247" s="63" t="s">
        <v>1240</v>
      </c>
    </row>
    <row r="248" spans="1:7" x14ac:dyDescent="0.25">
      <c r="A248" s="63" t="s">
        <v>528</v>
      </c>
      <c r="B248" s="63" t="s">
        <v>529</v>
      </c>
      <c r="C248" s="63" t="s">
        <v>530</v>
      </c>
      <c r="D248" s="63"/>
      <c r="E248" s="69" t="s">
        <v>994</v>
      </c>
      <c r="F248" s="63">
        <v>100</v>
      </c>
      <c r="G248" s="63" t="s">
        <v>1241</v>
      </c>
    </row>
    <row r="249" spans="1:7" x14ac:dyDescent="0.25">
      <c r="A249" s="63" t="s">
        <v>531</v>
      </c>
      <c r="B249" s="63" t="s">
        <v>531</v>
      </c>
      <c r="C249" s="63" t="s">
        <v>237</v>
      </c>
      <c r="D249" s="63"/>
      <c r="E249" s="69" t="s">
        <v>994</v>
      </c>
      <c r="F249" s="63">
        <v>100</v>
      </c>
      <c r="G249" s="63" t="s">
        <v>1242</v>
      </c>
    </row>
    <row r="250" spans="1:7" x14ac:dyDescent="0.25">
      <c r="A250" s="63" t="s">
        <v>532</v>
      </c>
      <c r="B250" s="63" t="s">
        <v>532</v>
      </c>
      <c r="C250" s="63" t="s">
        <v>237</v>
      </c>
      <c r="D250" s="63"/>
      <c r="E250" s="69" t="s">
        <v>994</v>
      </c>
      <c r="F250" s="63">
        <v>20</v>
      </c>
      <c r="G250" s="63" t="s">
        <v>1243</v>
      </c>
    </row>
    <row r="251" spans="1:7" x14ac:dyDescent="0.25">
      <c r="A251" s="63" t="s">
        <v>533</v>
      </c>
      <c r="B251" s="63" t="s">
        <v>533</v>
      </c>
      <c r="C251" s="63" t="s">
        <v>237</v>
      </c>
      <c r="D251" s="63"/>
      <c r="E251" s="69" t="s">
        <v>994</v>
      </c>
      <c r="F251" s="63">
        <v>50</v>
      </c>
      <c r="G251" s="63" t="s">
        <v>1244</v>
      </c>
    </row>
    <row r="252" spans="1:7" x14ac:dyDescent="0.25">
      <c r="A252" s="63" t="s">
        <v>534</v>
      </c>
      <c r="B252" s="63" t="s">
        <v>534</v>
      </c>
      <c r="C252" s="63" t="s">
        <v>237</v>
      </c>
      <c r="D252" s="63" t="s">
        <v>535</v>
      </c>
      <c r="E252" s="69" t="s">
        <v>994</v>
      </c>
      <c r="F252" s="63">
        <v>20</v>
      </c>
      <c r="G252" s="63" t="s">
        <v>1245</v>
      </c>
    </row>
    <row r="253" spans="1:7" x14ac:dyDescent="0.25">
      <c r="A253" s="63" t="s">
        <v>536</v>
      </c>
      <c r="B253" s="63" t="s">
        <v>537</v>
      </c>
      <c r="C253" s="63" t="s">
        <v>538</v>
      </c>
      <c r="D253" s="63" t="s">
        <v>539</v>
      </c>
      <c r="E253" s="69" t="s">
        <v>994</v>
      </c>
      <c r="F253" s="63">
        <v>30</v>
      </c>
      <c r="G253" s="63" t="s">
        <v>1246</v>
      </c>
    </row>
    <row r="254" spans="1:7" x14ac:dyDescent="0.25">
      <c r="A254" s="63" t="s">
        <v>540</v>
      </c>
      <c r="B254" s="63" t="s">
        <v>540</v>
      </c>
      <c r="C254" s="63" t="s">
        <v>237</v>
      </c>
      <c r="D254" s="63"/>
      <c r="E254" s="69" t="s">
        <v>994</v>
      </c>
      <c r="F254" s="63">
        <v>100</v>
      </c>
      <c r="G254" s="63" t="s">
        <v>1247</v>
      </c>
    </row>
    <row r="255" spans="1:7" x14ac:dyDescent="0.25">
      <c r="A255" s="63" t="s">
        <v>541</v>
      </c>
      <c r="B255" s="63" t="s">
        <v>541</v>
      </c>
      <c r="C255" s="63" t="s">
        <v>237</v>
      </c>
      <c r="D255" s="63"/>
      <c r="E255" s="69" t="s">
        <v>994</v>
      </c>
      <c r="F255" s="63">
        <v>100</v>
      </c>
      <c r="G255" s="63" t="s">
        <v>1248</v>
      </c>
    </row>
    <row r="256" spans="1:7" x14ac:dyDescent="0.25">
      <c r="A256" s="63" t="s">
        <v>542</v>
      </c>
      <c r="B256" s="63" t="s">
        <v>542</v>
      </c>
      <c r="C256" s="63" t="s">
        <v>237</v>
      </c>
      <c r="D256" s="63"/>
      <c r="E256" s="69" t="s">
        <v>994</v>
      </c>
      <c r="F256" s="63">
        <v>30</v>
      </c>
      <c r="G256" s="63" t="s">
        <v>1249</v>
      </c>
    </row>
    <row r="257" spans="1:7" x14ac:dyDescent="0.25">
      <c r="A257" s="63" t="s">
        <v>543</v>
      </c>
      <c r="B257" s="63" t="s">
        <v>543</v>
      </c>
      <c r="C257" s="63" t="s">
        <v>237</v>
      </c>
      <c r="D257" s="63"/>
      <c r="E257" s="69" t="s">
        <v>994</v>
      </c>
      <c r="F257" s="63">
        <v>20</v>
      </c>
      <c r="G257" s="63" t="s">
        <v>1250</v>
      </c>
    </row>
    <row r="258" spans="1:7" x14ac:dyDescent="0.25">
      <c r="A258" s="63" t="s">
        <v>184</v>
      </c>
      <c r="B258" s="63" t="s">
        <v>184</v>
      </c>
      <c r="C258" s="63" t="s">
        <v>237</v>
      </c>
      <c r="D258" s="63"/>
      <c r="E258" s="69" t="s">
        <v>994</v>
      </c>
      <c r="F258" s="63">
        <v>100</v>
      </c>
      <c r="G258" s="63" t="s">
        <v>1251</v>
      </c>
    </row>
    <row r="259" spans="1:7" x14ac:dyDescent="0.25">
      <c r="A259" s="63" t="s">
        <v>544</v>
      </c>
      <c r="B259" s="63" t="s">
        <v>544</v>
      </c>
      <c r="C259" s="63" t="s">
        <v>237</v>
      </c>
      <c r="D259" s="63"/>
      <c r="E259" s="69" t="s">
        <v>994</v>
      </c>
      <c r="F259" s="63">
        <v>100</v>
      </c>
      <c r="G259" s="63" t="s">
        <v>1252</v>
      </c>
    </row>
    <row r="260" spans="1:7" x14ac:dyDescent="0.25">
      <c r="A260" s="63" t="s">
        <v>545</v>
      </c>
      <c r="B260" s="63" t="s">
        <v>545</v>
      </c>
      <c r="C260" s="63" t="s">
        <v>237</v>
      </c>
      <c r="D260" s="63" t="s">
        <v>546</v>
      </c>
      <c r="E260" s="69" t="s">
        <v>994</v>
      </c>
      <c r="F260" s="63">
        <v>40</v>
      </c>
      <c r="G260" s="63" t="s">
        <v>1253</v>
      </c>
    </row>
    <row r="261" spans="1:7" x14ac:dyDescent="0.25">
      <c r="A261" s="63" t="s">
        <v>547</v>
      </c>
      <c r="B261" s="63" t="s">
        <v>547</v>
      </c>
      <c r="C261" s="63" t="s">
        <v>237</v>
      </c>
      <c r="D261" s="63" t="s">
        <v>545</v>
      </c>
      <c r="E261" s="69" t="s">
        <v>994</v>
      </c>
      <c r="F261" s="63">
        <v>20</v>
      </c>
      <c r="G261" s="63" t="s">
        <v>1254</v>
      </c>
    </row>
    <row r="262" spans="1:7" x14ac:dyDescent="0.25">
      <c r="A262" s="63" t="s">
        <v>185</v>
      </c>
      <c r="B262" s="63" t="s">
        <v>185</v>
      </c>
      <c r="C262" s="63" t="s">
        <v>237</v>
      </c>
      <c r="D262" s="63"/>
      <c r="E262" s="69" t="s">
        <v>994</v>
      </c>
      <c r="F262" s="63">
        <v>20</v>
      </c>
      <c r="G262" s="63" t="s">
        <v>1255</v>
      </c>
    </row>
    <row r="263" spans="1:7" x14ac:dyDescent="0.25">
      <c r="A263" s="63" t="s">
        <v>186</v>
      </c>
      <c r="B263" s="63" t="s">
        <v>186</v>
      </c>
      <c r="C263" s="63" t="s">
        <v>237</v>
      </c>
      <c r="D263" s="63"/>
      <c r="E263" s="69" t="s">
        <v>994</v>
      </c>
      <c r="F263" s="63">
        <v>30</v>
      </c>
      <c r="G263" s="63" t="s">
        <v>1256</v>
      </c>
    </row>
    <row r="264" spans="1:7" x14ac:dyDescent="0.25">
      <c r="A264" s="63" t="s">
        <v>548</v>
      </c>
      <c r="B264" s="63" t="s">
        <v>548</v>
      </c>
      <c r="C264" s="63" t="s">
        <v>237</v>
      </c>
      <c r="D264" s="63" t="s">
        <v>186</v>
      </c>
      <c r="E264" s="69" t="s">
        <v>994</v>
      </c>
      <c r="F264" s="63">
        <v>50</v>
      </c>
      <c r="G264" s="63" t="s">
        <v>1257</v>
      </c>
    </row>
    <row r="265" spans="1:7" x14ac:dyDescent="0.25">
      <c r="A265" s="63" t="s">
        <v>549</v>
      </c>
      <c r="B265" s="63" t="s">
        <v>549</v>
      </c>
      <c r="C265" s="63" t="s">
        <v>237</v>
      </c>
      <c r="D265" s="63"/>
      <c r="E265" s="69" t="s">
        <v>994</v>
      </c>
      <c r="F265" s="63">
        <v>30</v>
      </c>
      <c r="G265" s="63" t="s">
        <v>1258</v>
      </c>
    </row>
    <row r="266" spans="1:7" x14ac:dyDescent="0.25">
      <c r="A266" s="63" t="s">
        <v>550</v>
      </c>
      <c r="B266" s="63" t="s">
        <v>550</v>
      </c>
      <c r="C266" s="63" t="s">
        <v>237</v>
      </c>
      <c r="D266" s="63"/>
      <c r="E266" s="69" t="s">
        <v>994</v>
      </c>
      <c r="F266" s="63">
        <v>100</v>
      </c>
      <c r="G266" s="63" t="s">
        <v>1259</v>
      </c>
    </row>
    <row r="267" spans="1:7" x14ac:dyDescent="0.25">
      <c r="A267" s="63" t="s">
        <v>187</v>
      </c>
      <c r="B267" s="63" t="s">
        <v>187</v>
      </c>
      <c r="C267" s="63" t="s">
        <v>237</v>
      </c>
      <c r="D267" s="63"/>
      <c r="E267" s="69" t="s">
        <v>994</v>
      </c>
      <c r="F267" s="63">
        <v>100</v>
      </c>
      <c r="G267" s="63" t="s">
        <v>1260</v>
      </c>
    </row>
    <row r="268" spans="1:7" x14ac:dyDescent="0.25">
      <c r="A268" s="63" t="s">
        <v>551</v>
      </c>
      <c r="B268" s="63" t="s">
        <v>551</v>
      </c>
      <c r="C268" s="63" t="s">
        <v>237</v>
      </c>
      <c r="D268" s="63"/>
      <c r="E268" s="69" t="s">
        <v>994</v>
      </c>
      <c r="F268" s="63">
        <v>100</v>
      </c>
      <c r="G268" s="63" t="s">
        <v>1261</v>
      </c>
    </row>
    <row r="269" spans="1:7" x14ac:dyDescent="0.25">
      <c r="A269" s="63" t="s">
        <v>225</v>
      </c>
      <c r="B269" s="63" t="s">
        <v>225</v>
      </c>
      <c r="C269" s="63" t="s">
        <v>237</v>
      </c>
      <c r="D269" s="63"/>
      <c r="E269" s="69" t="s">
        <v>994</v>
      </c>
      <c r="F269" s="63">
        <v>30</v>
      </c>
      <c r="G269" s="63" t="s">
        <v>1262</v>
      </c>
    </row>
    <row r="270" spans="1:7" x14ac:dyDescent="0.25">
      <c r="A270" s="63" t="s">
        <v>188</v>
      </c>
      <c r="B270" s="63" t="s">
        <v>188</v>
      </c>
      <c r="C270" s="63" t="s">
        <v>237</v>
      </c>
      <c r="D270" s="63"/>
      <c r="E270" s="69" t="s">
        <v>994</v>
      </c>
      <c r="F270" s="63">
        <v>20</v>
      </c>
      <c r="G270" s="63" t="s">
        <v>1263</v>
      </c>
    </row>
    <row r="271" spans="1:7" x14ac:dyDescent="0.25">
      <c r="A271" s="63" t="s">
        <v>226</v>
      </c>
      <c r="B271" s="63" t="s">
        <v>226</v>
      </c>
      <c r="C271" s="63" t="s">
        <v>237</v>
      </c>
      <c r="D271" s="63"/>
      <c r="E271" s="69" t="s">
        <v>994</v>
      </c>
      <c r="F271" s="63">
        <v>30</v>
      </c>
      <c r="G271" s="63" t="s">
        <v>1264</v>
      </c>
    </row>
    <row r="272" spans="1:7" x14ac:dyDescent="0.25">
      <c r="A272" s="63" t="s">
        <v>552</v>
      </c>
      <c r="B272" s="63" t="s">
        <v>552</v>
      </c>
      <c r="C272" s="63" t="s">
        <v>237</v>
      </c>
      <c r="D272" s="63"/>
      <c r="E272" s="69" t="s">
        <v>994</v>
      </c>
      <c r="F272" s="63">
        <v>40</v>
      </c>
      <c r="G272" s="63" t="s">
        <v>1265</v>
      </c>
    </row>
    <row r="273" spans="1:7" x14ac:dyDescent="0.25">
      <c r="A273" s="63" t="s">
        <v>553</v>
      </c>
      <c r="B273" s="63" t="s">
        <v>553</v>
      </c>
      <c r="C273" s="63" t="s">
        <v>237</v>
      </c>
      <c r="D273" s="63"/>
      <c r="E273" s="69" t="s">
        <v>994</v>
      </c>
      <c r="F273" s="63">
        <v>20</v>
      </c>
      <c r="G273" s="63" t="s">
        <v>1266</v>
      </c>
    </row>
    <row r="274" spans="1:7" x14ac:dyDescent="0.25">
      <c r="A274" s="63" t="s">
        <v>189</v>
      </c>
      <c r="B274" s="63" t="s">
        <v>189</v>
      </c>
      <c r="C274" s="63" t="s">
        <v>237</v>
      </c>
      <c r="D274" s="63"/>
      <c r="E274" s="69" t="s">
        <v>994</v>
      </c>
      <c r="F274" s="63">
        <v>30</v>
      </c>
      <c r="G274" s="63" t="s">
        <v>1267</v>
      </c>
    </row>
    <row r="275" spans="1:7" x14ac:dyDescent="0.25">
      <c r="A275" s="63" t="s">
        <v>190</v>
      </c>
      <c r="B275" s="63" t="s">
        <v>190</v>
      </c>
      <c r="C275" s="63" t="s">
        <v>237</v>
      </c>
      <c r="D275" s="63"/>
      <c r="E275" s="69" t="s">
        <v>994</v>
      </c>
      <c r="F275" s="63">
        <v>30</v>
      </c>
      <c r="G275" s="63" t="s">
        <v>1268</v>
      </c>
    </row>
    <row r="276" spans="1:7" x14ac:dyDescent="0.25">
      <c r="A276" s="63" t="s">
        <v>554</v>
      </c>
      <c r="B276" s="63" t="s">
        <v>554</v>
      </c>
      <c r="C276" s="63" t="s">
        <v>237</v>
      </c>
      <c r="D276" s="63"/>
      <c r="E276" s="69" t="s">
        <v>994</v>
      </c>
      <c r="F276" s="63">
        <v>20</v>
      </c>
      <c r="G276" s="63" t="s">
        <v>1269</v>
      </c>
    </row>
    <row r="277" spans="1:7" x14ac:dyDescent="0.25">
      <c r="A277" s="63" t="s">
        <v>191</v>
      </c>
      <c r="B277" s="63" t="s">
        <v>191</v>
      </c>
      <c r="C277" s="63" t="s">
        <v>237</v>
      </c>
      <c r="D277" s="63"/>
      <c r="E277" s="69" t="s">
        <v>994</v>
      </c>
      <c r="F277" s="63">
        <v>20</v>
      </c>
      <c r="G277" s="63" t="s">
        <v>1270</v>
      </c>
    </row>
    <row r="278" spans="1:7" x14ac:dyDescent="0.25">
      <c r="A278" s="63" t="s">
        <v>192</v>
      </c>
      <c r="B278" s="63" t="s">
        <v>192</v>
      </c>
      <c r="C278" s="63" t="s">
        <v>237</v>
      </c>
      <c r="D278" s="63"/>
      <c r="E278" s="69" t="s">
        <v>994</v>
      </c>
      <c r="F278" s="63">
        <v>20</v>
      </c>
      <c r="G278" s="63" t="s">
        <v>1271</v>
      </c>
    </row>
    <row r="279" spans="1:7" x14ac:dyDescent="0.25">
      <c r="A279" s="63" t="s">
        <v>555</v>
      </c>
      <c r="B279" s="63" t="s">
        <v>555</v>
      </c>
      <c r="C279" s="63" t="s">
        <v>237</v>
      </c>
      <c r="D279" s="63"/>
      <c r="E279" s="69" t="s">
        <v>994</v>
      </c>
      <c r="F279" s="63">
        <v>20</v>
      </c>
      <c r="G279" s="63" t="s">
        <v>1272</v>
      </c>
    </row>
    <row r="280" spans="1:7" x14ac:dyDescent="0.25">
      <c r="A280" s="63" t="s">
        <v>556</v>
      </c>
      <c r="B280" s="63" t="s">
        <v>556</v>
      </c>
      <c r="C280" s="63" t="s">
        <v>237</v>
      </c>
      <c r="D280" s="63"/>
      <c r="E280" s="69" t="s">
        <v>994</v>
      </c>
      <c r="F280" s="63">
        <v>20</v>
      </c>
      <c r="G280" s="63" t="s">
        <v>1273</v>
      </c>
    </row>
    <row r="281" spans="1:7" x14ac:dyDescent="0.25">
      <c r="A281" s="63" t="s">
        <v>557</v>
      </c>
      <c r="B281" s="63" t="s">
        <v>557</v>
      </c>
      <c r="C281" s="63" t="s">
        <v>237</v>
      </c>
      <c r="D281" s="63"/>
      <c r="E281" s="69" t="s">
        <v>994</v>
      </c>
      <c r="F281" s="63">
        <v>20</v>
      </c>
      <c r="G281" s="63" t="s">
        <v>1274</v>
      </c>
    </row>
    <row r="282" spans="1:7" x14ac:dyDescent="0.25">
      <c r="A282" s="63" t="s">
        <v>558</v>
      </c>
      <c r="B282" s="63" t="s">
        <v>558</v>
      </c>
      <c r="C282" s="63" t="s">
        <v>237</v>
      </c>
      <c r="D282" s="63"/>
      <c r="E282" s="69" t="s">
        <v>994</v>
      </c>
      <c r="F282" s="63">
        <v>20</v>
      </c>
      <c r="G282" s="63" t="s">
        <v>1275</v>
      </c>
    </row>
    <row r="283" spans="1:7" x14ac:dyDescent="0.25">
      <c r="A283" s="63" t="s">
        <v>193</v>
      </c>
      <c r="B283" s="63" t="s">
        <v>193</v>
      </c>
      <c r="C283" s="63" t="s">
        <v>237</v>
      </c>
      <c r="D283" s="63"/>
      <c r="E283" s="69" t="s">
        <v>994</v>
      </c>
      <c r="F283" s="63">
        <v>20</v>
      </c>
      <c r="G283" s="63" t="s">
        <v>1276</v>
      </c>
    </row>
    <row r="284" spans="1:7" x14ac:dyDescent="0.25">
      <c r="A284" s="63" t="s">
        <v>559</v>
      </c>
      <c r="B284" s="63" t="s">
        <v>559</v>
      </c>
      <c r="C284" s="63" t="s">
        <v>237</v>
      </c>
      <c r="D284" s="63"/>
      <c r="E284" s="69" t="s">
        <v>994</v>
      </c>
      <c r="F284" s="63">
        <v>100</v>
      </c>
      <c r="G284" s="63" t="s">
        <v>1277</v>
      </c>
    </row>
    <row r="285" spans="1:7" x14ac:dyDescent="0.25">
      <c r="A285" s="63" t="s">
        <v>560</v>
      </c>
      <c r="B285" s="63" t="s">
        <v>561</v>
      </c>
      <c r="C285" s="63" t="s">
        <v>562</v>
      </c>
      <c r="D285" s="63" t="s">
        <v>563</v>
      </c>
      <c r="E285" s="69" t="s">
        <v>994</v>
      </c>
      <c r="F285" s="63">
        <v>200</v>
      </c>
      <c r="G285" s="63" t="s">
        <v>1278</v>
      </c>
    </row>
    <row r="286" spans="1:7" x14ac:dyDescent="0.25">
      <c r="A286" s="63" t="s">
        <v>194</v>
      </c>
      <c r="B286" s="63" t="s">
        <v>194</v>
      </c>
      <c r="C286" s="63" t="s">
        <v>237</v>
      </c>
      <c r="D286" s="63"/>
      <c r="E286" s="69" t="s">
        <v>994</v>
      </c>
      <c r="F286" s="63">
        <v>30</v>
      </c>
      <c r="G286" s="63" t="s">
        <v>1279</v>
      </c>
    </row>
    <row r="287" spans="1:7" x14ac:dyDescent="0.25">
      <c r="A287" s="63" t="s">
        <v>564</v>
      </c>
      <c r="B287" s="63" t="s">
        <v>565</v>
      </c>
      <c r="C287" s="63" t="s">
        <v>566</v>
      </c>
      <c r="D287" s="63" t="s">
        <v>567</v>
      </c>
      <c r="E287" s="69" t="s">
        <v>994</v>
      </c>
      <c r="F287" s="63">
        <v>40</v>
      </c>
      <c r="G287" s="63" t="s">
        <v>1280</v>
      </c>
    </row>
    <row r="288" spans="1:7" x14ac:dyDescent="0.25">
      <c r="A288" s="63" t="s">
        <v>568</v>
      </c>
      <c r="B288" s="63" t="s">
        <v>569</v>
      </c>
      <c r="C288" s="63" t="s">
        <v>570</v>
      </c>
      <c r="D288" s="63" t="s">
        <v>571</v>
      </c>
      <c r="E288" s="69" t="s">
        <v>994</v>
      </c>
      <c r="F288" s="63">
        <v>100</v>
      </c>
      <c r="G288" s="63" t="s">
        <v>1281</v>
      </c>
    </row>
    <row r="289" spans="1:7" x14ac:dyDescent="0.25">
      <c r="A289" s="63" t="s">
        <v>572</v>
      </c>
      <c r="B289" s="63" t="s">
        <v>573</v>
      </c>
      <c r="C289" s="63" t="s">
        <v>574</v>
      </c>
      <c r="D289" s="63" t="s">
        <v>575</v>
      </c>
      <c r="E289" s="69" t="s">
        <v>994</v>
      </c>
      <c r="F289" s="63">
        <v>100</v>
      </c>
      <c r="G289" s="63" t="s">
        <v>1282</v>
      </c>
    </row>
    <row r="290" spans="1:7" x14ac:dyDescent="0.25">
      <c r="A290" s="63" t="s">
        <v>576</v>
      </c>
      <c r="B290" s="63" t="s">
        <v>576</v>
      </c>
      <c r="C290" s="63" t="s">
        <v>237</v>
      </c>
      <c r="D290" s="63"/>
      <c r="E290" s="69" t="s">
        <v>994</v>
      </c>
      <c r="F290" s="63">
        <v>20</v>
      </c>
      <c r="G290" s="63" t="s">
        <v>1283</v>
      </c>
    </row>
    <row r="291" spans="1:7" x14ac:dyDescent="0.25">
      <c r="A291" s="63" t="s">
        <v>577</v>
      </c>
      <c r="B291" s="63" t="s">
        <v>578</v>
      </c>
      <c r="C291" s="63" t="s">
        <v>579</v>
      </c>
      <c r="D291" s="63"/>
      <c r="E291" s="69" t="s">
        <v>994</v>
      </c>
      <c r="F291" s="63">
        <v>20</v>
      </c>
      <c r="G291" s="63" t="s">
        <v>1284</v>
      </c>
    </row>
    <row r="292" spans="1:7" x14ac:dyDescent="0.25">
      <c r="A292" s="63" t="s">
        <v>580</v>
      </c>
      <c r="B292" s="63" t="s">
        <v>580</v>
      </c>
      <c r="C292" s="63" t="s">
        <v>237</v>
      </c>
      <c r="D292" s="63"/>
      <c r="E292" s="69" t="s">
        <v>994</v>
      </c>
      <c r="F292" s="63">
        <v>20</v>
      </c>
      <c r="G292" s="63" t="s">
        <v>1285</v>
      </c>
    </row>
    <row r="293" spans="1:7" x14ac:dyDescent="0.25">
      <c r="A293" s="63" t="s">
        <v>581</v>
      </c>
      <c r="B293" s="63" t="s">
        <v>581</v>
      </c>
      <c r="C293" s="63" t="s">
        <v>237</v>
      </c>
      <c r="D293" s="63"/>
      <c r="E293" s="69" t="s">
        <v>994</v>
      </c>
      <c r="F293" s="63">
        <v>30</v>
      </c>
      <c r="G293" s="63" t="s">
        <v>1286</v>
      </c>
    </row>
    <row r="294" spans="1:7" x14ac:dyDescent="0.25">
      <c r="A294" s="63" t="s">
        <v>582</v>
      </c>
      <c r="B294" s="63" t="s">
        <v>583</v>
      </c>
      <c r="C294" s="63" t="s">
        <v>584</v>
      </c>
      <c r="D294" s="63"/>
      <c r="E294" s="69" t="s">
        <v>994</v>
      </c>
      <c r="F294" s="63">
        <v>30</v>
      </c>
      <c r="G294" s="63" t="s">
        <v>1287</v>
      </c>
    </row>
    <row r="295" spans="1:7" x14ac:dyDescent="0.25">
      <c r="A295" s="63" t="s">
        <v>585</v>
      </c>
      <c r="B295" s="63" t="s">
        <v>585</v>
      </c>
      <c r="C295" s="63" t="s">
        <v>237</v>
      </c>
      <c r="D295" s="63"/>
      <c r="E295" s="69" t="s">
        <v>994</v>
      </c>
      <c r="F295" s="63">
        <v>30</v>
      </c>
      <c r="G295" s="63" t="s">
        <v>1288</v>
      </c>
    </row>
    <row r="296" spans="1:7" x14ac:dyDescent="0.25">
      <c r="A296" s="63" t="s">
        <v>586</v>
      </c>
      <c r="B296" s="63" t="s">
        <v>586</v>
      </c>
      <c r="C296" s="63" t="s">
        <v>237</v>
      </c>
      <c r="D296" s="63"/>
      <c r="E296" s="69" t="s">
        <v>994</v>
      </c>
      <c r="F296" s="63">
        <v>30</v>
      </c>
      <c r="G296" s="63" t="s">
        <v>1289</v>
      </c>
    </row>
    <row r="297" spans="1:7" x14ac:dyDescent="0.25">
      <c r="A297" s="63" t="s">
        <v>587</v>
      </c>
      <c r="B297" s="63" t="s">
        <v>587</v>
      </c>
      <c r="C297" s="63" t="s">
        <v>237</v>
      </c>
      <c r="D297" s="63"/>
      <c r="E297" s="69" t="s">
        <v>994</v>
      </c>
      <c r="F297" s="63">
        <v>30</v>
      </c>
      <c r="G297" s="63" t="s">
        <v>1290</v>
      </c>
    </row>
    <row r="298" spans="1:7" x14ac:dyDescent="0.25">
      <c r="A298" s="63" t="s">
        <v>588</v>
      </c>
      <c r="B298" s="63" t="s">
        <v>588</v>
      </c>
      <c r="C298" s="63" t="s">
        <v>237</v>
      </c>
      <c r="D298" s="63"/>
      <c r="E298" s="69" t="s">
        <v>994</v>
      </c>
      <c r="F298" s="63">
        <v>30</v>
      </c>
      <c r="G298" s="63" t="s">
        <v>1291</v>
      </c>
    </row>
    <row r="299" spans="1:7" x14ac:dyDescent="0.25">
      <c r="A299" s="63" t="s">
        <v>589</v>
      </c>
      <c r="B299" s="63" t="s">
        <v>589</v>
      </c>
      <c r="C299" s="63" t="s">
        <v>237</v>
      </c>
      <c r="D299" s="63"/>
      <c r="E299" s="69" t="s">
        <v>994</v>
      </c>
      <c r="F299" s="63">
        <v>30</v>
      </c>
      <c r="G299" s="63" t="s">
        <v>1292</v>
      </c>
    </row>
    <row r="300" spans="1:7" x14ac:dyDescent="0.25">
      <c r="A300" s="63" t="s">
        <v>590</v>
      </c>
      <c r="B300" s="63" t="s">
        <v>590</v>
      </c>
      <c r="C300" s="63" t="s">
        <v>237</v>
      </c>
      <c r="D300" s="63" t="s">
        <v>591</v>
      </c>
      <c r="E300" s="69" t="s">
        <v>994</v>
      </c>
      <c r="F300" s="63">
        <v>100</v>
      </c>
      <c r="G300" s="63" t="s">
        <v>1293</v>
      </c>
    </row>
    <row r="301" spans="1:7" x14ac:dyDescent="0.25">
      <c r="A301" s="63" t="s">
        <v>592</v>
      </c>
      <c r="B301" s="63" t="s">
        <v>592</v>
      </c>
      <c r="C301" s="63" t="s">
        <v>237</v>
      </c>
      <c r="D301" s="63"/>
      <c r="E301" s="69" t="s">
        <v>994</v>
      </c>
      <c r="F301" s="63">
        <v>20</v>
      </c>
      <c r="G301" s="63" t="s">
        <v>1294</v>
      </c>
    </row>
    <row r="302" spans="1:7" x14ac:dyDescent="0.25">
      <c r="A302" s="63" t="s">
        <v>195</v>
      </c>
      <c r="B302" s="63" t="s">
        <v>195</v>
      </c>
      <c r="C302" s="63" t="s">
        <v>237</v>
      </c>
      <c r="D302" s="63"/>
      <c r="E302" s="69" t="s">
        <v>994</v>
      </c>
      <c r="F302" s="63">
        <v>20</v>
      </c>
      <c r="G302" s="63" t="s">
        <v>1295</v>
      </c>
    </row>
    <row r="303" spans="1:7" x14ac:dyDescent="0.25">
      <c r="A303" s="63" t="s">
        <v>593</v>
      </c>
      <c r="B303" s="63" t="s">
        <v>593</v>
      </c>
      <c r="C303" s="63" t="s">
        <v>237</v>
      </c>
      <c r="D303" s="63"/>
      <c r="E303" s="69" t="s">
        <v>994</v>
      </c>
      <c r="F303" s="63">
        <v>20</v>
      </c>
      <c r="G303" s="63" t="s">
        <v>1296</v>
      </c>
    </row>
    <row r="304" spans="1:7" x14ac:dyDescent="0.25">
      <c r="A304" s="63" t="s">
        <v>594</v>
      </c>
      <c r="B304" s="63" t="s">
        <v>594</v>
      </c>
      <c r="C304" s="63" t="s">
        <v>237</v>
      </c>
      <c r="D304" s="63" t="s">
        <v>595</v>
      </c>
      <c r="E304" s="69" t="s">
        <v>994</v>
      </c>
      <c r="F304" s="63">
        <v>100</v>
      </c>
      <c r="G304" s="63" t="s">
        <v>1297</v>
      </c>
    </row>
    <row r="305" spans="1:7" x14ac:dyDescent="0.25">
      <c r="A305" s="63" t="s">
        <v>596</v>
      </c>
      <c r="B305" s="63" t="s">
        <v>596</v>
      </c>
      <c r="C305" s="63" t="s">
        <v>237</v>
      </c>
      <c r="D305" s="63"/>
      <c r="E305" s="69" t="s">
        <v>994</v>
      </c>
      <c r="F305" s="63">
        <v>20</v>
      </c>
      <c r="G305" s="63" t="s">
        <v>1298</v>
      </c>
    </row>
    <row r="306" spans="1:7" x14ac:dyDescent="0.25">
      <c r="A306" s="63" t="s">
        <v>196</v>
      </c>
      <c r="B306" s="63" t="s">
        <v>196</v>
      </c>
      <c r="C306" s="63" t="s">
        <v>237</v>
      </c>
      <c r="D306" s="63"/>
      <c r="E306" s="69" t="s">
        <v>994</v>
      </c>
      <c r="F306" s="63">
        <v>20</v>
      </c>
      <c r="G306" s="63" t="s">
        <v>1299</v>
      </c>
    </row>
    <row r="307" spans="1:7" x14ac:dyDescent="0.25">
      <c r="A307" s="63" t="s">
        <v>597</v>
      </c>
      <c r="B307" s="63" t="s">
        <v>597</v>
      </c>
      <c r="C307" s="63" t="s">
        <v>237</v>
      </c>
      <c r="D307" s="63"/>
      <c r="E307" s="69" t="s">
        <v>994</v>
      </c>
      <c r="F307" s="63">
        <v>20</v>
      </c>
      <c r="G307" s="63" t="s">
        <v>1300</v>
      </c>
    </row>
    <row r="308" spans="1:7" x14ac:dyDescent="0.25">
      <c r="A308" s="63" t="s">
        <v>598</v>
      </c>
      <c r="B308" s="63" t="s">
        <v>598</v>
      </c>
      <c r="C308" s="63" t="s">
        <v>237</v>
      </c>
      <c r="D308" s="63"/>
      <c r="E308" s="69" t="s">
        <v>994</v>
      </c>
      <c r="F308" s="63">
        <v>20</v>
      </c>
      <c r="G308" s="63" t="s">
        <v>1301</v>
      </c>
    </row>
    <row r="309" spans="1:7" x14ac:dyDescent="0.25">
      <c r="A309" s="63" t="s">
        <v>599</v>
      </c>
      <c r="B309" s="63" t="s">
        <v>599</v>
      </c>
      <c r="C309" s="63" t="s">
        <v>237</v>
      </c>
      <c r="D309" s="63"/>
      <c r="E309" s="69" t="s">
        <v>994</v>
      </c>
      <c r="F309" s="63">
        <v>50</v>
      </c>
      <c r="G309" s="63" t="s">
        <v>1302</v>
      </c>
    </row>
    <row r="310" spans="1:7" x14ac:dyDescent="0.25">
      <c r="A310" s="63" t="s">
        <v>600</v>
      </c>
      <c r="B310" s="63" t="s">
        <v>600</v>
      </c>
      <c r="C310" s="63" t="s">
        <v>237</v>
      </c>
      <c r="D310" s="63"/>
      <c r="E310" s="69" t="s">
        <v>994</v>
      </c>
      <c r="F310" s="63">
        <v>100</v>
      </c>
      <c r="G310" s="63" t="s">
        <v>1303</v>
      </c>
    </row>
    <row r="311" spans="1:7" x14ac:dyDescent="0.25">
      <c r="A311" s="63" t="s">
        <v>197</v>
      </c>
      <c r="B311" s="63" t="s">
        <v>197</v>
      </c>
      <c r="C311" s="63" t="s">
        <v>237</v>
      </c>
      <c r="D311" s="63" t="s">
        <v>198</v>
      </c>
      <c r="E311" s="69" t="s">
        <v>994</v>
      </c>
      <c r="F311" s="63">
        <v>100</v>
      </c>
      <c r="G311" s="63" t="s">
        <v>1304</v>
      </c>
    </row>
    <row r="312" spans="1:7" x14ac:dyDescent="0.25">
      <c r="A312" s="63" t="s">
        <v>601</v>
      </c>
      <c r="B312" s="63" t="s">
        <v>602</v>
      </c>
      <c r="C312" s="63" t="s">
        <v>603</v>
      </c>
      <c r="D312" s="63" t="s">
        <v>604</v>
      </c>
      <c r="E312" s="69" t="s">
        <v>994</v>
      </c>
      <c r="F312" s="63">
        <v>20</v>
      </c>
      <c r="G312" s="63" t="s">
        <v>1305</v>
      </c>
    </row>
    <row r="313" spans="1:7" x14ac:dyDescent="0.25">
      <c r="A313" s="63" t="s">
        <v>198</v>
      </c>
      <c r="B313" s="63" t="s">
        <v>198</v>
      </c>
      <c r="C313" s="63" t="s">
        <v>237</v>
      </c>
      <c r="D313" s="63" t="s">
        <v>605</v>
      </c>
      <c r="E313" s="69" t="s">
        <v>994</v>
      </c>
      <c r="F313" s="63">
        <v>100</v>
      </c>
      <c r="G313" s="63" t="s">
        <v>1306</v>
      </c>
    </row>
    <row r="314" spans="1:7" x14ac:dyDescent="0.25">
      <c r="A314" s="63" t="s">
        <v>199</v>
      </c>
      <c r="B314" s="63" t="s">
        <v>606</v>
      </c>
      <c r="C314" s="63" t="s">
        <v>607</v>
      </c>
      <c r="D314" s="63"/>
      <c r="E314" s="69" t="s">
        <v>994</v>
      </c>
      <c r="F314" s="63">
        <v>100</v>
      </c>
      <c r="G314" s="63" t="s">
        <v>1307</v>
      </c>
    </row>
    <row r="315" spans="1:7" x14ac:dyDescent="0.25">
      <c r="A315" s="63" t="s">
        <v>608</v>
      </c>
      <c r="B315" s="63" t="s">
        <v>609</v>
      </c>
      <c r="C315" s="63" t="s">
        <v>610</v>
      </c>
      <c r="D315" s="63" t="s">
        <v>611</v>
      </c>
      <c r="E315" s="69" t="s">
        <v>994</v>
      </c>
      <c r="F315" s="63">
        <v>30</v>
      </c>
      <c r="G315" s="63" t="s">
        <v>1308</v>
      </c>
    </row>
    <row r="316" spans="1:7" x14ac:dyDescent="0.25">
      <c r="A316" s="63" t="s">
        <v>612</v>
      </c>
      <c r="B316" s="63" t="s">
        <v>612</v>
      </c>
      <c r="C316" s="63" t="s">
        <v>237</v>
      </c>
      <c r="D316" s="63"/>
      <c r="E316" s="69" t="s">
        <v>994</v>
      </c>
      <c r="F316" s="63">
        <v>100</v>
      </c>
      <c r="G316" s="63" t="s">
        <v>1309</v>
      </c>
    </row>
    <row r="317" spans="1:7" x14ac:dyDescent="0.25">
      <c r="A317" s="63" t="s">
        <v>200</v>
      </c>
      <c r="B317" s="63" t="s">
        <v>200</v>
      </c>
      <c r="C317" s="63" t="s">
        <v>237</v>
      </c>
      <c r="D317" s="63"/>
      <c r="E317" s="69" t="s">
        <v>994</v>
      </c>
      <c r="F317" s="63">
        <v>30</v>
      </c>
      <c r="G317" s="63" t="s">
        <v>1310</v>
      </c>
    </row>
    <row r="318" spans="1:7" x14ac:dyDescent="0.25">
      <c r="A318" s="63" t="s">
        <v>201</v>
      </c>
      <c r="B318" s="63" t="s">
        <v>201</v>
      </c>
      <c r="C318" s="63" t="s">
        <v>237</v>
      </c>
      <c r="D318" s="63"/>
      <c r="E318" s="69" t="s">
        <v>994</v>
      </c>
      <c r="F318" s="63">
        <v>30</v>
      </c>
      <c r="G318" s="63" t="s">
        <v>1311</v>
      </c>
    </row>
    <row r="319" spans="1:7" x14ac:dyDescent="0.25">
      <c r="A319" s="63" t="s">
        <v>613</v>
      </c>
      <c r="B319" s="63" t="s">
        <v>613</v>
      </c>
      <c r="C319" s="63" t="s">
        <v>237</v>
      </c>
      <c r="D319" s="63" t="s">
        <v>614</v>
      </c>
      <c r="E319" s="69" t="s">
        <v>994</v>
      </c>
      <c r="F319" s="63">
        <v>20</v>
      </c>
      <c r="G319" s="63" t="s">
        <v>1312</v>
      </c>
    </row>
    <row r="320" spans="1:7" x14ac:dyDescent="0.25">
      <c r="A320" s="63" t="s">
        <v>215</v>
      </c>
      <c r="B320" s="63" t="s">
        <v>615</v>
      </c>
      <c r="C320" s="63" t="s">
        <v>616</v>
      </c>
      <c r="D320" s="63"/>
      <c r="E320" s="69" t="s">
        <v>994</v>
      </c>
      <c r="F320" s="63">
        <v>20</v>
      </c>
      <c r="G320" s="63" t="s">
        <v>1313</v>
      </c>
    </row>
    <row r="321" spans="1:7" x14ac:dyDescent="0.25">
      <c r="A321" s="63" t="s">
        <v>617</v>
      </c>
      <c r="B321" s="63" t="s">
        <v>617</v>
      </c>
      <c r="C321" s="63" t="s">
        <v>237</v>
      </c>
      <c r="D321" s="63"/>
      <c r="E321" s="69" t="s">
        <v>994</v>
      </c>
      <c r="F321" s="63">
        <v>30</v>
      </c>
      <c r="G321" s="63" t="s">
        <v>1314</v>
      </c>
    </row>
    <row r="322" spans="1:7" x14ac:dyDescent="0.25">
      <c r="A322" s="63" t="s">
        <v>618</v>
      </c>
      <c r="B322" s="63" t="s">
        <v>618</v>
      </c>
      <c r="C322" s="63" t="s">
        <v>237</v>
      </c>
      <c r="D322" s="63" t="s">
        <v>201</v>
      </c>
      <c r="E322" s="69" t="s">
        <v>994</v>
      </c>
      <c r="F322" s="63">
        <v>200</v>
      </c>
      <c r="G322" s="63" t="s">
        <v>1315</v>
      </c>
    </row>
    <row r="323" spans="1:7" x14ac:dyDescent="0.25">
      <c r="A323" s="63" t="s">
        <v>614</v>
      </c>
      <c r="B323" s="63" t="s">
        <v>614</v>
      </c>
      <c r="C323" s="63" t="s">
        <v>237</v>
      </c>
      <c r="D323" s="63" t="s">
        <v>619</v>
      </c>
      <c r="E323" s="69" t="s">
        <v>994</v>
      </c>
      <c r="F323" s="63">
        <v>20</v>
      </c>
      <c r="G323" s="63" t="s">
        <v>1316</v>
      </c>
    </row>
    <row r="324" spans="1:7" x14ac:dyDescent="0.25">
      <c r="A324" s="63" t="s">
        <v>202</v>
      </c>
      <c r="B324" s="63" t="s">
        <v>202</v>
      </c>
      <c r="C324" s="63" t="s">
        <v>237</v>
      </c>
      <c r="D324" s="63" t="s">
        <v>620</v>
      </c>
      <c r="E324" s="69" t="s">
        <v>994</v>
      </c>
      <c r="F324" s="63">
        <v>100</v>
      </c>
      <c r="G324" s="63" t="s">
        <v>1317</v>
      </c>
    </row>
    <row r="325" spans="1:7" x14ac:dyDescent="0.25">
      <c r="A325" s="63" t="s">
        <v>621</v>
      </c>
      <c r="B325" s="63" t="s">
        <v>621</v>
      </c>
      <c r="C325" s="63" t="s">
        <v>237</v>
      </c>
      <c r="D325" s="63"/>
      <c r="E325" s="69" t="s">
        <v>994</v>
      </c>
      <c r="F325" s="63">
        <v>400</v>
      </c>
      <c r="G325" s="63" t="s">
        <v>1318</v>
      </c>
    </row>
    <row r="326" spans="1:7" x14ac:dyDescent="0.25">
      <c r="A326" s="63" t="s">
        <v>622</v>
      </c>
      <c r="B326" s="63" t="s">
        <v>623</v>
      </c>
      <c r="C326" s="63" t="s">
        <v>624</v>
      </c>
      <c r="D326" s="63" t="s">
        <v>625</v>
      </c>
      <c r="E326" s="69" t="s">
        <v>994</v>
      </c>
      <c r="F326" s="63">
        <v>40</v>
      </c>
      <c r="G326" s="63" t="s">
        <v>1319</v>
      </c>
    </row>
    <row r="327" spans="1:7" x14ac:dyDescent="0.25">
      <c r="A327" s="63" t="s">
        <v>626</v>
      </c>
      <c r="B327" s="63" t="s">
        <v>626</v>
      </c>
      <c r="C327" s="63" t="s">
        <v>237</v>
      </c>
      <c r="D327" s="63"/>
      <c r="E327" s="69" t="s">
        <v>994</v>
      </c>
      <c r="F327" s="63">
        <v>100</v>
      </c>
      <c r="G327" s="63" t="s">
        <v>1320</v>
      </c>
    </row>
    <row r="328" spans="1:7" x14ac:dyDescent="0.25">
      <c r="A328" s="63" t="s">
        <v>627</v>
      </c>
      <c r="B328" s="63" t="s">
        <v>627</v>
      </c>
      <c r="C328" s="63" t="s">
        <v>237</v>
      </c>
      <c r="D328" s="63" t="s">
        <v>628</v>
      </c>
      <c r="E328" s="69" t="s">
        <v>994</v>
      </c>
      <c r="F328" s="63">
        <v>20</v>
      </c>
      <c r="G328" s="63" t="s">
        <v>1321</v>
      </c>
    </row>
    <row r="329" spans="1:7" x14ac:dyDescent="0.25">
      <c r="A329" s="63" t="s">
        <v>629</v>
      </c>
      <c r="B329" s="63" t="s">
        <v>629</v>
      </c>
      <c r="C329" s="63" t="s">
        <v>237</v>
      </c>
      <c r="D329" s="63"/>
      <c r="E329" s="69" t="s">
        <v>994</v>
      </c>
      <c r="F329" s="63">
        <v>50</v>
      </c>
      <c r="G329" s="63" t="s">
        <v>1322</v>
      </c>
    </row>
    <row r="330" spans="1:7" x14ac:dyDescent="0.25">
      <c r="A330" s="63" t="s">
        <v>203</v>
      </c>
      <c r="B330" s="63" t="s">
        <v>630</v>
      </c>
      <c r="C330" s="63" t="s">
        <v>631</v>
      </c>
      <c r="D330" s="63"/>
      <c r="E330" s="69" t="s">
        <v>994</v>
      </c>
      <c r="F330" s="63">
        <v>100</v>
      </c>
      <c r="G330" s="63" t="s">
        <v>1323</v>
      </c>
    </row>
    <row r="331" spans="1:7" x14ac:dyDescent="0.25">
      <c r="A331" s="63" t="s">
        <v>632</v>
      </c>
      <c r="B331" s="63" t="s">
        <v>632</v>
      </c>
      <c r="C331" s="63" t="s">
        <v>237</v>
      </c>
      <c r="D331" s="63" t="s">
        <v>633</v>
      </c>
      <c r="E331" s="69" t="s">
        <v>994</v>
      </c>
      <c r="F331" s="63">
        <v>50</v>
      </c>
      <c r="G331" s="63" t="s">
        <v>1324</v>
      </c>
    </row>
    <row r="332" spans="1:7" x14ac:dyDescent="0.25">
      <c r="A332" s="63" t="s">
        <v>634</v>
      </c>
      <c r="B332" s="63" t="s">
        <v>634</v>
      </c>
      <c r="C332" s="63" t="s">
        <v>237</v>
      </c>
      <c r="D332" s="63"/>
      <c r="E332" s="69" t="s">
        <v>994</v>
      </c>
      <c r="F332" s="63">
        <v>100</v>
      </c>
      <c r="G332" s="63" t="s">
        <v>1325</v>
      </c>
    </row>
    <row r="333" spans="1:7" x14ac:dyDescent="0.25">
      <c r="A333" s="63" t="s">
        <v>635</v>
      </c>
      <c r="B333" s="63" t="s">
        <v>635</v>
      </c>
      <c r="C333" s="63" t="s">
        <v>237</v>
      </c>
      <c r="D333" s="63"/>
      <c r="E333" s="69" t="s">
        <v>994</v>
      </c>
      <c r="F333" s="63">
        <v>20</v>
      </c>
      <c r="G333" s="63" t="s">
        <v>1326</v>
      </c>
    </row>
    <row r="334" spans="1:7" x14ac:dyDescent="0.25">
      <c r="A334" s="63" t="s">
        <v>636</v>
      </c>
      <c r="B334" s="63" t="s">
        <v>636</v>
      </c>
      <c r="C334" s="63" t="s">
        <v>237</v>
      </c>
      <c r="D334" s="63"/>
      <c r="E334" s="69" t="s">
        <v>994</v>
      </c>
      <c r="F334" s="63">
        <v>50</v>
      </c>
      <c r="G334" s="63" t="s">
        <v>1327</v>
      </c>
    </row>
    <row r="335" spans="1:7" x14ac:dyDescent="0.25">
      <c r="A335" s="63" t="s">
        <v>637</v>
      </c>
      <c r="B335" s="63" t="s">
        <v>638</v>
      </c>
      <c r="C335" s="63" t="s">
        <v>639</v>
      </c>
      <c r="D335" s="63"/>
      <c r="E335" s="69" t="s">
        <v>994</v>
      </c>
      <c r="F335" s="63">
        <v>40</v>
      </c>
      <c r="G335" s="63" t="s">
        <v>1328</v>
      </c>
    </row>
    <row r="336" spans="1:7" x14ac:dyDescent="0.25">
      <c r="A336" s="63" t="s">
        <v>640</v>
      </c>
      <c r="B336" s="63" t="s">
        <v>641</v>
      </c>
      <c r="C336" s="63" t="s">
        <v>642</v>
      </c>
      <c r="D336" s="63"/>
      <c r="E336" s="69" t="s">
        <v>994</v>
      </c>
      <c r="F336" s="63">
        <v>40</v>
      </c>
      <c r="G336" s="63" t="s">
        <v>1329</v>
      </c>
    </row>
    <row r="337" spans="1:7" x14ac:dyDescent="0.25">
      <c r="A337" s="63" t="s">
        <v>643</v>
      </c>
      <c r="B337" s="63" t="s">
        <v>643</v>
      </c>
      <c r="C337" s="63" t="s">
        <v>237</v>
      </c>
      <c r="D337" s="63"/>
      <c r="E337" s="69" t="s">
        <v>994</v>
      </c>
      <c r="F337" s="63">
        <v>20</v>
      </c>
      <c r="G337" s="63" t="s">
        <v>1330</v>
      </c>
    </row>
    <row r="338" spans="1:7" x14ac:dyDescent="0.25">
      <c r="A338" s="63" t="s">
        <v>204</v>
      </c>
      <c r="B338" s="63" t="s">
        <v>204</v>
      </c>
      <c r="C338" s="63" t="s">
        <v>237</v>
      </c>
      <c r="D338" s="63"/>
      <c r="E338" s="69" t="s">
        <v>994</v>
      </c>
      <c r="F338" s="63">
        <v>40</v>
      </c>
      <c r="G338" s="63" t="s">
        <v>1331</v>
      </c>
    </row>
    <row r="339" spans="1:7" x14ac:dyDescent="0.25">
      <c r="A339" s="63" t="s">
        <v>205</v>
      </c>
      <c r="B339" s="63" t="s">
        <v>205</v>
      </c>
      <c r="C339" s="63" t="s">
        <v>237</v>
      </c>
      <c r="D339" s="63"/>
      <c r="E339" s="69" t="s">
        <v>994</v>
      </c>
      <c r="F339" s="63">
        <v>20</v>
      </c>
      <c r="G339" s="63" t="s">
        <v>1332</v>
      </c>
    </row>
    <row r="340" spans="1:7" x14ac:dyDescent="0.25">
      <c r="A340" s="63" t="s">
        <v>206</v>
      </c>
      <c r="B340" s="63" t="s">
        <v>206</v>
      </c>
      <c r="C340" s="63" t="s">
        <v>237</v>
      </c>
      <c r="D340" s="63"/>
      <c r="E340" s="69" t="s">
        <v>994</v>
      </c>
      <c r="F340" s="63">
        <v>50</v>
      </c>
      <c r="G340" s="63" t="s">
        <v>1333</v>
      </c>
    </row>
    <row r="341" spans="1:7" x14ac:dyDescent="0.25">
      <c r="A341" s="63" t="s">
        <v>207</v>
      </c>
      <c r="B341" s="63" t="s">
        <v>207</v>
      </c>
      <c r="C341" s="63" t="s">
        <v>237</v>
      </c>
      <c r="D341" s="63"/>
      <c r="E341" s="69" t="s">
        <v>994</v>
      </c>
      <c r="F341" s="63">
        <v>30</v>
      </c>
      <c r="G341" s="63" t="s">
        <v>1334</v>
      </c>
    </row>
    <row r="342" spans="1:7" x14ac:dyDescent="0.25">
      <c r="A342" s="63" t="s">
        <v>208</v>
      </c>
      <c r="B342" s="63" t="s">
        <v>208</v>
      </c>
      <c r="C342" s="63" t="s">
        <v>237</v>
      </c>
      <c r="D342" s="63"/>
      <c r="E342" s="69" t="s">
        <v>994</v>
      </c>
      <c r="F342" s="63">
        <v>50</v>
      </c>
      <c r="G342" s="63" t="s">
        <v>1335</v>
      </c>
    </row>
    <row r="343" spans="1:7" x14ac:dyDescent="0.25">
      <c r="A343" s="63" t="s">
        <v>644</v>
      </c>
      <c r="B343" s="63" t="s">
        <v>644</v>
      </c>
      <c r="C343" s="63" t="s">
        <v>237</v>
      </c>
      <c r="D343" s="63"/>
      <c r="E343" s="69" t="s">
        <v>994</v>
      </c>
      <c r="F343" s="63">
        <v>20</v>
      </c>
      <c r="G343" s="63" t="s">
        <v>1336</v>
      </c>
    </row>
    <row r="344" spans="1:7" x14ac:dyDescent="0.25">
      <c r="A344" s="63" t="s">
        <v>209</v>
      </c>
      <c r="B344" s="63" t="s">
        <v>209</v>
      </c>
      <c r="C344" s="63" t="s">
        <v>237</v>
      </c>
      <c r="D344" s="63"/>
      <c r="E344" s="69" t="s">
        <v>994</v>
      </c>
      <c r="F344" s="63">
        <v>100</v>
      </c>
      <c r="G344" s="63" t="s">
        <v>1337</v>
      </c>
    </row>
    <row r="345" spans="1:7" x14ac:dyDescent="0.25">
      <c r="A345" s="63" t="s">
        <v>210</v>
      </c>
      <c r="B345" s="63" t="s">
        <v>210</v>
      </c>
      <c r="C345" s="63" t="s">
        <v>237</v>
      </c>
      <c r="D345" s="63"/>
      <c r="E345" s="69" t="s">
        <v>994</v>
      </c>
      <c r="F345" s="63">
        <v>20</v>
      </c>
      <c r="G345" s="63" t="s">
        <v>1338</v>
      </c>
    </row>
    <row r="346" spans="1:7" x14ac:dyDescent="0.25">
      <c r="A346" s="63" t="s">
        <v>211</v>
      </c>
      <c r="B346" s="63" t="s">
        <v>211</v>
      </c>
      <c r="C346" s="63" t="s">
        <v>237</v>
      </c>
      <c r="D346" s="63"/>
      <c r="E346" s="69" t="s">
        <v>994</v>
      </c>
      <c r="F346" s="63">
        <v>30</v>
      </c>
      <c r="G346" s="63" t="s">
        <v>1339</v>
      </c>
    </row>
    <row r="347" spans="1:7" x14ac:dyDescent="0.25">
      <c r="A347" s="63" t="s">
        <v>645</v>
      </c>
      <c r="B347" s="63" t="s">
        <v>645</v>
      </c>
      <c r="C347" s="63" t="s">
        <v>237</v>
      </c>
      <c r="D347" s="63"/>
      <c r="E347" s="69" t="s">
        <v>994</v>
      </c>
      <c r="F347" s="63">
        <v>100</v>
      </c>
      <c r="G347" s="63" t="s">
        <v>1340</v>
      </c>
    </row>
    <row r="348" spans="1:7" x14ac:dyDescent="0.25">
      <c r="A348" s="63" t="s">
        <v>212</v>
      </c>
      <c r="B348" s="63" t="s">
        <v>212</v>
      </c>
      <c r="C348" s="63" t="s">
        <v>237</v>
      </c>
      <c r="D348" s="63" t="s">
        <v>645</v>
      </c>
      <c r="E348" s="69" t="s">
        <v>994</v>
      </c>
      <c r="F348" s="63">
        <v>50</v>
      </c>
      <c r="G348" s="63" t="s">
        <v>1341</v>
      </c>
    </row>
    <row r="349" spans="1:7" x14ac:dyDescent="0.25">
      <c r="A349" s="63" t="s">
        <v>646</v>
      </c>
      <c r="B349" s="63" t="s">
        <v>646</v>
      </c>
      <c r="C349" s="63" t="s">
        <v>237</v>
      </c>
      <c r="D349" s="63" t="s">
        <v>647</v>
      </c>
      <c r="E349" s="69" t="s">
        <v>994</v>
      </c>
      <c r="F349" s="63">
        <v>100</v>
      </c>
      <c r="G349" s="63" t="s">
        <v>1342</v>
      </c>
    </row>
    <row r="350" spans="1:7" x14ac:dyDescent="0.25">
      <c r="A350" s="63" t="s">
        <v>648</v>
      </c>
      <c r="B350" s="63" t="s">
        <v>648</v>
      </c>
      <c r="C350" s="63" t="s">
        <v>237</v>
      </c>
      <c r="D350" s="63"/>
      <c r="E350" s="69" t="s">
        <v>994</v>
      </c>
      <c r="F350" s="63">
        <v>30</v>
      </c>
      <c r="G350" s="63" t="s">
        <v>1343</v>
      </c>
    </row>
    <row r="351" spans="1:7" x14ac:dyDescent="0.25">
      <c r="A351" s="63" t="s">
        <v>649</v>
      </c>
      <c r="B351" s="63" t="s">
        <v>649</v>
      </c>
      <c r="C351" s="63" t="s">
        <v>237</v>
      </c>
      <c r="D351" s="63" t="s">
        <v>650</v>
      </c>
      <c r="E351" s="69" t="s">
        <v>994</v>
      </c>
      <c r="F351" s="63">
        <v>40</v>
      </c>
      <c r="G351" s="63" t="s">
        <v>1344</v>
      </c>
    </row>
    <row r="352" spans="1:7" x14ac:dyDescent="0.25">
      <c r="A352" s="63" t="s">
        <v>651</v>
      </c>
      <c r="B352" s="63" t="s">
        <v>651</v>
      </c>
      <c r="C352" s="63" t="s">
        <v>237</v>
      </c>
      <c r="D352" s="63" t="s">
        <v>652</v>
      </c>
      <c r="E352" s="69" t="s">
        <v>994</v>
      </c>
      <c r="F352" s="63">
        <v>40</v>
      </c>
      <c r="G352" s="63" t="s">
        <v>1345</v>
      </c>
    </row>
    <row r="353" spans="1:7" x14ac:dyDescent="0.25">
      <c r="A353" s="63" t="s">
        <v>653</v>
      </c>
      <c r="B353" s="63" t="s">
        <v>653</v>
      </c>
      <c r="C353" s="63" t="s">
        <v>237</v>
      </c>
      <c r="D353" s="63"/>
      <c r="E353" s="69" t="s">
        <v>994</v>
      </c>
      <c r="F353" s="63">
        <v>30</v>
      </c>
      <c r="G353" s="63" t="s">
        <v>1346</v>
      </c>
    </row>
    <row r="354" spans="1:7" x14ac:dyDescent="0.25">
      <c r="A354" s="63" t="s">
        <v>654</v>
      </c>
      <c r="B354" s="63" t="s">
        <v>654</v>
      </c>
      <c r="C354" s="63" t="s">
        <v>237</v>
      </c>
      <c r="D354" s="63"/>
      <c r="E354" s="69" t="s">
        <v>994</v>
      </c>
      <c r="F354" s="63">
        <v>100</v>
      </c>
      <c r="G354" s="63" t="s">
        <v>1347</v>
      </c>
    </row>
    <row r="355" spans="1:7" x14ac:dyDescent="0.25">
      <c r="A355" s="63" t="s">
        <v>655</v>
      </c>
      <c r="B355" s="63" t="s">
        <v>656</v>
      </c>
      <c r="C355" s="63" t="s">
        <v>657</v>
      </c>
      <c r="D355" s="63" t="s">
        <v>658</v>
      </c>
      <c r="E355" s="69" t="s">
        <v>994</v>
      </c>
      <c r="F355" s="63">
        <v>100</v>
      </c>
      <c r="G355" s="63" t="s">
        <v>1348</v>
      </c>
    </row>
    <row r="356" spans="1:7" x14ac:dyDescent="0.25">
      <c r="A356" s="68" t="s">
        <v>231</v>
      </c>
      <c r="B356" s="68" t="s">
        <v>232</v>
      </c>
      <c r="C356" s="68" t="s">
        <v>233</v>
      </c>
      <c r="D356" s="68" t="s">
        <v>234</v>
      </c>
      <c r="E356" s="68"/>
      <c r="F356" s="68" t="s">
        <v>235</v>
      </c>
      <c r="G356" s="63" t="e">
        <v>#N/A</v>
      </c>
    </row>
    <row r="357" spans="1:7" x14ac:dyDescent="0.25">
      <c r="A357" s="63" t="s">
        <v>659</v>
      </c>
      <c r="B357" s="63" t="s">
        <v>659</v>
      </c>
      <c r="C357" s="63" t="s">
        <v>660</v>
      </c>
      <c r="D357" s="63" t="s">
        <v>661</v>
      </c>
      <c r="E357" s="69" t="s">
        <v>1349</v>
      </c>
      <c r="F357" s="63">
        <v>30</v>
      </c>
      <c r="G357" s="63" t="s">
        <v>1350</v>
      </c>
    </row>
    <row r="358" spans="1:7" x14ac:dyDescent="0.25">
      <c r="A358" s="63" t="s">
        <v>662</v>
      </c>
      <c r="B358" s="63" t="s">
        <v>662</v>
      </c>
      <c r="C358" s="63" t="s">
        <v>663</v>
      </c>
      <c r="D358" s="63" t="s">
        <v>661</v>
      </c>
      <c r="E358" s="69" t="s">
        <v>1349</v>
      </c>
      <c r="F358" s="63">
        <v>30</v>
      </c>
      <c r="G358" s="63" t="s">
        <v>1351</v>
      </c>
    </row>
    <row r="359" spans="1:7" x14ac:dyDescent="0.25">
      <c r="A359" s="63" t="s">
        <v>664</v>
      </c>
      <c r="B359" s="63" t="s">
        <v>664</v>
      </c>
      <c r="C359" s="63" t="s">
        <v>665</v>
      </c>
      <c r="D359" s="63" t="s">
        <v>666</v>
      </c>
      <c r="E359" s="69" t="s">
        <v>1349</v>
      </c>
      <c r="F359" s="63">
        <v>20</v>
      </c>
      <c r="G359" s="63" t="s">
        <v>1352</v>
      </c>
    </row>
    <row r="360" spans="1:7" x14ac:dyDescent="0.25">
      <c r="A360" s="63" t="s">
        <v>667</v>
      </c>
      <c r="B360" s="63" t="s">
        <v>667</v>
      </c>
      <c r="C360" s="63" t="s">
        <v>668</v>
      </c>
      <c r="D360" s="63" t="s">
        <v>669</v>
      </c>
      <c r="E360" s="69" t="s">
        <v>1349</v>
      </c>
      <c r="F360" s="63">
        <v>40</v>
      </c>
      <c r="G360" s="63" t="s">
        <v>1353</v>
      </c>
    </row>
    <row r="361" spans="1:7" x14ac:dyDescent="0.25">
      <c r="A361" s="63" t="s">
        <v>670</v>
      </c>
      <c r="B361" s="63" t="s">
        <v>670</v>
      </c>
      <c r="C361" s="63" t="s">
        <v>671</v>
      </c>
      <c r="D361" s="63" t="s">
        <v>672</v>
      </c>
      <c r="E361" s="69" t="s">
        <v>1349</v>
      </c>
      <c r="F361" s="63">
        <v>30</v>
      </c>
      <c r="G361" s="63" t="s">
        <v>1354</v>
      </c>
    </row>
    <row r="362" spans="1:7" x14ac:dyDescent="0.25">
      <c r="A362" s="63" t="s">
        <v>673</v>
      </c>
      <c r="B362" s="63" t="s">
        <v>673</v>
      </c>
      <c r="C362" s="63" t="s">
        <v>674</v>
      </c>
      <c r="D362" s="63" t="s">
        <v>339</v>
      </c>
      <c r="E362" s="69" t="s">
        <v>1349</v>
      </c>
      <c r="F362" s="63">
        <v>30</v>
      </c>
      <c r="G362" s="63" t="s">
        <v>1355</v>
      </c>
    </row>
    <row r="363" spans="1:7" x14ac:dyDescent="0.25">
      <c r="A363" s="63" t="s">
        <v>675</v>
      </c>
      <c r="B363" s="63" t="s">
        <v>675</v>
      </c>
      <c r="C363" s="63" t="s">
        <v>676</v>
      </c>
      <c r="D363" s="63" t="s">
        <v>339</v>
      </c>
      <c r="E363" s="69" t="s">
        <v>1349</v>
      </c>
      <c r="F363" s="63">
        <v>20</v>
      </c>
      <c r="G363" s="63" t="s">
        <v>1356</v>
      </c>
    </row>
    <row r="364" spans="1:7" x14ac:dyDescent="0.25">
      <c r="A364" s="63" t="s">
        <v>677</v>
      </c>
      <c r="B364" s="63" t="s">
        <v>677</v>
      </c>
      <c r="C364" s="63" t="s">
        <v>678</v>
      </c>
      <c r="D364" s="63" t="s">
        <v>339</v>
      </c>
      <c r="E364" s="69" t="s">
        <v>1349</v>
      </c>
      <c r="F364" s="63">
        <v>20</v>
      </c>
      <c r="G364" s="63" t="s">
        <v>1357</v>
      </c>
    </row>
    <row r="365" spans="1:7" x14ac:dyDescent="0.25">
      <c r="A365" s="63" t="s">
        <v>679</v>
      </c>
      <c r="B365" s="63" t="s">
        <v>679</v>
      </c>
      <c r="C365" s="63" t="s">
        <v>680</v>
      </c>
      <c r="D365" s="63" t="s">
        <v>157</v>
      </c>
      <c r="E365" s="69" t="s">
        <v>1349</v>
      </c>
      <c r="F365" s="63">
        <v>100</v>
      </c>
      <c r="G365" s="63" t="s">
        <v>1358</v>
      </c>
    </row>
    <row r="366" spans="1:7" x14ac:dyDescent="0.25">
      <c r="A366" s="63" t="s">
        <v>681</v>
      </c>
      <c r="B366" s="63" t="s">
        <v>681</v>
      </c>
      <c r="C366" s="63" t="s">
        <v>682</v>
      </c>
      <c r="D366" s="63" t="s">
        <v>157</v>
      </c>
      <c r="E366" s="69" t="s">
        <v>1349</v>
      </c>
      <c r="F366" s="63">
        <v>20</v>
      </c>
      <c r="G366" s="63" t="s">
        <v>1359</v>
      </c>
    </row>
    <row r="367" spans="1:7" x14ac:dyDescent="0.25">
      <c r="A367" s="63" t="s">
        <v>683</v>
      </c>
      <c r="B367" s="63" t="s">
        <v>683</v>
      </c>
      <c r="C367" s="63" t="s">
        <v>684</v>
      </c>
      <c r="D367" s="63" t="s">
        <v>359</v>
      </c>
      <c r="E367" s="69" t="s">
        <v>1349</v>
      </c>
      <c r="F367" s="63">
        <v>30</v>
      </c>
      <c r="G367" s="63" t="s">
        <v>1360</v>
      </c>
    </row>
    <row r="368" spans="1:7" x14ac:dyDescent="0.25">
      <c r="A368" s="63" t="s">
        <v>685</v>
      </c>
      <c r="B368" s="63" t="s">
        <v>685</v>
      </c>
      <c r="C368" s="63" t="s">
        <v>686</v>
      </c>
      <c r="D368" s="63" t="s">
        <v>359</v>
      </c>
      <c r="E368" s="69" t="s">
        <v>1349</v>
      </c>
      <c r="F368" s="63">
        <v>20</v>
      </c>
      <c r="G368" s="63" t="s">
        <v>1361</v>
      </c>
    </row>
    <row r="369" spans="1:7" x14ac:dyDescent="0.25">
      <c r="A369" s="63" t="s">
        <v>687</v>
      </c>
      <c r="B369" s="63" t="s">
        <v>687</v>
      </c>
      <c r="C369" s="63" t="s">
        <v>688</v>
      </c>
      <c r="D369" s="63" t="s">
        <v>362</v>
      </c>
      <c r="E369" s="69" t="s">
        <v>1349</v>
      </c>
      <c r="F369" s="63">
        <v>20</v>
      </c>
      <c r="G369" s="63" t="s">
        <v>1362</v>
      </c>
    </row>
    <row r="370" spans="1:7" x14ac:dyDescent="0.25">
      <c r="A370" s="63" t="s">
        <v>689</v>
      </c>
      <c r="B370" s="63" t="s">
        <v>689</v>
      </c>
      <c r="C370" s="63" t="s">
        <v>690</v>
      </c>
      <c r="D370" s="63" t="s">
        <v>370</v>
      </c>
      <c r="E370" s="69" t="s">
        <v>1349</v>
      </c>
      <c r="F370" s="63">
        <v>20</v>
      </c>
      <c r="G370" s="63" t="s">
        <v>1363</v>
      </c>
    </row>
    <row r="371" spans="1:7" x14ac:dyDescent="0.25">
      <c r="A371" s="63" t="s">
        <v>691</v>
      </c>
      <c r="B371" s="63" t="s">
        <v>691</v>
      </c>
      <c r="C371" s="63" t="s">
        <v>692</v>
      </c>
      <c r="D371" s="63" t="s">
        <v>370</v>
      </c>
      <c r="E371" s="69" t="s">
        <v>1349</v>
      </c>
      <c r="F371" s="63">
        <v>20</v>
      </c>
      <c r="G371" s="63" t="s">
        <v>1364</v>
      </c>
    </row>
    <row r="372" spans="1:7" x14ac:dyDescent="0.25">
      <c r="A372" s="63" t="s">
        <v>693</v>
      </c>
      <c r="B372" s="63" t="s">
        <v>693</v>
      </c>
      <c r="C372" s="63" t="s">
        <v>694</v>
      </c>
      <c r="D372" s="63" t="s">
        <v>163</v>
      </c>
      <c r="E372" s="69" t="s">
        <v>1349</v>
      </c>
      <c r="F372" s="63">
        <v>40</v>
      </c>
      <c r="G372" s="63" t="s">
        <v>1365</v>
      </c>
    </row>
    <row r="373" spans="1:7" x14ac:dyDescent="0.25">
      <c r="A373" s="63" t="s">
        <v>695</v>
      </c>
      <c r="B373" s="63" t="s">
        <v>695</v>
      </c>
      <c r="C373" s="63" t="s">
        <v>696</v>
      </c>
      <c r="D373" s="63" t="s">
        <v>163</v>
      </c>
      <c r="E373" s="69" t="s">
        <v>1349</v>
      </c>
      <c r="F373" s="63">
        <v>20</v>
      </c>
      <c r="G373" s="63" t="s">
        <v>1366</v>
      </c>
    </row>
    <row r="374" spans="1:7" x14ac:dyDescent="0.25">
      <c r="A374" s="63" t="s">
        <v>697</v>
      </c>
      <c r="B374" s="63" t="s">
        <v>697</v>
      </c>
      <c r="C374" s="63" t="s">
        <v>698</v>
      </c>
      <c r="D374" s="63" t="s">
        <v>699</v>
      </c>
      <c r="E374" s="69" t="s">
        <v>1349</v>
      </c>
      <c r="F374" s="63">
        <v>20</v>
      </c>
      <c r="G374" s="63" t="s">
        <v>1367</v>
      </c>
    </row>
    <row r="375" spans="1:7" x14ac:dyDescent="0.25">
      <c r="A375" s="63" t="s">
        <v>700</v>
      </c>
      <c r="B375" s="63" t="s">
        <v>700</v>
      </c>
      <c r="C375" s="63" t="s">
        <v>701</v>
      </c>
      <c r="D375" s="63" t="s">
        <v>396</v>
      </c>
      <c r="E375" s="69" t="s">
        <v>1349</v>
      </c>
      <c r="F375" s="63">
        <v>20</v>
      </c>
      <c r="G375" s="63" t="s">
        <v>1368</v>
      </c>
    </row>
    <row r="376" spans="1:7" x14ac:dyDescent="0.25">
      <c r="A376" s="63" t="s">
        <v>702</v>
      </c>
      <c r="B376" s="63" t="s">
        <v>702</v>
      </c>
      <c r="C376" s="63" t="s">
        <v>703</v>
      </c>
      <c r="D376" s="63" t="s">
        <v>396</v>
      </c>
      <c r="E376" s="69" t="s">
        <v>1349</v>
      </c>
      <c r="F376" s="63">
        <v>30</v>
      </c>
      <c r="G376" s="63" t="s">
        <v>1369</v>
      </c>
    </row>
    <row r="377" spans="1:7" x14ac:dyDescent="0.25">
      <c r="A377" s="63" t="s">
        <v>704</v>
      </c>
      <c r="B377" s="63" t="s">
        <v>704</v>
      </c>
      <c r="C377" s="63" t="s">
        <v>705</v>
      </c>
      <c r="D377" s="63" t="s">
        <v>396</v>
      </c>
      <c r="E377" s="69" t="s">
        <v>1349</v>
      </c>
      <c r="F377" s="63">
        <v>20</v>
      </c>
      <c r="G377" s="63" t="s">
        <v>1370</v>
      </c>
    </row>
    <row r="378" spans="1:7" x14ac:dyDescent="0.25">
      <c r="A378" s="63" t="s">
        <v>706</v>
      </c>
      <c r="B378" s="63" t="s">
        <v>706</v>
      </c>
      <c r="C378" s="63" t="s">
        <v>707</v>
      </c>
      <c r="D378" s="63" t="s">
        <v>708</v>
      </c>
      <c r="E378" s="69" t="s">
        <v>1349</v>
      </c>
      <c r="F378" s="63">
        <v>20</v>
      </c>
      <c r="G378" s="63" t="s">
        <v>1371</v>
      </c>
    </row>
    <row r="379" spans="1:7" x14ac:dyDescent="0.25">
      <c r="A379" s="63" t="s">
        <v>709</v>
      </c>
      <c r="B379" s="63" t="s">
        <v>709</v>
      </c>
      <c r="C379" s="63" t="s">
        <v>710</v>
      </c>
      <c r="D379" s="63" t="s">
        <v>169</v>
      </c>
      <c r="E379" s="69" t="s">
        <v>1349</v>
      </c>
      <c r="F379" s="63">
        <v>40</v>
      </c>
      <c r="G379" s="63" t="s">
        <v>1372</v>
      </c>
    </row>
    <row r="380" spans="1:7" x14ac:dyDescent="0.25">
      <c r="A380" s="63" t="s">
        <v>711</v>
      </c>
      <c r="B380" s="63" t="s">
        <v>711</v>
      </c>
      <c r="C380" s="63" t="s">
        <v>712</v>
      </c>
      <c r="D380" s="63" t="s">
        <v>169</v>
      </c>
      <c r="E380" s="69" t="s">
        <v>1349</v>
      </c>
      <c r="F380" s="63">
        <v>20</v>
      </c>
      <c r="G380" s="63" t="s">
        <v>1373</v>
      </c>
    </row>
    <row r="381" spans="1:7" x14ac:dyDescent="0.25">
      <c r="A381" s="63" t="s">
        <v>713</v>
      </c>
      <c r="B381" s="63" t="s">
        <v>713</v>
      </c>
      <c r="C381" s="63" t="s">
        <v>714</v>
      </c>
      <c r="D381" s="63" t="s">
        <v>428</v>
      </c>
      <c r="E381" s="69" t="s">
        <v>1349</v>
      </c>
      <c r="F381" s="63">
        <v>30</v>
      </c>
      <c r="G381" s="63" t="s">
        <v>1374</v>
      </c>
    </row>
    <row r="382" spans="1:7" x14ac:dyDescent="0.25">
      <c r="A382" s="63" t="s">
        <v>715</v>
      </c>
      <c r="B382" s="63" t="s">
        <v>715</v>
      </c>
      <c r="C382" s="63" t="s">
        <v>716</v>
      </c>
      <c r="D382" s="63" t="s">
        <v>428</v>
      </c>
      <c r="E382" s="69" t="s">
        <v>1349</v>
      </c>
      <c r="F382" s="63">
        <v>30</v>
      </c>
      <c r="G382" s="63" t="s">
        <v>1375</v>
      </c>
    </row>
    <row r="383" spans="1:7" x14ac:dyDescent="0.25">
      <c r="A383" s="63" t="s">
        <v>717</v>
      </c>
      <c r="B383" s="63" t="s">
        <v>717</v>
      </c>
      <c r="C383" s="63" t="s">
        <v>718</v>
      </c>
      <c r="D383" s="63" t="s">
        <v>428</v>
      </c>
      <c r="E383" s="69" t="s">
        <v>1349</v>
      </c>
      <c r="F383" s="63">
        <v>20</v>
      </c>
      <c r="G383" s="63" t="s">
        <v>1376</v>
      </c>
    </row>
    <row r="384" spans="1:7" x14ac:dyDescent="0.25">
      <c r="A384" s="63" t="s">
        <v>719</v>
      </c>
      <c r="B384" s="63" t="s">
        <v>719</v>
      </c>
      <c r="C384" s="63" t="s">
        <v>720</v>
      </c>
      <c r="D384" s="63" t="s">
        <v>428</v>
      </c>
      <c r="E384" s="69" t="s">
        <v>1349</v>
      </c>
      <c r="F384" s="63">
        <v>30</v>
      </c>
      <c r="G384" s="63" t="s">
        <v>1377</v>
      </c>
    </row>
    <row r="385" spans="1:7" x14ac:dyDescent="0.25">
      <c r="A385" s="63" t="s">
        <v>721</v>
      </c>
      <c r="B385" s="63" t="s">
        <v>721</v>
      </c>
      <c r="C385" s="63" t="s">
        <v>722</v>
      </c>
      <c r="D385" s="63" t="s">
        <v>428</v>
      </c>
      <c r="E385" s="69" t="s">
        <v>1349</v>
      </c>
      <c r="F385" s="63">
        <v>20</v>
      </c>
      <c r="G385" s="63" t="s">
        <v>1378</v>
      </c>
    </row>
    <row r="386" spans="1:7" x14ac:dyDescent="0.25">
      <c r="A386" s="63" t="s">
        <v>723</v>
      </c>
      <c r="B386" s="63" t="s">
        <v>723</v>
      </c>
      <c r="C386" s="63" t="s">
        <v>724</v>
      </c>
      <c r="D386" s="63" t="s">
        <v>456</v>
      </c>
      <c r="E386" s="69" t="s">
        <v>1349</v>
      </c>
      <c r="F386" s="63">
        <v>20</v>
      </c>
      <c r="G386" s="63" t="s">
        <v>1379</v>
      </c>
    </row>
    <row r="387" spans="1:7" x14ac:dyDescent="0.25">
      <c r="A387" s="63" t="s">
        <v>725</v>
      </c>
      <c r="B387" s="63" t="s">
        <v>725</v>
      </c>
      <c r="C387" s="63" t="s">
        <v>726</v>
      </c>
      <c r="D387" s="63" t="s">
        <v>456</v>
      </c>
      <c r="E387" s="69" t="s">
        <v>1349</v>
      </c>
      <c r="F387" s="63">
        <v>30</v>
      </c>
      <c r="G387" s="63" t="s">
        <v>1380</v>
      </c>
    </row>
    <row r="388" spans="1:7" x14ac:dyDescent="0.25">
      <c r="A388" s="63" t="s">
        <v>727</v>
      </c>
      <c r="B388" s="63" t="s">
        <v>727</v>
      </c>
      <c r="C388" s="63" t="s">
        <v>727</v>
      </c>
      <c r="D388" s="63" t="s">
        <v>456</v>
      </c>
      <c r="E388" s="69" t="s">
        <v>1349</v>
      </c>
      <c r="F388" s="63">
        <v>20</v>
      </c>
      <c r="G388" s="63" t="s">
        <v>1381</v>
      </c>
    </row>
    <row r="389" spans="1:7" x14ac:dyDescent="0.25">
      <c r="A389" s="63" t="s">
        <v>728</v>
      </c>
      <c r="B389" s="63" t="s">
        <v>728</v>
      </c>
      <c r="C389" s="63" t="s">
        <v>728</v>
      </c>
      <c r="D389" s="63" t="s">
        <v>456</v>
      </c>
      <c r="E389" s="69" t="s">
        <v>1349</v>
      </c>
      <c r="F389" s="63">
        <v>30</v>
      </c>
      <c r="G389" s="63" t="s">
        <v>1382</v>
      </c>
    </row>
    <row r="390" spans="1:7" x14ac:dyDescent="0.25">
      <c r="A390" s="63" t="s">
        <v>729</v>
      </c>
      <c r="B390" s="63" t="s">
        <v>729</v>
      </c>
      <c r="C390" s="63" t="s">
        <v>730</v>
      </c>
      <c r="D390" s="63" t="s">
        <v>465</v>
      </c>
      <c r="E390" s="69" t="s">
        <v>1349</v>
      </c>
      <c r="F390" s="63">
        <v>20</v>
      </c>
      <c r="G390" s="63" t="s">
        <v>1383</v>
      </c>
    </row>
    <row r="391" spans="1:7" x14ac:dyDescent="0.25">
      <c r="A391" s="63" t="s">
        <v>731</v>
      </c>
      <c r="B391" s="63" t="s">
        <v>731</v>
      </c>
      <c r="C391" s="63" t="s">
        <v>732</v>
      </c>
      <c r="D391" s="63" t="s">
        <v>465</v>
      </c>
      <c r="E391" s="69" t="s">
        <v>1349</v>
      </c>
      <c r="F391" s="63">
        <v>20</v>
      </c>
      <c r="G391" s="63" t="s">
        <v>1384</v>
      </c>
    </row>
    <row r="392" spans="1:7" x14ac:dyDescent="0.25">
      <c r="A392" s="63" t="s">
        <v>733</v>
      </c>
      <c r="B392" s="63" t="s">
        <v>733</v>
      </c>
      <c r="C392" s="63" t="s">
        <v>734</v>
      </c>
      <c r="D392" s="63" t="s">
        <v>465</v>
      </c>
      <c r="E392" s="69" t="s">
        <v>1349</v>
      </c>
      <c r="F392" s="63">
        <v>20</v>
      </c>
      <c r="G392" s="63" t="s">
        <v>1385</v>
      </c>
    </row>
    <row r="393" spans="1:7" x14ac:dyDescent="0.25">
      <c r="A393" s="63" t="s">
        <v>735</v>
      </c>
      <c r="B393" s="63" t="s">
        <v>735</v>
      </c>
      <c r="C393" s="63" t="s">
        <v>736</v>
      </c>
      <c r="D393" s="63" t="s">
        <v>465</v>
      </c>
      <c r="E393" s="69" t="s">
        <v>1349</v>
      </c>
      <c r="F393" s="63">
        <v>20</v>
      </c>
      <c r="G393" s="63" t="s">
        <v>1386</v>
      </c>
    </row>
    <row r="394" spans="1:7" x14ac:dyDescent="0.25">
      <c r="A394" s="63" t="s">
        <v>737</v>
      </c>
      <c r="B394" s="63" t="s">
        <v>737</v>
      </c>
      <c r="C394" s="63" t="s">
        <v>738</v>
      </c>
      <c r="D394" s="63" t="s">
        <v>465</v>
      </c>
      <c r="E394" s="69" t="s">
        <v>1349</v>
      </c>
      <c r="F394" s="63">
        <v>20</v>
      </c>
      <c r="G394" s="63" t="s">
        <v>1387</v>
      </c>
    </row>
    <row r="395" spans="1:7" x14ac:dyDescent="0.25">
      <c r="A395" s="63" t="s">
        <v>739</v>
      </c>
      <c r="B395" s="63" t="s">
        <v>739</v>
      </c>
      <c r="C395" s="63" t="s">
        <v>740</v>
      </c>
      <c r="D395" s="63" t="s">
        <v>741</v>
      </c>
      <c r="E395" s="69" t="s">
        <v>1349</v>
      </c>
      <c r="F395" s="63">
        <v>30</v>
      </c>
      <c r="G395" s="63" t="s">
        <v>1388</v>
      </c>
    </row>
    <row r="396" spans="1:7" x14ac:dyDescent="0.25">
      <c r="A396" s="63" t="s">
        <v>742</v>
      </c>
      <c r="B396" s="63" t="s">
        <v>742</v>
      </c>
      <c r="C396" s="63" t="s">
        <v>743</v>
      </c>
      <c r="D396" s="63" t="s">
        <v>741</v>
      </c>
      <c r="E396" s="69" t="s">
        <v>1349</v>
      </c>
      <c r="F396" s="63">
        <v>20</v>
      </c>
      <c r="G396" s="63" t="s">
        <v>1389</v>
      </c>
    </row>
    <row r="397" spans="1:7" x14ac:dyDescent="0.25">
      <c r="A397" s="63" t="s">
        <v>744</v>
      </c>
      <c r="B397" s="63" t="s">
        <v>744</v>
      </c>
      <c r="C397" s="63" t="s">
        <v>745</v>
      </c>
      <c r="D397" s="63" t="s">
        <v>741</v>
      </c>
      <c r="E397" s="69" t="s">
        <v>1349</v>
      </c>
      <c r="F397" s="63">
        <v>20</v>
      </c>
      <c r="G397" s="63" t="s">
        <v>1390</v>
      </c>
    </row>
    <row r="398" spans="1:7" x14ac:dyDescent="0.25">
      <c r="A398" s="63" t="s">
        <v>746</v>
      </c>
      <c r="B398" s="63" t="s">
        <v>746</v>
      </c>
      <c r="C398" s="63" t="s">
        <v>747</v>
      </c>
      <c r="D398" s="63" t="s">
        <v>748</v>
      </c>
      <c r="E398" s="69" t="s">
        <v>1349</v>
      </c>
      <c r="F398" s="63">
        <v>100</v>
      </c>
      <c r="G398" s="63" t="s">
        <v>1391</v>
      </c>
    </row>
    <row r="399" spans="1:7" x14ac:dyDescent="0.25">
      <c r="A399" s="63" t="s">
        <v>749</v>
      </c>
      <c r="B399" s="63" t="s">
        <v>749</v>
      </c>
      <c r="C399" s="63" t="s">
        <v>750</v>
      </c>
      <c r="D399" s="63" t="s">
        <v>513</v>
      </c>
      <c r="E399" s="69" t="s">
        <v>1349</v>
      </c>
      <c r="F399" s="63">
        <v>30</v>
      </c>
      <c r="G399" s="63" t="s">
        <v>1392</v>
      </c>
    </row>
    <row r="400" spans="1:7" x14ac:dyDescent="0.25">
      <c r="A400" s="63" t="s">
        <v>751</v>
      </c>
      <c r="B400" s="63" t="s">
        <v>751</v>
      </c>
      <c r="C400" s="63" t="s">
        <v>752</v>
      </c>
      <c r="D400" s="63" t="s">
        <v>194</v>
      </c>
      <c r="E400" s="69" t="s">
        <v>1349</v>
      </c>
      <c r="F400" s="63">
        <v>30</v>
      </c>
      <c r="G400" s="63" t="s">
        <v>1393</v>
      </c>
    </row>
    <row r="401" spans="1:7" x14ac:dyDescent="0.25">
      <c r="A401" s="63" t="s">
        <v>753</v>
      </c>
      <c r="B401" s="63" t="s">
        <v>753</v>
      </c>
      <c r="C401" s="63" t="s">
        <v>754</v>
      </c>
      <c r="D401" s="63" t="s">
        <v>194</v>
      </c>
      <c r="E401" s="69" t="s">
        <v>1349</v>
      </c>
      <c r="F401" s="63">
        <v>30</v>
      </c>
      <c r="G401" s="63" t="s">
        <v>1394</v>
      </c>
    </row>
    <row r="402" spans="1:7" x14ac:dyDescent="0.25">
      <c r="A402" s="63" t="s">
        <v>755</v>
      </c>
      <c r="B402" s="63" t="s">
        <v>755</v>
      </c>
      <c r="C402" s="63" t="s">
        <v>756</v>
      </c>
      <c r="D402" s="63" t="s">
        <v>194</v>
      </c>
      <c r="E402" s="69" t="s">
        <v>1349</v>
      </c>
      <c r="F402" s="63">
        <v>20</v>
      </c>
      <c r="G402" s="63" t="s">
        <v>1395</v>
      </c>
    </row>
    <row r="403" spans="1:7" x14ac:dyDescent="0.25">
      <c r="A403" s="63" t="s">
        <v>757</v>
      </c>
      <c r="B403" s="63" t="s">
        <v>757</v>
      </c>
      <c r="C403" s="63" t="s">
        <v>758</v>
      </c>
      <c r="D403" s="63" t="s">
        <v>194</v>
      </c>
      <c r="E403" s="69" t="s">
        <v>1349</v>
      </c>
      <c r="F403" s="63">
        <v>30</v>
      </c>
      <c r="G403" s="63" t="s">
        <v>1396</v>
      </c>
    </row>
    <row r="404" spans="1:7" x14ac:dyDescent="0.25">
      <c r="A404" s="63" t="s">
        <v>759</v>
      </c>
      <c r="B404" s="63" t="s">
        <v>759</v>
      </c>
      <c r="C404" s="63" t="s">
        <v>760</v>
      </c>
      <c r="D404" s="63" t="s">
        <v>194</v>
      </c>
      <c r="E404" s="69" t="s">
        <v>1349</v>
      </c>
      <c r="F404" s="63">
        <v>20</v>
      </c>
      <c r="G404" s="63" t="s">
        <v>1397</v>
      </c>
    </row>
    <row r="405" spans="1:7" x14ac:dyDescent="0.25">
      <c r="A405" s="63" t="s">
        <v>761</v>
      </c>
      <c r="B405" s="63" t="s">
        <v>761</v>
      </c>
      <c r="C405" s="63" t="s">
        <v>762</v>
      </c>
      <c r="D405" s="63" t="s">
        <v>590</v>
      </c>
      <c r="E405" s="69" t="s">
        <v>1349</v>
      </c>
      <c r="F405" s="63">
        <v>20</v>
      </c>
      <c r="G405" s="63" t="s">
        <v>1398</v>
      </c>
    </row>
    <row r="406" spans="1:7" x14ac:dyDescent="0.25">
      <c r="A406" s="63" t="s">
        <v>763</v>
      </c>
      <c r="B406" s="63" t="s">
        <v>763</v>
      </c>
      <c r="C406" s="63" t="s">
        <v>764</v>
      </c>
      <c r="D406" s="63" t="s">
        <v>590</v>
      </c>
      <c r="E406" s="69" t="s">
        <v>1349</v>
      </c>
      <c r="F406" s="63">
        <v>40</v>
      </c>
      <c r="G406" s="63" t="s">
        <v>1399</v>
      </c>
    </row>
    <row r="407" spans="1:7" x14ac:dyDescent="0.25">
      <c r="A407" s="63" t="s">
        <v>765</v>
      </c>
      <c r="B407" s="63" t="s">
        <v>765</v>
      </c>
      <c r="C407" s="63" t="s">
        <v>766</v>
      </c>
      <c r="D407" s="63" t="s">
        <v>590</v>
      </c>
      <c r="E407" s="69" t="s">
        <v>1349</v>
      </c>
      <c r="F407" s="63">
        <v>200</v>
      </c>
      <c r="G407" s="63" t="s">
        <v>1400</v>
      </c>
    </row>
    <row r="408" spans="1:7" x14ac:dyDescent="0.25">
      <c r="A408" s="63" t="s">
        <v>767</v>
      </c>
      <c r="B408" s="63" t="s">
        <v>767</v>
      </c>
      <c r="C408" s="63" t="s">
        <v>768</v>
      </c>
      <c r="D408" s="63" t="s">
        <v>590</v>
      </c>
      <c r="E408" s="69" t="s">
        <v>1349</v>
      </c>
      <c r="F408" s="63">
        <v>20</v>
      </c>
      <c r="G408" s="63" t="s">
        <v>1401</v>
      </c>
    </row>
    <row r="409" spans="1:7" x14ac:dyDescent="0.25">
      <c r="A409" s="63" t="s">
        <v>769</v>
      </c>
      <c r="B409" s="63" t="s">
        <v>769</v>
      </c>
      <c r="C409" s="63" t="s">
        <v>768</v>
      </c>
      <c r="D409" s="63" t="s">
        <v>590</v>
      </c>
      <c r="E409" s="69" t="s">
        <v>1349</v>
      </c>
      <c r="F409" s="63">
        <v>20</v>
      </c>
      <c r="G409" s="63" t="s">
        <v>1402</v>
      </c>
    </row>
    <row r="410" spans="1:7" x14ac:dyDescent="0.25">
      <c r="A410" s="63" t="s">
        <v>770</v>
      </c>
      <c r="B410" s="63" t="s">
        <v>770</v>
      </c>
      <c r="C410" s="63" t="s">
        <v>771</v>
      </c>
      <c r="D410" s="63" t="s">
        <v>708</v>
      </c>
      <c r="E410" s="69" t="s">
        <v>1349</v>
      </c>
      <c r="F410" s="63">
        <v>20</v>
      </c>
      <c r="G410" s="63" t="s">
        <v>1403</v>
      </c>
    </row>
    <row r="411" spans="1:7" x14ac:dyDescent="0.25">
      <c r="A411" s="63" t="s">
        <v>772</v>
      </c>
      <c r="B411" s="63" t="s">
        <v>772</v>
      </c>
      <c r="C411" s="63" t="s">
        <v>773</v>
      </c>
      <c r="D411" s="63" t="s">
        <v>708</v>
      </c>
      <c r="E411" s="69" t="s">
        <v>1349</v>
      </c>
      <c r="F411" s="63">
        <v>20</v>
      </c>
      <c r="G411" s="63" t="s">
        <v>1404</v>
      </c>
    </row>
    <row r="412" spans="1:7" x14ac:dyDescent="0.25">
      <c r="A412" s="63" t="s">
        <v>774</v>
      </c>
      <c r="B412" s="63" t="s">
        <v>774</v>
      </c>
      <c r="C412" s="63" t="s">
        <v>775</v>
      </c>
      <c r="D412" s="63" t="s">
        <v>776</v>
      </c>
      <c r="E412" s="69" t="s">
        <v>1349</v>
      </c>
      <c r="F412" s="63">
        <v>20</v>
      </c>
      <c r="G412" s="63" t="s">
        <v>1405</v>
      </c>
    </row>
    <row r="413" spans="1:7" x14ac:dyDescent="0.25">
      <c r="A413" s="63" t="s">
        <v>777</v>
      </c>
      <c r="B413" s="63" t="s">
        <v>777</v>
      </c>
      <c r="C413" s="63" t="s">
        <v>778</v>
      </c>
      <c r="D413" s="63" t="s">
        <v>776</v>
      </c>
      <c r="E413" s="69" t="s">
        <v>1349</v>
      </c>
      <c r="F413" s="63">
        <v>20</v>
      </c>
      <c r="G413" s="63" t="s">
        <v>1406</v>
      </c>
    </row>
    <row r="414" spans="1:7" x14ac:dyDescent="0.25">
      <c r="A414" s="63" t="s">
        <v>779</v>
      </c>
      <c r="B414" s="63" t="s">
        <v>779</v>
      </c>
      <c r="C414" s="63" t="s">
        <v>780</v>
      </c>
      <c r="D414" s="63" t="s">
        <v>776</v>
      </c>
      <c r="E414" s="69" t="s">
        <v>1349</v>
      </c>
      <c r="F414" s="63">
        <v>30</v>
      </c>
      <c r="G414" s="63" t="s">
        <v>1407</v>
      </c>
    </row>
    <row r="415" spans="1:7" x14ac:dyDescent="0.25">
      <c r="A415" s="63" t="s">
        <v>781</v>
      </c>
      <c r="B415" s="63" t="s">
        <v>781</v>
      </c>
      <c r="C415" s="63" t="s">
        <v>782</v>
      </c>
      <c r="D415" s="63" t="s">
        <v>783</v>
      </c>
      <c r="E415" s="69" t="s">
        <v>1349</v>
      </c>
      <c r="F415" s="63">
        <v>30</v>
      </c>
      <c r="G415" s="63" t="s">
        <v>1408</v>
      </c>
    </row>
    <row r="416" spans="1:7" x14ac:dyDescent="0.25">
      <c r="A416" s="63" t="s">
        <v>784</v>
      </c>
      <c r="B416" s="63" t="s">
        <v>784</v>
      </c>
      <c r="C416" s="63" t="s">
        <v>785</v>
      </c>
      <c r="D416" s="63" t="s">
        <v>776</v>
      </c>
      <c r="E416" s="69" t="s">
        <v>1349</v>
      </c>
      <c r="F416" s="63">
        <v>20</v>
      </c>
      <c r="G416" s="63" t="s">
        <v>1409</v>
      </c>
    </row>
    <row r="417" spans="1:7" x14ac:dyDescent="0.25">
      <c r="A417" s="63" t="s">
        <v>786</v>
      </c>
      <c r="B417" s="63" t="s">
        <v>786</v>
      </c>
      <c r="C417" s="63" t="s">
        <v>787</v>
      </c>
      <c r="D417" s="63" t="s">
        <v>197</v>
      </c>
      <c r="E417" s="69" t="s">
        <v>1349</v>
      </c>
      <c r="F417" s="63">
        <v>20</v>
      </c>
      <c r="G417" s="63" t="s">
        <v>1410</v>
      </c>
    </row>
    <row r="418" spans="1:7" x14ac:dyDescent="0.25">
      <c r="A418" s="63" t="s">
        <v>788</v>
      </c>
      <c r="B418" s="63" t="s">
        <v>788</v>
      </c>
      <c r="C418" s="63" t="s">
        <v>789</v>
      </c>
      <c r="D418" s="63" t="s">
        <v>197</v>
      </c>
      <c r="E418" s="69" t="s">
        <v>1349</v>
      </c>
      <c r="F418" s="63">
        <v>20</v>
      </c>
      <c r="G418" s="63" t="s">
        <v>1411</v>
      </c>
    </row>
    <row r="419" spans="1:7" x14ac:dyDescent="0.25">
      <c r="A419" s="63" t="s">
        <v>790</v>
      </c>
      <c r="B419" s="63" t="s">
        <v>790</v>
      </c>
      <c r="C419" s="63" t="s">
        <v>791</v>
      </c>
      <c r="D419" s="63" t="s">
        <v>197</v>
      </c>
      <c r="E419" s="69" t="s">
        <v>1349</v>
      </c>
      <c r="F419" s="63">
        <v>30</v>
      </c>
      <c r="G419" s="63" t="s">
        <v>1412</v>
      </c>
    </row>
    <row r="420" spans="1:7" x14ac:dyDescent="0.25">
      <c r="A420" s="63" t="s">
        <v>792</v>
      </c>
      <c r="B420" s="63" t="s">
        <v>792</v>
      </c>
      <c r="C420" s="63" t="s">
        <v>793</v>
      </c>
      <c r="D420" s="63" t="s">
        <v>197</v>
      </c>
      <c r="E420" s="69" t="s">
        <v>1349</v>
      </c>
      <c r="F420" s="63">
        <v>20</v>
      </c>
      <c r="G420" s="63" t="s">
        <v>1413</v>
      </c>
    </row>
    <row r="421" spans="1:7" x14ac:dyDescent="0.25">
      <c r="A421" s="63" t="s">
        <v>794</v>
      </c>
      <c r="B421" s="63" t="s">
        <v>794</v>
      </c>
      <c r="C421" s="63" t="s">
        <v>795</v>
      </c>
      <c r="D421" s="63" t="s">
        <v>197</v>
      </c>
      <c r="E421" s="69" t="s">
        <v>1349</v>
      </c>
      <c r="F421" s="63">
        <v>20</v>
      </c>
      <c r="G421" s="63" t="s">
        <v>1414</v>
      </c>
    </row>
    <row r="422" spans="1:7" x14ac:dyDescent="0.25">
      <c r="A422" s="63" t="s">
        <v>796</v>
      </c>
      <c r="B422" s="63" t="s">
        <v>796</v>
      </c>
      <c r="C422" s="63" t="s">
        <v>797</v>
      </c>
      <c r="D422" s="63" t="s">
        <v>197</v>
      </c>
      <c r="E422" s="69" t="s">
        <v>1349</v>
      </c>
      <c r="F422" s="63">
        <v>200</v>
      </c>
      <c r="G422" s="63" t="s">
        <v>1415</v>
      </c>
    </row>
    <row r="423" spans="1:7" x14ac:dyDescent="0.25">
      <c r="A423" s="63" t="s">
        <v>798</v>
      </c>
      <c r="B423" s="63" t="s">
        <v>798</v>
      </c>
      <c r="C423" s="63" t="s">
        <v>799</v>
      </c>
      <c r="D423" s="63" t="s">
        <v>200</v>
      </c>
      <c r="E423" s="69" t="s">
        <v>1349</v>
      </c>
      <c r="F423" s="63">
        <v>20</v>
      </c>
      <c r="G423" s="63" t="s">
        <v>1416</v>
      </c>
    </row>
    <row r="424" spans="1:7" x14ac:dyDescent="0.25">
      <c r="A424" s="63" t="s">
        <v>800</v>
      </c>
      <c r="B424" s="63" t="s">
        <v>800</v>
      </c>
      <c r="C424" s="63" t="s">
        <v>801</v>
      </c>
      <c r="D424" s="63" t="s">
        <v>200</v>
      </c>
      <c r="E424" s="69" t="s">
        <v>1349</v>
      </c>
      <c r="F424" s="63">
        <v>40</v>
      </c>
      <c r="G424" s="63" t="s">
        <v>1417</v>
      </c>
    </row>
    <row r="425" spans="1:7" x14ac:dyDescent="0.25">
      <c r="A425" s="63" t="s">
        <v>802</v>
      </c>
      <c r="B425" s="63" t="s">
        <v>802</v>
      </c>
      <c r="C425" s="63" t="s">
        <v>803</v>
      </c>
      <c r="D425" s="63" t="s">
        <v>627</v>
      </c>
      <c r="E425" s="69" t="s">
        <v>1349</v>
      </c>
      <c r="F425" s="63">
        <v>30</v>
      </c>
      <c r="G425" s="63" t="s">
        <v>1418</v>
      </c>
    </row>
    <row r="426" spans="1:7" x14ac:dyDescent="0.25">
      <c r="A426" s="63" t="s">
        <v>804</v>
      </c>
      <c r="B426" s="63" t="s">
        <v>804</v>
      </c>
      <c r="C426" s="63" t="s">
        <v>805</v>
      </c>
      <c r="D426" s="63" t="s">
        <v>627</v>
      </c>
      <c r="E426" s="69" t="s">
        <v>1349</v>
      </c>
      <c r="F426" s="63">
        <v>20</v>
      </c>
      <c r="G426" s="63" t="s">
        <v>1419</v>
      </c>
    </row>
    <row r="427" spans="1:7" x14ac:dyDescent="0.25">
      <c r="A427" s="63" t="s">
        <v>806</v>
      </c>
      <c r="B427" s="63" t="s">
        <v>806</v>
      </c>
      <c r="C427" s="63" t="s">
        <v>807</v>
      </c>
      <c r="D427" s="63" t="s">
        <v>629</v>
      </c>
      <c r="E427" s="69" t="s">
        <v>1349</v>
      </c>
      <c r="F427" s="63">
        <v>20</v>
      </c>
      <c r="G427" s="63" t="s">
        <v>1420</v>
      </c>
    </row>
    <row r="428" spans="1:7" x14ac:dyDescent="0.25">
      <c r="A428" s="63" t="s">
        <v>808</v>
      </c>
      <c r="B428" s="63" t="s">
        <v>808</v>
      </c>
      <c r="C428" s="63" t="s">
        <v>809</v>
      </c>
      <c r="D428" s="63" t="s">
        <v>810</v>
      </c>
      <c r="E428" s="69" t="s">
        <v>1349</v>
      </c>
      <c r="F428" s="63">
        <v>20</v>
      </c>
      <c r="G428" s="63" t="s">
        <v>1421</v>
      </c>
    </row>
    <row r="429" spans="1:7" x14ac:dyDescent="0.25">
      <c r="A429" s="63" t="s">
        <v>811</v>
      </c>
      <c r="B429" s="63" t="s">
        <v>811</v>
      </c>
      <c r="C429" s="63" t="s">
        <v>812</v>
      </c>
      <c r="D429" s="63" t="s">
        <v>648</v>
      </c>
      <c r="E429" s="69" t="s">
        <v>1349</v>
      </c>
      <c r="F429" s="63">
        <v>20</v>
      </c>
      <c r="G429" s="63" t="s">
        <v>1422</v>
      </c>
    </row>
    <row r="430" spans="1:7" x14ac:dyDescent="0.25">
      <c r="A430" s="63" t="s">
        <v>813</v>
      </c>
      <c r="B430" s="63" t="s">
        <v>813</v>
      </c>
      <c r="C430" s="63" t="s">
        <v>814</v>
      </c>
      <c r="D430" s="63" t="s">
        <v>648</v>
      </c>
      <c r="E430" s="69" t="s">
        <v>1349</v>
      </c>
      <c r="F430" s="63">
        <v>30</v>
      </c>
      <c r="G430" s="63" t="s">
        <v>1423</v>
      </c>
    </row>
    <row r="431" spans="1:7" x14ac:dyDescent="0.25">
      <c r="A431" s="63" t="s">
        <v>815</v>
      </c>
      <c r="B431" s="63" t="s">
        <v>815</v>
      </c>
      <c r="C431" s="63" t="s">
        <v>816</v>
      </c>
      <c r="D431" s="63" t="s">
        <v>648</v>
      </c>
      <c r="E431" s="69" t="s">
        <v>1349</v>
      </c>
      <c r="F431" s="63">
        <v>20</v>
      </c>
      <c r="G431" s="63" t="s">
        <v>1424</v>
      </c>
    </row>
    <row r="432" spans="1:7" x14ac:dyDescent="0.25">
      <c r="A432" s="63" t="s">
        <v>817</v>
      </c>
      <c r="B432" s="63" t="s">
        <v>817</v>
      </c>
      <c r="C432" s="63" t="s">
        <v>818</v>
      </c>
      <c r="D432" s="63" t="s">
        <v>648</v>
      </c>
      <c r="E432" s="69" t="s">
        <v>1349</v>
      </c>
      <c r="F432" s="63">
        <v>20</v>
      </c>
      <c r="G432" s="63" t="s">
        <v>1425</v>
      </c>
    </row>
    <row r="433" spans="1:7" x14ac:dyDescent="0.25">
      <c r="A433" s="63" t="s">
        <v>819</v>
      </c>
      <c r="B433" s="63" t="s">
        <v>819</v>
      </c>
      <c r="C433" s="63" t="s">
        <v>820</v>
      </c>
      <c r="D433" s="63" t="s">
        <v>648</v>
      </c>
      <c r="E433" s="69" t="s">
        <v>1349</v>
      </c>
      <c r="F433" s="63">
        <v>30</v>
      </c>
      <c r="G433" s="63" t="s">
        <v>1426</v>
      </c>
    </row>
    <row r="434" spans="1:7" x14ac:dyDescent="0.25">
      <c r="A434" s="63" t="s">
        <v>821</v>
      </c>
      <c r="B434" s="63" t="s">
        <v>821</v>
      </c>
      <c r="C434" s="63" t="s">
        <v>822</v>
      </c>
      <c r="D434" s="63" t="s">
        <v>654</v>
      </c>
      <c r="E434" s="69" t="s">
        <v>1349</v>
      </c>
      <c r="F434" s="63">
        <v>20</v>
      </c>
      <c r="G434" s="63" t="s">
        <v>1427</v>
      </c>
    </row>
    <row r="435" spans="1:7" x14ac:dyDescent="0.25">
      <c r="A435" s="63" t="s">
        <v>823</v>
      </c>
      <c r="B435" s="63" t="s">
        <v>823</v>
      </c>
      <c r="C435" s="63" t="s">
        <v>824</v>
      </c>
      <c r="D435" s="63" t="s">
        <v>654</v>
      </c>
      <c r="E435" s="69" t="s">
        <v>1349</v>
      </c>
      <c r="F435" s="63">
        <v>20</v>
      </c>
      <c r="G435" s="63" t="s">
        <v>1428</v>
      </c>
    </row>
    <row r="436" spans="1:7" x14ac:dyDescent="0.25">
      <c r="A436" s="63" t="s">
        <v>825</v>
      </c>
      <c r="B436" s="63" t="s">
        <v>825</v>
      </c>
      <c r="C436" s="63" t="s">
        <v>826</v>
      </c>
      <c r="D436" s="63" t="s">
        <v>654</v>
      </c>
      <c r="E436" s="69" t="s">
        <v>1349</v>
      </c>
      <c r="F436" s="63">
        <v>200</v>
      </c>
      <c r="G436" s="63" t="s">
        <v>1429</v>
      </c>
    </row>
    <row r="437" spans="1:7" x14ac:dyDescent="0.25">
      <c r="A437" s="63" t="s">
        <v>827</v>
      </c>
      <c r="B437" s="63" t="s">
        <v>827</v>
      </c>
      <c r="C437" s="63" t="s">
        <v>828</v>
      </c>
      <c r="D437" s="63" t="s">
        <v>654</v>
      </c>
      <c r="E437" s="69" t="s">
        <v>1349</v>
      </c>
      <c r="F437" s="63">
        <v>20</v>
      </c>
      <c r="G437" s="63" t="s">
        <v>1430</v>
      </c>
    </row>
    <row r="438" spans="1:7" x14ac:dyDescent="0.25">
      <c r="A438" s="63" t="s">
        <v>829</v>
      </c>
      <c r="B438" s="63" t="s">
        <v>829</v>
      </c>
      <c r="C438" s="63" t="s">
        <v>830</v>
      </c>
      <c r="D438" s="63" t="s">
        <v>654</v>
      </c>
      <c r="E438" s="69" t="s">
        <v>1349</v>
      </c>
      <c r="F438" s="63">
        <v>100</v>
      </c>
      <c r="G438" s="63" t="s">
        <v>1431</v>
      </c>
    </row>
    <row r="439" spans="1:7" x14ac:dyDescent="0.25">
      <c r="A439" s="63" t="s">
        <v>831</v>
      </c>
      <c r="B439" s="63" t="s">
        <v>831</v>
      </c>
      <c r="C439" s="63" t="s">
        <v>832</v>
      </c>
      <c r="D439" s="63" t="s">
        <v>833</v>
      </c>
      <c r="E439" s="69" t="s">
        <v>1349</v>
      </c>
      <c r="F439" s="63">
        <v>100</v>
      </c>
      <c r="G439" s="63" t="s">
        <v>1432</v>
      </c>
    </row>
    <row r="440" spans="1:7" x14ac:dyDescent="0.25">
      <c r="A440" s="63" t="s">
        <v>834</v>
      </c>
      <c r="B440" s="63" t="s">
        <v>834</v>
      </c>
      <c r="C440" s="63" t="s">
        <v>835</v>
      </c>
      <c r="D440" s="63" t="s">
        <v>833</v>
      </c>
      <c r="E440" s="69" t="s">
        <v>1349</v>
      </c>
      <c r="F440" s="63">
        <v>40</v>
      </c>
      <c r="G440" s="63" t="s">
        <v>1433</v>
      </c>
    </row>
    <row r="441" spans="1:7" x14ac:dyDescent="0.25">
      <c r="A441" s="63" t="s">
        <v>836</v>
      </c>
      <c r="B441" s="63" t="s">
        <v>836</v>
      </c>
      <c r="C441" s="63" t="s">
        <v>837</v>
      </c>
      <c r="D441" s="63" t="s">
        <v>833</v>
      </c>
      <c r="E441" s="69" t="s">
        <v>1349</v>
      </c>
      <c r="F441" s="63">
        <v>30</v>
      </c>
      <c r="G441" s="63" t="s">
        <v>1434</v>
      </c>
    </row>
    <row r="442" spans="1:7" x14ac:dyDescent="0.25">
      <c r="A442" s="63" t="s">
        <v>838</v>
      </c>
      <c r="B442" s="63" t="s">
        <v>838</v>
      </c>
      <c r="C442" s="63" t="s">
        <v>839</v>
      </c>
      <c r="D442" s="63" t="s">
        <v>833</v>
      </c>
      <c r="E442" s="69" t="s">
        <v>1349</v>
      </c>
      <c r="F442" s="63">
        <v>20</v>
      </c>
      <c r="G442" s="63" t="s">
        <v>1435</v>
      </c>
    </row>
    <row r="443" spans="1:7" x14ac:dyDescent="0.25">
      <c r="A443" s="63" t="s">
        <v>840</v>
      </c>
      <c r="B443" s="63" t="s">
        <v>840</v>
      </c>
      <c r="C443" s="63" t="s">
        <v>841</v>
      </c>
      <c r="D443" s="63" t="s">
        <v>833</v>
      </c>
      <c r="E443" s="69" t="s">
        <v>1349</v>
      </c>
      <c r="F443" s="63">
        <v>20</v>
      </c>
      <c r="G443" s="63" t="s">
        <v>1436</v>
      </c>
    </row>
    <row r="444" spans="1:7" x14ac:dyDescent="0.25">
      <c r="A444" s="68" t="s">
        <v>842</v>
      </c>
      <c r="B444" s="68" t="s">
        <v>842</v>
      </c>
      <c r="C444" s="68" t="s">
        <v>843</v>
      </c>
      <c r="D444" s="68" t="s">
        <v>844</v>
      </c>
      <c r="E444" s="68"/>
      <c r="F444" s="68" t="s">
        <v>235</v>
      </c>
      <c r="G444" s="63" t="e">
        <v>#N/A</v>
      </c>
    </row>
    <row r="445" spans="1:7" x14ac:dyDescent="0.25">
      <c r="A445" s="63" t="s">
        <v>845</v>
      </c>
      <c r="B445" s="63" t="s">
        <v>845</v>
      </c>
      <c r="C445" s="63" t="s">
        <v>955</v>
      </c>
      <c r="D445" s="63" t="s">
        <v>237</v>
      </c>
      <c r="E445" s="63" t="s">
        <v>1437</v>
      </c>
      <c r="F445" s="63">
        <v>100</v>
      </c>
      <c r="G445" s="63" t="s">
        <v>1438</v>
      </c>
    </row>
    <row r="446" spans="1:7" x14ac:dyDescent="0.25">
      <c r="A446" s="63" t="s">
        <v>847</v>
      </c>
      <c r="B446" s="63" t="s">
        <v>847</v>
      </c>
      <c r="C446" s="63" t="s">
        <v>846</v>
      </c>
      <c r="D446" s="63" t="s">
        <v>237</v>
      </c>
      <c r="E446" s="63" t="s">
        <v>1437</v>
      </c>
      <c r="F446" s="63">
        <v>50</v>
      </c>
      <c r="G446" s="63" t="s">
        <v>1439</v>
      </c>
    </row>
    <row r="447" spans="1:7" x14ac:dyDescent="0.25">
      <c r="A447" s="63" t="s">
        <v>848</v>
      </c>
      <c r="B447" s="63" t="s">
        <v>848</v>
      </c>
      <c r="C447" s="63" t="s">
        <v>846</v>
      </c>
      <c r="D447" s="63" t="s">
        <v>237</v>
      </c>
      <c r="E447" s="63" t="s">
        <v>1437</v>
      </c>
      <c r="F447" s="63">
        <v>30</v>
      </c>
      <c r="G447" s="63" t="s">
        <v>1440</v>
      </c>
    </row>
    <row r="448" spans="1:7" x14ac:dyDescent="0.25">
      <c r="A448" s="63" t="s">
        <v>849</v>
      </c>
      <c r="B448" s="63" t="s">
        <v>849</v>
      </c>
      <c r="C448" s="63" t="s">
        <v>846</v>
      </c>
      <c r="D448" s="63" t="s">
        <v>237</v>
      </c>
      <c r="E448" s="63" t="s">
        <v>1437</v>
      </c>
      <c r="F448" s="63">
        <v>20</v>
      </c>
      <c r="G448" s="63" t="s">
        <v>1441</v>
      </c>
    </row>
    <row r="449" spans="1:7" x14ac:dyDescent="0.25">
      <c r="A449" s="63" t="s">
        <v>850</v>
      </c>
      <c r="B449" s="63" t="s">
        <v>850</v>
      </c>
      <c r="C449" s="63" t="s">
        <v>846</v>
      </c>
      <c r="D449" s="63" t="s">
        <v>237</v>
      </c>
      <c r="E449" s="63" t="s">
        <v>1437</v>
      </c>
      <c r="F449" s="63">
        <v>200</v>
      </c>
      <c r="G449" s="63" t="s">
        <v>1442</v>
      </c>
    </row>
    <row r="450" spans="1:7" x14ac:dyDescent="0.25">
      <c r="A450" s="63" t="s">
        <v>851</v>
      </c>
      <c r="B450" s="63" t="s">
        <v>851</v>
      </c>
      <c r="C450" s="63" t="s">
        <v>846</v>
      </c>
      <c r="D450" s="63" t="s">
        <v>237</v>
      </c>
      <c r="E450" s="63" t="s">
        <v>1437</v>
      </c>
      <c r="F450" s="63">
        <v>20</v>
      </c>
      <c r="G450" s="63" t="s">
        <v>1443</v>
      </c>
    </row>
    <row r="451" spans="1:7" x14ac:dyDescent="0.25">
      <c r="A451" s="63" t="s">
        <v>852</v>
      </c>
      <c r="B451" s="63" t="s">
        <v>852</v>
      </c>
      <c r="C451" s="63" t="s">
        <v>846</v>
      </c>
      <c r="D451" s="63" t="s">
        <v>237</v>
      </c>
      <c r="E451" s="63" t="s">
        <v>1437</v>
      </c>
      <c r="F451" s="63">
        <v>30</v>
      </c>
      <c r="G451" s="63" t="s">
        <v>1444</v>
      </c>
    </row>
    <row r="452" spans="1:7" x14ac:dyDescent="0.25">
      <c r="A452" s="63" t="s">
        <v>853</v>
      </c>
      <c r="B452" s="63" t="s">
        <v>853</v>
      </c>
      <c r="C452" s="63" t="s">
        <v>846</v>
      </c>
      <c r="D452" s="63" t="s">
        <v>237</v>
      </c>
      <c r="E452" s="63" t="s">
        <v>1437</v>
      </c>
      <c r="F452" s="63">
        <v>40</v>
      </c>
      <c r="G452" s="63" t="s">
        <v>1445</v>
      </c>
    </row>
    <row r="453" spans="1:7" x14ac:dyDescent="0.25">
      <c r="A453" s="63" t="s">
        <v>854</v>
      </c>
      <c r="B453" s="63" t="s">
        <v>854</v>
      </c>
      <c r="C453" s="63" t="s">
        <v>855</v>
      </c>
      <c r="D453" s="63" t="s">
        <v>237</v>
      </c>
      <c r="E453" s="63" t="s">
        <v>1437</v>
      </c>
      <c r="F453" s="63">
        <v>40</v>
      </c>
      <c r="G453" s="63" t="s">
        <v>1446</v>
      </c>
    </row>
    <row r="454" spans="1:7" x14ac:dyDescent="0.25">
      <c r="A454" s="63" t="s">
        <v>856</v>
      </c>
      <c r="B454" s="63" t="s">
        <v>856</v>
      </c>
      <c r="C454" s="63" t="s">
        <v>857</v>
      </c>
      <c r="D454" s="63" t="s">
        <v>237</v>
      </c>
      <c r="E454" s="63" t="s">
        <v>1437</v>
      </c>
      <c r="F454" s="63">
        <v>20</v>
      </c>
      <c r="G454" s="63" t="s">
        <v>1447</v>
      </c>
    </row>
    <row r="455" spans="1:7" x14ac:dyDescent="0.25">
      <c r="A455" s="63" t="s">
        <v>858</v>
      </c>
      <c r="B455" s="63" t="s">
        <v>858</v>
      </c>
      <c r="C455" s="63" t="s">
        <v>857</v>
      </c>
      <c r="D455" s="63" t="s">
        <v>237</v>
      </c>
      <c r="E455" s="63" t="s">
        <v>1437</v>
      </c>
      <c r="F455" s="63">
        <v>100</v>
      </c>
      <c r="G455" s="63" t="s">
        <v>1448</v>
      </c>
    </row>
    <row r="456" spans="1:7" x14ac:dyDescent="0.25">
      <c r="A456" s="63" t="s">
        <v>859</v>
      </c>
      <c r="B456" s="63" t="s">
        <v>859</v>
      </c>
      <c r="C456" s="63" t="s">
        <v>857</v>
      </c>
      <c r="D456" s="63" t="s">
        <v>860</v>
      </c>
      <c r="E456" s="63" t="s">
        <v>1437</v>
      </c>
      <c r="F456" s="63">
        <v>50</v>
      </c>
      <c r="G456" s="63" t="s">
        <v>1449</v>
      </c>
    </row>
    <row r="457" spans="1:7" x14ac:dyDescent="0.25">
      <c r="A457" s="63" t="s">
        <v>861</v>
      </c>
      <c r="B457" s="63" t="s">
        <v>861</v>
      </c>
      <c r="C457" s="63" t="s">
        <v>857</v>
      </c>
      <c r="D457" s="63" t="s">
        <v>862</v>
      </c>
      <c r="E457" s="63" t="s">
        <v>1437</v>
      </c>
      <c r="F457" s="63">
        <v>40</v>
      </c>
      <c r="G457" s="63" t="s">
        <v>1450</v>
      </c>
    </row>
    <row r="458" spans="1:7" x14ac:dyDescent="0.25">
      <c r="A458" s="63" t="s">
        <v>863</v>
      </c>
      <c r="B458" s="63" t="s">
        <v>863</v>
      </c>
      <c r="C458" s="63" t="s">
        <v>857</v>
      </c>
      <c r="D458" s="63" t="s">
        <v>864</v>
      </c>
      <c r="E458" s="63" t="s">
        <v>1437</v>
      </c>
      <c r="F458" s="63">
        <v>30</v>
      </c>
      <c r="G458" s="63" t="s">
        <v>1451</v>
      </c>
    </row>
    <row r="459" spans="1:7" x14ac:dyDescent="0.25">
      <c r="A459" s="63" t="s">
        <v>865</v>
      </c>
      <c r="B459" s="63" t="s">
        <v>865</v>
      </c>
      <c r="C459" s="63" t="s">
        <v>857</v>
      </c>
      <c r="D459" s="63" t="s">
        <v>866</v>
      </c>
      <c r="E459" s="63" t="s">
        <v>1437</v>
      </c>
      <c r="F459" s="63">
        <v>20</v>
      </c>
      <c r="G459" s="63" t="s">
        <v>1452</v>
      </c>
    </row>
    <row r="460" spans="1:7" x14ac:dyDescent="0.25">
      <c r="A460" s="63" t="s">
        <v>867</v>
      </c>
      <c r="B460" s="63" t="s">
        <v>867</v>
      </c>
      <c r="C460" s="63" t="s">
        <v>857</v>
      </c>
      <c r="D460" s="63" t="s">
        <v>868</v>
      </c>
      <c r="E460" s="63" t="s">
        <v>1437</v>
      </c>
      <c r="F460" s="63">
        <v>30</v>
      </c>
      <c r="G460" s="63" t="s">
        <v>1453</v>
      </c>
    </row>
    <row r="461" spans="1:7" x14ac:dyDescent="0.25">
      <c r="A461" s="63" t="s">
        <v>869</v>
      </c>
      <c r="B461" s="63" t="s">
        <v>869</v>
      </c>
      <c r="C461" s="63" t="s">
        <v>857</v>
      </c>
      <c r="D461" s="63" t="s">
        <v>870</v>
      </c>
      <c r="E461" s="63" t="s">
        <v>1437</v>
      </c>
      <c r="F461" s="63">
        <v>40</v>
      </c>
      <c r="G461" s="63" t="s">
        <v>1454</v>
      </c>
    </row>
    <row r="462" spans="1:7" x14ac:dyDescent="0.25">
      <c r="A462" s="63" t="s">
        <v>871</v>
      </c>
      <c r="B462" s="63" t="s">
        <v>871</v>
      </c>
      <c r="C462" s="63" t="s">
        <v>857</v>
      </c>
      <c r="D462" s="63" t="s">
        <v>872</v>
      </c>
      <c r="E462" s="63" t="s">
        <v>1437</v>
      </c>
      <c r="F462" s="63">
        <v>30</v>
      </c>
      <c r="G462" s="63" t="s">
        <v>1455</v>
      </c>
    </row>
    <row r="463" spans="1:7" x14ac:dyDescent="0.25">
      <c r="A463" s="63" t="s">
        <v>873</v>
      </c>
      <c r="B463" s="63" t="s">
        <v>873</v>
      </c>
      <c r="C463" s="63" t="s">
        <v>857</v>
      </c>
      <c r="D463" s="63" t="s">
        <v>874</v>
      </c>
      <c r="E463" s="63" t="s">
        <v>1437</v>
      </c>
      <c r="F463" s="63">
        <v>50</v>
      </c>
      <c r="G463" s="63" t="s">
        <v>1456</v>
      </c>
    </row>
    <row r="464" spans="1:7" x14ac:dyDescent="0.25">
      <c r="A464" s="63" t="s">
        <v>875</v>
      </c>
      <c r="B464" s="63" t="s">
        <v>875</v>
      </c>
      <c r="C464" s="63" t="s">
        <v>857</v>
      </c>
      <c r="D464" s="63" t="s">
        <v>237</v>
      </c>
      <c r="E464" s="63" t="s">
        <v>1437</v>
      </c>
      <c r="F464" s="63">
        <v>50</v>
      </c>
      <c r="G464" s="63" t="s">
        <v>1457</v>
      </c>
    </row>
    <row r="465" spans="1:7" x14ac:dyDescent="0.25">
      <c r="A465" s="63" t="s">
        <v>876</v>
      </c>
      <c r="B465" s="63" t="s">
        <v>876</v>
      </c>
      <c r="C465" s="63" t="s">
        <v>857</v>
      </c>
      <c r="D465" s="63" t="s">
        <v>237</v>
      </c>
      <c r="E465" s="63" t="s">
        <v>1437</v>
      </c>
      <c r="F465" s="63">
        <v>20</v>
      </c>
      <c r="G465" s="63" t="s">
        <v>1458</v>
      </c>
    </row>
    <row r="466" spans="1:7" x14ac:dyDescent="0.25">
      <c r="A466" s="63" t="s">
        <v>877</v>
      </c>
      <c r="B466" s="63" t="s">
        <v>877</v>
      </c>
      <c r="C466" s="63" t="s">
        <v>857</v>
      </c>
      <c r="D466" s="63" t="s">
        <v>237</v>
      </c>
      <c r="E466" s="63" t="s">
        <v>1437</v>
      </c>
      <c r="F466" s="63">
        <v>200</v>
      </c>
      <c r="G466" s="63" t="s">
        <v>1459</v>
      </c>
    </row>
    <row r="467" spans="1:7" x14ac:dyDescent="0.25">
      <c r="A467" s="63" t="s">
        <v>878</v>
      </c>
      <c r="B467" s="63" t="s">
        <v>878</v>
      </c>
      <c r="C467" s="63" t="s">
        <v>857</v>
      </c>
      <c r="D467" s="63" t="s">
        <v>237</v>
      </c>
      <c r="E467" s="63" t="s">
        <v>1437</v>
      </c>
      <c r="F467" s="63">
        <v>100</v>
      </c>
      <c r="G467" s="63" t="s">
        <v>1460</v>
      </c>
    </row>
    <row r="468" spans="1:7" x14ac:dyDescent="0.25">
      <c r="A468" s="63" t="s">
        <v>879</v>
      </c>
      <c r="B468" s="63" t="s">
        <v>879</v>
      </c>
      <c r="C468" s="63" t="s">
        <v>857</v>
      </c>
      <c r="D468" s="63" t="s">
        <v>237</v>
      </c>
      <c r="E468" s="63" t="s">
        <v>1437</v>
      </c>
      <c r="F468" s="63">
        <v>50</v>
      </c>
      <c r="G468" s="63" t="s">
        <v>1461</v>
      </c>
    </row>
    <row r="469" spans="1:7" x14ac:dyDescent="0.25">
      <c r="A469" s="63" t="s">
        <v>880</v>
      </c>
      <c r="B469" s="63" t="s">
        <v>880</v>
      </c>
      <c r="C469" s="63" t="s">
        <v>857</v>
      </c>
      <c r="D469" s="63" t="s">
        <v>237</v>
      </c>
      <c r="E469" s="63" t="s">
        <v>1437</v>
      </c>
      <c r="F469" s="63">
        <v>30</v>
      </c>
      <c r="G469" s="63" t="s">
        <v>1462</v>
      </c>
    </row>
    <row r="470" spans="1:7" x14ac:dyDescent="0.25">
      <c r="A470" s="63" t="s">
        <v>881</v>
      </c>
      <c r="B470" s="63" t="s">
        <v>881</v>
      </c>
      <c r="C470" s="63" t="s">
        <v>857</v>
      </c>
      <c r="D470" s="63" t="s">
        <v>237</v>
      </c>
      <c r="E470" s="63" t="s">
        <v>1437</v>
      </c>
      <c r="F470" s="63">
        <v>40</v>
      </c>
      <c r="G470" s="63" t="s">
        <v>1463</v>
      </c>
    </row>
    <row r="471" spans="1:7" x14ac:dyDescent="0.25">
      <c r="A471" s="63" t="s">
        <v>882</v>
      </c>
      <c r="B471" s="63" t="s">
        <v>882</v>
      </c>
      <c r="C471" s="63" t="s">
        <v>857</v>
      </c>
      <c r="D471" s="63" t="s">
        <v>237</v>
      </c>
      <c r="E471" s="63" t="s">
        <v>1437</v>
      </c>
      <c r="F471" s="63">
        <v>50</v>
      </c>
      <c r="G471" s="63" t="s">
        <v>1464</v>
      </c>
    </row>
    <row r="472" spans="1:7" x14ac:dyDescent="0.25">
      <c r="A472" s="63" t="s">
        <v>883</v>
      </c>
      <c r="B472" s="63" t="s">
        <v>883</v>
      </c>
      <c r="C472" s="63" t="s">
        <v>857</v>
      </c>
      <c r="D472" s="63" t="s">
        <v>237</v>
      </c>
      <c r="E472" s="63" t="s">
        <v>1437</v>
      </c>
      <c r="F472" s="63">
        <v>30</v>
      </c>
      <c r="G472" s="63" t="s">
        <v>1465</v>
      </c>
    </row>
    <row r="473" spans="1:7" x14ac:dyDescent="0.25">
      <c r="A473" s="63" t="s">
        <v>884</v>
      </c>
      <c r="B473" s="63" t="s">
        <v>884</v>
      </c>
      <c r="C473" s="63" t="s">
        <v>857</v>
      </c>
      <c r="D473" s="63" t="s">
        <v>885</v>
      </c>
      <c r="E473" s="63" t="s">
        <v>1437</v>
      </c>
      <c r="F473" s="63">
        <v>30</v>
      </c>
      <c r="G473" s="63" t="s">
        <v>1466</v>
      </c>
    </row>
    <row r="474" spans="1:7" x14ac:dyDescent="0.25">
      <c r="A474" s="63" t="s">
        <v>886</v>
      </c>
      <c r="B474" s="63" t="s">
        <v>886</v>
      </c>
      <c r="C474" s="63" t="s">
        <v>857</v>
      </c>
      <c r="D474" s="63" t="s">
        <v>237</v>
      </c>
      <c r="E474" s="63" t="s">
        <v>1437</v>
      </c>
      <c r="F474" s="63">
        <v>50</v>
      </c>
      <c r="G474" s="63" t="s">
        <v>1467</v>
      </c>
    </row>
    <row r="475" spans="1:7" x14ac:dyDescent="0.25">
      <c r="A475" s="63" t="s">
        <v>887</v>
      </c>
      <c r="B475" s="63" t="s">
        <v>887</v>
      </c>
      <c r="C475" s="63" t="s">
        <v>857</v>
      </c>
      <c r="D475" s="63" t="s">
        <v>888</v>
      </c>
      <c r="E475" s="63" t="s">
        <v>1437</v>
      </c>
      <c r="F475" s="63">
        <v>20</v>
      </c>
      <c r="G475" s="63" t="s">
        <v>1468</v>
      </c>
    </row>
    <row r="476" spans="1:7" x14ac:dyDescent="0.25">
      <c r="A476" s="63" t="s">
        <v>889</v>
      </c>
      <c r="B476" s="63" t="s">
        <v>889</v>
      </c>
      <c r="C476" s="63" t="s">
        <v>890</v>
      </c>
      <c r="D476" s="63" t="s">
        <v>237</v>
      </c>
      <c r="E476" s="63" t="s">
        <v>1437</v>
      </c>
      <c r="F476" s="63">
        <v>30</v>
      </c>
      <c r="G476" s="63" t="s">
        <v>1469</v>
      </c>
    </row>
    <row r="477" spans="1:7" x14ac:dyDescent="0.25">
      <c r="A477" s="63" t="s">
        <v>891</v>
      </c>
      <c r="B477" s="63" t="s">
        <v>891</v>
      </c>
      <c r="C477" s="63" t="s">
        <v>890</v>
      </c>
      <c r="D477" s="63" t="s">
        <v>892</v>
      </c>
      <c r="E477" s="63" t="s">
        <v>1437</v>
      </c>
      <c r="F477" s="63">
        <v>50</v>
      </c>
      <c r="G477" s="63" t="s">
        <v>1470</v>
      </c>
    </row>
    <row r="478" spans="1:7" x14ac:dyDescent="0.25">
      <c r="A478" s="63" t="s">
        <v>893</v>
      </c>
      <c r="B478" s="63" t="s">
        <v>893</v>
      </c>
      <c r="C478" s="63" t="s">
        <v>890</v>
      </c>
      <c r="D478" s="63" t="s">
        <v>894</v>
      </c>
      <c r="E478" s="63" t="s">
        <v>1437</v>
      </c>
      <c r="F478" s="63">
        <v>200</v>
      </c>
      <c r="G478" s="63" t="s">
        <v>1471</v>
      </c>
    </row>
    <row r="479" spans="1:7" x14ac:dyDescent="0.25">
      <c r="A479" s="63" t="s">
        <v>895</v>
      </c>
      <c r="B479" s="63" t="s">
        <v>895</v>
      </c>
      <c r="C479" s="63" t="s">
        <v>890</v>
      </c>
      <c r="D479" s="63" t="s">
        <v>896</v>
      </c>
      <c r="E479" s="63" t="s">
        <v>1437</v>
      </c>
      <c r="F479" s="63">
        <v>30</v>
      </c>
      <c r="G479" s="63" t="s">
        <v>1472</v>
      </c>
    </row>
    <row r="480" spans="1:7" x14ac:dyDescent="0.25">
      <c r="A480" s="63" t="s">
        <v>897</v>
      </c>
      <c r="B480" s="63" t="s">
        <v>897</v>
      </c>
      <c r="C480" s="63" t="s">
        <v>890</v>
      </c>
      <c r="D480" s="63" t="s">
        <v>898</v>
      </c>
      <c r="E480" s="63" t="s">
        <v>1437</v>
      </c>
      <c r="F480" s="63">
        <v>200</v>
      </c>
      <c r="G480" s="63" t="s">
        <v>1473</v>
      </c>
    </row>
    <row r="481" spans="1:7" x14ac:dyDescent="0.25">
      <c r="A481" s="63" t="s">
        <v>899</v>
      </c>
      <c r="B481" s="63" t="s">
        <v>899</v>
      </c>
      <c r="C481" s="63" t="s">
        <v>890</v>
      </c>
      <c r="D481" s="63" t="s">
        <v>900</v>
      </c>
      <c r="E481" s="63" t="s">
        <v>1437</v>
      </c>
      <c r="F481" s="63">
        <v>50</v>
      </c>
      <c r="G481" s="63" t="s">
        <v>1474</v>
      </c>
    </row>
    <row r="482" spans="1:7" x14ac:dyDescent="0.25">
      <c r="A482" s="63" t="s">
        <v>901</v>
      </c>
      <c r="B482" s="63" t="s">
        <v>901</v>
      </c>
      <c r="C482" s="63" t="s">
        <v>890</v>
      </c>
      <c r="D482" s="63" t="s">
        <v>902</v>
      </c>
      <c r="E482" s="63" t="s">
        <v>1437</v>
      </c>
      <c r="F482" s="63">
        <v>50</v>
      </c>
      <c r="G482" s="63" t="s">
        <v>1475</v>
      </c>
    </row>
    <row r="483" spans="1:7" x14ac:dyDescent="0.25">
      <c r="A483" s="63" t="s">
        <v>903</v>
      </c>
      <c r="B483" s="63" t="s">
        <v>903</v>
      </c>
      <c r="C483" s="63" t="s">
        <v>890</v>
      </c>
      <c r="D483" s="63" t="s">
        <v>904</v>
      </c>
      <c r="E483" s="63" t="s">
        <v>1437</v>
      </c>
      <c r="F483" s="63">
        <v>20</v>
      </c>
      <c r="G483" s="63" t="s">
        <v>1476</v>
      </c>
    </row>
    <row r="484" spans="1:7" x14ac:dyDescent="0.25">
      <c r="A484" s="63" t="s">
        <v>905</v>
      </c>
      <c r="B484" s="63" t="s">
        <v>905</v>
      </c>
      <c r="C484" s="63" t="s">
        <v>890</v>
      </c>
      <c r="D484" s="63" t="s">
        <v>237</v>
      </c>
      <c r="E484" s="63" t="s">
        <v>1437</v>
      </c>
      <c r="F484" s="63">
        <v>40</v>
      </c>
      <c r="G484" s="63" t="s">
        <v>1477</v>
      </c>
    </row>
    <row r="485" spans="1:7" x14ac:dyDescent="0.25">
      <c r="A485" s="63" t="s">
        <v>906</v>
      </c>
      <c r="B485" s="63" t="s">
        <v>906</v>
      </c>
      <c r="C485" s="63" t="s">
        <v>907</v>
      </c>
      <c r="D485" s="63" t="s">
        <v>908</v>
      </c>
      <c r="E485" s="63" t="s">
        <v>1437</v>
      </c>
      <c r="F485" s="63">
        <v>100</v>
      </c>
      <c r="G485" s="63" t="s">
        <v>1478</v>
      </c>
    </row>
    <row r="486" spans="1:7" x14ac:dyDescent="0.25">
      <c r="A486" s="63" t="s">
        <v>909</v>
      </c>
      <c r="B486" s="63" t="s">
        <v>909</v>
      </c>
      <c r="C486" s="63" t="s">
        <v>907</v>
      </c>
      <c r="D486" s="63" t="s">
        <v>237</v>
      </c>
      <c r="E486" s="63" t="s">
        <v>1437</v>
      </c>
      <c r="F486" s="63">
        <v>30</v>
      </c>
      <c r="G486" s="63" t="s">
        <v>1479</v>
      </c>
    </row>
    <row r="487" spans="1:7" x14ac:dyDescent="0.25">
      <c r="A487" s="63" t="s">
        <v>910</v>
      </c>
      <c r="B487" s="63" t="s">
        <v>910</v>
      </c>
      <c r="C487" s="63" t="s">
        <v>907</v>
      </c>
      <c r="D487" s="63" t="s">
        <v>911</v>
      </c>
      <c r="E487" s="63" t="s">
        <v>1437</v>
      </c>
      <c r="F487" s="63">
        <v>30</v>
      </c>
      <c r="G487" s="63" t="s">
        <v>1480</v>
      </c>
    </row>
    <row r="488" spans="1:7" x14ac:dyDescent="0.25">
      <c r="A488" s="63" t="s">
        <v>912</v>
      </c>
      <c r="B488" s="63" t="s">
        <v>912</v>
      </c>
      <c r="C488" s="63" t="s">
        <v>907</v>
      </c>
      <c r="D488" s="63" t="s">
        <v>913</v>
      </c>
      <c r="E488" s="63" t="s">
        <v>1437</v>
      </c>
      <c r="F488" s="63">
        <v>100</v>
      </c>
      <c r="G488" s="63" t="s">
        <v>1481</v>
      </c>
    </row>
    <row r="489" spans="1:7" x14ac:dyDescent="0.25">
      <c r="A489" s="63" t="s">
        <v>914</v>
      </c>
      <c r="B489" s="63" t="s">
        <v>914</v>
      </c>
      <c r="C489" s="63" t="s">
        <v>907</v>
      </c>
      <c r="D489" s="63" t="s">
        <v>237</v>
      </c>
      <c r="E489" s="63" t="s">
        <v>1437</v>
      </c>
      <c r="F489" s="63">
        <v>50</v>
      </c>
      <c r="G489" s="63" t="s">
        <v>1482</v>
      </c>
    </row>
    <row r="490" spans="1:7" x14ac:dyDescent="0.25">
      <c r="A490" s="63" t="s">
        <v>915</v>
      </c>
      <c r="B490" s="63" t="s">
        <v>915</v>
      </c>
      <c r="C490" s="63" t="s">
        <v>907</v>
      </c>
      <c r="D490" s="63" t="s">
        <v>916</v>
      </c>
      <c r="E490" s="63" t="s">
        <v>1437</v>
      </c>
      <c r="F490" s="63">
        <v>30</v>
      </c>
      <c r="G490" s="63" t="s">
        <v>1483</v>
      </c>
    </row>
    <row r="491" spans="1:7" x14ac:dyDescent="0.25">
      <c r="A491" s="63" t="s">
        <v>917</v>
      </c>
      <c r="B491" s="63" t="s">
        <v>917</v>
      </c>
      <c r="C491" s="63" t="s">
        <v>907</v>
      </c>
      <c r="D491" s="63" t="s">
        <v>918</v>
      </c>
      <c r="E491" s="63" t="s">
        <v>1437</v>
      </c>
      <c r="F491" s="63">
        <v>20</v>
      </c>
      <c r="G491" s="63" t="s">
        <v>1484</v>
      </c>
    </row>
    <row r="492" spans="1:7" x14ac:dyDescent="0.25">
      <c r="A492" s="63" t="s">
        <v>919</v>
      </c>
      <c r="B492" s="63" t="s">
        <v>919</v>
      </c>
      <c r="C492" s="63" t="s">
        <v>907</v>
      </c>
      <c r="D492" s="63" t="s">
        <v>920</v>
      </c>
      <c r="E492" s="63" t="s">
        <v>1437</v>
      </c>
      <c r="F492" s="63">
        <v>100</v>
      </c>
      <c r="G492" s="63" t="s">
        <v>1485</v>
      </c>
    </row>
    <row r="493" spans="1:7" x14ac:dyDescent="0.25">
      <c r="A493" s="63" t="s">
        <v>921</v>
      </c>
      <c r="B493" s="63" t="s">
        <v>921</v>
      </c>
      <c r="C493" s="63" t="s">
        <v>907</v>
      </c>
      <c r="D493" s="63" t="s">
        <v>922</v>
      </c>
      <c r="E493" s="63" t="s">
        <v>1437</v>
      </c>
      <c r="F493" s="63">
        <v>100</v>
      </c>
      <c r="G493" s="63" t="s">
        <v>1486</v>
      </c>
    </row>
    <row r="494" spans="1:7" x14ac:dyDescent="0.25">
      <c r="A494" s="63" t="s">
        <v>923</v>
      </c>
      <c r="B494" s="63" t="s">
        <v>923</v>
      </c>
      <c r="C494" s="63" t="s">
        <v>907</v>
      </c>
      <c r="D494" s="63" t="s">
        <v>924</v>
      </c>
      <c r="E494" s="63" t="s">
        <v>1437</v>
      </c>
      <c r="F494" s="63">
        <v>30</v>
      </c>
      <c r="G494" s="63" t="s">
        <v>1487</v>
      </c>
    </row>
    <row r="495" spans="1:7" x14ac:dyDescent="0.25">
      <c r="A495" s="63" t="s">
        <v>925</v>
      </c>
      <c r="B495" s="63" t="s">
        <v>925</v>
      </c>
      <c r="C495" s="63" t="s">
        <v>907</v>
      </c>
      <c r="D495" s="63" t="s">
        <v>926</v>
      </c>
      <c r="E495" s="63" t="s">
        <v>1437</v>
      </c>
      <c r="F495" s="63">
        <v>30</v>
      </c>
      <c r="G495" s="63" t="s">
        <v>1488</v>
      </c>
    </row>
    <row r="496" spans="1:7" x14ac:dyDescent="0.25">
      <c r="A496" s="63" t="s">
        <v>927</v>
      </c>
      <c r="B496" s="63" t="s">
        <v>927</v>
      </c>
      <c r="C496" s="63" t="s">
        <v>928</v>
      </c>
      <c r="D496" s="63" t="s">
        <v>929</v>
      </c>
      <c r="E496" s="63" t="s">
        <v>1437</v>
      </c>
      <c r="F496" s="63">
        <v>20</v>
      </c>
      <c r="G496" s="63" t="s">
        <v>1489</v>
      </c>
    </row>
    <row r="497" spans="1:7" x14ac:dyDescent="0.25">
      <c r="A497" s="63" t="s">
        <v>930</v>
      </c>
      <c r="B497" s="63" t="s">
        <v>930</v>
      </c>
      <c r="C497" s="63" t="s">
        <v>928</v>
      </c>
      <c r="D497" s="63" t="s">
        <v>237</v>
      </c>
      <c r="E497" s="63" t="s">
        <v>1437</v>
      </c>
      <c r="F497" s="63">
        <v>30</v>
      </c>
      <c r="G497" s="63" t="s">
        <v>1490</v>
      </c>
    </row>
    <row r="498" spans="1:7" x14ac:dyDescent="0.25">
      <c r="A498" s="63" t="s">
        <v>931</v>
      </c>
      <c r="B498" s="63" t="s">
        <v>931</v>
      </c>
      <c r="C498" s="63" t="s">
        <v>928</v>
      </c>
      <c r="D498" s="63" t="s">
        <v>932</v>
      </c>
      <c r="E498" s="63" t="s">
        <v>1437</v>
      </c>
      <c r="F498" s="63">
        <v>40</v>
      </c>
      <c r="G498" s="63" t="s">
        <v>1491</v>
      </c>
    </row>
    <row r="499" spans="1:7" x14ac:dyDescent="0.25">
      <c r="A499" s="63" t="s">
        <v>933</v>
      </c>
      <c r="B499" s="63" t="s">
        <v>933</v>
      </c>
      <c r="C499" s="63" t="s">
        <v>928</v>
      </c>
      <c r="D499" s="63" t="s">
        <v>934</v>
      </c>
      <c r="E499" s="63" t="s">
        <v>1437</v>
      </c>
      <c r="F499" s="63">
        <v>50</v>
      </c>
      <c r="G499" s="63" t="s">
        <v>1492</v>
      </c>
    </row>
    <row r="500" spans="1:7" x14ac:dyDescent="0.25">
      <c r="A500" s="63" t="s">
        <v>935</v>
      </c>
      <c r="B500" s="63" t="s">
        <v>935</v>
      </c>
      <c r="C500" s="63" t="s">
        <v>928</v>
      </c>
      <c r="D500" s="63" t="s">
        <v>936</v>
      </c>
      <c r="E500" s="63" t="s">
        <v>1437</v>
      </c>
      <c r="F500" s="63">
        <v>20</v>
      </c>
      <c r="G500" s="63" t="s">
        <v>1493</v>
      </c>
    </row>
    <row r="501" spans="1:7" x14ac:dyDescent="0.25">
      <c r="A501" s="63" t="s">
        <v>937</v>
      </c>
      <c r="B501" s="63" t="s">
        <v>937</v>
      </c>
      <c r="C501" s="63" t="s">
        <v>928</v>
      </c>
      <c r="D501" s="63" t="s">
        <v>237</v>
      </c>
      <c r="E501" s="63" t="s">
        <v>1437</v>
      </c>
      <c r="F501" s="63">
        <v>100</v>
      </c>
      <c r="G501" s="63" t="s">
        <v>1494</v>
      </c>
    </row>
    <row r="502" spans="1:7" x14ac:dyDescent="0.25">
      <c r="A502" s="63" t="s">
        <v>938</v>
      </c>
      <c r="B502" s="63" t="s">
        <v>938</v>
      </c>
      <c r="C502" s="63" t="s">
        <v>928</v>
      </c>
      <c r="D502" s="63" t="s">
        <v>939</v>
      </c>
      <c r="E502" s="63" t="s">
        <v>1437</v>
      </c>
      <c r="F502" s="63">
        <v>50</v>
      </c>
      <c r="G502" s="63" t="s">
        <v>1495</v>
      </c>
    </row>
    <row r="503" spans="1:7" x14ac:dyDescent="0.25">
      <c r="A503" s="63" t="s">
        <v>940</v>
      </c>
      <c r="B503" s="63" t="s">
        <v>940</v>
      </c>
      <c r="C503" s="63" t="s">
        <v>928</v>
      </c>
      <c r="D503" s="63" t="s">
        <v>941</v>
      </c>
      <c r="E503" s="63" t="s">
        <v>1437</v>
      </c>
      <c r="F503" s="63">
        <v>20</v>
      </c>
      <c r="G503" s="63" t="s">
        <v>1496</v>
      </c>
    </row>
    <row r="504" spans="1:7" x14ac:dyDescent="0.25">
      <c r="A504" s="63" t="s">
        <v>942</v>
      </c>
      <c r="B504" s="63" t="s">
        <v>942</v>
      </c>
      <c r="C504" s="63" t="s">
        <v>928</v>
      </c>
      <c r="D504" s="63" t="s">
        <v>943</v>
      </c>
      <c r="E504" s="63" t="s">
        <v>1437</v>
      </c>
      <c r="F504" s="63">
        <v>100</v>
      </c>
      <c r="G504" s="63" t="s">
        <v>1497</v>
      </c>
    </row>
    <row r="505" spans="1:7" x14ac:dyDescent="0.25">
      <c r="A505" s="63" t="s">
        <v>944</v>
      </c>
      <c r="B505" s="63" t="s">
        <v>944</v>
      </c>
      <c r="C505" s="63" t="s">
        <v>928</v>
      </c>
      <c r="D505" s="63" t="s">
        <v>237</v>
      </c>
      <c r="E505" s="63" t="s">
        <v>1437</v>
      </c>
      <c r="F505" s="63">
        <v>20</v>
      </c>
      <c r="G505" s="63" t="s">
        <v>1498</v>
      </c>
    </row>
    <row r="506" spans="1:7" x14ac:dyDescent="0.25">
      <c r="A506" s="63" t="s">
        <v>945</v>
      </c>
      <c r="B506" s="63" t="s">
        <v>945</v>
      </c>
      <c r="C506" s="63" t="s">
        <v>928</v>
      </c>
      <c r="D506" s="63" t="s">
        <v>946</v>
      </c>
      <c r="E506" s="63" t="s">
        <v>1437</v>
      </c>
      <c r="F506" s="63">
        <v>30</v>
      </c>
      <c r="G506" s="63" t="s">
        <v>1499</v>
      </c>
    </row>
    <row r="507" spans="1:7" x14ac:dyDescent="0.25">
      <c r="A507" s="63" t="s">
        <v>947</v>
      </c>
      <c r="B507" s="63" t="s">
        <v>947</v>
      </c>
      <c r="C507" s="63" t="s">
        <v>928</v>
      </c>
      <c r="D507" s="63" t="s">
        <v>948</v>
      </c>
      <c r="E507" s="63" t="s">
        <v>1437</v>
      </c>
      <c r="F507" s="63">
        <v>20</v>
      </c>
      <c r="G507" s="63" t="s">
        <v>1500</v>
      </c>
    </row>
    <row r="508" spans="1:7" x14ac:dyDescent="0.25">
      <c r="A508" s="63" t="s">
        <v>949</v>
      </c>
      <c r="B508" s="63" t="s">
        <v>949</v>
      </c>
      <c r="C508" s="63" t="s">
        <v>928</v>
      </c>
      <c r="D508" s="63" t="s">
        <v>950</v>
      </c>
      <c r="E508" s="63" t="s">
        <v>1437</v>
      </c>
      <c r="F508" s="63">
        <v>30</v>
      </c>
      <c r="G508" s="63" t="s">
        <v>1501</v>
      </c>
    </row>
    <row r="509" spans="1:7" x14ac:dyDescent="0.25">
      <c r="A509" s="63" t="s">
        <v>951</v>
      </c>
      <c r="B509" s="63" t="s">
        <v>951</v>
      </c>
      <c r="C509" s="63" t="s">
        <v>928</v>
      </c>
      <c r="D509" s="63" t="s">
        <v>237</v>
      </c>
      <c r="E509" s="63" t="s">
        <v>1437</v>
      </c>
      <c r="F509" s="63">
        <v>50</v>
      </c>
      <c r="G509" s="63" t="s">
        <v>1502</v>
      </c>
    </row>
    <row r="510" spans="1:7" x14ac:dyDescent="0.25">
      <c r="A510" s="63" t="s">
        <v>952</v>
      </c>
      <c r="B510" s="63" t="s">
        <v>952</v>
      </c>
      <c r="C510" s="63" t="s">
        <v>953</v>
      </c>
      <c r="D510" s="63" t="s">
        <v>237</v>
      </c>
      <c r="E510" s="63" t="s">
        <v>1437</v>
      </c>
      <c r="F510" s="63">
        <v>20</v>
      </c>
      <c r="G510" s="63" t="s">
        <v>1503</v>
      </c>
    </row>
    <row r="511" spans="1:7" x14ac:dyDescent="0.25">
      <c r="A511" s="63" t="s">
        <v>954</v>
      </c>
      <c r="B511" s="63" t="s">
        <v>954</v>
      </c>
      <c r="C511" s="63" t="s">
        <v>955</v>
      </c>
      <c r="D511" s="63" t="s">
        <v>956</v>
      </c>
      <c r="E511" s="63" t="s">
        <v>1437</v>
      </c>
      <c r="F511" s="63">
        <v>50</v>
      </c>
      <c r="G511" s="63" t="s">
        <v>1504</v>
      </c>
    </row>
    <row r="512" spans="1:7" x14ac:dyDescent="0.25">
      <c r="A512" s="63" t="s">
        <v>957</v>
      </c>
      <c r="B512" s="63" t="s">
        <v>957</v>
      </c>
      <c r="C512" s="63" t="s">
        <v>955</v>
      </c>
      <c r="D512" s="63" t="s">
        <v>958</v>
      </c>
      <c r="E512" s="63" t="s">
        <v>1437</v>
      </c>
      <c r="F512" s="63">
        <v>40</v>
      </c>
      <c r="G512" s="63" t="s">
        <v>1505</v>
      </c>
    </row>
    <row r="513" spans="1:7" x14ac:dyDescent="0.25">
      <c r="A513" s="63" t="s">
        <v>959</v>
      </c>
      <c r="B513" s="63" t="s">
        <v>959</v>
      </c>
      <c r="C513" s="63" t="s">
        <v>955</v>
      </c>
      <c r="D513" s="63" t="s">
        <v>960</v>
      </c>
      <c r="E513" s="63" t="s">
        <v>1437</v>
      </c>
      <c r="F513" s="63">
        <v>20</v>
      </c>
      <c r="G513" s="63" t="s">
        <v>1506</v>
      </c>
    </row>
    <row r="514" spans="1:7" x14ac:dyDescent="0.25">
      <c r="A514" s="63" t="s">
        <v>961</v>
      </c>
      <c r="B514" s="63" t="s">
        <v>961</v>
      </c>
      <c r="C514" s="63" t="s">
        <v>955</v>
      </c>
      <c r="D514" s="63" t="s">
        <v>962</v>
      </c>
      <c r="E514" s="63" t="s">
        <v>1437</v>
      </c>
      <c r="F514" s="63">
        <v>20</v>
      </c>
      <c r="G514" s="63" t="s">
        <v>1507</v>
      </c>
    </row>
    <row r="515" spans="1:7" x14ac:dyDescent="0.25">
      <c r="A515" s="63" t="s">
        <v>963</v>
      </c>
      <c r="B515" s="63" t="s">
        <v>963</v>
      </c>
      <c r="C515" s="63" t="s">
        <v>955</v>
      </c>
      <c r="D515" s="63" t="s">
        <v>964</v>
      </c>
      <c r="E515" s="63" t="s">
        <v>1437</v>
      </c>
      <c r="F515" s="63">
        <v>30</v>
      </c>
      <c r="G515" s="63" t="s">
        <v>1508</v>
      </c>
    </row>
    <row r="516" spans="1:7" x14ac:dyDescent="0.25">
      <c r="A516" s="63" t="s">
        <v>965</v>
      </c>
      <c r="B516" s="63" t="s">
        <v>965</v>
      </c>
      <c r="C516" s="63" t="s">
        <v>955</v>
      </c>
      <c r="D516" s="63" t="s">
        <v>966</v>
      </c>
      <c r="E516" s="63" t="s">
        <v>1437</v>
      </c>
      <c r="F516" s="63">
        <v>40</v>
      </c>
      <c r="G516" s="63" t="s">
        <v>1509</v>
      </c>
    </row>
    <row r="517" spans="1:7" x14ac:dyDescent="0.25">
      <c r="A517" s="63" t="s">
        <v>967</v>
      </c>
      <c r="B517" s="63" t="s">
        <v>967</v>
      </c>
      <c r="C517" s="63" t="s">
        <v>955</v>
      </c>
      <c r="D517" s="63" t="s">
        <v>968</v>
      </c>
      <c r="E517" s="63" t="s">
        <v>1437</v>
      </c>
      <c r="F517" s="63">
        <v>20</v>
      </c>
      <c r="G517" s="63" t="s">
        <v>1510</v>
      </c>
    </row>
    <row r="518" spans="1:7" x14ac:dyDescent="0.25">
      <c r="A518" s="63" t="s">
        <v>969</v>
      </c>
      <c r="B518" s="63" t="s">
        <v>969</v>
      </c>
      <c r="C518" s="63" t="s">
        <v>955</v>
      </c>
      <c r="D518" s="63" t="s">
        <v>237</v>
      </c>
      <c r="E518" s="63" t="s">
        <v>1437</v>
      </c>
      <c r="F518" s="63">
        <v>30</v>
      </c>
      <c r="G518" s="63" t="s">
        <v>1511</v>
      </c>
    </row>
    <row r="519" spans="1:7" x14ac:dyDescent="0.25">
      <c r="A519" s="63" t="s">
        <v>970</v>
      </c>
      <c r="B519" s="63" t="s">
        <v>970</v>
      </c>
      <c r="C519" s="63" t="s">
        <v>955</v>
      </c>
      <c r="D519" s="63" t="s">
        <v>237</v>
      </c>
      <c r="E519" s="63" t="s">
        <v>1437</v>
      </c>
      <c r="F519" s="63">
        <v>40</v>
      </c>
      <c r="G519" s="63" t="s">
        <v>1512</v>
      </c>
    </row>
    <row r="520" spans="1:7" x14ac:dyDescent="0.25">
      <c r="A520" s="63" t="s">
        <v>971</v>
      </c>
      <c r="B520" s="63" t="s">
        <v>971</v>
      </c>
      <c r="C520" s="63" t="s">
        <v>955</v>
      </c>
      <c r="D520" s="63" t="s">
        <v>972</v>
      </c>
      <c r="E520" s="63" t="s">
        <v>1437</v>
      </c>
      <c r="F520" s="63">
        <v>40</v>
      </c>
      <c r="G520" s="63" t="s">
        <v>1513</v>
      </c>
    </row>
    <row r="521" spans="1:7" x14ac:dyDescent="0.25">
      <c r="A521" s="63" t="s">
        <v>973</v>
      </c>
      <c r="B521" s="63" t="s">
        <v>973</v>
      </c>
      <c r="C521" s="63" t="s">
        <v>1514</v>
      </c>
      <c r="D521" s="63" t="s">
        <v>237</v>
      </c>
      <c r="E521" s="63" t="s">
        <v>1437</v>
      </c>
      <c r="F521" s="63">
        <v>100</v>
      </c>
      <c r="G521" s="63" t="s">
        <v>1515</v>
      </c>
    </row>
    <row r="522" spans="1:7" x14ac:dyDescent="0.25">
      <c r="A522" s="63" t="s">
        <v>974</v>
      </c>
      <c r="B522" s="63" t="s">
        <v>974</v>
      </c>
      <c r="C522" s="63" t="s">
        <v>1514</v>
      </c>
      <c r="D522" s="63" t="s">
        <v>237</v>
      </c>
      <c r="E522" s="63" t="s">
        <v>1437</v>
      </c>
      <c r="F522" s="63">
        <v>20</v>
      </c>
      <c r="G522" s="63" t="s">
        <v>1516</v>
      </c>
    </row>
    <row r="523" spans="1:7" x14ac:dyDescent="0.25">
      <c r="A523" s="63" t="s">
        <v>975</v>
      </c>
      <c r="B523" s="63" t="s">
        <v>975</v>
      </c>
      <c r="C523" s="63" t="s">
        <v>1514</v>
      </c>
      <c r="D523" s="63" t="s">
        <v>237</v>
      </c>
      <c r="E523" s="63" t="s">
        <v>1437</v>
      </c>
      <c r="F523" s="63">
        <v>100</v>
      </c>
      <c r="G523" s="63" t="s">
        <v>1517</v>
      </c>
    </row>
    <row r="524" spans="1:7" x14ac:dyDescent="0.25">
      <c r="A524" s="63" t="s">
        <v>976</v>
      </c>
      <c r="B524" s="63" t="s">
        <v>976</v>
      </c>
      <c r="C524" s="63" t="s">
        <v>1514</v>
      </c>
      <c r="D524" s="63" t="s">
        <v>237</v>
      </c>
      <c r="E524" s="63" t="s">
        <v>1437</v>
      </c>
      <c r="F524" s="63">
        <v>100</v>
      </c>
      <c r="G524" s="63" t="s">
        <v>1518</v>
      </c>
    </row>
    <row r="525" spans="1:7" x14ac:dyDescent="0.25">
      <c r="A525" s="63" t="s">
        <v>977</v>
      </c>
      <c r="B525" s="63" t="s">
        <v>977</v>
      </c>
      <c r="C525" s="63" t="s">
        <v>1514</v>
      </c>
      <c r="D525" s="63" t="s">
        <v>237</v>
      </c>
      <c r="E525" s="63" t="s">
        <v>1437</v>
      </c>
      <c r="F525" s="63">
        <v>100</v>
      </c>
      <c r="G525" s="63" t="s">
        <v>1519</v>
      </c>
    </row>
    <row r="526" spans="1:7" x14ac:dyDescent="0.25">
      <c r="A526" s="63" t="s">
        <v>978</v>
      </c>
      <c r="B526" s="63" t="s">
        <v>978</v>
      </c>
      <c r="C526" s="63" t="s">
        <v>979</v>
      </c>
      <c r="D526" s="63" t="s">
        <v>237</v>
      </c>
      <c r="E526" s="63" t="s">
        <v>1437</v>
      </c>
      <c r="F526" s="63">
        <v>50</v>
      </c>
      <c r="G526" s="63" t="s">
        <v>1520</v>
      </c>
    </row>
    <row r="527" spans="1:7" x14ac:dyDescent="0.25">
      <c r="A527" s="63" t="s">
        <v>980</v>
      </c>
      <c r="B527" s="63" t="s">
        <v>980</v>
      </c>
      <c r="C527" s="63" t="s">
        <v>979</v>
      </c>
      <c r="D527" s="63" t="s">
        <v>237</v>
      </c>
      <c r="E527" s="63" t="s">
        <v>1437</v>
      </c>
      <c r="F527" s="63">
        <v>20</v>
      </c>
      <c r="G527" s="63" t="s">
        <v>1521</v>
      </c>
    </row>
    <row r="528" spans="1:7" x14ac:dyDescent="0.25">
      <c r="A528" s="63" t="s">
        <v>981</v>
      </c>
      <c r="B528" s="63" t="s">
        <v>981</v>
      </c>
      <c r="C528" s="63" t="s">
        <v>982</v>
      </c>
      <c r="D528" s="63" t="s">
        <v>237</v>
      </c>
      <c r="E528" s="63" t="s">
        <v>1437</v>
      </c>
      <c r="F528" s="63">
        <v>40</v>
      </c>
      <c r="G528" s="63" t="s">
        <v>1522</v>
      </c>
    </row>
    <row r="529" spans="1:7" x14ac:dyDescent="0.25">
      <c r="A529" s="63" t="s">
        <v>983</v>
      </c>
      <c r="B529" s="63" t="s">
        <v>983</v>
      </c>
      <c r="C529" s="63" t="s">
        <v>982</v>
      </c>
      <c r="D529" s="63" t="s">
        <v>237</v>
      </c>
      <c r="E529" s="63" t="s">
        <v>1437</v>
      </c>
      <c r="F529" s="63">
        <v>30</v>
      </c>
      <c r="G529" s="63" t="s">
        <v>1523</v>
      </c>
    </row>
    <row r="530" spans="1:7" x14ac:dyDescent="0.25">
      <c r="A530" s="63" t="s">
        <v>984</v>
      </c>
      <c r="B530" s="63" t="s">
        <v>984</v>
      </c>
      <c r="C530" s="63" t="s">
        <v>985</v>
      </c>
      <c r="D530" s="63" t="s">
        <v>237</v>
      </c>
      <c r="E530" s="63" t="s">
        <v>1437</v>
      </c>
      <c r="F530" s="63">
        <v>100</v>
      </c>
      <c r="G530" s="63" t="s">
        <v>1524</v>
      </c>
    </row>
    <row r="531" spans="1:7" x14ac:dyDescent="0.25">
      <c r="A531" s="63" t="s">
        <v>986</v>
      </c>
      <c r="B531" s="63" t="s">
        <v>986</v>
      </c>
      <c r="C531" s="63" t="s">
        <v>985</v>
      </c>
      <c r="D531" s="63" t="s">
        <v>237</v>
      </c>
      <c r="E531" s="63" t="s">
        <v>1437</v>
      </c>
      <c r="F531" s="63">
        <v>30</v>
      </c>
      <c r="G531" s="63" t="s">
        <v>1525</v>
      </c>
    </row>
    <row r="532" spans="1:7" x14ac:dyDescent="0.25">
      <c r="A532" s="70" t="s">
        <v>227</v>
      </c>
      <c r="B532" s="63"/>
      <c r="C532" s="63"/>
      <c r="D532" s="63"/>
      <c r="E532" s="63"/>
      <c r="F532" s="63"/>
      <c r="G532" s="63" t="s">
        <v>1526</v>
      </c>
    </row>
    <row r="533" spans="1:7" x14ac:dyDescent="0.25">
      <c r="A533" s="70" t="s">
        <v>228</v>
      </c>
      <c r="B533" s="63"/>
      <c r="C533" s="63"/>
      <c r="D533" s="63"/>
      <c r="E533" s="63"/>
      <c r="F533" s="63"/>
      <c r="G533" s="63" t="s">
        <v>1527</v>
      </c>
    </row>
    <row r="534" spans="1:7" x14ac:dyDescent="0.25">
      <c r="A534" s="70" t="s">
        <v>213</v>
      </c>
      <c r="B534" s="63"/>
      <c r="C534" s="63"/>
      <c r="D534" s="63"/>
      <c r="E534" s="63"/>
      <c r="F534" s="63"/>
      <c r="G534" s="63" t="s">
        <v>1528</v>
      </c>
    </row>
    <row r="535" spans="1:7" x14ac:dyDescent="0.25">
      <c r="A535" s="70" t="s">
        <v>214</v>
      </c>
      <c r="B535" s="63"/>
      <c r="C535" s="63"/>
      <c r="D535" s="63"/>
      <c r="E535" s="63"/>
      <c r="F535" s="63"/>
      <c r="G535" s="63" t="s">
        <v>1529</v>
      </c>
    </row>
    <row r="536" spans="1:7" x14ac:dyDescent="0.25">
      <c r="A536" s="70" t="s">
        <v>229</v>
      </c>
      <c r="B536" s="63"/>
      <c r="C536" s="63"/>
      <c r="D536" s="63"/>
      <c r="E536" s="63"/>
      <c r="F536" s="63"/>
      <c r="G536" s="63" t="s">
        <v>1530</v>
      </c>
    </row>
    <row r="537" spans="1:7" x14ac:dyDescent="0.25">
      <c r="A537" s="70" t="s">
        <v>109</v>
      </c>
      <c r="B537" s="63"/>
      <c r="C537" s="63"/>
      <c r="D537" s="63"/>
      <c r="E537" s="63"/>
      <c r="F537" s="63"/>
      <c r="G537" s="63" t="s">
        <v>1531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topLeftCell="A60" workbookViewId="0">
      <selection activeCell="M95" sqref="M95"/>
    </sheetView>
  </sheetViews>
  <sheetFormatPr defaultRowHeight="15" x14ac:dyDescent="0.25"/>
  <cols>
    <col min="1" max="1" width="32.42578125" style="43" customWidth="1"/>
    <col min="2" max="16384" width="9.140625" style="18"/>
  </cols>
  <sheetData>
    <row r="1" spans="1:1" x14ac:dyDescent="0.25">
      <c r="A1" s="39" t="s">
        <v>1537</v>
      </c>
    </row>
    <row r="2" spans="1:1" x14ac:dyDescent="0.25">
      <c r="A2" s="36" t="s">
        <v>135</v>
      </c>
    </row>
    <row r="3" spans="1:1" x14ac:dyDescent="0.25">
      <c r="A3" s="40" t="s">
        <v>216</v>
      </c>
    </row>
    <row r="4" spans="1:1" x14ac:dyDescent="0.25">
      <c r="A4" s="40" t="s">
        <v>217</v>
      </c>
    </row>
    <row r="5" spans="1:1" x14ac:dyDescent="0.25">
      <c r="A5" s="40" t="s">
        <v>218</v>
      </c>
    </row>
    <row r="6" spans="1:1" x14ac:dyDescent="0.25">
      <c r="A6" s="40" t="s">
        <v>219</v>
      </c>
    </row>
    <row r="7" spans="1:1" x14ac:dyDescent="0.25">
      <c r="A7" s="40" t="s">
        <v>136</v>
      </c>
    </row>
    <row r="8" spans="1:1" x14ac:dyDescent="0.25">
      <c r="A8" s="40" t="s">
        <v>137</v>
      </c>
    </row>
    <row r="9" spans="1:1" x14ac:dyDescent="0.25">
      <c r="A9" s="54" t="s">
        <v>138</v>
      </c>
    </row>
    <row r="10" spans="1:1" x14ac:dyDescent="0.25">
      <c r="A10" s="40" t="s">
        <v>139</v>
      </c>
    </row>
    <row r="11" spans="1:1" x14ac:dyDescent="0.25">
      <c r="A11" s="40" t="s">
        <v>140</v>
      </c>
    </row>
    <row r="12" spans="1:1" x14ac:dyDescent="0.25">
      <c r="A12" s="40" t="s">
        <v>141</v>
      </c>
    </row>
    <row r="13" spans="1:1" x14ac:dyDescent="0.25">
      <c r="A13" s="40" t="s">
        <v>142</v>
      </c>
    </row>
    <row r="14" spans="1:1" x14ac:dyDescent="0.25">
      <c r="A14" s="54" t="s">
        <v>143</v>
      </c>
    </row>
    <row r="15" spans="1:1" x14ac:dyDescent="0.25">
      <c r="A15" s="40" t="s">
        <v>144</v>
      </c>
    </row>
    <row r="16" spans="1:1" x14ac:dyDescent="0.25">
      <c r="A16" s="41" t="s">
        <v>145</v>
      </c>
    </row>
    <row r="17" spans="1:1" x14ac:dyDescent="0.25">
      <c r="A17" s="41" t="s">
        <v>146</v>
      </c>
    </row>
    <row r="18" spans="1:1" x14ac:dyDescent="0.25">
      <c r="A18" s="41" t="s">
        <v>147</v>
      </c>
    </row>
    <row r="19" spans="1:1" x14ac:dyDescent="0.25">
      <c r="A19" s="40" t="s">
        <v>220</v>
      </c>
    </row>
    <row r="20" spans="1:1" x14ac:dyDescent="0.25">
      <c r="A20" s="40" t="s">
        <v>148</v>
      </c>
    </row>
    <row r="21" spans="1:1" x14ac:dyDescent="0.25">
      <c r="A21" s="40" t="s">
        <v>149</v>
      </c>
    </row>
    <row r="22" spans="1:1" x14ac:dyDescent="0.25">
      <c r="A22" s="40" t="s">
        <v>150</v>
      </c>
    </row>
    <row r="23" spans="1:1" x14ac:dyDescent="0.25">
      <c r="A23" s="40" t="s">
        <v>151</v>
      </c>
    </row>
    <row r="24" spans="1:1" x14ac:dyDescent="0.25">
      <c r="A24" s="40" t="s">
        <v>152</v>
      </c>
    </row>
    <row r="25" spans="1:1" x14ac:dyDescent="0.25">
      <c r="A25" s="40" t="s">
        <v>153</v>
      </c>
    </row>
    <row r="26" spans="1:1" x14ac:dyDescent="0.25">
      <c r="A26" s="40" t="s">
        <v>221</v>
      </c>
    </row>
    <row r="27" spans="1:1" x14ac:dyDescent="0.25">
      <c r="A27" s="40" t="s">
        <v>154</v>
      </c>
    </row>
    <row r="28" spans="1:1" x14ac:dyDescent="0.25">
      <c r="A28" s="40" t="s">
        <v>222</v>
      </c>
    </row>
    <row r="29" spans="1:1" x14ac:dyDescent="0.25">
      <c r="A29" s="40" t="s">
        <v>155</v>
      </c>
    </row>
    <row r="30" spans="1:1" x14ac:dyDescent="0.25">
      <c r="A30" s="40" t="s">
        <v>156</v>
      </c>
    </row>
    <row r="31" spans="1:1" x14ac:dyDescent="0.25">
      <c r="A31" s="40" t="s">
        <v>157</v>
      </c>
    </row>
    <row r="32" spans="1:1" x14ac:dyDescent="0.25">
      <c r="A32" s="40" t="s">
        <v>158</v>
      </c>
    </row>
    <row r="33" spans="1:1" x14ac:dyDescent="0.25">
      <c r="A33" s="40" t="s">
        <v>159</v>
      </c>
    </row>
    <row r="34" spans="1:1" x14ac:dyDescent="0.25">
      <c r="A34" s="40" t="s">
        <v>160</v>
      </c>
    </row>
    <row r="35" spans="1:1" x14ac:dyDescent="0.25">
      <c r="A35" s="40" t="s">
        <v>161</v>
      </c>
    </row>
    <row r="36" spans="1:1" x14ac:dyDescent="0.25">
      <c r="A36" s="40" t="s">
        <v>162</v>
      </c>
    </row>
    <row r="37" spans="1:1" x14ac:dyDescent="0.25">
      <c r="A37" s="40" t="s">
        <v>163</v>
      </c>
    </row>
    <row r="38" spans="1:1" x14ac:dyDescent="0.25">
      <c r="A38" s="40" t="s">
        <v>164</v>
      </c>
    </row>
    <row r="39" spans="1:1" x14ac:dyDescent="0.25">
      <c r="A39" s="40" t="s">
        <v>165</v>
      </c>
    </row>
    <row r="40" spans="1:1" x14ac:dyDescent="0.25">
      <c r="A40" s="54" t="s">
        <v>166</v>
      </c>
    </row>
    <row r="41" spans="1:1" x14ac:dyDescent="0.25">
      <c r="A41" s="40" t="s">
        <v>167</v>
      </c>
    </row>
    <row r="42" spans="1:1" x14ac:dyDescent="0.25">
      <c r="A42" s="40" t="s">
        <v>168</v>
      </c>
    </row>
    <row r="43" spans="1:1" x14ac:dyDescent="0.25">
      <c r="A43" s="54" t="s">
        <v>169</v>
      </c>
    </row>
    <row r="44" spans="1:1" x14ac:dyDescent="0.25">
      <c r="A44" s="40" t="s">
        <v>433</v>
      </c>
    </row>
    <row r="45" spans="1:1" x14ac:dyDescent="0.25">
      <c r="A45" s="40" t="s">
        <v>170</v>
      </c>
    </row>
    <row r="46" spans="1:1" x14ac:dyDescent="0.25">
      <c r="A46" s="40" t="s">
        <v>171</v>
      </c>
    </row>
    <row r="47" spans="1:1" x14ac:dyDescent="0.25">
      <c r="A47" s="40" t="s">
        <v>172</v>
      </c>
    </row>
    <row r="48" spans="1:1" x14ac:dyDescent="0.25">
      <c r="A48" s="40" t="s">
        <v>173</v>
      </c>
    </row>
    <row r="49" spans="1:1" x14ac:dyDescent="0.25">
      <c r="A49" s="40" t="s">
        <v>174</v>
      </c>
    </row>
    <row r="50" spans="1:1" x14ac:dyDescent="0.25">
      <c r="A50" s="40" t="s">
        <v>176</v>
      </c>
    </row>
    <row r="51" spans="1:1" x14ac:dyDescent="0.25">
      <c r="A51" s="40" t="s">
        <v>177</v>
      </c>
    </row>
    <row r="52" spans="1:1" x14ac:dyDescent="0.25">
      <c r="A52" s="40" t="s">
        <v>223</v>
      </c>
    </row>
    <row r="53" spans="1:1" x14ac:dyDescent="0.25">
      <c r="A53" s="40" t="s">
        <v>224</v>
      </c>
    </row>
    <row r="54" spans="1:1" x14ac:dyDescent="0.25">
      <c r="A54" s="40" t="s">
        <v>178</v>
      </c>
    </row>
    <row r="55" spans="1:1" x14ac:dyDescent="0.25">
      <c r="A55" s="40" t="s">
        <v>179</v>
      </c>
    </row>
    <row r="56" spans="1:1" x14ac:dyDescent="0.25">
      <c r="A56" s="40" t="s">
        <v>180</v>
      </c>
    </row>
    <row r="57" spans="1:1" x14ac:dyDescent="0.25">
      <c r="A57" s="40" t="s">
        <v>181</v>
      </c>
    </row>
    <row r="58" spans="1:1" x14ac:dyDescent="0.25">
      <c r="A58" s="54" t="s">
        <v>182</v>
      </c>
    </row>
    <row r="59" spans="1:1" x14ac:dyDescent="0.25">
      <c r="A59" s="54" t="s">
        <v>183</v>
      </c>
    </row>
    <row r="60" spans="1:1" x14ac:dyDescent="0.25">
      <c r="A60" s="40" t="s">
        <v>184</v>
      </c>
    </row>
    <row r="61" spans="1:1" x14ac:dyDescent="0.25">
      <c r="A61" s="40" t="s">
        <v>185</v>
      </c>
    </row>
    <row r="62" spans="1:1" x14ac:dyDescent="0.25">
      <c r="A62" s="54" t="s">
        <v>186</v>
      </c>
    </row>
    <row r="63" spans="1:1" x14ac:dyDescent="0.25">
      <c r="A63" s="40" t="s">
        <v>187</v>
      </c>
    </row>
    <row r="64" spans="1:1" x14ac:dyDescent="0.25">
      <c r="A64" s="40" t="s">
        <v>225</v>
      </c>
    </row>
    <row r="65" spans="1:1" x14ac:dyDescent="0.25">
      <c r="A65" s="40" t="s">
        <v>188</v>
      </c>
    </row>
    <row r="66" spans="1:1" x14ac:dyDescent="0.25">
      <c r="A66" s="40" t="s">
        <v>226</v>
      </c>
    </row>
    <row r="67" spans="1:1" x14ac:dyDescent="0.25">
      <c r="A67" s="40" t="s">
        <v>189</v>
      </c>
    </row>
    <row r="68" spans="1:1" x14ac:dyDescent="0.25">
      <c r="A68" s="40" t="s">
        <v>190</v>
      </c>
    </row>
    <row r="69" spans="1:1" x14ac:dyDescent="0.25">
      <c r="A69" s="40" t="s">
        <v>191</v>
      </c>
    </row>
    <row r="70" spans="1:1" x14ac:dyDescent="0.25">
      <c r="A70" s="40" t="s">
        <v>192</v>
      </c>
    </row>
    <row r="71" spans="1:1" x14ac:dyDescent="0.25">
      <c r="A71" s="40" t="s">
        <v>193</v>
      </c>
    </row>
    <row r="72" spans="1:1" x14ac:dyDescent="0.25">
      <c r="A72" s="40" t="s">
        <v>194</v>
      </c>
    </row>
    <row r="73" spans="1:1" x14ac:dyDescent="0.25">
      <c r="A73" s="40" t="s">
        <v>195</v>
      </c>
    </row>
    <row r="74" spans="1:1" x14ac:dyDescent="0.25">
      <c r="A74" s="40" t="s">
        <v>196</v>
      </c>
    </row>
    <row r="75" spans="1:1" x14ac:dyDescent="0.25">
      <c r="A75" s="40" t="s">
        <v>197</v>
      </c>
    </row>
    <row r="76" spans="1:1" x14ac:dyDescent="0.25">
      <c r="A76" s="42" t="s">
        <v>198</v>
      </c>
    </row>
    <row r="77" spans="1:1" x14ac:dyDescent="0.25">
      <c r="A77" s="40" t="s">
        <v>199</v>
      </c>
    </row>
    <row r="78" spans="1:1" x14ac:dyDescent="0.25">
      <c r="A78" s="40" t="s">
        <v>200</v>
      </c>
    </row>
    <row r="79" spans="1:1" x14ac:dyDescent="0.25">
      <c r="A79" s="40" t="s">
        <v>201</v>
      </c>
    </row>
    <row r="80" spans="1:1" x14ac:dyDescent="0.25">
      <c r="A80" s="40" t="s">
        <v>215</v>
      </c>
    </row>
    <row r="81" spans="1:1" x14ac:dyDescent="0.25">
      <c r="A81" s="40" t="s">
        <v>202</v>
      </c>
    </row>
    <row r="82" spans="1:1" x14ac:dyDescent="0.25">
      <c r="A82" s="38" t="s">
        <v>203</v>
      </c>
    </row>
    <row r="83" spans="1:1" x14ac:dyDescent="0.25">
      <c r="A83" s="38" t="s">
        <v>204</v>
      </c>
    </row>
    <row r="84" spans="1:1" x14ac:dyDescent="0.25">
      <c r="A84" s="38" t="s">
        <v>205</v>
      </c>
    </row>
    <row r="85" spans="1:1" x14ac:dyDescent="0.25">
      <c r="A85" s="58" t="s">
        <v>206</v>
      </c>
    </row>
    <row r="86" spans="1:1" x14ac:dyDescent="0.25">
      <c r="A86" s="58" t="s">
        <v>207</v>
      </c>
    </row>
    <row r="87" spans="1:1" x14ac:dyDescent="0.25">
      <c r="A87" s="58" t="s">
        <v>208</v>
      </c>
    </row>
    <row r="88" spans="1:1" x14ac:dyDescent="0.25">
      <c r="A88" s="58" t="s">
        <v>209</v>
      </c>
    </row>
    <row r="89" spans="1:1" x14ac:dyDescent="0.25">
      <c r="A89" s="38" t="s">
        <v>210</v>
      </c>
    </row>
    <row r="90" spans="1:1" x14ac:dyDescent="0.25">
      <c r="A90" s="38" t="s">
        <v>211</v>
      </c>
    </row>
    <row r="91" spans="1:1" x14ac:dyDescent="0.25">
      <c r="A91" s="38" t="s">
        <v>212</v>
      </c>
    </row>
    <row r="92" spans="1:1" x14ac:dyDescent="0.25">
      <c r="A92" s="38" t="s">
        <v>227</v>
      </c>
    </row>
    <row r="93" spans="1:1" x14ac:dyDescent="0.25">
      <c r="A93" s="38" t="s">
        <v>228</v>
      </c>
    </row>
    <row r="94" spans="1:1" x14ac:dyDescent="0.25">
      <c r="A94" s="38" t="s">
        <v>213</v>
      </c>
    </row>
    <row r="95" spans="1:1" x14ac:dyDescent="0.25">
      <c r="A95" s="38" t="s">
        <v>214</v>
      </c>
    </row>
    <row r="96" spans="1:1" x14ac:dyDescent="0.25">
      <c r="A96" s="38" t="s">
        <v>229</v>
      </c>
    </row>
    <row r="97" spans="1:1" x14ac:dyDescent="0.25">
      <c r="A97" s="38" t="s">
        <v>109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6BEE2E4185F4BBADDC359EDB7AE78" ma:contentTypeVersion="0" ma:contentTypeDescription="Create a new document." ma:contentTypeScope="" ma:versionID="a30fdeecda097be008a0d6360b2a2e0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09FFF62-C572-4252-A320-2A2C6CD81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475FB04-35B5-44C7-96CB-DD291D5492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F7C251-6C2F-4636-924E-3769B2DB375E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2013-09-04T12:59:39Z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0x0101007286BEE2E4185F4BBADDC359EDB7AE78</vt:lpwstr>
  </property>
</Properties>
</file>