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110" yWindow="180" windowWidth="9825" windowHeight="11985" tabRatio="71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P52" i="3" l="1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51" i="3"/>
  <c r="A44" i="5" l="1"/>
  <c r="E44" i="5"/>
  <c r="A45" i="5"/>
  <c r="E45" i="5"/>
  <c r="M52" i="3" l="1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51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I38" i="3"/>
  <c r="J38" i="3"/>
  <c r="I39" i="3"/>
  <c r="J39" i="3"/>
  <c r="I40" i="3"/>
  <c r="J40" i="3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J3" i="3"/>
  <c r="I3" i="3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6" i="5"/>
  <c r="A2" i="5"/>
  <c r="B2" i="1" l="1"/>
  <c r="C2" i="1" s="1"/>
  <c r="B2" i="5" l="1"/>
  <c r="C2" i="5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5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" i="3"/>
  <c r="B3" i="1" l="1"/>
  <c r="C3" i="1" s="1"/>
  <c r="D3" i="1"/>
  <c r="E3" i="1"/>
  <c r="B4" i="1"/>
  <c r="C4" i="1" s="1"/>
  <c r="D4" i="1"/>
  <c r="E4" i="1"/>
  <c r="B5" i="1"/>
  <c r="C5" i="1" s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B14" i="1"/>
  <c r="D14" i="1"/>
  <c r="E14" i="1"/>
  <c r="B15" i="1"/>
  <c r="D15" i="1"/>
  <c r="E15" i="1"/>
  <c r="B16" i="1"/>
  <c r="D16" i="1"/>
  <c r="E16" i="1"/>
  <c r="B17" i="1"/>
  <c r="D17" i="1"/>
  <c r="E17" i="1"/>
  <c r="B18" i="1"/>
  <c r="D18" i="1"/>
  <c r="E18" i="1"/>
  <c r="B19" i="1"/>
  <c r="D19" i="1"/>
  <c r="E19" i="1"/>
  <c r="B20" i="1"/>
  <c r="D20" i="1"/>
  <c r="E20" i="1"/>
  <c r="B21" i="1"/>
  <c r="D21" i="1"/>
  <c r="E21" i="1"/>
  <c r="B22" i="1"/>
  <c r="D22" i="1"/>
  <c r="E22" i="1"/>
  <c r="B23" i="1"/>
  <c r="D23" i="1"/>
  <c r="E23" i="1"/>
  <c r="B24" i="1"/>
  <c r="D24" i="1"/>
  <c r="E24" i="1"/>
  <c r="B25" i="1"/>
  <c r="D25" i="1"/>
  <c r="E25" i="1"/>
  <c r="B26" i="1"/>
  <c r="D26" i="1"/>
  <c r="E26" i="1"/>
  <c r="B27" i="1"/>
  <c r="D27" i="1"/>
  <c r="E27" i="1"/>
  <c r="B28" i="1"/>
  <c r="D28" i="1"/>
  <c r="E28" i="1"/>
  <c r="B29" i="1"/>
  <c r="D29" i="1"/>
  <c r="E29" i="1"/>
  <c r="B30" i="1"/>
  <c r="D30" i="1"/>
  <c r="E30" i="1"/>
  <c r="B31" i="1"/>
  <c r="D31" i="1"/>
  <c r="E31" i="1"/>
  <c r="B32" i="1"/>
  <c r="D32" i="1"/>
  <c r="E32" i="1"/>
  <c r="B33" i="1"/>
  <c r="D33" i="1"/>
  <c r="E33" i="1"/>
  <c r="B34" i="1"/>
  <c r="D34" i="1"/>
  <c r="E34" i="1"/>
  <c r="B35" i="1"/>
  <c r="D35" i="1"/>
  <c r="E35" i="1"/>
  <c r="B36" i="1"/>
  <c r="D36" i="1"/>
  <c r="E36" i="1"/>
  <c r="B37" i="1"/>
  <c r="D37" i="1"/>
  <c r="E37" i="1"/>
  <c r="B38" i="1"/>
  <c r="D38" i="1"/>
  <c r="E38" i="1"/>
  <c r="B39" i="1"/>
  <c r="D39" i="1"/>
  <c r="E39" i="1"/>
  <c r="B40" i="1"/>
  <c r="D40" i="1"/>
  <c r="E40" i="1"/>
  <c r="B41" i="1"/>
  <c r="D41" i="1"/>
  <c r="E41" i="1"/>
  <c r="B42" i="1"/>
  <c r="D42" i="1"/>
  <c r="E42" i="1"/>
  <c r="B43" i="1"/>
  <c r="D43" i="1"/>
  <c r="E43" i="1"/>
  <c r="B44" i="1"/>
  <c r="B44" i="5" s="1"/>
  <c r="D44" i="1"/>
  <c r="D44" i="5" s="1"/>
  <c r="E44" i="1"/>
  <c r="B45" i="1"/>
  <c r="B45" i="5" s="1"/>
  <c r="D45" i="1"/>
  <c r="D45" i="5" s="1"/>
  <c r="E45" i="1"/>
  <c r="B46" i="1"/>
  <c r="D46" i="1"/>
  <c r="E46" i="1"/>
  <c r="B47" i="1"/>
  <c r="D47" i="1"/>
  <c r="E47" i="1"/>
  <c r="B48" i="1"/>
  <c r="D48" i="1"/>
  <c r="E48" i="1"/>
  <c r="B49" i="1"/>
  <c r="D49" i="1"/>
  <c r="E49" i="1"/>
  <c r="E2" i="1"/>
  <c r="C47" i="1" l="1"/>
  <c r="C27" i="1"/>
  <c r="C27" i="5" s="1"/>
  <c r="B27" i="5"/>
  <c r="C23" i="1"/>
  <c r="C23" i="5" s="1"/>
  <c r="B23" i="5"/>
  <c r="C19" i="1"/>
  <c r="C19" i="5" s="1"/>
  <c r="B19" i="5"/>
  <c r="C48" i="1"/>
  <c r="C44" i="1"/>
  <c r="C44" i="5" s="1"/>
  <c r="C36" i="1"/>
  <c r="C36" i="5" s="1"/>
  <c r="B36" i="5"/>
  <c r="C32" i="1"/>
  <c r="C32" i="5" s="1"/>
  <c r="B32" i="5"/>
  <c r="C28" i="1"/>
  <c r="C28" i="5" s="1"/>
  <c r="B28" i="5"/>
  <c r="C24" i="1"/>
  <c r="C24" i="5" s="1"/>
  <c r="B24" i="5"/>
  <c r="C49" i="1"/>
  <c r="C45" i="1"/>
  <c r="C45" i="5" s="1"/>
  <c r="C41" i="1"/>
  <c r="C41" i="5" s="1"/>
  <c r="B41" i="5"/>
  <c r="C37" i="1"/>
  <c r="C37" i="5" s="1"/>
  <c r="B37" i="5"/>
  <c r="C33" i="1"/>
  <c r="C33" i="5" s="1"/>
  <c r="B33" i="5"/>
  <c r="C29" i="1"/>
  <c r="C29" i="5" s="1"/>
  <c r="B29" i="5"/>
  <c r="C25" i="1"/>
  <c r="C25" i="5" s="1"/>
  <c r="B25" i="5"/>
  <c r="C21" i="1"/>
  <c r="C21" i="5" s="1"/>
  <c r="B21" i="5"/>
  <c r="C17" i="1"/>
  <c r="C17" i="5" s="1"/>
  <c r="B17" i="5"/>
  <c r="C13" i="1"/>
  <c r="C13" i="5" s="1"/>
  <c r="B13" i="5"/>
  <c r="C9" i="1"/>
  <c r="C9" i="5" s="1"/>
  <c r="B9" i="5"/>
  <c r="C43" i="1"/>
  <c r="C43" i="5" s="1"/>
  <c r="B43" i="5"/>
  <c r="C39" i="1"/>
  <c r="C39" i="5" s="1"/>
  <c r="B39" i="5"/>
  <c r="C35" i="1"/>
  <c r="C35" i="5" s="1"/>
  <c r="B35" i="5"/>
  <c r="C31" i="1"/>
  <c r="C31" i="5" s="1"/>
  <c r="B31" i="5"/>
  <c r="C15" i="1"/>
  <c r="C15" i="5" s="1"/>
  <c r="B15" i="5"/>
  <c r="C11" i="1"/>
  <c r="C11" i="5" s="1"/>
  <c r="B11" i="5"/>
  <c r="C7" i="1"/>
  <c r="C7" i="5" s="1"/>
  <c r="B7" i="5"/>
  <c r="C40" i="1"/>
  <c r="C40" i="5" s="1"/>
  <c r="B40" i="5"/>
  <c r="C20" i="1"/>
  <c r="C20" i="5" s="1"/>
  <c r="B20" i="5"/>
  <c r="C16" i="1"/>
  <c r="C16" i="5" s="1"/>
  <c r="B16" i="5"/>
  <c r="C12" i="1"/>
  <c r="C12" i="5" s="1"/>
  <c r="B12" i="5"/>
  <c r="C8" i="1"/>
  <c r="C8" i="5" s="1"/>
  <c r="B8" i="5"/>
  <c r="C46" i="1"/>
  <c r="C46" i="5" s="1"/>
  <c r="B46" i="5"/>
  <c r="C42" i="1"/>
  <c r="C42" i="5" s="1"/>
  <c r="B42" i="5"/>
  <c r="C38" i="1"/>
  <c r="C38" i="5" s="1"/>
  <c r="B38" i="5"/>
  <c r="C34" i="1"/>
  <c r="C34" i="5" s="1"/>
  <c r="B34" i="5"/>
  <c r="C30" i="1"/>
  <c r="C30" i="5" s="1"/>
  <c r="B30" i="5"/>
  <c r="C26" i="1"/>
  <c r="C26" i="5" s="1"/>
  <c r="B26" i="5"/>
  <c r="C22" i="1"/>
  <c r="C22" i="5" s="1"/>
  <c r="B22" i="5"/>
  <c r="C18" i="1"/>
  <c r="C18" i="5" s="1"/>
  <c r="B18" i="5"/>
  <c r="C14" i="1"/>
  <c r="C14" i="5" s="1"/>
  <c r="B14" i="5"/>
  <c r="C10" i="1"/>
  <c r="C10" i="5" s="1"/>
  <c r="B10" i="5"/>
  <c r="C6" i="1"/>
  <c r="C6" i="5" s="1"/>
  <c r="B6" i="5"/>
  <c r="C5" i="5"/>
  <c r="B5" i="5"/>
  <c r="C4" i="5"/>
  <c r="B4" i="5"/>
  <c r="C3" i="5"/>
  <c r="B3" i="5"/>
  <c r="O51" i="3"/>
  <c r="L51" i="3"/>
  <c r="G51" i="3"/>
  <c r="B51" i="3"/>
  <c r="C50" i="4"/>
  <c r="C2" i="4"/>
  <c r="C50" i="12"/>
  <c r="G98" i="3"/>
  <c r="B98" i="3"/>
  <c r="O98" i="3"/>
  <c r="L98" i="3"/>
  <c r="C49" i="4"/>
  <c r="C97" i="12"/>
  <c r="C97" i="4"/>
  <c r="O97" i="3"/>
  <c r="L97" i="3"/>
  <c r="C96" i="4"/>
  <c r="C48" i="4"/>
  <c r="G97" i="3"/>
  <c r="B97" i="3"/>
  <c r="C96" i="12"/>
  <c r="O96" i="3"/>
  <c r="L96" i="3"/>
  <c r="G96" i="3"/>
  <c r="B96" i="3"/>
  <c r="C95" i="4"/>
  <c r="C47" i="4"/>
  <c r="C95" i="12"/>
  <c r="O95" i="3"/>
  <c r="L95" i="3"/>
  <c r="G95" i="3"/>
  <c r="B95" i="3"/>
  <c r="C94" i="4"/>
  <c r="C46" i="4"/>
  <c r="C94" i="12"/>
  <c r="C93" i="4"/>
  <c r="O94" i="3"/>
  <c r="L94" i="3"/>
  <c r="C45" i="4"/>
  <c r="G94" i="3"/>
  <c r="C93" i="12"/>
  <c r="B94" i="3"/>
  <c r="O93" i="3"/>
  <c r="L93" i="3"/>
  <c r="G93" i="3"/>
  <c r="B93" i="3"/>
  <c r="C92" i="12"/>
  <c r="C92" i="4"/>
  <c r="C44" i="4"/>
  <c r="O92" i="3"/>
  <c r="L92" i="3"/>
  <c r="C91" i="4"/>
  <c r="C43" i="4"/>
  <c r="G92" i="3"/>
  <c r="B92" i="3"/>
  <c r="C91" i="12"/>
  <c r="O91" i="3"/>
  <c r="L91" i="3"/>
  <c r="G91" i="3"/>
  <c r="B91" i="3"/>
  <c r="C90" i="4"/>
  <c r="C42" i="4"/>
  <c r="C90" i="12"/>
  <c r="L90" i="3"/>
  <c r="G90" i="3"/>
  <c r="B90" i="3"/>
  <c r="C89" i="4"/>
  <c r="C41" i="4"/>
  <c r="O90" i="3"/>
  <c r="C89" i="12"/>
  <c r="O89" i="3"/>
  <c r="L89" i="3"/>
  <c r="C88" i="4"/>
  <c r="C40" i="4"/>
  <c r="C88" i="12"/>
  <c r="G89" i="3"/>
  <c r="B89" i="3"/>
  <c r="O88" i="3"/>
  <c r="L88" i="3"/>
  <c r="G88" i="3"/>
  <c r="B88" i="3"/>
  <c r="C87" i="12"/>
  <c r="C87" i="4"/>
  <c r="C39" i="4"/>
  <c r="O87" i="3"/>
  <c r="L87" i="3"/>
  <c r="G87" i="3"/>
  <c r="B87" i="3"/>
  <c r="C86" i="4"/>
  <c r="C38" i="4"/>
  <c r="C86" i="12"/>
  <c r="C85" i="4"/>
  <c r="C37" i="4"/>
  <c r="O86" i="3"/>
  <c r="L86" i="3"/>
  <c r="G86" i="3"/>
  <c r="B86" i="3"/>
  <c r="C85" i="12"/>
  <c r="O85" i="3"/>
  <c r="L85" i="3"/>
  <c r="G85" i="3"/>
  <c r="B85" i="3"/>
  <c r="C84" i="4"/>
  <c r="C36" i="4"/>
  <c r="C84" i="12"/>
  <c r="C83" i="4"/>
  <c r="C35" i="4"/>
  <c r="O84" i="3"/>
  <c r="L84" i="3"/>
  <c r="C83" i="12"/>
  <c r="B84" i="3"/>
  <c r="G84" i="3"/>
  <c r="O83" i="3"/>
  <c r="L83" i="3"/>
  <c r="G83" i="3"/>
  <c r="B83" i="3"/>
  <c r="C82" i="4"/>
  <c r="C34" i="4"/>
  <c r="C82" i="12"/>
  <c r="G82" i="3"/>
  <c r="B82" i="3"/>
  <c r="O82" i="3"/>
  <c r="L82" i="3"/>
  <c r="C81" i="4"/>
  <c r="C81" i="12"/>
  <c r="C33" i="4"/>
  <c r="O81" i="3"/>
  <c r="L81" i="3"/>
  <c r="C80" i="12"/>
  <c r="C80" i="4"/>
  <c r="C32" i="4"/>
  <c r="G81" i="3"/>
  <c r="B81" i="3"/>
  <c r="O80" i="3"/>
  <c r="L80" i="3"/>
  <c r="G80" i="3"/>
  <c r="B80" i="3"/>
  <c r="C79" i="4"/>
  <c r="C31" i="4"/>
  <c r="C79" i="12"/>
  <c r="O79" i="3"/>
  <c r="L79" i="3"/>
  <c r="G79" i="3"/>
  <c r="B79" i="3"/>
  <c r="C78" i="4"/>
  <c r="C30" i="4"/>
  <c r="C78" i="12"/>
  <c r="O78" i="3"/>
  <c r="L78" i="3"/>
  <c r="C77" i="4"/>
  <c r="C29" i="4"/>
  <c r="C77" i="12"/>
  <c r="G78" i="3"/>
  <c r="B78" i="3"/>
  <c r="O77" i="3"/>
  <c r="L77" i="3"/>
  <c r="G77" i="3"/>
  <c r="B77" i="3"/>
  <c r="C76" i="12"/>
  <c r="C28" i="4"/>
  <c r="C76" i="4"/>
  <c r="O76" i="3"/>
  <c r="L76" i="3"/>
  <c r="C75" i="4"/>
  <c r="C27" i="4"/>
  <c r="G76" i="3"/>
  <c r="B76" i="3"/>
  <c r="C75" i="12"/>
  <c r="O75" i="3"/>
  <c r="L75" i="3"/>
  <c r="G75" i="3"/>
  <c r="B75" i="3"/>
  <c r="C74" i="4"/>
  <c r="C26" i="4"/>
  <c r="C74" i="12"/>
  <c r="L74" i="3"/>
  <c r="G74" i="3"/>
  <c r="B74" i="3"/>
  <c r="C73" i="4"/>
  <c r="C25" i="4"/>
  <c r="O74" i="3"/>
  <c r="C73" i="12"/>
  <c r="O73" i="3"/>
  <c r="L73" i="3"/>
  <c r="C72" i="12"/>
  <c r="C72" i="4"/>
  <c r="C24" i="4"/>
  <c r="G73" i="3"/>
  <c r="B73" i="3"/>
  <c r="O72" i="3"/>
  <c r="L72" i="3"/>
  <c r="G72" i="3"/>
  <c r="B72" i="3"/>
  <c r="C71" i="12"/>
  <c r="C71" i="4"/>
  <c r="C23" i="4"/>
  <c r="O71" i="3"/>
  <c r="L71" i="3"/>
  <c r="G71" i="3"/>
  <c r="B71" i="3"/>
  <c r="C70" i="4"/>
  <c r="C22" i="4"/>
  <c r="C70" i="12"/>
  <c r="C69" i="4"/>
  <c r="O70" i="3"/>
  <c r="L70" i="3"/>
  <c r="G70" i="3"/>
  <c r="B70" i="3"/>
  <c r="C21" i="4"/>
  <c r="C69" i="12"/>
  <c r="O69" i="3"/>
  <c r="L69" i="3"/>
  <c r="G69" i="3"/>
  <c r="C20" i="4"/>
  <c r="B69" i="3"/>
  <c r="C68" i="4"/>
  <c r="C68" i="12"/>
  <c r="C67" i="4"/>
  <c r="O68" i="3"/>
  <c r="L68" i="3"/>
  <c r="G68" i="3"/>
  <c r="C67" i="12"/>
  <c r="B68" i="3"/>
  <c r="C19" i="4"/>
  <c r="O67" i="3"/>
  <c r="L67" i="3"/>
  <c r="G67" i="3"/>
  <c r="B67" i="3"/>
  <c r="C66" i="4"/>
  <c r="C18" i="4"/>
  <c r="C66" i="12"/>
  <c r="B66" i="3"/>
  <c r="O66" i="3"/>
  <c r="L66" i="3"/>
  <c r="C17" i="4"/>
  <c r="G66" i="3"/>
  <c r="C65" i="4"/>
  <c r="C65" i="12"/>
  <c r="O65" i="3"/>
  <c r="L65" i="3"/>
  <c r="G65" i="3"/>
  <c r="C64" i="4"/>
  <c r="B65" i="3"/>
  <c r="C16" i="4"/>
  <c r="C64" i="12"/>
  <c r="O64" i="3"/>
  <c r="L64" i="3"/>
  <c r="G64" i="3"/>
  <c r="B64" i="3"/>
  <c r="C63" i="4"/>
  <c r="C63" i="12"/>
  <c r="C15" i="4"/>
  <c r="O63" i="3"/>
  <c r="L63" i="3"/>
  <c r="G63" i="3"/>
  <c r="B63" i="3"/>
  <c r="C62" i="4"/>
  <c r="C14" i="4"/>
  <c r="C62" i="12"/>
  <c r="O62" i="3"/>
  <c r="L62" i="3"/>
  <c r="G62" i="3"/>
  <c r="C13" i="4"/>
  <c r="C61" i="4"/>
  <c r="B62" i="3"/>
  <c r="C61" i="12"/>
  <c r="O61" i="3"/>
  <c r="L61" i="3"/>
  <c r="G61" i="3"/>
  <c r="B61" i="3"/>
  <c r="C12" i="4"/>
  <c r="C60" i="12"/>
  <c r="C60" i="4"/>
  <c r="O60" i="3"/>
  <c r="L60" i="3"/>
  <c r="G60" i="3"/>
  <c r="C59" i="4"/>
  <c r="B60" i="3"/>
  <c r="C59" i="12"/>
  <c r="C11" i="4"/>
  <c r="O59" i="3"/>
  <c r="L59" i="3"/>
  <c r="G59" i="3"/>
  <c r="B59" i="3"/>
  <c r="C58" i="4"/>
  <c r="C10" i="4"/>
  <c r="C58" i="12"/>
  <c r="O58" i="3"/>
  <c r="G58" i="3"/>
  <c r="B58" i="3"/>
  <c r="C57" i="4"/>
  <c r="C9" i="4"/>
  <c r="L58" i="3"/>
  <c r="C57" i="12"/>
  <c r="O57" i="3"/>
  <c r="L57" i="3"/>
  <c r="G57" i="3"/>
  <c r="C8" i="4"/>
  <c r="C56" i="12"/>
  <c r="C56" i="4"/>
  <c r="B57" i="3"/>
  <c r="O56" i="3"/>
  <c r="L56" i="3"/>
  <c r="G56" i="3"/>
  <c r="B56" i="3"/>
  <c r="C55" i="12"/>
  <c r="C7" i="4"/>
  <c r="C55" i="4"/>
  <c r="O55" i="3"/>
  <c r="L55" i="3"/>
  <c r="G55" i="3"/>
  <c r="B55" i="3"/>
  <c r="C54" i="4"/>
  <c r="C6" i="4"/>
  <c r="C54" i="12"/>
  <c r="C53" i="4"/>
  <c r="O54" i="3"/>
  <c r="L54" i="3"/>
  <c r="G54" i="3"/>
  <c r="B54" i="3"/>
  <c r="C5" i="4"/>
  <c r="C53" i="12"/>
  <c r="O53" i="3"/>
  <c r="L53" i="3"/>
  <c r="G53" i="3"/>
  <c r="B53" i="3"/>
  <c r="C52" i="4"/>
  <c r="C4" i="4"/>
  <c r="C52" i="12"/>
  <c r="C51" i="4"/>
  <c r="O52" i="3"/>
  <c r="L52" i="3"/>
  <c r="G52" i="3"/>
  <c r="C51" i="12"/>
  <c r="B52" i="3"/>
  <c r="C3" i="4"/>
  <c r="O46" i="3"/>
  <c r="L46" i="3"/>
  <c r="G46" i="3"/>
  <c r="B46" i="3"/>
  <c r="C45" i="12"/>
  <c r="O44" i="3"/>
  <c r="L44" i="3"/>
  <c r="G44" i="3"/>
  <c r="B44" i="3"/>
  <c r="C43" i="12"/>
  <c r="O38" i="3"/>
  <c r="L38" i="3"/>
  <c r="G38" i="3"/>
  <c r="B38" i="3"/>
  <c r="C37" i="12"/>
  <c r="O36" i="3"/>
  <c r="L36" i="3"/>
  <c r="G36" i="3"/>
  <c r="B36" i="3"/>
  <c r="C35" i="12"/>
  <c r="O29" i="3"/>
  <c r="L29" i="3"/>
  <c r="G29" i="3"/>
  <c r="B29" i="3"/>
  <c r="C28" i="12"/>
  <c r="O21" i="3"/>
  <c r="L21" i="3"/>
  <c r="G21" i="3"/>
  <c r="B21" i="3"/>
  <c r="C20" i="12"/>
  <c r="O14" i="3"/>
  <c r="L14" i="3"/>
  <c r="G14" i="3"/>
  <c r="B14" i="3"/>
  <c r="C13" i="12"/>
  <c r="O12" i="3"/>
  <c r="L12" i="3"/>
  <c r="G12" i="3"/>
  <c r="B12" i="3"/>
  <c r="C11" i="12"/>
  <c r="O6" i="3"/>
  <c r="L6" i="3"/>
  <c r="G6" i="3"/>
  <c r="B6" i="3"/>
  <c r="C5" i="12"/>
  <c r="O5" i="3"/>
  <c r="L5" i="3"/>
  <c r="G5" i="3"/>
  <c r="B5" i="3"/>
  <c r="C4" i="12"/>
  <c r="B14" i="11"/>
  <c r="O4" i="3"/>
  <c r="L4" i="3"/>
  <c r="G4" i="3"/>
  <c r="B4" i="3"/>
  <c r="C3" i="12"/>
  <c r="O43" i="3"/>
  <c r="C42" i="12"/>
  <c r="L43" i="3"/>
  <c r="G43" i="3"/>
  <c r="B43" i="3"/>
  <c r="L35" i="3"/>
  <c r="G35" i="3"/>
  <c r="C34" i="12"/>
  <c r="O35" i="3"/>
  <c r="B35" i="3"/>
  <c r="O27" i="3"/>
  <c r="C26" i="12"/>
  <c r="L27" i="3"/>
  <c r="G27" i="3"/>
  <c r="B27" i="3"/>
  <c r="C49" i="12"/>
  <c r="O50" i="3"/>
  <c r="L50" i="3"/>
  <c r="G50" i="3"/>
  <c r="B50" i="3"/>
  <c r="O49" i="3"/>
  <c r="L49" i="3"/>
  <c r="G49" i="3"/>
  <c r="B49" i="3"/>
  <c r="C48" i="12"/>
  <c r="O48" i="3"/>
  <c r="L48" i="3"/>
  <c r="G48" i="3"/>
  <c r="B48" i="3"/>
  <c r="C47" i="12"/>
  <c r="C41" i="12"/>
  <c r="G42" i="3"/>
  <c r="B42" i="3"/>
  <c r="O42" i="3"/>
  <c r="L42" i="3"/>
  <c r="O41" i="3"/>
  <c r="L41" i="3"/>
  <c r="G41" i="3"/>
  <c r="B41" i="3"/>
  <c r="C40" i="12"/>
  <c r="O40" i="3"/>
  <c r="L40" i="3"/>
  <c r="G40" i="3"/>
  <c r="B40" i="3"/>
  <c r="C39" i="12"/>
  <c r="C33" i="12"/>
  <c r="O34" i="3"/>
  <c r="L34" i="3"/>
  <c r="G34" i="3"/>
  <c r="B34" i="3"/>
  <c r="O33" i="3"/>
  <c r="L33" i="3"/>
  <c r="G33" i="3"/>
  <c r="B33" i="3"/>
  <c r="C32" i="12"/>
  <c r="O32" i="3"/>
  <c r="L32" i="3"/>
  <c r="G32" i="3"/>
  <c r="B32" i="3"/>
  <c r="C31" i="12"/>
  <c r="C25" i="12"/>
  <c r="O26" i="3"/>
  <c r="G26" i="3"/>
  <c r="B26" i="3"/>
  <c r="L26" i="3"/>
  <c r="O25" i="3"/>
  <c r="L25" i="3"/>
  <c r="G25" i="3"/>
  <c r="B25" i="3"/>
  <c r="C24" i="12"/>
  <c r="O24" i="3"/>
  <c r="L24" i="3"/>
  <c r="G24" i="3"/>
  <c r="B24" i="3"/>
  <c r="C23" i="12"/>
  <c r="C17" i="12"/>
  <c r="L18" i="3"/>
  <c r="O18" i="3"/>
  <c r="G18" i="3"/>
  <c r="B18" i="3"/>
  <c r="O17" i="3"/>
  <c r="L17" i="3"/>
  <c r="G17" i="3"/>
  <c r="B17" i="3"/>
  <c r="C16" i="12"/>
  <c r="O16" i="3"/>
  <c r="L16" i="3"/>
  <c r="G16" i="3"/>
  <c r="B16" i="3"/>
  <c r="C15" i="12"/>
  <c r="C9" i="12"/>
  <c r="O10" i="3"/>
  <c r="G10" i="3"/>
  <c r="B10" i="3"/>
  <c r="L10" i="3"/>
  <c r="O9" i="3"/>
  <c r="L9" i="3"/>
  <c r="G9" i="3"/>
  <c r="B9" i="3"/>
  <c r="C8" i="12"/>
  <c r="O8" i="3"/>
  <c r="L8" i="3"/>
  <c r="G8" i="3"/>
  <c r="B8" i="3"/>
  <c r="C7" i="12"/>
  <c r="B13" i="11"/>
  <c r="O3" i="3"/>
  <c r="L3" i="3"/>
  <c r="B3" i="3"/>
  <c r="C2" i="12"/>
  <c r="G3" i="3"/>
  <c r="O45" i="3"/>
  <c r="L45" i="3"/>
  <c r="G45" i="3"/>
  <c r="B45" i="3"/>
  <c r="C44" i="12"/>
  <c r="O37" i="3"/>
  <c r="L37" i="3"/>
  <c r="G37" i="3"/>
  <c r="B37" i="3"/>
  <c r="C36" i="12"/>
  <c r="O30" i="3"/>
  <c r="L30" i="3"/>
  <c r="G30" i="3"/>
  <c r="B30" i="3"/>
  <c r="C29" i="12"/>
  <c r="O28" i="3"/>
  <c r="L28" i="3"/>
  <c r="G28" i="3"/>
  <c r="B28" i="3"/>
  <c r="C27" i="12"/>
  <c r="O22" i="3"/>
  <c r="L22" i="3"/>
  <c r="G22" i="3"/>
  <c r="B22" i="3"/>
  <c r="C21" i="12"/>
  <c r="O20" i="3"/>
  <c r="L20" i="3"/>
  <c r="G20" i="3"/>
  <c r="B20" i="3"/>
  <c r="C19" i="12"/>
  <c r="O13" i="3"/>
  <c r="L13" i="3"/>
  <c r="G13" i="3"/>
  <c r="B13" i="3"/>
  <c r="C12" i="12"/>
  <c r="L19" i="3"/>
  <c r="G19" i="3"/>
  <c r="C18" i="12"/>
  <c r="O19" i="3"/>
  <c r="B19" i="3"/>
  <c r="O11" i="3"/>
  <c r="C10" i="12"/>
  <c r="L11" i="3"/>
  <c r="G11" i="3"/>
  <c r="B11" i="3"/>
  <c r="O47" i="3"/>
  <c r="L47" i="3"/>
  <c r="G47" i="3"/>
  <c r="B47" i="3"/>
  <c r="C46" i="12"/>
  <c r="O39" i="3"/>
  <c r="L39" i="3"/>
  <c r="G39" i="3"/>
  <c r="B39" i="3"/>
  <c r="C38" i="12"/>
  <c r="O31" i="3"/>
  <c r="L31" i="3"/>
  <c r="G31" i="3"/>
  <c r="B31" i="3"/>
  <c r="C30" i="12"/>
  <c r="O23" i="3"/>
  <c r="L23" i="3"/>
  <c r="G23" i="3"/>
  <c r="B23" i="3"/>
  <c r="C22" i="12"/>
  <c r="O15" i="3"/>
  <c r="L15" i="3"/>
  <c r="G15" i="3"/>
  <c r="B15" i="3"/>
  <c r="C14" i="12"/>
  <c r="O7" i="3"/>
  <c r="L7" i="3"/>
  <c r="G7" i="3"/>
  <c r="B7" i="3"/>
  <c r="C6" i="12"/>
  <c r="C3" i="6"/>
  <c r="C4" i="6" l="1"/>
  <c r="D3" i="6"/>
  <c r="D4" i="6" s="1"/>
  <c r="H101" i="3"/>
  <c r="H103" i="3"/>
  <c r="H107" i="3"/>
  <c r="H104" i="3"/>
  <c r="H105" i="3"/>
  <c r="H102" i="3"/>
  <c r="H106" i="3"/>
  <c r="I125" i="3"/>
  <c r="I127" i="3"/>
  <c r="I124" i="3"/>
  <c r="I126" i="3"/>
  <c r="I103" i="3"/>
  <c r="I105" i="3"/>
  <c r="I107" i="3"/>
  <c r="I102" i="3"/>
  <c r="I104" i="3"/>
  <c r="I106" i="3"/>
  <c r="I101" i="3"/>
  <c r="H118" i="3"/>
  <c r="H120" i="3"/>
  <c r="H119" i="3"/>
  <c r="H121" i="3"/>
  <c r="H124" i="3"/>
  <c r="D50" i="3"/>
  <c r="E50" i="3"/>
  <c r="D38" i="3"/>
  <c r="E38" i="3"/>
  <c r="E34" i="3"/>
  <c r="D34" i="3"/>
  <c r="E22" i="3"/>
  <c r="D22" i="3"/>
  <c r="E14" i="3"/>
  <c r="D14" i="3"/>
  <c r="E6" i="3"/>
  <c r="D6" i="3"/>
  <c r="E49" i="3"/>
  <c r="D49" i="3"/>
  <c r="E41" i="3"/>
  <c r="D41" i="3"/>
  <c r="E33" i="3"/>
  <c r="D33" i="3"/>
  <c r="E25" i="3"/>
  <c r="D25" i="3"/>
  <c r="E17" i="3"/>
  <c r="D17" i="3"/>
  <c r="E9" i="3"/>
  <c r="D9" i="3"/>
  <c r="E48" i="3"/>
  <c r="D48" i="3"/>
  <c r="E44" i="3"/>
  <c r="D44" i="3"/>
  <c r="E40" i="3"/>
  <c r="D40" i="3"/>
  <c r="D36" i="3"/>
  <c r="E36" i="3"/>
  <c r="D32" i="3"/>
  <c r="E32" i="3"/>
  <c r="D28" i="3"/>
  <c r="E28" i="3"/>
  <c r="D24" i="3"/>
  <c r="E24" i="3"/>
  <c r="D20" i="3"/>
  <c r="E20" i="3"/>
  <c r="D16" i="3"/>
  <c r="E16" i="3"/>
  <c r="D12" i="3"/>
  <c r="E12" i="3"/>
  <c r="D8" i="3"/>
  <c r="E8" i="3"/>
  <c r="D4" i="3"/>
  <c r="E4" i="3"/>
  <c r="D46" i="3"/>
  <c r="E46" i="3"/>
  <c r="D42" i="3"/>
  <c r="E42" i="3"/>
  <c r="E30" i="3"/>
  <c r="D30" i="3"/>
  <c r="E26" i="3"/>
  <c r="D26" i="3"/>
  <c r="E18" i="3"/>
  <c r="D18" i="3"/>
  <c r="E10" i="3"/>
  <c r="D10" i="3"/>
  <c r="E45" i="3"/>
  <c r="D45" i="3"/>
  <c r="E37" i="3"/>
  <c r="D37" i="3"/>
  <c r="E29" i="3"/>
  <c r="D29" i="3"/>
  <c r="E21" i="3"/>
  <c r="D21" i="3"/>
  <c r="E13" i="3"/>
  <c r="D13" i="3"/>
  <c r="E5" i="3"/>
  <c r="D5" i="3"/>
  <c r="D3" i="3"/>
  <c r="E3" i="3"/>
  <c r="E47" i="3"/>
  <c r="D47" i="3"/>
  <c r="E43" i="3"/>
  <c r="D43" i="3"/>
  <c r="E39" i="3"/>
  <c r="D39" i="3"/>
  <c r="E35" i="3"/>
  <c r="D35" i="3"/>
  <c r="E31" i="3"/>
  <c r="D31" i="3"/>
  <c r="E27" i="3"/>
  <c r="D27" i="3"/>
  <c r="E23" i="3"/>
  <c r="D23" i="3"/>
  <c r="E19" i="3"/>
  <c r="D19" i="3"/>
  <c r="E15" i="3"/>
  <c r="D15" i="3"/>
  <c r="E11" i="3"/>
  <c r="D11" i="3"/>
  <c r="E7" i="3"/>
  <c r="D7" i="3"/>
  <c r="E3" i="6"/>
  <c r="F3" i="6" l="1"/>
  <c r="M8" i="3"/>
  <c r="P8" i="3" s="1"/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6" i="5"/>
  <c r="D2" i="1"/>
  <c r="D2" i="5" s="1"/>
  <c r="I111" i="3" l="1"/>
  <c r="I113" i="3"/>
  <c r="I115" i="3"/>
  <c r="C8" i="6"/>
  <c r="C9" i="6"/>
  <c r="C16" i="6"/>
  <c r="D8" i="6"/>
  <c r="D9" i="6"/>
  <c r="D16" i="6"/>
  <c r="D17" i="6" s="1"/>
  <c r="I114" i="3" l="1"/>
  <c r="I112" i="3"/>
  <c r="E20" i="5"/>
  <c r="E10" i="5"/>
  <c r="E21" i="5"/>
  <c r="E34" i="5"/>
  <c r="E36" i="5"/>
  <c r="E25" i="5"/>
  <c r="E42" i="5"/>
  <c r="E22" i="5"/>
  <c r="E3" i="5"/>
  <c r="C17" i="6"/>
  <c r="E8" i="6"/>
  <c r="M34" i="3"/>
  <c r="P34" i="3" s="1"/>
  <c r="F33" i="5" s="1"/>
  <c r="M20" i="3"/>
  <c r="P20" i="3" s="1"/>
  <c r="F19" i="5" s="1"/>
  <c r="E4" i="5"/>
  <c r="E13" i="5"/>
  <c r="E14" i="5"/>
  <c r="E28" i="5"/>
  <c r="E43" i="5"/>
  <c r="E31" i="5"/>
  <c r="E40" i="5"/>
  <c r="E38" i="5"/>
  <c r="E33" i="5"/>
  <c r="E2" i="5"/>
  <c r="E12" i="5"/>
  <c r="E5" i="5"/>
  <c r="E26" i="5"/>
  <c r="E8" i="5"/>
  <c r="E30" i="5"/>
  <c r="E39" i="5"/>
  <c r="E6" i="5"/>
  <c r="E32" i="5"/>
  <c r="E46" i="5"/>
  <c r="E23" i="5"/>
  <c r="E9" i="5"/>
  <c r="E17" i="5"/>
  <c r="E41" i="5"/>
  <c r="E11" i="5"/>
  <c r="E9" i="6"/>
  <c r="E18" i="5"/>
  <c r="E29" i="5"/>
  <c r="E24" i="5"/>
  <c r="E35" i="5"/>
  <c r="E15" i="5"/>
  <c r="E16" i="5"/>
  <c r="E19" i="5"/>
  <c r="E27" i="5"/>
  <c r="I110" i="3"/>
  <c r="F7" i="5"/>
  <c r="E7" i="5"/>
  <c r="E37" i="5"/>
  <c r="M4" i="3"/>
  <c r="P4" i="3" s="1"/>
  <c r="G8" i="5"/>
  <c r="G23" i="5"/>
  <c r="G34" i="5"/>
  <c r="G12" i="5"/>
  <c r="M39" i="3"/>
  <c r="M48" i="3"/>
  <c r="M12" i="3"/>
  <c r="P12" i="3" s="1"/>
  <c r="G29" i="5"/>
  <c r="M28" i="3"/>
  <c r="P28" i="3" s="1"/>
  <c r="G16" i="5"/>
  <c r="M42" i="3"/>
  <c r="P42" i="3" s="1"/>
  <c r="M38" i="3"/>
  <c r="P38" i="3" s="1"/>
  <c r="M18" i="3"/>
  <c r="P18" i="3" s="1"/>
  <c r="M3" i="3"/>
  <c r="P3" i="3" s="1"/>
  <c r="M40" i="3"/>
  <c r="G26" i="5"/>
  <c r="G11" i="5"/>
  <c r="G19" i="5"/>
  <c r="G32" i="5"/>
  <c r="G22" i="5"/>
  <c r="G20" i="5"/>
  <c r="M13" i="3"/>
  <c r="P13" i="3" s="1"/>
  <c r="G3" i="5"/>
  <c r="D11" i="6"/>
  <c r="M29" i="3"/>
  <c r="P29" i="3" s="1"/>
  <c r="G25" i="5"/>
  <c r="M26" i="3"/>
  <c r="G7" i="5"/>
  <c r="G18" i="5"/>
  <c r="M19" i="3"/>
  <c r="P19" i="3" s="1"/>
  <c r="M30" i="3"/>
  <c r="P30" i="3" s="1"/>
  <c r="M37" i="3"/>
  <c r="P37" i="3" s="1"/>
  <c r="M45" i="3"/>
  <c r="M7" i="3"/>
  <c r="P7" i="3" s="1"/>
  <c r="M33" i="3"/>
  <c r="P33" i="3" s="1"/>
  <c r="M47" i="3"/>
  <c r="P47" i="3" s="1"/>
  <c r="M32" i="3"/>
  <c r="P32" i="3" s="1"/>
  <c r="M49" i="3"/>
  <c r="G14" i="5"/>
  <c r="G13" i="5"/>
  <c r="M14" i="3"/>
  <c r="P14" i="3" s="1"/>
  <c r="M9" i="3"/>
  <c r="P9" i="3" s="1"/>
  <c r="M31" i="3"/>
  <c r="P31" i="3" s="1"/>
  <c r="G2" i="5"/>
  <c r="G31" i="5"/>
  <c r="M50" i="3"/>
  <c r="P50" i="3" s="1"/>
  <c r="M16" i="3"/>
  <c r="P16" i="3" s="1"/>
  <c r="G6" i="5"/>
  <c r="M23" i="3"/>
  <c r="G17" i="5"/>
  <c r="M46" i="3"/>
  <c r="D12" i="6"/>
  <c r="G36" i="5"/>
  <c r="M6" i="3"/>
  <c r="M27" i="3"/>
  <c r="M25" i="3"/>
  <c r="M44" i="3"/>
  <c r="G33" i="5"/>
  <c r="M10" i="3"/>
  <c r="P10" i="3" s="1"/>
  <c r="M43" i="3"/>
  <c r="M41" i="3"/>
  <c r="P41" i="3" s="1"/>
  <c r="G9" i="5"/>
  <c r="G24" i="5"/>
  <c r="G30" i="5"/>
  <c r="G46" i="5"/>
  <c r="G28" i="5"/>
  <c r="M5" i="3"/>
  <c r="M21" i="3"/>
  <c r="P21" i="3" s="1"/>
  <c r="M11" i="3"/>
  <c r="P11" i="3" s="1"/>
  <c r="M22" i="3"/>
  <c r="M35" i="3"/>
  <c r="P35" i="3" s="1"/>
  <c r="M15" i="3"/>
  <c r="P15" i="3" s="1"/>
  <c r="G35" i="5"/>
  <c r="M36" i="3"/>
  <c r="P36" i="3" s="1"/>
  <c r="G21" i="5"/>
  <c r="M24" i="3"/>
  <c r="G10" i="5"/>
  <c r="G15" i="5"/>
  <c r="M17" i="3"/>
  <c r="P17" i="3" s="1"/>
  <c r="I135" i="3" l="1"/>
  <c r="P49" i="3"/>
  <c r="C12" i="6"/>
  <c r="P48" i="3"/>
  <c r="C11" i="6"/>
  <c r="I130" i="3"/>
  <c r="I131" i="3"/>
  <c r="I134" i="3"/>
  <c r="I132" i="3"/>
  <c r="I133" i="3"/>
  <c r="E16" i="6"/>
  <c r="F9" i="6"/>
  <c r="H113" i="3"/>
  <c r="H112" i="3"/>
  <c r="H111" i="3"/>
  <c r="I138" i="3"/>
  <c r="H115" i="3"/>
  <c r="H114" i="3"/>
  <c r="H110" i="3"/>
  <c r="F8" i="6"/>
  <c r="F16" i="6"/>
  <c r="I141" i="3"/>
  <c r="H127" i="3"/>
  <c r="H141" i="3" s="1"/>
  <c r="P46" i="3" s="1"/>
  <c r="F45" i="5" s="1"/>
  <c r="H125" i="3"/>
  <c r="H139" i="3" s="1"/>
  <c r="P44" i="3" s="1"/>
  <c r="F43" i="5" s="1"/>
  <c r="H126" i="3"/>
  <c r="H140" i="3" s="1"/>
  <c r="P45" i="3" s="1"/>
  <c r="F44" i="5" s="1"/>
  <c r="I140" i="3"/>
  <c r="I139" i="3"/>
  <c r="G41" i="5"/>
  <c r="F20" i="5"/>
  <c r="F34" i="5"/>
  <c r="F10" i="5"/>
  <c r="F15" i="5"/>
  <c r="F8" i="5"/>
  <c r="F12" i="5"/>
  <c r="F17" i="5"/>
  <c r="F41" i="5"/>
  <c r="F3" i="5"/>
  <c r="F40" i="5"/>
  <c r="F9" i="5"/>
  <c r="F46" i="5"/>
  <c r="F6" i="5"/>
  <c r="F36" i="5"/>
  <c r="F18" i="5"/>
  <c r="F16" i="5"/>
  <c r="F35" i="5"/>
  <c r="F14" i="5"/>
  <c r="F30" i="5"/>
  <c r="F13" i="5"/>
  <c r="F31" i="5"/>
  <c r="F32" i="5"/>
  <c r="F2" i="5"/>
  <c r="F37" i="5"/>
  <c r="F11" i="5"/>
  <c r="G5" i="5" l="1"/>
  <c r="P6" i="3"/>
  <c r="F5" i="5" s="1"/>
  <c r="P5" i="3"/>
  <c r="F4" i="5" s="1"/>
  <c r="G4" i="5"/>
  <c r="H135" i="3"/>
  <c r="P27" i="3" s="1"/>
  <c r="H131" i="3"/>
  <c r="P23" i="3" s="1"/>
  <c r="H130" i="3"/>
  <c r="P22" i="3" s="1"/>
  <c r="H132" i="3"/>
  <c r="P24" i="3" s="1"/>
  <c r="H133" i="3"/>
  <c r="P25" i="3" s="1"/>
  <c r="H134" i="3"/>
  <c r="P26" i="3" s="1"/>
  <c r="I142" i="3"/>
  <c r="G45" i="5"/>
  <c r="G44" i="5"/>
  <c r="G43" i="5"/>
  <c r="G27" i="5"/>
  <c r="H138" i="3"/>
  <c r="P39" i="3" s="1"/>
  <c r="F38" i="5" s="1"/>
  <c r="G37" i="5"/>
  <c r="G40" i="5"/>
  <c r="G38" i="5" l="1"/>
  <c r="G42" i="5"/>
  <c r="P40" i="3"/>
  <c r="F39" i="5" s="1"/>
  <c r="G39" i="5"/>
  <c r="H142" i="3"/>
  <c r="P43" i="3"/>
  <c r="F42" i="5" s="1"/>
  <c r="F23" i="5" l="1"/>
  <c r="F27" i="5"/>
  <c r="F29" i="5"/>
  <c r="F25" i="5"/>
  <c r="F24" i="5"/>
  <c r="F28" i="5"/>
  <c r="F22" i="5"/>
  <c r="F21" i="5"/>
  <c r="F26" i="5"/>
</calcChain>
</file>

<file path=xl/sharedStrings.xml><?xml version="1.0" encoding="utf-8"?>
<sst xmlns="http://schemas.openxmlformats.org/spreadsheetml/2006/main" count="3827" uniqueCount="1604">
  <si>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</si>
  <si>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</si>
  <si>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</si>
  <si>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</si>
  <si>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</si>
  <si>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</si>
  <si>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</si>
  <si>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</si>
  <si>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</si>
  <si>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</si>
  <si>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</si>
  <si>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</si>
  <si>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</si>
  <si>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</si>
  <si>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</si>
  <si>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</si>
  <si>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</si>
  <si>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</si>
  <si>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</si>
  <si>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</si>
  <si>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</si>
  <si>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</si>
  <si>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</si>
  <si>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</si>
  <si>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</si>
  <si>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</si>
  <si>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</si>
  <si>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</si>
  <si>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</si>
  <si>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</si>
  <si>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</si>
  <si>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</si>
  <si>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</si>
  <si>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</si>
  <si>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</si>
  <si>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</si>
  <si>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</si>
  <si>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</si>
  <si>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</si>
  <si>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</si>
  <si>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</si>
  <si>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</si>
  <si>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</si>
  <si>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</si>
  <si>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</si>
  <si>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</si>
  <si>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</si>
  <si>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</si>
  <si>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</si>
  <si>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</si>
  <si>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</si>
  <si>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</si>
  <si>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</si>
  <si>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</si>
  <si>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</si>
  <si>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</si>
  <si>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</si>
  <si>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</si>
  <si>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</si>
  <si>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</si>
  <si>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</si>
  <si>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</si>
  <si>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</si>
  <si>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</si>
  <si>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</si>
  <si>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</si>
  <si>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</si>
  <si>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</si>
  <si>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</si>
  <si>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</si>
  <si>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</si>
  <si>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</si>
  <si>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</si>
  <si>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</si>
  <si>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</si>
  <si>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</si>
  <si>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</si>
  <si>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</si>
  <si>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</si>
  <si>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</si>
  <si>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</si>
  <si>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</si>
  <si>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</si>
  <si>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</si>
  <si>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</si>
  <si>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</si>
  <si>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</si>
  <si>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</si>
  <si>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</si>
  <si>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</si>
  <si>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</si>
  <si>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</si>
  <si>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</si>
  <si>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</si>
  <si>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</si>
  <si>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</si>
  <si>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</si>
  <si>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</si>
  <si>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</si>
  <si>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</si>
  <si>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</si>
  <si>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</si>
  <si>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</si>
  <si>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</si>
  <si>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</si>
  <si>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</si>
  <si>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</si>
  <si>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</si>
  <si>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</si>
  <si>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</si>
  <si>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</si>
  <si>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 xml:space="preserve">Generally, only change data in yellow cells. Gray and white cells contain formulas for calculation or results. Please do not change them.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</si>
  <si>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</si>
  <si>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</si>
  <si>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</si>
  <si>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</si>
  <si>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</si>
  <si>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</si>
  <si>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</si>
  <si>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</si>
  <si>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</si>
  <si>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</si>
  <si>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</si>
  <si>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</si>
  <si>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</si>
  <si>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</si>
  <si>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</si>
  <si>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</si>
  <si>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</si>
  <si>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</si>
  <si>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To analyze data, proceed with the following simple procedure:</t>
  </si>
  <si>
    <t>1.  If using a 384-well format (E or G) plate, download the “384-Well Format E Data Analysis Patch” to reformat a 384-well dataset into the correct four sets of 96 assays for each of the four samples.</t>
  </si>
  <si>
    <t>NTC Data</t>
  </si>
  <si>
    <t>NTC 1</t>
  </si>
  <si>
    <t>Identification Call</t>
  </si>
  <si>
    <t>dCt</t>
  </si>
  <si>
    <t>Ave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</si>
  <si>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</si>
  <si>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</si>
  <si>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</si>
  <si>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</si>
  <si>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</si>
  <si>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</si>
  <si>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</si>
  <si>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</si>
  <si>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</si>
  <si>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</si>
  <si>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</si>
  <si>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</si>
  <si>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</si>
  <si>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</si>
  <si>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</si>
  <si>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</si>
  <si>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</si>
  <si>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</si>
  <si>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</si>
  <si>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</si>
  <si>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</si>
  <si>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</si>
  <si>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</si>
  <si>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</si>
  <si>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</si>
  <si>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</si>
  <si>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</si>
  <si>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</si>
  <si>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</si>
  <si>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</si>
  <si>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</si>
  <si>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</si>
  <si>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</si>
  <si>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</si>
  <si>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</si>
  <si>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</si>
  <si>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</si>
  <si>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</si>
  <si>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</si>
  <si>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</si>
  <si>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</si>
  <si>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</si>
  <si>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</si>
  <si>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</si>
  <si>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</si>
  <si>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</si>
  <si>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</si>
  <si>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</si>
  <si>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</si>
  <si>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</si>
  <si>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</si>
  <si>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</si>
  <si>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</si>
  <si>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</si>
  <si>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</si>
  <si>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</si>
  <si>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</si>
  <si>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</si>
  <si>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</si>
  <si>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</si>
  <si>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</si>
  <si>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</si>
  <si>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</si>
  <si>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</si>
  <si>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</si>
  <si>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</si>
  <si>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</si>
  <si>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</si>
  <si>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</si>
  <si>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</si>
  <si>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</si>
  <si>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</si>
  <si>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</si>
  <si>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</si>
  <si>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</si>
  <si>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</si>
  <si>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</si>
  <si>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</si>
  <si>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</si>
  <si>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</si>
  <si>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</si>
  <si>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</si>
  <si>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</si>
  <si>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</si>
  <si>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</si>
  <si>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</si>
  <si>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</si>
  <si>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</si>
  <si>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</si>
  <si>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</si>
  <si>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</si>
  <si>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</si>
  <si>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</si>
  <si>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</si>
  <si>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</si>
  <si>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</si>
  <si>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</si>
  <si>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</si>
  <si>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</si>
  <si>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</si>
  <si>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</si>
  <si>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</si>
  <si>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</si>
  <si>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</si>
  <si>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</si>
  <si>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</si>
  <si>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</si>
  <si>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</si>
  <si>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</si>
  <si>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</si>
  <si>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</si>
  <si>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</si>
  <si>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</si>
  <si>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</si>
  <si>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</si>
  <si>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</si>
  <si>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</si>
  <si>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</si>
  <si>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</si>
  <si>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</si>
  <si>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</si>
  <si>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</si>
  <si>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</si>
  <si>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</si>
  <si>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</si>
  <si>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</si>
  <si>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</si>
  <si>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</si>
  <si>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</si>
  <si>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</si>
  <si>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</si>
  <si>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</si>
  <si>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</si>
  <si>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</si>
  <si>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</si>
  <si>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</si>
  <si>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</si>
  <si>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</si>
  <si>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</si>
  <si>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</si>
  <si>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</si>
  <si>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</si>
  <si>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</si>
  <si>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</si>
  <si>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</si>
  <si>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</si>
  <si>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</si>
  <si>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</si>
  <si>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</si>
  <si>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</si>
  <si>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</si>
  <si>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</si>
  <si>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</si>
  <si>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</si>
  <si>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</si>
  <si>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</si>
  <si>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</si>
  <si>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</si>
  <si>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</si>
  <si>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</si>
  <si>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</si>
  <si>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</si>
  <si>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</si>
  <si>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</si>
  <si>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</si>
  <si>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</si>
  <si>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</si>
  <si>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</si>
  <si>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</si>
  <si>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</si>
  <si>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</si>
  <si>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</si>
  <si>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</si>
  <si>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</si>
  <si>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</si>
  <si>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</si>
  <si>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</si>
  <si>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</si>
  <si>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</si>
  <si>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</si>
  <si>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</si>
  <si>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</si>
  <si>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</si>
  <si>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</si>
  <si>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</si>
  <si>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</si>
  <si>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</si>
  <si>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</si>
  <si>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</si>
  <si>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</si>
  <si>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</si>
  <si>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</si>
  <si>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</si>
  <si>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</si>
  <si>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</si>
  <si>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</si>
  <si>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</si>
  <si>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</si>
  <si>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</si>
  <si>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</si>
  <si>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</si>
  <si>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</si>
  <si>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</si>
  <si>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</si>
  <si>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</si>
  <si>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</si>
  <si>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</si>
  <si>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</si>
  <si>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</si>
  <si>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</si>
  <si>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</si>
  <si>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</si>
  <si>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</si>
  <si>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</si>
  <si>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</si>
  <si>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</si>
  <si>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</si>
  <si>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</si>
  <si>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</si>
  <si>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</si>
  <si>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</si>
  <si>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</si>
  <si>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</si>
  <si>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</si>
  <si>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</si>
  <si>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</si>
  <si>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</si>
  <si>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</si>
  <si>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</si>
  <si>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</si>
  <si>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</si>
  <si>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</si>
  <si>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</si>
  <si>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</si>
  <si>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</si>
  <si>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</si>
  <si>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</si>
  <si>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</si>
  <si>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</si>
  <si>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</si>
  <si>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</si>
  <si>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</si>
  <si>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</si>
  <si>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</si>
  <si>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</si>
  <si>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</si>
  <si>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</si>
  <si>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</si>
  <si>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</si>
  <si>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</si>
  <si>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</si>
  <si>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</si>
  <si>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</si>
  <si>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</si>
  <si>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</si>
  <si>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</si>
  <si>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</si>
  <si>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</si>
  <si>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</si>
  <si>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</si>
  <si>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</si>
  <si>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</si>
  <si>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</si>
  <si>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</si>
  <si>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</si>
  <si>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</si>
  <si>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</si>
  <si>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</si>
  <si>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</si>
  <si>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</si>
  <si>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</si>
  <si>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</si>
  <si>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</si>
  <si>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</si>
  <si>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</si>
  <si>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</si>
  <si>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</si>
  <si>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</si>
  <si>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</si>
  <si>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</si>
  <si>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</si>
  <si>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</si>
  <si>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</si>
  <si>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</si>
  <si>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</si>
  <si>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</si>
  <si>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</si>
  <si>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</si>
  <si>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</si>
  <si>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</si>
  <si>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</si>
  <si>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</si>
  <si>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</si>
  <si>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</si>
  <si>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</si>
  <si>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</si>
  <si>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</si>
  <si>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</si>
  <si>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</si>
  <si>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</si>
  <si>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</si>
  <si>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</si>
  <si>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</si>
  <si>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</si>
  <si>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</si>
  <si>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</si>
  <si>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</si>
  <si>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</si>
  <si>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</si>
  <si>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</si>
  <si>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</si>
  <si>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</si>
  <si>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</si>
  <si>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</si>
  <si>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</si>
  <si>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</si>
  <si>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</si>
  <si>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</si>
  <si>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</si>
  <si>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</si>
  <si>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</si>
  <si>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</si>
  <si>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</si>
  <si>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</si>
  <si>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</si>
  <si>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</si>
  <si>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</si>
  <si>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</si>
  <si>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</si>
  <si>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</si>
  <si>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</si>
  <si>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</si>
  <si>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</si>
  <si>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</si>
  <si>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</si>
  <si>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</si>
  <si>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</si>
  <si>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</si>
  <si>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</si>
  <si>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</si>
  <si>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</si>
  <si>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</si>
  <si>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</si>
  <si>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</si>
  <si>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</si>
  <si>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</si>
  <si>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</si>
  <si>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</si>
  <si>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</si>
  <si>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</si>
  <si>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</si>
  <si>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</si>
  <si>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</si>
  <si>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</si>
  <si>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</si>
  <si>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</si>
  <si>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</si>
  <si>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</si>
  <si>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</si>
  <si>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</si>
  <si>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</si>
  <si>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</si>
  <si>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</si>
  <si>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</si>
  <si>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</si>
  <si>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</si>
  <si>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</si>
  <si>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</si>
  <si>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</si>
  <si>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</si>
  <si>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</si>
  <si>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</si>
  <si>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</si>
  <si>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</si>
  <si>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</si>
  <si>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</si>
  <si>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</si>
  <si>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</si>
  <si>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</si>
  <si>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</si>
  <si>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</si>
  <si>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</si>
  <si>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</si>
  <si>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</si>
  <si>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</si>
  <si>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</si>
  <si>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</si>
  <si>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</si>
  <si>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</si>
  <si>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</si>
  <si>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</si>
  <si>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</si>
  <si>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</si>
  <si>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</si>
  <si>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</si>
  <si>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</si>
  <si>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</si>
  <si>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</si>
  <si>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</si>
  <si>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</si>
  <si>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</si>
  <si>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</si>
  <si>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</si>
  <si>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</si>
  <si>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</si>
  <si>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</si>
  <si>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</si>
  <si>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</si>
  <si>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</si>
  <si>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</si>
  <si>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</si>
  <si>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</si>
  <si>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</si>
  <si>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</si>
  <si>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</si>
  <si>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</si>
  <si>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</si>
  <si>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</si>
  <si>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</si>
  <si>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</si>
  <si>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</si>
  <si>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</si>
  <si>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</si>
  <si>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</si>
  <si>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</si>
  <si>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</si>
  <si>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</si>
  <si>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</si>
  <si>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</si>
  <si>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</si>
  <si>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</si>
  <si>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</si>
  <si>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</si>
  <si>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</si>
  <si>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</si>
  <si>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</si>
  <si>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</si>
  <si>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</si>
  <si>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</si>
  <si>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</si>
  <si>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</si>
  <si>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</si>
  <si>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</si>
  <si>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</si>
  <si>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</si>
  <si>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</si>
  <si>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</si>
  <si>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</si>
  <si>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</si>
  <si>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</si>
  <si>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</si>
  <si>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</si>
  <si>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</si>
  <si>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</si>
  <si>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</si>
  <si>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</si>
  <si>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</si>
  <si>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</si>
  <si>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</si>
  <si>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</si>
  <si>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</si>
  <si>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</si>
  <si>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</si>
  <si>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</si>
  <si>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</si>
  <si>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</si>
  <si>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</si>
  <si>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</si>
  <si>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</si>
  <si>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</si>
  <si>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</si>
  <si>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</si>
  <si>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</si>
  <si>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</si>
  <si>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</si>
  <si>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</si>
  <si>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</si>
  <si>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</si>
  <si>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</si>
  <si>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</si>
  <si>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</si>
  <si>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</si>
  <si>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</si>
  <si>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</si>
  <si>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</si>
  <si>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</si>
  <si>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</si>
  <si>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</si>
  <si>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</si>
  <si>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</si>
  <si>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</si>
  <si>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</si>
  <si>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</si>
  <si>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</si>
  <si>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</si>
  <si>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</si>
  <si>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</si>
  <si>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</si>
  <si>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</si>
  <si>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</si>
  <si>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</si>
  <si>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</si>
  <si>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</si>
  <si>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</si>
  <si>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</si>
  <si>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</si>
  <si>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</si>
  <si>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</si>
  <si>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</si>
  <si>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</si>
  <si>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</si>
  <si>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</si>
  <si>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</si>
  <si>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</si>
  <si>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</si>
  <si>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</si>
  <si>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</si>
  <si>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</si>
  <si>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</si>
  <si>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</si>
  <si>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</si>
  <si>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</si>
  <si>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</si>
  <si>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</si>
  <si>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</si>
  <si>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</si>
  <si>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</si>
  <si>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</si>
  <si>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</si>
  <si>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</si>
  <si>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</si>
  <si>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</si>
  <si>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</si>
  <si>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</si>
  <si>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</si>
  <si>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</si>
  <si>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</si>
  <si>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</si>
  <si>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</si>
  <si>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</si>
  <si>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</si>
  <si>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</si>
  <si>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</si>
  <si>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</si>
  <si>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</si>
  <si>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</si>
  <si>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</si>
  <si>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</si>
  <si>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</si>
  <si>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</si>
  <si>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</si>
  <si>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</si>
  <si>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</si>
  <si>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</si>
  <si>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</si>
  <si>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</si>
  <si>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</si>
  <si>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</si>
  <si>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</si>
  <si>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</si>
  <si>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</si>
  <si>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</si>
  <si>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</si>
  <si>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</si>
  <si>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</si>
  <si>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</si>
  <si>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</si>
  <si>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</si>
  <si>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</si>
  <si>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</si>
  <si>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</si>
  <si>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</si>
  <si>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</si>
  <si>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</si>
  <si>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</si>
  <si>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</si>
  <si>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</si>
  <si>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</si>
  <si>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</si>
  <si>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</si>
  <si>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</si>
  <si>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</si>
  <si>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</si>
  <si>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</si>
  <si>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</si>
  <si>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</si>
  <si>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</si>
  <si>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</si>
  <si>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</si>
  <si>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</si>
  <si>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</si>
  <si>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</si>
  <si>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</si>
  <si>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</si>
  <si>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</si>
  <si>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</si>
  <si>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</si>
  <si>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</si>
  <si>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</si>
  <si>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</si>
  <si>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</si>
  <si>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</si>
  <si>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</si>
  <si>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</si>
  <si>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</si>
  <si>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</si>
  <si>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</si>
  <si>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</si>
  <si>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</si>
  <si>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</si>
  <si>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</si>
  <si>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</si>
  <si>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</si>
  <si>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</si>
  <si>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</si>
  <si>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</si>
  <si>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</si>
  <si>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</si>
  <si>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</si>
  <si>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</si>
  <si>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</si>
  <si>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</si>
  <si>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</si>
  <si>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</si>
  <si>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</si>
  <si>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</si>
  <si>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</si>
  <si>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</si>
  <si>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</si>
  <si>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</si>
  <si>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</si>
  <si>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</si>
  <si>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</si>
  <si>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</si>
  <si>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</si>
  <si>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</si>
  <si>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</si>
  <si>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</si>
  <si>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</si>
  <si>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</si>
  <si>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</si>
  <si>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</si>
  <si>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</si>
  <si>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</si>
  <si>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</si>
  <si>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</si>
  <si>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</si>
  <si>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</si>
  <si>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</si>
  <si>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</si>
  <si>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</si>
  <si>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</si>
  <si>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</si>
  <si>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</si>
  <si>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</si>
  <si>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</si>
  <si>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</si>
  <si>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</si>
  <si>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</si>
  <si>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</si>
  <si>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</si>
  <si>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</si>
  <si>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</si>
  <si>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</si>
  <si>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</si>
  <si>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</si>
  <si>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</si>
  <si>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</si>
  <si>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</si>
  <si>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</si>
  <si>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</si>
  <si>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</si>
  <si>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</si>
  <si>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</si>
  <si>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</si>
  <si>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</si>
  <si>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</si>
  <si>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</si>
  <si>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</si>
  <si>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</si>
  <si>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</si>
  <si>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</si>
  <si>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</si>
  <si>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</si>
  <si>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</si>
  <si>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</si>
  <si>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</si>
  <si>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</si>
  <si>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</si>
  <si>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</si>
  <si>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</si>
  <si>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</si>
  <si>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</si>
  <si>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</si>
  <si>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</si>
  <si>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</si>
  <si>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</si>
  <si>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</si>
  <si>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</si>
  <si>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</si>
  <si>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</si>
  <si>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</si>
  <si>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</si>
  <si>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</si>
  <si>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</si>
  <si>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</si>
  <si>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</si>
  <si>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</si>
  <si>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</si>
  <si>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</si>
  <si>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</si>
  <si>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</si>
  <si>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</si>
  <si>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</si>
  <si>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</si>
  <si>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</si>
  <si>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</si>
  <si>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</si>
  <si>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</si>
  <si>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</si>
  <si>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</si>
  <si>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</si>
  <si>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</si>
  <si>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</si>
  <si>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</si>
  <si>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</si>
  <si>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</si>
  <si>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</si>
  <si>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</si>
  <si>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</si>
  <si>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</si>
  <si>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</si>
  <si>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</si>
  <si>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</si>
  <si>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</si>
  <si>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</si>
  <si>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</si>
  <si>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</si>
  <si>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</si>
  <si>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</si>
  <si>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</si>
  <si>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</si>
  <si>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</si>
  <si>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</si>
  <si>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</si>
  <si>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</si>
  <si>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</si>
  <si>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</si>
  <si>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</si>
  <si>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</si>
  <si>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</si>
  <si>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</si>
  <si>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</si>
  <si>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</si>
  <si>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</si>
  <si>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</si>
  <si>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</si>
  <si>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</si>
  <si>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</si>
  <si>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</si>
  <si>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</si>
  <si>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</si>
  <si>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</si>
  <si>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</si>
  <si>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</si>
  <si>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</si>
  <si>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</si>
  <si>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</si>
  <si>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</si>
  <si>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</si>
  <si>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</si>
  <si>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</si>
  <si>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</si>
  <si>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</si>
  <si>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</si>
  <si>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</si>
  <si>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</si>
  <si>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</si>
  <si>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</si>
  <si>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</si>
  <si>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</si>
  <si>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</si>
  <si>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</si>
  <si>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</si>
  <si>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</si>
  <si>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</si>
  <si>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</si>
  <si>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</si>
  <si>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</si>
  <si>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</si>
  <si>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</si>
  <si>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</si>
  <si>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</si>
  <si>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</si>
  <si>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</si>
  <si>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</si>
  <si>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</si>
  <si>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</si>
  <si>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</si>
  <si>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</si>
  <si>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</si>
  <si>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</si>
  <si>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</si>
  <si>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</si>
  <si>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</si>
  <si>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</si>
  <si>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</si>
  <si>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</si>
  <si>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</si>
  <si>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</si>
  <si>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</si>
  <si>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</si>
  <si>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</si>
  <si>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</si>
  <si>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</si>
  <si>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</si>
  <si>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</si>
  <si>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</si>
  <si>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</si>
  <si>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</si>
  <si>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</si>
  <si>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</si>
  <si>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</si>
  <si>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</si>
  <si>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</si>
  <si>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</si>
  <si>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</si>
  <si>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</si>
  <si>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</si>
  <si>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</si>
  <si>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</si>
  <si>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</si>
  <si>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</si>
  <si>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</si>
  <si>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</si>
  <si>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</si>
  <si>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</si>
  <si>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</si>
  <si>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</si>
  <si>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</si>
  <si>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</si>
  <si>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</si>
  <si>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</si>
  <si>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</si>
  <si>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</si>
  <si>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</si>
  <si>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</si>
  <si>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</si>
  <si>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</si>
  <si>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</si>
  <si>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</si>
  <si>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</si>
  <si>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</si>
  <si>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</si>
  <si>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</si>
  <si>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Data analysis calculates the presence or absence of an microbial species or microbial genes for all inputted samples. A microbial species/gene profile will be displayed under identification call tab.</t>
  </si>
  <si>
    <t>2. PPC (Test Sample)</t>
  </si>
  <si>
    <t>1. PPC (NTC)</t>
  </si>
  <si>
    <t>2. Universal Assays (Test Sample)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</si>
  <si>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</si>
  <si>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</si>
  <si>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</si>
  <si>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</si>
  <si>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</si>
  <si>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</si>
  <si>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</si>
  <si>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</si>
  <si>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</si>
  <si>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</si>
  <si>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</si>
  <si>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</si>
  <si>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</si>
  <si>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</si>
  <si>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</si>
  <si>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</si>
  <si>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</si>
  <si>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</si>
  <si>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</si>
  <si>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</si>
  <si>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</si>
  <si>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</si>
  <si>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</si>
  <si>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</si>
  <si>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</si>
  <si>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</si>
  <si>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</si>
  <si>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</si>
  <si>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</si>
  <si>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</si>
  <si>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</si>
  <si>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</si>
  <si>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</si>
  <si>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</si>
  <si>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</si>
  <si>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</si>
  <si>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</si>
  <si>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</si>
  <si>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</si>
  <si>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</si>
  <si>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</si>
  <si>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</si>
  <si>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</si>
  <si>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</si>
  <si>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</si>
  <si>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</si>
  <si>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</si>
  <si>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</si>
  <si>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</si>
  <si>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</si>
  <si>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</si>
  <si>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</si>
  <si>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</si>
  <si>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</si>
  <si>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</si>
  <si>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</si>
  <si>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</si>
  <si>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</si>
  <si>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</si>
  <si>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</si>
  <si>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</si>
  <si>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</si>
  <si>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</si>
  <si>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</si>
  <si>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</si>
  <si>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</si>
  <si>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</si>
  <si>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</si>
  <si>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</si>
  <si>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</si>
  <si>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</si>
  <si>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</si>
  <si>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</si>
  <si>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</si>
  <si>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</si>
  <si>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</si>
  <si>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</si>
  <si>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</si>
  <si>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</si>
  <si>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</si>
  <si>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</si>
  <si>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</si>
  <si>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</si>
  <si>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</si>
  <si>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</si>
  <si>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</si>
  <si>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</si>
  <si>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</si>
  <si>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</si>
  <si>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</si>
  <si>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</si>
  <si>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</si>
  <si>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</si>
  <si>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</si>
  <si>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</si>
  <si>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</si>
  <si>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</si>
  <si>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</si>
  <si>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</si>
  <si>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</si>
  <si>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</si>
  <si>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</si>
  <si>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</si>
  <si>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</si>
  <si>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</si>
  <si>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</si>
  <si>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</si>
  <si>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</si>
  <si>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</si>
  <si>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</si>
  <si>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</si>
  <si>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</si>
  <si>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</si>
  <si>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</si>
  <si>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</si>
  <si>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</si>
  <si>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</si>
  <si>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</si>
  <si>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</si>
  <si>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</si>
  <si>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</si>
  <si>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</si>
  <si>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</si>
  <si>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</si>
  <si>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</si>
  <si>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</si>
  <si>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</si>
  <si>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</si>
  <si>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</si>
  <si>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</si>
  <si>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</si>
  <si>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</si>
  <si>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</si>
  <si>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</si>
  <si>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</si>
  <si>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</si>
  <si>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</si>
  <si>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</si>
  <si>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</si>
  <si>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</si>
  <si>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</si>
  <si>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</si>
  <si>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</si>
  <si>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</si>
  <si>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</si>
  <si>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</si>
  <si>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</si>
  <si>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</si>
  <si>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</si>
  <si>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</si>
  <si>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</si>
  <si>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</si>
  <si>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</si>
  <si>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</si>
  <si>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</si>
  <si>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</si>
  <si>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</si>
  <si>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</si>
  <si>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</si>
  <si>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</si>
  <si>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</si>
  <si>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</si>
  <si>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</si>
  <si>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</si>
  <si>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</si>
  <si>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</si>
  <si>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</si>
  <si>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</si>
  <si>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</si>
  <si>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</si>
  <si>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</si>
  <si>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</si>
  <si>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</si>
  <si>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</si>
  <si>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</si>
  <si>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</si>
  <si>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</si>
  <si>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</si>
  <si>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</si>
  <si>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</si>
  <si>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</si>
  <si>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</si>
  <si>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</si>
  <si>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</si>
  <si>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</si>
  <si>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</si>
  <si>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</si>
  <si>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</si>
  <si>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</si>
  <si>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</si>
  <si>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</si>
  <si>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</si>
  <si>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</si>
  <si>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</si>
  <si>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</si>
  <si>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</si>
  <si>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</si>
  <si>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</si>
  <si>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</si>
  <si>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</si>
  <si>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</si>
  <si>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</si>
  <si>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</si>
  <si>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</si>
  <si>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</si>
  <si>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</si>
  <si>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</si>
  <si>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</si>
  <si>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</si>
  <si>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</si>
  <si>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</si>
  <si>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</si>
  <si>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</si>
  <si>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</si>
  <si>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</si>
  <si>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</si>
  <si>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</si>
  <si>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</si>
  <si>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</si>
  <si>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</si>
  <si>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</si>
  <si>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</si>
  <si>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</si>
  <si>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</si>
  <si>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</si>
  <si>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</si>
  <si>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</si>
  <si>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</si>
  <si>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</si>
  <si>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</si>
  <si>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</si>
  <si>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</si>
  <si>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</si>
  <si>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</si>
  <si>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</si>
  <si>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</si>
  <si>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</si>
  <si>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</si>
  <si>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</si>
  <si>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</si>
  <si>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</si>
  <si>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</si>
  <si>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</si>
  <si>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</si>
  <si>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</si>
  <si>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</si>
  <si>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</si>
  <si>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</si>
  <si>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</si>
  <si>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</si>
  <si>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</si>
  <si>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</si>
  <si>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</si>
  <si>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</si>
  <si>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</si>
  <si>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</si>
  <si>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</si>
  <si>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</si>
  <si>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</si>
  <si>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</si>
  <si>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</si>
  <si>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</si>
  <si>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</si>
  <si>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</si>
  <si>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</si>
  <si>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</si>
  <si>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</si>
  <si>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</si>
  <si>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</si>
  <si>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</si>
  <si>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</si>
  <si>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</si>
  <si>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</si>
  <si>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</si>
  <si>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</si>
  <si>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</si>
  <si>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</si>
  <si>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</si>
  <si>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</si>
  <si>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</si>
  <si>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</si>
  <si>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</si>
  <si>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</si>
  <si>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</si>
  <si>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</si>
  <si>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</si>
  <si>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</si>
  <si>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</si>
  <si>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</si>
  <si>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</si>
  <si>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</si>
  <si>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</si>
  <si>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</si>
  <si>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</si>
  <si>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</si>
  <si>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</si>
  <si>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</si>
  <si>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</si>
  <si>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</si>
  <si>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</si>
  <si>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</si>
  <si>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</si>
  <si>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</si>
  <si>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</si>
  <si>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</si>
  <si>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</si>
  <si>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</si>
  <si>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</si>
  <si>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</si>
  <si>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</si>
  <si>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</si>
  <si>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</si>
  <si>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</si>
  <si>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</si>
  <si>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</si>
  <si>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</si>
  <si>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</si>
  <si>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</si>
  <si>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</si>
  <si>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</si>
  <si>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</si>
  <si>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</si>
  <si>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</si>
  <si>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</si>
  <si>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</si>
  <si>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</si>
  <si>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</si>
  <si>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</si>
  <si>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</si>
  <si>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</si>
  <si>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</si>
  <si>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</si>
  <si>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</si>
  <si>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</si>
  <si>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</si>
  <si>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</si>
  <si>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</si>
  <si>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</si>
  <si>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</si>
  <si>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</si>
  <si>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</si>
  <si>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</si>
  <si>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</si>
  <si>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</si>
  <si>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</si>
  <si>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</si>
  <si>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</si>
  <si>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</si>
  <si>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</si>
  <si>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</si>
  <si>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</si>
  <si>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</si>
  <si>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</si>
  <si>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</si>
  <si>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</si>
  <si>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</si>
  <si>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</si>
  <si>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</si>
  <si>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</si>
  <si>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</si>
  <si>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</si>
  <si>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</si>
  <si>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</si>
  <si>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</si>
  <si>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</si>
  <si>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</si>
  <si>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</si>
  <si>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</si>
  <si>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</si>
  <si>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</si>
  <si>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</si>
  <si>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</si>
  <si>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</si>
  <si>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</si>
  <si>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</si>
  <si>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</si>
  <si>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</si>
  <si>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</si>
  <si>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</si>
  <si>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</si>
  <si>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</si>
  <si>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</si>
  <si>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</si>
  <si>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</si>
  <si>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</si>
  <si>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</si>
  <si>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</si>
  <si>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</si>
  <si>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</si>
  <si>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</si>
  <si>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</si>
  <si>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</si>
  <si>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</si>
  <si>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</si>
  <si>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</si>
  <si>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</si>
  <si>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</si>
  <si>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</si>
  <si>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</si>
  <si>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</si>
  <si>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</si>
  <si>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</si>
  <si>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</si>
  <si>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</si>
  <si>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</si>
  <si>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</si>
  <si>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</si>
  <si>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</si>
  <si>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</si>
  <si>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</si>
  <si>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</si>
  <si>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</si>
  <si>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</si>
  <si>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</si>
  <si>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</si>
  <si>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</si>
  <si>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</si>
  <si>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</si>
  <si>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</si>
  <si>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</si>
  <si>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</si>
  <si>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</si>
  <si>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</si>
  <si>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</si>
  <si>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</si>
  <si>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</si>
  <si>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</si>
  <si>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</si>
  <si>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</si>
  <si>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</si>
  <si>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</si>
  <si>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</si>
  <si>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</si>
  <si>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</si>
  <si>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</si>
  <si>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</si>
  <si>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</si>
  <si>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</si>
  <si>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</si>
  <si>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</si>
  <si>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</si>
  <si>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</si>
  <si>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</si>
  <si>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</si>
  <si>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</si>
  <si>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</si>
  <si>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</si>
  <si>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</si>
  <si>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</si>
  <si>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</si>
  <si>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</si>
  <si>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</si>
  <si>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</si>
  <si>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</si>
  <si>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</si>
  <si>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</si>
  <si>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</si>
  <si>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</si>
  <si>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</si>
  <si>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</si>
  <si>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</si>
  <si>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</si>
  <si>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</si>
  <si>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</si>
  <si>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</si>
  <si>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</si>
  <si>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</si>
  <si>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</si>
  <si>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</si>
  <si>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</si>
  <si>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</si>
  <si>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</si>
  <si>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</si>
  <si>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</si>
  <si>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</si>
  <si>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</si>
  <si>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</si>
  <si>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</si>
  <si>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</si>
  <si>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</si>
  <si>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</si>
  <si>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</si>
  <si>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</si>
  <si>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</si>
  <si>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</si>
  <si>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</si>
  <si>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</si>
  <si>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</si>
  <si>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</si>
  <si>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</si>
  <si>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</si>
  <si>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</si>
  <si>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</si>
  <si>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</si>
  <si>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</si>
  <si>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</si>
  <si>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</si>
  <si>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</si>
  <si>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</si>
  <si>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</si>
  <si>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</si>
  <si>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</si>
  <si>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</si>
  <si>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</si>
  <si>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</si>
  <si>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</si>
  <si>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</si>
  <si>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</si>
  <si>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</si>
  <si>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</si>
  <si>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</si>
  <si>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</si>
  <si>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</si>
  <si>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</si>
  <si>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</si>
  <si>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</si>
  <si>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</si>
  <si>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</si>
  <si>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</si>
  <si>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</si>
  <si>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</si>
  <si>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</si>
  <si>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</si>
  <si>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</si>
  <si>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</si>
  <si>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</si>
  <si>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</si>
  <si>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</si>
  <si>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</si>
  <si>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</si>
  <si>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</si>
  <si>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</si>
  <si>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</si>
  <si>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</si>
  <si>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</si>
  <si>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</si>
  <si>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</si>
  <si>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</si>
  <si>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</si>
  <si>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</si>
  <si>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</si>
  <si>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</si>
  <si>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SHV Ct</t>
  </si>
  <si>
    <t>SHV call</t>
  </si>
  <si>
    <t>MRSA</t>
  </si>
  <si>
    <t>MRSA dCt</t>
  </si>
  <si>
    <t>Species/Gene</t>
  </si>
  <si>
    <t>MRSA NTC</t>
  </si>
  <si>
    <t>NTC</t>
  </si>
  <si>
    <t>A1, E1</t>
  </si>
  <si>
    <t>A2, E2</t>
  </si>
  <si>
    <t>A3, E3</t>
  </si>
  <si>
    <t>A4, E4</t>
  </si>
  <si>
    <t>A5, E5</t>
  </si>
  <si>
    <t>A6, E6</t>
  </si>
  <si>
    <t>A7, E7</t>
  </si>
  <si>
    <t>A8, E8</t>
  </si>
  <si>
    <t>A9, E9</t>
  </si>
  <si>
    <t>A10, E10</t>
  </si>
  <si>
    <t>A11, E11</t>
  </si>
  <si>
    <t>A12, E12</t>
  </si>
  <si>
    <t>B1, F1</t>
  </si>
  <si>
    <t>B2, F2</t>
  </si>
  <si>
    <t>B3, F3</t>
  </si>
  <si>
    <t>B4, F4</t>
  </si>
  <si>
    <t>B5, F5</t>
  </si>
  <si>
    <t>B6, F6</t>
  </si>
  <si>
    <t>B7, F7</t>
  </si>
  <si>
    <t>B8, F8</t>
  </si>
  <si>
    <t>B9, F9</t>
  </si>
  <si>
    <t>B10, F10</t>
  </si>
  <si>
    <t>B11, F11</t>
  </si>
  <si>
    <t>B12, F12</t>
  </si>
  <si>
    <t>C1, G1</t>
  </si>
  <si>
    <t>C2, G2</t>
  </si>
  <si>
    <t>C3, G3</t>
  </si>
  <si>
    <t>C4, G4</t>
  </si>
  <si>
    <t>C5, G5</t>
  </si>
  <si>
    <t>C6, G6</t>
  </si>
  <si>
    <t>C7, G7</t>
  </si>
  <si>
    <t>C8, G8</t>
  </si>
  <si>
    <t>C9, G9</t>
  </si>
  <si>
    <t>C10, G10</t>
  </si>
  <si>
    <t>C11, G11</t>
  </si>
  <si>
    <t>C12, G12</t>
  </si>
  <si>
    <t>D1, H1</t>
  </si>
  <si>
    <t>D2, H2</t>
  </si>
  <si>
    <t>D3, H3</t>
  </si>
  <si>
    <t>D4, H4</t>
  </si>
  <si>
    <t>D5, H5</t>
  </si>
  <si>
    <t>D6, H6</t>
  </si>
  <si>
    <t>D7, H7</t>
  </si>
  <si>
    <t>D8, H8</t>
  </si>
  <si>
    <t>D9, H9</t>
  </si>
  <si>
    <t>D10, H10</t>
  </si>
  <si>
    <t>D11, H11</t>
  </si>
  <si>
    <t>D12, H12</t>
  </si>
  <si>
    <t>Sample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</si>
  <si>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2 samples from 1 PCR plate run.</t>
    </r>
  </si>
  <si>
    <t>NTC plate</t>
  </si>
  <si>
    <t>Sample plate</t>
  </si>
  <si>
    <t>NTC 2 (optional)</t>
  </si>
  <si>
    <t xml:space="preserve">4. Obtain presence/absence/questionable call results for microbial species/gene in each sample in the "identification call" worksheet. </t>
  </si>
  <si>
    <t>Sample 2 (optional)</t>
  </si>
  <si>
    <t>Assay</t>
  </si>
  <si>
    <t>3. If NTC and Test sample were run on the same plate, export Rows A, B, C and D to "NTC Data" tab (sample 1) and Rows E, F,G and H to "Test Sample Data" tab (sample 1). If plate only contains test samples, then export all data to "Test Sample Data".</t>
  </si>
  <si>
    <t>May detect (microbial identification)</t>
  </si>
  <si>
    <t>Instructions for analyzing Microbial DNA qPCR Array results with this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</si>
</sst>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19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60" fillId="0" borderId="10" xfId="43" applyFont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0" fontId="18" fillId="0" borderId="10" xfId="356" applyFill="1" applyBorder="1" applyAlignment="1">
      <alignment horizontal="center"/>
    </xf>
    <xf numFmtId="2" fontId="0" fillId="0" borderId="10" xfId="0" applyNumberFormat="1" applyBorder="1"/>
    <xf numFmtId="0" fontId="62" fillId="0" borderId="10" xfId="43" applyFont="1" applyFill="1" applyBorder="1" applyAlignment="1">
      <alignment horizontal="left" vertical="center"/>
    </xf>
    <xf numFmtId="0" fontId="1" fillId="0" borderId="0" xfId="0" applyFont="1"/>
    <xf numFmtId="0" fontId="16" fillId="0" borderId="10" xfId="0" applyFont="1" applyBorder="1"/>
    <xf numFmtId="2" fontId="58" fillId="91" borderId="10" xfId="0" applyNumberFormat="1" applyFont="1" applyFill="1" applyBorder="1"/>
    <xf numFmtId="0" fontId="57" fillId="0" borderId="10" xfId="43" applyFont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0" fillId="0" borderId="0" xfId="0" applyAlignment="1"/>
    <xf numFmtId="0" fontId="0" fillId="0" borderId="10" xfId="0" applyBorder="1" applyAlignment="1">
      <alignment horizontal="center"/>
    </xf>
    <xf numFmtId="0" fontId="18" fillId="0" borderId="10" xfId="42" applyFont="1" applyFill="1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0" xfId="0"/>
    <xf numFmtId="0" fontId="58" fillId="0" borderId="10" xfId="43" applyFont="1" applyBorder="1" applyAlignment="1">
      <alignment horizont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0" fillId="90" borderId="0" xfId="0" applyFill="1"/>
    <xf numFmtId="0" fontId="61" fillId="0" borderId="0" xfId="0" applyFont="1" applyBorder="1"/>
    <xf numFmtId="0" fontId="61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8" fillId="0" borderId="26" xfId="464" applyBorder="1" applyAlignment="1">
      <alignment vertical="center"/>
    </xf>
    <xf numFmtId="2" fontId="58" fillId="93" borderId="10" xfId="43" applyNumberFormat="1" applyFont="1" applyFill="1" applyBorder="1" applyAlignment="1"/>
    <xf numFmtId="0" fontId="0" fillId="0" borderId="0" xfId="0"/>
    <xf numFmtId="0" fontId="0" fillId="90" borderId="10" xfId="0" applyFill="1" applyBorder="1"/>
    <xf numFmtId="0" fontId="0" fillId="0" borderId="0" xfId="0"/>
    <xf numFmtId="0" fontId="0" fillId="0" borderId="10" xfId="0" applyBorder="1"/>
    <xf numFmtId="0" fontId="58" fillId="0" borderId="10" xfId="43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/>
    <xf numFmtId="0" fontId="0" fillId="0" borderId="10" xfId="0" applyFill="1" applyBorder="1"/>
    <xf numFmtId="0" fontId="0" fillId="0" borderId="0" xfId="0" applyFill="1"/>
    <xf numFmtId="0" fontId="63" fillId="0" borderId="10" xfId="464" applyFont="1" applyFill="1" applyBorder="1"/>
    <xf numFmtId="0" fontId="61" fillId="0" borderId="10" xfId="1155" applyFont="1" applyFill="1" applyBorder="1"/>
    <xf numFmtId="0" fontId="0" fillId="0" borderId="10" xfId="0" applyFill="1" applyBorder="1"/>
    <xf numFmtId="0" fontId="0" fillId="0" borderId="0" xfId="0" applyFill="1"/>
    <xf numFmtId="0" fontId="63" fillId="0" borderId="10" xfId="464" applyFont="1" applyFill="1" applyBorder="1"/>
    <xf numFmtId="0" fontId="61" fillId="0" borderId="10" xfId="1155" applyFont="1" applyFill="1" applyBorder="1"/>
    <xf numFmtId="0" fontId="62" fillId="0" borderId="10" xfId="43" applyFont="1" applyFill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4" xfId="464" applyBorder="1" applyAlignment="1">
      <alignment vertical="center"/>
    </xf>
    <xf numFmtId="0" fontId="20" fillId="0" borderId="29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30" xfId="464" applyFont="1" applyBorder="1" applyAlignment="1">
      <alignment horizontal="left" vertical="top" wrapText="1"/>
    </xf>
    <xf numFmtId="0" fontId="58" fillId="0" borderId="23" xfId="43" applyFont="1" applyBorder="1" applyAlignment="1">
      <alignment horizontal="center" vertical="center" textRotation="90"/>
    </xf>
    <xf numFmtId="0" fontId="58" fillId="0" borderId="27" xfId="43" applyFont="1" applyBorder="1" applyAlignment="1">
      <alignment horizontal="center" vertical="center" textRotation="90"/>
    </xf>
    <xf numFmtId="0" fontId="58" fillId="0" borderId="28" xfId="43" applyFont="1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0" borderId="10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M1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99" t="s">
        <v>1603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4" ht="15" customHeight="1" x14ac:dyDescent="0.25">
      <c r="A2" s="103" t="s">
        <v>992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4" s="16" customFormat="1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4" x14ac:dyDescent="0.25">
      <c r="A4" s="101" t="s">
        <v>130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4" ht="15" customHeight="1" x14ac:dyDescent="0.25">
      <c r="A5" s="102" t="s">
        <v>131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</row>
    <row r="6" spans="1:14" s="16" customFormat="1" x14ac:dyDescent="0.2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4" x14ac:dyDescent="0.25">
      <c r="A7" s="93" t="s">
        <v>111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1:14" s="22" customFormat="1" x14ac:dyDescent="0.25">
      <c r="A8" s="26"/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  <c r="N8" s="29"/>
    </row>
    <row r="9" spans="1:14" ht="32.25" customHeight="1" x14ac:dyDescent="0.25">
      <c r="A9" s="96" t="s">
        <v>1594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8"/>
    </row>
    <row r="10" spans="1:14" x14ac:dyDescent="0.25">
      <c r="A10" s="7"/>
      <c r="B10" s="10" t="s">
        <v>112</v>
      </c>
      <c r="C10" s="10" t="s">
        <v>113</v>
      </c>
      <c r="D10" s="10" t="s">
        <v>114</v>
      </c>
      <c r="E10" s="10" t="s">
        <v>115</v>
      </c>
      <c r="F10" s="10" t="s">
        <v>116</v>
      </c>
      <c r="G10" s="10" t="s">
        <v>117</v>
      </c>
      <c r="H10" s="10" t="s">
        <v>118</v>
      </c>
      <c r="I10" s="10" t="s">
        <v>119</v>
      </c>
      <c r="J10" s="10" t="s">
        <v>120</v>
      </c>
      <c r="K10" s="10" t="s">
        <v>121</v>
      </c>
      <c r="L10" s="10" t="s">
        <v>122</v>
      </c>
      <c r="M10" s="10" t="s">
        <v>123</v>
      </c>
    </row>
    <row r="11" spans="1:14" x14ac:dyDescent="0.25">
      <c r="A11" s="7">
        <v>1</v>
      </c>
      <c r="B11" s="104" t="s">
        <v>124</v>
      </c>
      <c r="C11" s="104" t="s">
        <v>0</v>
      </c>
      <c r="D11" s="105" t="s">
        <v>98</v>
      </c>
      <c r="E11" s="105"/>
      <c r="F11" s="105"/>
      <c r="G11" s="105"/>
      <c r="H11" s="105"/>
      <c r="I11" s="105"/>
      <c r="J11" s="105"/>
      <c r="K11" s="105"/>
      <c r="L11" s="105"/>
      <c r="M11" s="105"/>
    </row>
    <row r="12" spans="1:14" x14ac:dyDescent="0.25">
      <c r="A12" s="7">
        <v>2</v>
      </c>
      <c r="B12" s="104"/>
      <c r="C12" s="104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Acidaminococcus fermentans</v>
      </c>
      <c r="C13" s="11" t="s">
        <v>125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Aeromonas enteropelogenes,Aeromonas hydrophila,Aeromonas punctata,Aeromonas media</v>
      </c>
      <c r="C14" s="11" t="s">
        <v>126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127</v>
      </c>
      <c r="B15" s="1" t="s">
        <v>128</v>
      </c>
      <c r="C15" s="1" t="s">
        <v>128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110</v>
      </c>
      <c r="C16" s="13" t="s">
        <v>109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ht="14.25" customHeight="1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3" s="74" customFormat="1" ht="27.75" customHeight="1" x14ac:dyDescent="0.25">
      <c r="A18" s="107" t="s">
        <v>1601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9"/>
    </row>
    <row r="19" spans="1:13" s="74" customFormat="1" ht="14.2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</row>
    <row r="20" spans="1:13" ht="15" customHeight="1" x14ac:dyDescent="0.25">
      <c r="A20" s="96" t="s">
        <v>1598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8"/>
    </row>
    <row r="21" spans="1:13" s="16" customForma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</sheetData>
  <mergeCells count="12">
    <mergeCell ref="A20:M20"/>
    <mergeCell ref="B11:B12"/>
    <mergeCell ref="C11:C12"/>
    <mergeCell ref="D11:M11"/>
    <mergeCell ref="A17:M17"/>
    <mergeCell ref="A18:M18"/>
    <mergeCell ref="A7:M7"/>
    <mergeCell ref="A9:M9"/>
    <mergeCell ref="A1:M1"/>
    <mergeCell ref="A4:M4"/>
    <mergeCell ref="A5:M6"/>
    <mergeCell ref="A2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C1" sqref="C1"/>
    </sheetView>
  </sheetViews>
  <sheetFormatPr defaultRowHeight="15" x14ac:dyDescent="0.25"/>
  <cols>
    <col min="2" max="2" width="30.140625" style="44" customWidth="1"/>
    <col min="3" max="3" width="43.5703125" style="74" customWidth="1"/>
    <col min="4" max="4" width="12.7109375" customWidth="1"/>
    <col min="5" max="5" width="16.28515625" customWidth="1"/>
  </cols>
  <sheetData>
    <row r="1" spans="1:5" x14ac:dyDescent="0.25">
      <c r="A1" s="36" t="s">
        <v>0</v>
      </c>
      <c r="B1" s="48" t="s">
        <v>1542</v>
      </c>
      <c r="C1" s="91" t="s">
        <v>1602</v>
      </c>
      <c r="D1" s="37" t="s">
        <v>237</v>
      </c>
      <c r="E1" s="47" t="s">
        <v>1537</v>
      </c>
    </row>
    <row r="2" spans="1:5" s="38" customFormat="1" x14ac:dyDescent="0.25">
      <c r="A2" s="5" t="s">
        <v>1545</v>
      </c>
      <c r="B2" s="76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Acidaminococcus fermentans</v>
      </c>
      <c r="C2" s="79" t="str">
        <f>IFERROR(IF(VLOOKUP(B2,AssayDescription!$A$2:$G$531,5,FALSE)="Microbial Identification",IF(VLOOKUP(B2,AssayDescription!$A$2:$G$531,4,FALSE)=0,"",VLOOKUP(B2,AssayDescription!$A$2:$G$531,4,FALSE)),""),"")</f>
        <v xml:space="preserve"> </v>
      </c>
      <c r="D2" s="80">
        <f>IF(VLOOKUP(Assays!$A2,AssayDescription!$A$2:$F$550,6,FALSE)=0,"",VLOOKUP(Assays!$A2,AssayDescription!$A$2:$F$550,6,FALSE))</f>
        <v>100</v>
      </c>
      <c r="E2" s="81" t="str">
        <f>VLOOKUP(Assays!A2,AssayDescription!$A$2:$G$550,7,FALSE)</f>
        <v>BPID00003A</v>
      </c>
    </row>
    <row r="3" spans="1:5" s="38" customFormat="1" ht="51.75" x14ac:dyDescent="0.25">
      <c r="A3" s="5" t="s">
        <v>1546</v>
      </c>
      <c r="B3" s="76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Aeromonas enteropelogenes,Aeromonas hydrophila,Aeromonas punctata,Aeromonas media</v>
      </c>
      <c r="C3" s="79" t="str">
        <f>IFERROR(IF(VLOOKUP(B3,AssayDescription!$A$2:$G$531,5,FALSE)="Microbial Identification",IF(VLOOKUP(B3,AssayDescription!$A$2:$G$531,4,FALSE)=0,"",VLOOKUP(B3,AssayDescription!$A$2:$G$531,4,FALSE)),""),"")</f>
        <v/>
      </c>
      <c r="D3" s="80">
        <f>IF(VLOOKUP(Assays!$A3,AssayDescription!$A$2:$F$550,6,FALSE)=0,"",VLOOKUP(Assays!$A3,AssayDescription!$A$2:$F$550,6,FALSE))</f>
        <v>100</v>
      </c>
      <c r="E3" s="81" t="str">
        <f>VLOOKUP(Assays!A3,AssayDescription!$A$2:$G$550,7,FALSE)</f>
        <v>BPID00022A</v>
      </c>
    </row>
    <row r="4" spans="1:5" s="38" customFormat="1" ht="26.25" x14ac:dyDescent="0.25">
      <c r="A4" s="5" t="s">
        <v>1547</v>
      </c>
      <c r="B4" s="76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Aeromonas veronii,Aeromonas sobria</v>
      </c>
      <c r="C4" s="79" t="str">
        <f>IFERROR(IF(VLOOKUP(B4,AssayDescription!$A$2:$G$531,5,FALSE)="Microbial Identification",IF(VLOOKUP(B4,AssayDescription!$A$2:$G$531,4,FALSE)=0,"",VLOOKUP(B4,AssayDescription!$A$2:$G$531,4,FALSE)),""),"")</f>
        <v/>
      </c>
      <c r="D4" s="80">
        <f>IF(VLOOKUP(Assays!$A4,AssayDescription!$A$2:$F$550,6,FALSE)=0,"",VLOOKUP(Assays!$A4,AssayDescription!$A$2:$F$550,6,FALSE))</f>
        <v>40</v>
      </c>
      <c r="E4" s="81" t="str">
        <f>VLOOKUP(Assays!A4,AssayDescription!$A$2:$G$550,7,FALSE)</f>
        <v>BPID00023A</v>
      </c>
    </row>
    <row r="5" spans="1:5" s="38" customFormat="1" x14ac:dyDescent="0.25">
      <c r="A5" s="5" t="s">
        <v>1548</v>
      </c>
      <c r="B5" s="76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Akkermansia muciniphila</v>
      </c>
      <c r="C5" s="79" t="str">
        <f>IFERROR(IF(VLOOKUP(B5,AssayDescription!$A$2:$G$531,5,FALSE)="Microbial Identification",IF(VLOOKUP(B5,AssayDescription!$A$2:$G$531,4,FALSE)=0,"",VLOOKUP(B5,AssayDescription!$A$2:$G$531,4,FALSE)),""),"")</f>
        <v/>
      </c>
      <c r="D5" s="80">
        <f>IF(VLOOKUP(Assays!$A5,AssayDescription!$A$2:$F$550,6,FALSE)=0,"",VLOOKUP(Assays!$A5,AssayDescription!$A$2:$F$550,6,FALSE))</f>
        <v>100</v>
      </c>
      <c r="E5" s="81" t="str">
        <f>VLOOKUP(Assays!A5,AssayDescription!$A$2:$G$550,7,FALSE)</f>
        <v>BPID00026A</v>
      </c>
    </row>
    <row r="6" spans="1:5" s="38" customFormat="1" x14ac:dyDescent="0.25">
      <c r="A6" s="5" t="s">
        <v>1549</v>
      </c>
      <c r="B6" s="76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Anaerococcus lactolyticus</v>
      </c>
      <c r="C6" s="79" t="str">
        <f>IFERROR(IF(VLOOKUP(B6,AssayDescription!$A$2:$G$531,5,FALSE)="Microbial Identification",IF(VLOOKUP(B6,AssayDescription!$A$2:$G$531,4,FALSE)=0,"",VLOOKUP(B6,AssayDescription!$A$2:$G$531,4,FALSE)),""),"")</f>
        <v/>
      </c>
      <c r="D6" s="80">
        <f>IF(VLOOKUP(Assays!$A6,AssayDescription!$A$2:$F$550,6,FALSE)=0,"",VLOOKUP(Assays!$A6,AssayDescription!$A$2:$F$550,6,FALSE))</f>
        <v>40</v>
      </c>
      <c r="E6" s="81" t="str">
        <f>VLOOKUP(Assays!A6,AssayDescription!$A$2:$G$550,7,FALSE)</f>
        <v>BPID00030A</v>
      </c>
    </row>
    <row r="7" spans="1:5" s="38" customFormat="1" x14ac:dyDescent="0.25">
      <c r="A7" s="5" t="s">
        <v>1550</v>
      </c>
      <c r="B7" s="76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Anaerostipes caccae</v>
      </c>
      <c r="C7" s="79" t="str">
        <f>IFERROR(IF(VLOOKUP(B7,AssayDescription!$A$2:$G$531,5,FALSE)="Microbial Identification",IF(VLOOKUP(B7,AssayDescription!$A$2:$G$531,4,FALSE)=0,"",VLOOKUP(B7,AssayDescription!$A$2:$G$531,4,FALSE)),""),"")</f>
        <v/>
      </c>
      <c r="D7" s="80">
        <f>IF(VLOOKUP(Assays!$A7,AssayDescription!$A$2:$F$550,6,FALSE)=0,"",VLOOKUP(Assays!$A7,AssayDescription!$A$2:$F$550,6,FALSE))</f>
        <v>20</v>
      </c>
      <c r="E7" s="81" t="str">
        <f>VLOOKUP(Assays!A7,AssayDescription!$A$2:$G$550,7,FALSE)</f>
        <v>BPID00033A</v>
      </c>
    </row>
    <row r="8" spans="1:5" s="38" customFormat="1" x14ac:dyDescent="0.25">
      <c r="A8" s="5" t="s">
        <v>1551</v>
      </c>
      <c r="B8" s="76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Anaerotruncus colihominis</v>
      </c>
      <c r="C8" s="79" t="str">
        <f>IFERROR(IF(VLOOKUP(B8,AssayDescription!$A$2:$G$531,5,FALSE)="Microbial Identification",IF(VLOOKUP(B8,AssayDescription!$A$2:$G$531,4,FALSE)=0,"",VLOOKUP(B8,AssayDescription!$A$2:$G$531,4,FALSE)),""),"")</f>
        <v/>
      </c>
      <c r="D8" s="80">
        <f>IF(VLOOKUP(Assays!$A8,AssayDescription!$A$2:$F$550,6,FALSE)=0,"",VLOOKUP(Assays!$A8,AssayDescription!$A$2:$F$550,6,FALSE))</f>
        <v>100</v>
      </c>
      <c r="E8" s="81" t="str">
        <f>VLOOKUP(Assays!A8,AssayDescription!$A$2:$G$550,7,FALSE)</f>
        <v>BPID00034A</v>
      </c>
    </row>
    <row r="9" spans="1:5" s="38" customFormat="1" x14ac:dyDescent="0.25">
      <c r="A9" s="5" t="s">
        <v>1552</v>
      </c>
      <c r="B9" s="76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Bacillus anthracis,Bacillus cereus</v>
      </c>
      <c r="C9" s="79" t="str">
        <f>IFERROR(IF(VLOOKUP(B9,AssayDescription!$A$2:$G$531,5,FALSE)="Microbial Identification",IF(VLOOKUP(B9,AssayDescription!$A$2:$G$531,4,FALSE)=0,"",VLOOKUP(B9,AssayDescription!$A$2:$G$531,4,FALSE)),""),"")</f>
        <v/>
      </c>
      <c r="D9" s="80">
        <f>IF(VLOOKUP(Assays!$A9,AssayDescription!$A$2:$F$550,6,FALSE)=0,"",VLOOKUP(Assays!$A9,AssayDescription!$A$2:$F$550,6,FALSE))</f>
        <v>40</v>
      </c>
      <c r="E9" s="81" t="str">
        <f>VLOOKUP(Assays!A9,AssayDescription!$A$2:$G$550,7,FALSE)</f>
        <v>BPID00043A</v>
      </c>
    </row>
    <row r="10" spans="1:5" s="38" customFormat="1" x14ac:dyDescent="0.25">
      <c r="A10" s="5" t="s">
        <v>1553</v>
      </c>
      <c r="B10" s="76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Bacteroides fragilis</v>
      </c>
      <c r="C10" s="79" t="str">
        <f>IFERROR(IF(VLOOKUP(B10,AssayDescription!$A$2:$G$531,5,FALSE)="Microbial Identification",IF(VLOOKUP(B10,AssayDescription!$A$2:$G$531,4,FALSE)=0,"",VLOOKUP(B10,AssayDescription!$A$2:$G$531,4,FALSE)),""),"")</f>
        <v/>
      </c>
      <c r="D10" s="80">
        <f>IF(VLOOKUP(Assays!$A10,AssayDescription!$A$2:$F$550,6,FALSE)=0,"",VLOOKUP(Assays!$A10,AssayDescription!$A$2:$F$550,6,FALSE))</f>
        <v>20</v>
      </c>
      <c r="E10" s="81" t="str">
        <f>VLOOKUP(Assays!A10,AssayDescription!$A$2:$G$550,7,FALSE)</f>
        <v>BPID00051A</v>
      </c>
    </row>
    <row r="11" spans="1:5" s="38" customFormat="1" ht="38.25" x14ac:dyDescent="0.25">
      <c r="A11" s="5" t="s">
        <v>1554</v>
      </c>
      <c r="B11" s="76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Bacteroides thetaiotaomicron</v>
      </c>
      <c r="C11" s="79" t="str">
        <f>IFERROR(IF(VLOOKUP(B11,AssayDescription!$A$2:$G$531,5,FALSE)="Microbial Identification",IF(VLOOKUP(B11,AssayDescription!$A$2:$G$531,4,FALSE)=0,"",VLOOKUP(B11,AssayDescription!$A$2:$G$531,4,FALSE)),""),"")</f>
        <v>Bacteroides acidifaciens,Bacteroides finegoldii,Bacteroides fragilis,Bacteroides ovatus,Bacteroides salyersiae</v>
      </c>
      <c r="D11" s="80">
        <f>IF(VLOOKUP(Assays!$A11,AssayDescription!$A$2:$F$550,6,FALSE)=0,"",VLOOKUP(Assays!$A11,AssayDescription!$A$2:$F$550,6,FALSE))</f>
        <v>40</v>
      </c>
      <c r="E11" s="81" t="str">
        <f>VLOOKUP(Assays!A11,AssayDescription!$A$2:$G$550,7,FALSE)</f>
        <v>BPID00060A</v>
      </c>
    </row>
    <row r="12" spans="1:5" s="38" customFormat="1" x14ac:dyDescent="0.25">
      <c r="A12" s="4" t="s">
        <v>1555</v>
      </c>
      <c r="B12" s="76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Bacteroides vulgatus</v>
      </c>
      <c r="C12" s="79" t="str">
        <f>IFERROR(IF(VLOOKUP(B12,AssayDescription!$A$2:$G$531,5,FALSE)="Microbial Identification",IF(VLOOKUP(B12,AssayDescription!$A$2:$G$531,4,FALSE)=0,"",VLOOKUP(B12,AssayDescription!$A$2:$G$531,4,FALSE)),""),"")</f>
        <v>Bacteroides acidofaciens,Bacteroides coprocola</v>
      </c>
      <c r="D12" s="80">
        <f>IF(VLOOKUP(Assays!$A12,AssayDescription!$A$2:$F$550,6,FALSE)=0,"",VLOOKUP(Assays!$A12,AssayDescription!$A$2:$F$550,6,FALSE))</f>
        <v>50</v>
      </c>
      <c r="E12" s="81" t="str">
        <f>VLOOKUP(Assays!A12,AssayDescription!$A$2:$G$550,7,FALSE)</f>
        <v>BPID00062A</v>
      </c>
    </row>
    <row r="13" spans="1:5" s="38" customFormat="1" x14ac:dyDescent="0.25">
      <c r="A13" s="4" t="s">
        <v>1556</v>
      </c>
      <c r="B13" s="76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Blautia hydrogenotrophica</v>
      </c>
      <c r="C13" s="79" t="str">
        <f>IFERROR(IF(VLOOKUP(B13,AssayDescription!$A$2:$G$531,5,FALSE)="Microbial Identification",IF(VLOOKUP(B13,AssayDescription!$A$2:$G$531,4,FALSE)=0,"",VLOOKUP(B13,AssayDescription!$A$2:$G$531,4,FALSE)),""),"")</f>
        <v/>
      </c>
      <c r="D13" s="80">
        <f>IF(VLOOKUP(Assays!$A13,AssayDescription!$A$2:$F$550,6,FALSE)=0,"",VLOOKUP(Assays!$A13,AssayDescription!$A$2:$F$550,6,FALSE))</f>
        <v>30</v>
      </c>
      <c r="E13" s="81" t="str">
        <f>VLOOKUP(Assays!A13,AssayDescription!$A$2:$G$550,7,FALSE)</f>
        <v>BPID00070A</v>
      </c>
    </row>
    <row r="14" spans="1:5" s="38" customFormat="1" x14ac:dyDescent="0.25">
      <c r="A14" s="4" t="s">
        <v>1557</v>
      </c>
      <c r="B14" s="76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Brevibacillus brevis</v>
      </c>
      <c r="C14" s="79" t="str">
        <f>IFERROR(IF(VLOOKUP(B14,AssayDescription!$A$2:$G$531,5,FALSE)="Microbial Identification",IF(VLOOKUP(B14,AssayDescription!$A$2:$G$531,4,FALSE)=0,"",VLOOKUP(B14,AssayDescription!$A$2:$G$531,4,FALSE)),""),"")</f>
        <v>Brevibacillus reuszeri</v>
      </c>
      <c r="D14" s="80">
        <f>IF(VLOOKUP(Assays!$A14,AssayDescription!$A$2:$F$550,6,FALSE)=0,"",VLOOKUP(Assays!$A14,AssayDescription!$A$2:$F$550,6,FALSE))</f>
        <v>50</v>
      </c>
      <c r="E14" s="81" t="str">
        <f>VLOOKUP(Assays!A14,AssayDescription!$A$2:$G$550,7,FALSE)</f>
        <v>BPID00073A</v>
      </c>
    </row>
    <row r="15" spans="1:5" s="38" customFormat="1" x14ac:dyDescent="0.25">
      <c r="A15" s="4" t="s">
        <v>1558</v>
      </c>
      <c r="B15" s="76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Butyricicoccus pullicaecorum</v>
      </c>
      <c r="C15" s="79" t="str">
        <f>IFERROR(IF(VLOOKUP(B15,AssayDescription!$A$2:$G$531,5,FALSE)="Microbial Identification",IF(VLOOKUP(B15,AssayDescription!$A$2:$G$531,4,FALSE)=0,"",VLOOKUP(B15,AssayDescription!$A$2:$G$531,4,FALSE)),""),"")</f>
        <v>Clostridium thermocellum</v>
      </c>
      <c r="D15" s="80">
        <f>IF(VLOOKUP(Assays!$A15,AssayDescription!$A$2:$F$550,6,FALSE)=0,"",VLOOKUP(Assays!$A15,AssayDescription!$A$2:$F$550,6,FALSE))</f>
        <v>20</v>
      </c>
      <c r="E15" s="81" t="str">
        <f>VLOOKUP(Assays!A15,AssayDescription!$A$2:$G$550,7,FALSE)</f>
        <v>BPID00080A</v>
      </c>
    </row>
    <row r="16" spans="1:5" s="38" customFormat="1" ht="51.75" x14ac:dyDescent="0.25">
      <c r="A16" s="4" t="s">
        <v>1559</v>
      </c>
      <c r="B16" s="76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Campylobacter coli,Campylobacter subantarcticus,Campylobacter lari,Campylobacter jejuni</v>
      </c>
      <c r="C16" s="79" t="str">
        <f>IFERROR(IF(VLOOKUP(B16,AssayDescription!$A$2:$G$531,5,FALSE)="Microbial Identification",IF(VLOOKUP(B16,AssayDescription!$A$2:$G$531,4,FALSE)=0,"",VLOOKUP(B16,AssayDescription!$A$2:$G$531,4,FALSE)),""),"")</f>
        <v/>
      </c>
      <c r="D16" s="80">
        <f>IF(VLOOKUP(Assays!$A16,AssayDescription!$A$2:$F$550,6,FALSE)=0,"",VLOOKUP(Assays!$A16,AssayDescription!$A$2:$F$550,6,FALSE))</f>
        <v>400</v>
      </c>
      <c r="E16" s="81" t="str">
        <f>VLOOKUP(Assays!A16,AssayDescription!$A$2:$G$550,7,FALSE)</f>
        <v>BPID00087A</v>
      </c>
    </row>
    <row r="17" spans="1:5" s="38" customFormat="1" x14ac:dyDescent="0.25">
      <c r="A17" s="4" t="s">
        <v>1560</v>
      </c>
      <c r="B17" s="76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Campylobacter fetus</v>
      </c>
      <c r="C17" s="79" t="str">
        <f>IFERROR(IF(VLOOKUP(B17,AssayDescription!$A$2:$G$531,5,FALSE)="Microbial Identification",IF(VLOOKUP(B17,AssayDescription!$A$2:$G$531,4,FALSE)=0,"",VLOOKUP(B17,AssayDescription!$A$2:$G$531,4,FALSE)),""),"")</f>
        <v/>
      </c>
      <c r="D17" s="80">
        <f>IF(VLOOKUP(Assays!$A17,AssayDescription!$A$2:$F$550,6,FALSE)=0,"",VLOOKUP(Assays!$A17,AssayDescription!$A$2:$F$550,6,FALSE))</f>
        <v>20</v>
      </c>
      <c r="E17" s="81" t="str">
        <f>VLOOKUP(Assays!A17,AssayDescription!$A$2:$G$550,7,FALSE)</f>
        <v>BPID00085A</v>
      </c>
    </row>
    <row r="18" spans="1:5" s="38" customFormat="1" ht="25.5" x14ac:dyDescent="0.25">
      <c r="A18" s="4" t="s">
        <v>1561</v>
      </c>
      <c r="B18" s="76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Campylobacter upsaliensis</v>
      </c>
      <c r="C18" s="79" t="str">
        <f>IFERROR(IF(VLOOKUP(B18,AssayDescription!$A$2:$G$531,5,FALSE)="Microbial Identification",IF(VLOOKUP(B18,AssayDescription!$A$2:$G$531,4,FALSE)=0,"",VLOOKUP(B18,AssayDescription!$A$2:$G$531,4,FALSE)),""),"")</f>
        <v>Campylobacter cuniculorum,Campylobacter helveticus,Helicobacter bilis</v>
      </c>
      <c r="D18" s="80">
        <f>IF(VLOOKUP(Assays!$A18,AssayDescription!$A$2:$F$550,6,FALSE)=0,"",VLOOKUP(Assays!$A18,AssayDescription!$A$2:$F$550,6,FALSE))</f>
        <v>50</v>
      </c>
      <c r="E18" s="81" t="str">
        <f>VLOOKUP(Assays!A18,AssayDescription!$A$2:$G$550,7,FALSE)</f>
        <v>BPID00091A</v>
      </c>
    </row>
    <row r="19" spans="1:5" s="38" customFormat="1" ht="38.25" x14ac:dyDescent="0.25">
      <c r="A19" s="4" t="s">
        <v>1562</v>
      </c>
      <c r="B19" s="76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Citrobacter freundii</v>
      </c>
      <c r="C19" s="79" t="str">
        <f>IFERROR(IF(VLOOKUP(B19,AssayDescription!$A$2:$G$531,5,FALSE)="Microbial Identification",IF(VLOOKUP(B19,AssayDescription!$A$2:$G$531,4,FALSE)=0,"",VLOOKUP(B19,AssayDescription!$A$2:$G$531,4,FALSE)),""),"")</f>
        <v>Dickeya dadantii,Klebsiella oxytoca,Serratia marcescens,Enterobacter amnigenus,Pantoea dispersa,Raoultella terrigena</v>
      </c>
      <c r="D19" s="80">
        <f>IF(VLOOKUP(Assays!$A19,AssayDescription!$A$2:$F$550,6,FALSE)=0,"",VLOOKUP(Assays!$A19,AssayDescription!$A$2:$F$550,6,FALSE))</f>
        <v>100</v>
      </c>
      <c r="E19" s="81" t="str">
        <f>VLOOKUP(Assays!A19,AssayDescription!$A$2:$G$550,7,FALSE)</f>
        <v>BPID00108A</v>
      </c>
    </row>
    <row r="20" spans="1:5" s="38" customFormat="1" x14ac:dyDescent="0.25">
      <c r="A20" s="4" t="s">
        <v>1563</v>
      </c>
      <c r="B20" s="76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Clostridium difficile</v>
      </c>
      <c r="C20" s="79" t="str">
        <f>IFERROR(IF(VLOOKUP(B20,AssayDescription!$A$2:$G$531,5,FALSE)="Microbial Identification",IF(VLOOKUP(B20,AssayDescription!$A$2:$G$531,4,FALSE)=0,"",VLOOKUP(B20,AssayDescription!$A$2:$G$531,4,FALSE)),""),"")</f>
        <v/>
      </c>
      <c r="D20" s="80">
        <f>IF(VLOOKUP(Assays!$A20,AssayDescription!$A$2:$F$550,6,FALSE)=0,"",VLOOKUP(Assays!$A20,AssayDescription!$A$2:$F$550,6,FALSE))</f>
        <v>30</v>
      </c>
      <c r="E20" s="81" t="str">
        <f>VLOOKUP(Assays!A20,AssayDescription!$A$2:$G$550,7,FALSE)</f>
        <v>BPID00110A</v>
      </c>
    </row>
    <row r="21" spans="1:5" s="38" customFormat="1" x14ac:dyDescent="0.25">
      <c r="A21" s="4" t="s">
        <v>1564</v>
      </c>
      <c r="B21" s="76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Clostridium perfringens</v>
      </c>
      <c r="C21" s="79" t="str">
        <f>IFERROR(IF(VLOOKUP(B21,AssayDescription!$A$2:$G$531,5,FALSE)="Microbial Identification",IF(VLOOKUP(B21,AssayDescription!$A$2:$G$531,4,FALSE)=0,"",VLOOKUP(B21,AssayDescription!$A$2:$G$531,4,FALSE)),""),"")</f>
        <v/>
      </c>
      <c r="D21" s="80">
        <f>IF(VLOOKUP(Assays!$A21,AssayDescription!$A$2:$F$550,6,FALSE)=0,"",VLOOKUP(Assays!$A21,AssayDescription!$A$2:$F$550,6,FALSE))</f>
        <v>100</v>
      </c>
      <c r="E21" s="81" t="str">
        <f>VLOOKUP(Assays!A21,AssayDescription!$A$2:$G$550,7,FALSE)</f>
        <v>BPID00112A</v>
      </c>
    </row>
    <row r="22" spans="1:5" s="38" customFormat="1" x14ac:dyDescent="0.25">
      <c r="A22" s="4" t="s">
        <v>1565</v>
      </c>
      <c r="B22" s="76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Clostridium septicum</v>
      </c>
      <c r="C22" s="79" t="str">
        <f>IFERROR(IF(VLOOKUP(B22,AssayDescription!$A$2:$G$531,5,FALSE)="Microbial Identification",IF(VLOOKUP(B22,AssayDescription!$A$2:$G$531,4,FALSE)=0,"",VLOOKUP(B22,AssayDescription!$A$2:$G$531,4,FALSE)),""),"")</f>
        <v/>
      </c>
      <c r="D22" s="80">
        <f>IF(VLOOKUP(Assays!$A22,AssayDescription!$A$2:$F$550,6,FALSE)=0,"",VLOOKUP(Assays!$A22,AssayDescription!$A$2:$F$550,6,FALSE))</f>
        <v>40</v>
      </c>
      <c r="E22" s="81" t="str">
        <f>VLOOKUP(Assays!A22,AssayDescription!$A$2:$G$550,7,FALSE)</f>
        <v>BPID00113A</v>
      </c>
    </row>
    <row r="23" spans="1:5" s="38" customFormat="1" ht="26.25" x14ac:dyDescent="0.25">
      <c r="A23" s="4" t="s">
        <v>1566</v>
      </c>
      <c r="B23" s="76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Klebsiella oxytoca,Enterobacter cloacae</v>
      </c>
      <c r="C23" s="79" t="str">
        <f>IFERROR(IF(VLOOKUP(B23,AssayDescription!$A$2:$G$531,5,FALSE)="Microbial Identification",IF(VLOOKUP(B23,AssayDescription!$A$2:$G$531,4,FALSE)=0,"",VLOOKUP(B23,AssayDescription!$A$2:$G$531,4,FALSE)),""),"")</f>
        <v/>
      </c>
      <c r="D23" s="80">
        <f>IF(VLOOKUP(Assays!$A23,AssayDescription!$A$2:$F$550,6,FALSE)=0,"",VLOOKUP(Assays!$A23,AssayDescription!$A$2:$F$550,6,FALSE))</f>
        <v>100</v>
      </c>
      <c r="E23" s="81" t="str">
        <f>VLOOKUP(Assays!A23,AssayDescription!$A$2:$G$550,7,FALSE)</f>
        <v>BPID00139A</v>
      </c>
    </row>
    <row r="24" spans="1:5" s="38" customFormat="1" ht="39" x14ac:dyDescent="0.25">
      <c r="A24" s="4" t="s">
        <v>1567</v>
      </c>
      <c r="B24" s="76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Enterococcus gallinarum,Enterococcus casseliflavus</v>
      </c>
      <c r="C24" s="79" t="str">
        <f>IFERROR(IF(VLOOKUP(B24,AssayDescription!$A$2:$G$531,5,FALSE)="Microbial Identification",IF(VLOOKUP(B24,AssayDescription!$A$2:$G$531,4,FALSE)=0,"",VLOOKUP(B24,AssayDescription!$A$2:$G$531,4,FALSE)),""),"")</f>
        <v/>
      </c>
      <c r="D24" s="80">
        <f>IF(VLOOKUP(Assays!$A24,AssayDescription!$A$2:$F$550,6,FALSE)=0,"",VLOOKUP(Assays!$A24,AssayDescription!$A$2:$F$550,6,FALSE))</f>
        <v>20</v>
      </c>
      <c r="E24" s="81" t="str">
        <f>VLOOKUP(Assays!A24,AssayDescription!$A$2:$G$550,7,FALSE)</f>
        <v>BPID00141A</v>
      </c>
    </row>
    <row r="25" spans="1:5" s="38" customFormat="1" x14ac:dyDescent="0.25">
      <c r="A25" s="4" t="s">
        <v>1568</v>
      </c>
      <c r="B25" s="76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Enterococcus faecalis</v>
      </c>
      <c r="C25" s="79" t="str">
        <f>IFERROR(IF(VLOOKUP(B25,AssayDescription!$A$2:$G$531,5,FALSE)="Microbial Identification",IF(VLOOKUP(B25,AssayDescription!$A$2:$G$531,4,FALSE)=0,"",VLOOKUP(B25,AssayDescription!$A$2:$G$531,4,FALSE)),""),"")</f>
        <v/>
      </c>
      <c r="D25" s="80">
        <f>IF(VLOOKUP(Assays!$A25,AssayDescription!$A$2:$F$550,6,FALSE)=0,"",VLOOKUP(Assays!$A25,AssayDescription!$A$2:$F$550,6,FALSE))</f>
        <v>30</v>
      </c>
      <c r="E25" s="81" t="str">
        <f>VLOOKUP(Assays!A25,AssayDescription!$A$2:$G$550,7,FALSE)</f>
        <v>BPID00142A</v>
      </c>
    </row>
    <row r="26" spans="1:5" s="38" customFormat="1" ht="25.5" x14ac:dyDescent="0.25">
      <c r="A26" s="4" t="s">
        <v>1569</v>
      </c>
      <c r="B26" s="76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Enterococcus faecium</v>
      </c>
      <c r="C26" s="79" t="str">
        <f>IFERROR(IF(VLOOKUP(B26,AssayDescription!$A$2:$G$531,5,FALSE)="Microbial Identification",IF(VLOOKUP(B26,AssayDescription!$A$2:$G$531,4,FALSE)=0,"",VLOOKUP(B26,AssayDescription!$A$2:$G$531,4,FALSE)),""),"")</f>
        <v>Enterococcus avium,Enterococcus durans,Enterococcus hirae,Enterococcus lactis</v>
      </c>
      <c r="D26" s="80">
        <f>IF(VLOOKUP(Assays!$A26,AssayDescription!$A$2:$F$550,6,FALSE)=0,"",VLOOKUP(Assays!$A26,AssayDescription!$A$2:$F$550,6,FALSE))</f>
        <v>40</v>
      </c>
      <c r="E26" s="81" t="str">
        <f>VLOOKUP(Assays!A26,AssayDescription!$A$2:$G$550,7,FALSE)</f>
        <v>BPID00143A</v>
      </c>
    </row>
    <row r="27" spans="1:5" s="38" customFormat="1" x14ac:dyDescent="0.25">
      <c r="A27" s="4" t="s">
        <v>1570</v>
      </c>
      <c r="B27" s="76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Enterococcus italicus</v>
      </c>
      <c r="C27" s="79" t="str">
        <f>IFERROR(IF(VLOOKUP(B27,AssayDescription!$A$2:$G$531,5,FALSE)="Microbial Identification",IF(VLOOKUP(B27,AssayDescription!$A$2:$G$531,4,FALSE)=0,"",VLOOKUP(B27,AssayDescription!$A$2:$G$531,4,FALSE)),""),"")</f>
        <v>Enterococcus sulfureus</v>
      </c>
      <c r="D27" s="80">
        <f>IF(VLOOKUP(Assays!$A27,AssayDescription!$A$2:$F$550,6,FALSE)=0,"",VLOOKUP(Assays!$A27,AssayDescription!$A$2:$F$550,6,FALSE))</f>
        <v>30</v>
      </c>
      <c r="E27" s="81" t="str">
        <f>VLOOKUP(Assays!A27,AssayDescription!$A$2:$G$550,7,FALSE)</f>
        <v>BPID00144A</v>
      </c>
    </row>
    <row r="28" spans="1:5" s="38" customFormat="1" ht="26.25" x14ac:dyDescent="0.25">
      <c r="A28" s="4" t="s">
        <v>1571</v>
      </c>
      <c r="B28" s="76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Francisella novicida,Francisella tularensis</v>
      </c>
      <c r="C28" s="79" t="str">
        <f>IFERROR(IF(VLOOKUP(B28,AssayDescription!$A$2:$G$531,5,FALSE)="Microbial Identification",IF(VLOOKUP(B28,AssayDescription!$A$2:$G$531,4,FALSE)=0,"",VLOOKUP(B28,AssayDescription!$A$2:$G$531,4,FALSE)),""),"")</f>
        <v/>
      </c>
      <c r="D28" s="80">
        <f>IF(VLOOKUP(Assays!$A28,AssayDescription!$A$2:$F$550,6,FALSE)=0,"",VLOOKUP(Assays!$A28,AssayDescription!$A$2:$F$550,6,FALSE))</f>
        <v>40</v>
      </c>
      <c r="E28" s="81" t="str">
        <f>VLOOKUP(Assays!A28,AssayDescription!$A$2:$G$550,7,FALSE)</f>
        <v>BPID00157A</v>
      </c>
    </row>
    <row r="29" spans="1:5" s="38" customFormat="1" x14ac:dyDescent="0.25">
      <c r="A29" s="4" t="s">
        <v>1572</v>
      </c>
      <c r="B29" s="76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Helicobacter cinaedi</v>
      </c>
      <c r="C29" s="79" t="str">
        <f>IFERROR(IF(VLOOKUP(B29,AssayDescription!$A$2:$G$531,5,FALSE)="Microbial Identification",IF(VLOOKUP(B29,AssayDescription!$A$2:$G$531,4,FALSE)=0,"",VLOOKUP(B29,AssayDescription!$A$2:$G$531,4,FALSE)),""),"")</f>
        <v/>
      </c>
      <c r="D29" s="80">
        <f>IF(VLOOKUP(Assays!$A29,AssayDescription!$A$2:$F$550,6,FALSE)=0,"",VLOOKUP(Assays!$A29,AssayDescription!$A$2:$F$550,6,FALSE))</f>
        <v>200</v>
      </c>
      <c r="E29" s="81" t="str">
        <f>VLOOKUP(Assays!A29,AssayDescription!$A$2:$G$550,7,FALSE)</f>
        <v>BPID00174A</v>
      </c>
    </row>
    <row r="30" spans="1:5" s="38" customFormat="1" x14ac:dyDescent="0.25">
      <c r="A30" s="4" t="s">
        <v>1573</v>
      </c>
      <c r="B30" s="76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Helicobacter fennelliae</v>
      </c>
      <c r="C30" s="79" t="str">
        <f>IFERROR(IF(VLOOKUP(B30,AssayDescription!$A$2:$G$531,5,FALSE)="Microbial Identification",IF(VLOOKUP(B30,AssayDescription!$A$2:$G$531,4,FALSE)=0,"",VLOOKUP(B30,AssayDescription!$A$2:$G$531,4,FALSE)),""),"")</f>
        <v/>
      </c>
      <c r="D30" s="80">
        <f>IF(VLOOKUP(Assays!$A30,AssayDescription!$A$2:$F$550,6,FALSE)=0,"",VLOOKUP(Assays!$A30,AssayDescription!$A$2:$F$550,6,FALSE))</f>
        <v>40</v>
      </c>
      <c r="E30" s="81" t="str">
        <f>VLOOKUP(Assays!A30,AssayDescription!$A$2:$G$550,7,FALSE)</f>
        <v>BPID00175A</v>
      </c>
    </row>
    <row r="31" spans="1:5" s="38" customFormat="1" x14ac:dyDescent="0.25">
      <c r="A31" s="4" t="s">
        <v>1574</v>
      </c>
      <c r="B31" s="76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Helicobacter pylori</v>
      </c>
      <c r="C31" s="79" t="str">
        <f>IFERROR(IF(VLOOKUP(B31,AssayDescription!$A$2:$G$531,5,FALSE)="Microbial Identification",IF(VLOOKUP(B31,AssayDescription!$A$2:$G$531,4,FALSE)=0,"",VLOOKUP(B31,AssayDescription!$A$2:$G$531,4,FALSE)),""),"")</f>
        <v>Helicobacter suis</v>
      </c>
      <c r="D31" s="80">
        <f>IF(VLOOKUP(Assays!$A31,AssayDescription!$A$2:$F$550,6,FALSE)=0,"",VLOOKUP(Assays!$A31,AssayDescription!$A$2:$F$550,6,FALSE))</f>
        <v>50</v>
      </c>
      <c r="E31" s="81" t="str">
        <f>VLOOKUP(Assays!A31,AssayDescription!$A$2:$G$550,7,FALSE)</f>
        <v>BPID00176A</v>
      </c>
    </row>
    <row r="32" spans="1:5" s="38" customFormat="1" x14ac:dyDescent="0.25">
      <c r="A32" s="4" t="s">
        <v>1575</v>
      </c>
      <c r="B32" s="76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Listeria monocytogenes</v>
      </c>
      <c r="C32" s="79" t="str">
        <f>IFERROR(IF(VLOOKUP(B32,AssayDescription!$A$2:$G$531,5,FALSE)="Microbial Identification",IF(VLOOKUP(B32,AssayDescription!$A$2:$G$531,4,FALSE)=0,"",VLOOKUP(B32,AssayDescription!$A$2:$G$531,4,FALSE)),""),"")</f>
        <v>Listeria welshimeri</v>
      </c>
      <c r="D32" s="80">
        <f>IF(VLOOKUP(Assays!$A32,AssayDescription!$A$2:$F$550,6,FALSE)=0,"",VLOOKUP(Assays!$A32,AssayDescription!$A$2:$F$550,6,FALSE))</f>
        <v>200</v>
      </c>
      <c r="E32" s="81" t="str">
        <f>VLOOKUP(Assays!A32,AssayDescription!$A$2:$G$550,7,FALSE)</f>
        <v>BPID00208A</v>
      </c>
    </row>
    <row r="33" spans="1:5" s="38" customFormat="1" ht="38.25" x14ac:dyDescent="0.25">
      <c r="A33" s="4" t="s">
        <v>1576</v>
      </c>
      <c r="B33" s="76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Morganella morganii</v>
      </c>
      <c r="C33" s="79" t="str">
        <f>IFERROR(IF(VLOOKUP(B33,AssayDescription!$A$2:$G$531,5,FALSE)="Microbial Identification",IF(VLOOKUP(B33,AssayDescription!$A$2:$G$531,4,FALSE)=0,"",VLOOKUP(B33,AssayDescription!$A$2:$G$531,4,FALSE)),""),"")</f>
        <v>Escherichia albertii,Providencia alcalifaciens,Providencia heimbachae,Providencia rustigianii</v>
      </c>
      <c r="D33" s="80">
        <f>IF(VLOOKUP(Assays!$A33,AssayDescription!$A$2:$F$550,6,FALSE)=0,"",VLOOKUP(Assays!$A33,AssayDescription!$A$2:$F$550,6,FALSE))</f>
        <v>100</v>
      </c>
      <c r="E33" s="81" t="str">
        <f>VLOOKUP(Assays!A33,AssayDescription!$A$2:$G$550,7,FALSE)</f>
        <v>BPID00224A</v>
      </c>
    </row>
    <row r="34" spans="1:5" s="38" customFormat="1" x14ac:dyDescent="0.25">
      <c r="A34" s="4" t="s">
        <v>1577</v>
      </c>
      <c r="B34" s="76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Mycobacterium avium</v>
      </c>
      <c r="C34" s="79" t="str">
        <f>IFERROR(IF(VLOOKUP(B34,AssayDescription!$A$2:$G$531,5,FALSE)="Microbial Identification",IF(VLOOKUP(B34,AssayDescription!$A$2:$G$531,4,FALSE)=0,"",VLOOKUP(B34,AssayDescription!$A$2:$G$531,4,FALSE)),""),"")</f>
        <v>Mycobacterium arosiense</v>
      </c>
      <c r="D34" s="80">
        <f>IF(VLOOKUP(Assays!$A34,AssayDescription!$A$2:$F$550,6,FALSE)=0,"",VLOOKUP(Assays!$A34,AssayDescription!$A$2:$F$550,6,FALSE))</f>
        <v>40</v>
      </c>
      <c r="E34" s="81" t="str">
        <f>VLOOKUP(Assays!A34,AssayDescription!$A$2:$G$550,7,FALSE)</f>
        <v>BPID00226A</v>
      </c>
    </row>
    <row r="35" spans="1:5" s="38" customFormat="1" x14ac:dyDescent="0.25">
      <c r="A35" s="4" t="s">
        <v>1578</v>
      </c>
      <c r="B35" s="76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Mycobacterium intracellulare</v>
      </c>
      <c r="C35" s="79" t="str">
        <f>IFERROR(IF(VLOOKUP(B35,AssayDescription!$A$2:$G$531,5,FALSE)="Microbial Identification",IF(VLOOKUP(B35,AssayDescription!$A$2:$G$531,4,FALSE)=0,"",VLOOKUP(B35,AssayDescription!$A$2:$G$531,4,FALSE)),""),"")</f>
        <v>Mycobacterium avium,Mycobacterium arosiense</v>
      </c>
      <c r="D35" s="80">
        <f>IF(VLOOKUP(Assays!$A35,AssayDescription!$A$2:$F$550,6,FALSE)=0,"",VLOOKUP(Assays!$A35,AssayDescription!$A$2:$F$550,6,FALSE))</f>
        <v>100</v>
      </c>
      <c r="E35" s="81" t="str">
        <f>VLOOKUP(Assays!A35,AssayDescription!$A$2:$G$550,7,FALSE)</f>
        <v>BPID00228A</v>
      </c>
    </row>
    <row r="36" spans="1:5" s="38" customFormat="1" x14ac:dyDescent="0.25">
      <c r="A36" s="4" t="s">
        <v>1579</v>
      </c>
      <c r="B36" s="76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Plesiomonas shigelloides</v>
      </c>
      <c r="C36" s="79" t="str">
        <f>IFERROR(IF(VLOOKUP(B36,AssayDescription!$A$2:$G$531,5,FALSE)="Microbial Identification",IF(VLOOKUP(B36,AssayDescription!$A$2:$G$531,4,FALSE)=0,"",VLOOKUP(B36,AssayDescription!$A$2:$G$531,4,FALSE)),""),"")</f>
        <v/>
      </c>
      <c r="D36" s="80">
        <f>IF(VLOOKUP(Assays!$A36,AssayDescription!$A$2:$F$550,6,FALSE)=0,"",VLOOKUP(Assays!$A36,AssayDescription!$A$2:$F$550,6,FALSE))</f>
        <v>30</v>
      </c>
      <c r="E36" s="81" t="str">
        <f>VLOOKUP(Assays!A36,AssayDescription!$A$2:$G$550,7,FALSE)</f>
        <v>BPID00267A</v>
      </c>
    </row>
    <row r="37" spans="1:5" s="38" customFormat="1" x14ac:dyDescent="0.25">
      <c r="A37" s="4" t="s">
        <v>1580</v>
      </c>
      <c r="B37" s="76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Shigella dysenteriae</v>
      </c>
      <c r="C37" s="79" t="str">
        <f>IFERROR(IF(VLOOKUP(B37,AssayDescription!$A$2:$G$531,5,FALSE)="Microbial Identification",IF(VLOOKUP(B37,AssayDescription!$A$2:$G$531,4,FALSE)=0,"",VLOOKUP(B37,AssayDescription!$A$2:$G$531,4,FALSE)),""),"")</f>
        <v>Salmonella bongori</v>
      </c>
      <c r="D37" s="80">
        <f>IF(VLOOKUP(Assays!$A37,AssayDescription!$A$2:$F$550,6,FALSE)=0,"",VLOOKUP(Assays!$A37,AssayDescription!$A$2:$F$550,6,FALSE))</f>
        <v>100</v>
      </c>
      <c r="E37" s="81" t="str">
        <f>VLOOKUP(Assays!A37,AssayDescription!$A$2:$G$550,7,FALSE)</f>
        <v>BPID00307A</v>
      </c>
    </row>
    <row r="38" spans="1:5" s="38" customFormat="1" x14ac:dyDescent="0.25">
      <c r="A38" s="5" t="s">
        <v>1581</v>
      </c>
      <c r="B38" s="76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Staphylococcus aureus</v>
      </c>
      <c r="C38" s="79" t="str">
        <f>IFERROR(IF(VLOOKUP(B38,AssayDescription!$A$2:$G$531,5,FALSE)="Microbial Identification",IF(VLOOKUP(B38,AssayDescription!$A$2:$G$531,4,FALSE)=0,"",VLOOKUP(B38,AssayDescription!$A$2:$G$531,4,FALSE)),""),"")</f>
        <v>Staphylococcus epidermidis</v>
      </c>
      <c r="D38" s="80">
        <f>IF(VLOOKUP(Assays!$A38,AssayDescription!$A$2:$F$550,6,FALSE)=0,"",VLOOKUP(Assays!$A38,AssayDescription!$A$2:$F$550,6,FALSE))</f>
        <v>100</v>
      </c>
      <c r="E38" s="81" t="str">
        <f>VLOOKUP(Assays!A38,AssayDescription!$A$2:$G$550,7,FALSE)</f>
        <v>BPID00314A</v>
      </c>
    </row>
    <row r="39" spans="1:5" s="38" customFormat="1" x14ac:dyDescent="0.25">
      <c r="A39" s="5" t="s">
        <v>1582</v>
      </c>
      <c r="B39" s="76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Streptococcus agalactiae</v>
      </c>
      <c r="C39" s="79" t="str">
        <f>IFERROR(IF(VLOOKUP(B39,AssayDescription!$A$2:$G$531,5,FALSE)="Microbial Identification",IF(VLOOKUP(B39,AssayDescription!$A$2:$G$531,4,FALSE)=0,"",VLOOKUP(B39,AssayDescription!$A$2:$G$531,4,FALSE)),""),"")</f>
        <v/>
      </c>
      <c r="D39" s="80">
        <f>IF(VLOOKUP(Assays!$A39,AssayDescription!$A$2:$F$550,6,FALSE)=0,"",VLOOKUP(Assays!$A39,AssayDescription!$A$2:$F$550,6,FALSE))</f>
        <v>30</v>
      </c>
      <c r="E39" s="81" t="str">
        <f>VLOOKUP(Assays!A39,AssayDescription!$A$2:$G$550,7,FALSE)</f>
        <v>BPID00320A</v>
      </c>
    </row>
    <row r="40" spans="1:5" s="38" customFormat="1" x14ac:dyDescent="0.25">
      <c r="A40" s="5" t="s">
        <v>1583</v>
      </c>
      <c r="B40" s="76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Streptococcus pyogenes</v>
      </c>
      <c r="C40" s="79" t="str">
        <f>IFERROR(IF(VLOOKUP(B40,AssayDescription!$A$2:$G$531,5,FALSE)="Microbial Identification",IF(VLOOKUP(B40,AssayDescription!$A$2:$G$531,4,FALSE)=0,"",VLOOKUP(B40,AssayDescription!$A$2:$G$531,4,FALSE)),""),"")</f>
        <v/>
      </c>
      <c r="D40" s="80">
        <f>IF(VLOOKUP(Assays!$A40,AssayDescription!$A$2:$F$550,6,FALSE)=0,"",VLOOKUP(Assays!$A40,AssayDescription!$A$2:$F$550,6,FALSE))</f>
        <v>50</v>
      </c>
      <c r="E40" s="81" t="str">
        <f>VLOOKUP(Assays!A40,AssayDescription!$A$2:$G$550,7,FALSE)</f>
        <v>BPID00332A</v>
      </c>
    </row>
    <row r="41" spans="1:5" s="38" customFormat="1" x14ac:dyDescent="0.25">
      <c r="A41" s="5" t="s">
        <v>1584</v>
      </c>
      <c r="B41" s="76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Streptococcus suis</v>
      </c>
      <c r="C41" s="79" t="str">
        <f>IFERROR(IF(VLOOKUP(B41,AssayDescription!$A$2:$G$531,5,FALSE)="Microbial Identification",IF(VLOOKUP(B41,AssayDescription!$A$2:$G$531,4,FALSE)=0,"",VLOOKUP(B41,AssayDescription!$A$2:$G$531,4,FALSE)),""),"")</f>
        <v/>
      </c>
      <c r="D41" s="80">
        <f>IF(VLOOKUP(Assays!$A41,AssayDescription!$A$2:$F$550,6,FALSE)=0,"",VLOOKUP(Assays!$A41,AssayDescription!$A$2:$F$550,6,FALSE))</f>
        <v>20</v>
      </c>
      <c r="E41" s="81" t="str">
        <f>VLOOKUP(Assays!A41,AssayDescription!$A$2:$G$550,7,FALSE)</f>
        <v>BPID00336A</v>
      </c>
    </row>
    <row r="42" spans="1:5" s="38" customFormat="1" x14ac:dyDescent="0.25">
      <c r="A42" s="5" t="s">
        <v>1585</v>
      </c>
      <c r="B42" s="76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Vibrio cholerae</v>
      </c>
      <c r="C42" s="79" t="str">
        <f>IFERROR(IF(VLOOKUP(B42,AssayDescription!$A$2:$G$531,5,FALSE)="Microbial Identification",IF(VLOOKUP(B42,AssayDescription!$A$2:$G$531,4,FALSE)=0,"",VLOOKUP(B42,AssayDescription!$A$2:$G$531,4,FALSE)),""),"")</f>
        <v/>
      </c>
      <c r="D42" s="80">
        <f>IF(VLOOKUP(Assays!$A42,AssayDescription!$A$2:$F$550,6,FALSE)=0,"",VLOOKUP(Assays!$A42,AssayDescription!$A$2:$F$550,6,FALSE))</f>
        <v>30</v>
      </c>
      <c r="E42" s="81" t="str">
        <f>VLOOKUP(Assays!A42,AssayDescription!$A$2:$G$550,7,FALSE)</f>
        <v>BPID00353A</v>
      </c>
    </row>
    <row r="43" spans="1:5" s="38" customFormat="1" x14ac:dyDescent="0.25">
      <c r="A43" s="5" t="s">
        <v>1586</v>
      </c>
      <c r="B43" s="76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Vibrio parahaemolyticus</v>
      </c>
      <c r="C43" s="79" t="str">
        <f>IFERROR(IF(VLOOKUP(B43,AssayDescription!$A$2:$G$531,5,FALSE)="Microbial Identification",IF(VLOOKUP(B43,AssayDescription!$A$2:$G$531,4,FALSE)=0,"",VLOOKUP(B43,AssayDescription!$A$2:$G$531,4,FALSE)),""),"")</f>
        <v>Vibrio harveyi,Vibrio orientalis,Vibrio shilonii</v>
      </c>
      <c r="D43" s="80">
        <f>IF(VLOOKUP(Assays!$A43,AssayDescription!$A$2:$F$550,6,FALSE)=0,"",VLOOKUP(Assays!$A43,AssayDescription!$A$2:$F$550,6,FALSE))</f>
        <v>40</v>
      </c>
      <c r="E43" s="81" t="str">
        <f>VLOOKUP(Assays!A43,AssayDescription!$A$2:$G$550,7,FALSE)</f>
        <v>BPID00354A</v>
      </c>
    </row>
    <row r="44" spans="1:5" s="38" customFormat="1" x14ac:dyDescent="0.25">
      <c r="A44" s="5" t="s">
        <v>1587</v>
      </c>
      <c r="B44" s="76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Vibrio vulnificus</v>
      </c>
      <c r="C44" s="79" t="str">
        <f>IFERROR(IF(VLOOKUP(B44,AssayDescription!$A$2:$G$531,5,FALSE)="Microbial Identification",IF(VLOOKUP(B44,AssayDescription!$A$2:$G$531,4,FALSE)=0,"",VLOOKUP(B44,AssayDescription!$A$2:$G$531,4,FALSE)),""),"")</f>
        <v>Vibrio aestuarianus</v>
      </c>
      <c r="D44" s="80">
        <f>IF(VLOOKUP(Assays!$A44,AssayDescription!$A$2:$F$550,6,FALSE)=0,"",VLOOKUP(Assays!$A44,AssayDescription!$A$2:$F$550,6,FALSE))</f>
        <v>40</v>
      </c>
      <c r="E44" s="81" t="str">
        <f>VLOOKUP(Assays!A44,AssayDescription!$A$2:$G$550,7,FALSE)</f>
        <v>BPID00355A</v>
      </c>
    </row>
    <row r="45" spans="1:5" s="38" customFormat="1" x14ac:dyDescent="0.25">
      <c r="A45" s="5" t="s">
        <v>1588</v>
      </c>
      <c r="B45" s="76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Yersinia enterocolitica</v>
      </c>
      <c r="C45" s="79" t="str">
        <f>IFERROR(IF(VLOOKUP(B45,AssayDescription!$A$2:$G$531,5,FALSE)="Microbial Identification",IF(VLOOKUP(B45,AssayDescription!$A$2:$G$531,4,FALSE)=0,"",VLOOKUP(B45,AssayDescription!$A$2:$G$531,4,FALSE)),""),"")</f>
        <v/>
      </c>
      <c r="D45" s="80">
        <f>IF(VLOOKUP(Assays!$A45,AssayDescription!$A$2:$F$550,6,FALSE)=0,"",VLOOKUP(Assays!$A45,AssayDescription!$A$2:$F$550,6,FALSE))</f>
        <v>100</v>
      </c>
      <c r="E45" s="81" t="str">
        <f>VLOOKUP(Assays!A45,AssayDescription!$A$2:$G$550,7,FALSE)</f>
        <v>BPID00357A</v>
      </c>
    </row>
    <row r="46" spans="1:5" s="38" customFormat="1" ht="26.25" x14ac:dyDescent="0.25">
      <c r="A46" s="5" t="s">
        <v>1589</v>
      </c>
      <c r="B46" s="76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Yersinia pestis,Yersinia pseudotuberculosis</v>
      </c>
      <c r="C46" s="79" t="str">
        <f>IFERROR(IF(VLOOKUP(B46,AssayDescription!$A$2:$G$531,5,FALSE)="Microbial Identification",IF(VLOOKUP(B46,AssayDescription!$A$2:$G$531,4,FALSE)=0,"",VLOOKUP(B46,AssayDescription!$A$2:$G$531,4,FALSE)),""),"")</f>
        <v/>
      </c>
      <c r="D46" s="80">
        <f>IF(VLOOKUP(Assays!$A46,AssayDescription!$A$2:$F$550,6,FALSE)=0,"",VLOOKUP(Assays!$A46,AssayDescription!$A$2:$F$550,6,FALSE))</f>
        <v>100</v>
      </c>
      <c r="E46" s="81" t="str">
        <f>VLOOKUP(Assays!A46,AssayDescription!$A$2:$G$550,7,FALSE)</f>
        <v>BPID00358A</v>
      </c>
    </row>
    <row r="47" spans="1:5" s="38" customFormat="1" x14ac:dyDescent="0.25">
      <c r="A47" s="5" t="s">
        <v>1590</v>
      </c>
      <c r="B47" s="76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Pan Bacteria 1</v>
      </c>
      <c r="C47" s="79" t="str">
        <f>IFERROR(IF(VLOOKUP(B47,AssayDescription!$A$2:$G$531,5,FALSE)="Microbial Identification",IF(VLOOKUP(B47,AssayDescription!$A$2:$G$531,4,FALSE)=0,"",VLOOKUP(B47,AssayDescription!$A$2:$G$531,4,FALSE)),""),"")</f>
        <v/>
      </c>
      <c r="D47" s="80" t="str">
        <f>IF(VLOOKUP(Assays!$A47,AssayDescription!$A$2:$F$550,6,FALSE)=0,"",VLOOKUP(Assays!$A47,AssayDescription!$A$2:$F$550,6,FALSE))</f>
        <v/>
      </c>
      <c r="E47" s="81" t="str">
        <f>VLOOKUP(Assays!A47,AssayDescription!$A$2:$G$550,7,FALSE)</f>
        <v>BPCL00360A</v>
      </c>
    </row>
    <row r="48" spans="1:5" s="38" customFormat="1" x14ac:dyDescent="0.25">
      <c r="A48" s="5" t="s">
        <v>1591</v>
      </c>
      <c r="B48" s="76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Pan Bacteria 3</v>
      </c>
      <c r="C48" s="79" t="str">
        <f>IFERROR(IF(VLOOKUP(B48,AssayDescription!$A$2:$G$531,5,FALSE)="Microbial Identification",IF(VLOOKUP(B48,AssayDescription!$A$2:$G$531,4,FALSE)=0,"",VLOOKUP(B48,AssayDescription!$A$2:$G$531,4,FALSE)),""),"")</f>
        <v/>
      </c>
      <c r="D48" s="80" t="str">
        <f>IF(VLOOKUP(Assays!$A48,AssayDescription!$A$2:$F$550,6,FALSE)=0,"",VLOOKUP(Assays!$A48,AssayDescription!$A$2:$F$550,6,FALSE))</f>
        <v/>
      </c>
      <c r="E48" s="81" t="str">
        <f>VLOOKUP(Assays!A48,AssayDescription!$A$2:$G$550,7,FALSE)</f>
        <v>BPCL00362A</v>
      </c>
    </row>
    <row r="49" spans="1:5" s="38" customFormat="1" x14ac:dyDescent="0.25">
      <c r="A49" s="5" t="s">
        <v>1592</v>
      </c>
      <c r="B49" s="76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PPC</v>
      </c>
      <c r="C49" s="79" t="str">
        <f>IFERROR(IF(VLOOKUP(B49,AssayDescription!$A$2:$G$531,5,FALSE)="Microbial Identification",IF(VLOOKUP(B49,AssayDescription!$A$2:$G$531,4,FALSE)=0,"",VLOOKUP(B49,AssayDescription!$A$2:$G$531,4,FALSE)),""),"")</f>
        <v/>
      </c>
      <c r="D49" s="80" t="str">
        <f>IF(VLOOKUP(Assays!$A49,AssayDescription!$A$2:$F$550,6,FALSE)=0,"",VLOOKUP(Assays!$A49,AssayDescription!$A$2:$F$550,6,FALSE))</f>
        <v/>
      </c>
      <c r="E49" s="81" t="str">
        <f>VLOOKUP(Assays!A49,AssayDescription!$A$2:$G$550,7,FALSE)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1" max="1" width="9.140625" style="16"/>
    <col min="2" max="2" width="9.140625" style="72"/>
    <col min="3" max="3" width="26.42578125" style="16" customWidth="1"/>
    <col min="4" max="16384" width="9.140625" style="16"/>
  </cols>
  <sheetData>
    <row r="1" spans="1:4" x14ac:dyDescent="0.25">
      <c r="A1" s="19" t="s">
        <v>0</v>
      </c>
      <c r="B1" s="19" t="s">
        <v>1593</v>
      </c>
      <c r="C1" s="48" t="s">
        <v>1542</v>
      </c>
      <c r="D1" s="20" t="s">
        <v>1595</v>
      </c>
    </row>
    <row r="2" spans="1:4" x14ac:dyDescent="0.25">
      <c r="A2" s="5" t="s">
        <v>1</v>
      </c>
      <c r="B2" s="110" t="s">
        <v>133</v>
      </c>
      <c r="C2" s="15" t="str">
        <f>'Array Table'!B2</f>
        <v>Acidaminococcus fermentans</v>
      </c>
      <c r="D2" s="35">
        <v>40</v>
      </c>
    </row>
    <row r="3" spans="1:4" x14ac:dyDescent="0.25">
      <c r="A3" s="5" t="s">
        <v>2</v>
      </c>
      <c r="B3" s="111"/>
      <c r="C3" s="46" t="str">
        <f>'Array Table'!B3</f>
        <v>Aeromonas enteropelogenes,Aeromonas hydrophila,Aeromonas punctata,Aeromonas media</v>
      </c>
      <c r="D3" s="35">
        <v>40</v>
      </c>
    </row>
    <row r="4" spans="1:4" x14ac:dyDescent="0.25">
      <c r="A4" s="5" t="s">
        <v>3</v>
      </c>
      <c r="B4" s="111"/>
      <c r="C4" s="46" t="str">
        <f>'Array Table'!B4</f>
        <v>Aeromonas veronii,Aeromonas sobria</v>
      </c>
      <c r="D4" s="35">
        <v>40</v>
      </c>
    </row>
    <row r="5" spans="1:4" x14ac:dyDescent="0.25">
      <c r="A5" s="5" t="s">
        <v>4</v>
      </c>
      <c r="B5" s="111"/>
      <c r="C5" s="46" t="str">
        <f>'Array Table'!B5</f>
        <v>Akkermansia muciniphila</v>
      </c>
      <c r="D5" s="35">
        <v>40</v>
      </c>
    </row>
    <row r="6" spans="1:4" x14ac:dyDescent="0.25">
      <c r="A6" s="5" t="s">
        <v>5</v>
      </c>
      <c r="B6" s="111"/>
      <c r="C6" s="46" t="str">
        <f>'Array Table'!B6</f>
        <v>Anaerococcus lactolyticus</v>
      </c>
      <c r="D6" s="35">
        <v>40</v>
      </c>
    </row>
    <row r="7" spans="1:4" x14ac:dyDescent="0.25">
      <c r="A7" s="5" t="s">
        <v>6</v>
      </c>
      <c r="B7" s="111"/>
      <c r="C7" s="46" t="str">
        <f>'Array Table'!B7</f>
        <v>Anaerostipes caccae</v>
      </c>
      <c r="D7" s="35">
        <v>40</v>
      </c>
    </row>
    <row r="8" spans="1:4" x14ac:dyDescent="0.25">
      <c r="A8" s="5" t="s">
        <v>7</v>
      </c>
      <c r="B8" s="111"/>
      <c r="C8" s="46" t="str">
        <f>'Array Table'!B8</f>
        <v>Anaerotruncus colihominis</v>
      </c>
      <c r="D8" s="35">
        <v>40</v>
      </c>
    </row>
    <row r="9" spans="1:4" x14ac:dyDescent="0.25">
      <c r="A9" s="5" t="s">
        <v>8</v>
      </c>
      <c r="B9" s="111"/>
      <c r="C9" s="46" t="str">
        <f>'Array Table'!B9</f>
        <v>Bacillus anthracis,Bacillus cereus</v>
      </c>
      <c r="D9" s="35">
        <v>40</v>
      </c>
    </row>
    <row r="10" spans="1:4" x14ac:dyDescent="0.25">
      <c r="A10" s="5" t="s">
        <v>9</v>
      </c>
      <c r="B10" s="111"/>
      <c r="C10" s="46" t="str">
        <f>'Array Table'!B10</f>
        <v>Bacteroides fragilis</v>
      </c>
      <c r="D10" s="35">
        <v>40</v>
      </c>
    </row>
    <row r="11" spans="1:4" x14ac:dyDescent="0.25">
      <c r="A11" s="5" t="s">
        <v>10</v>
      </c>
      <c r="B11" s="111"/>
      <c r="C11" s="46" t="str">
        <f>'Array Table'!B11</f>
        <v>Bacteroides thetaiotaomicron</v>
      </c>
      <c r="D11" s="35">
        <v>40</v>
      </c>
    </row>
    <row r="12" spans="1:4" x14ac:dyDescent="0.25">
      <c r="A12" s="4" t="s">
        <v>11</v>
      </c>
      <c r="B12" s="111"/>
      <c r="C12" s="46" t="str">
        <f>'Array Table'!B12</f>
        <v>Bacteroides vulgatus</v>
      </c>
      <c r="D12" s="35">
        <v>40</v>
      </c>
    </row>
    <row r="13" spans="1:4" x14ac:dyDescent="0.25">
      <c r="A13" s="4" t="s">
        <v>12</v>
      </c>
      <c r="B13" s="111"/>
      <c r="C13" s="46" t="str">
        <f>'Array Table'!B13</f>
        <v>Blautia hydrogenotrophica</v>
      </c>
      <c r="D13" s="35">
        <v>40</v>
      </c>
    </row>
    <row r="14" spans="1:4" x14ac:dyDescent="0.25">
      <c r="A14" s="4" t="s">
        <v>13</v>
      </c>
      <c r="B14" s="111"/>
      <c r="C14" s="46" t="str">
        <f>'Array Table'!B14</f>
        <v>Brevibacillus brevis</v>
      </c>
      <c r="D14" s="35">
        <v>40</v>
      </c>
    </row>
    <row r="15" spans="1:4" x14ac:dyDescent="0.25">
      <c r="A15" s="4" t="s">
        <v>14</v>
      </c>
      <c r="B15" s="111"/>
      <c r="C15" s="46" t="str">
        <f>'Array Table'!B15</f>
        <v>Butyricicoccus pullicaecorum</v>
      </c>
      <c r="D15" s="35">
        <v>40</v>
      </c>
    </row>
    <row r="16" spans="1:4" x14ac:dyDescent="0.25">
      <c r="A16" s="4" t="s">
        <v>15</v>
      </c>
      <c r="B16" s="111"/>
      <c r="C16" s="46" t="str">
        <f>'Array Table'!B16</f>
        <v>Campylobacter coli,Campylobacter subantarcticus,Campylobacter lari,Campylobacter jejuni</v>
      </c>
      <c r="D16" s="35">
        <v>40</v>
      </c>
    </row>
    <row r="17" spans="1:4" x14ac:dyDescent="0.25">
      <c r="A17" s="4" t="s">
        <v>16</v>
      </c>
      <c r="B17" s="111"/>
      <c r="C17" s="46" t="str">
        <f>'Array Table'!B17</f>
        <v>Campylobacter fetus</v>
      </c>
      <c r="D17" s="35">
        <v>40</v>
      </c>
    </row>
    <row r="18" spans="1:4" x14ac:dyDescent="0.25">
      <c r="A18" s="4" t="s">
        <v>17</v>
      </c>
      <c r="B18" s="111"/>
      <c r="C18" s="46" t="str">
        <f>'Array Table'!B18</f>
        <v>Campylobacter upsaliensis</v>
      </c>
      <c r="D18" s="35">
        <v>40</v>
      </c>
    </row>
    <row r="19" spans="1:4" x14ac:dyDescent="0.25">
      <c r="A19" s="4" t="s">
        <v>18</v>
      </c>
      <c r="B19" s="111"/>
      <c r="C19" s="46" t="str">
        <f>'Array Table'!B19</f>
        <v>Citrobacter freundii</v>
      </c>
      <c r="D19" s="35">
        <v>40</v>
      </c>
    </row>
    <row r="20" spans="1:4" x14ac:dyDescent="0.25">
      <c r="A20" s="4" t="s">
        <v>19</v>
      </c>
      <c r="B20" s="111"/>
      <c r="C20" s="46" t="str">
        <f>'Array Table'!B20</f>
        <v>Clostridium difficile</v>
      </c>
      <c r="D20" s="35">
        <v>40</v>
      </c>
    </row>
    <row r="21" spans="1:4" x14ac:dyDescent="0.25">
      <c r="A21" s="4" t="s">
        <v>20</v>
      </c>
      <c r="B21" s="111"/>
      <c r="C21" s="46" t="str">
        <f>'Array Table'!B21</f>
        <v>Clostridium perfringens</v>
      </c>
      <c r="D21" s="35">
        <v>40</v>
      </c>
    </row>
    <row r="22" spans="1:4" x14ac:dyDescent="0.25">
      <c r="A22" s="4" t="s">
        <v>21</v>
      </c>
      <c r="B22" s="111"/>
      <c r="C22" s="46" t="str">
        <f>'Array Table'!B22</f>
        <v>Clostridium septicum</v>
      </c>
      <c r="D22" s="35">
        <v>40</v>
      </c>
    </row>
    <row r="23" spans="1:4" x14ac:dyDescent="0.25">
      <c r="A23" s="4" t="s">
        <v>22</v>
      </c>
      <c r="B23" s="111"/>
      <c r="C23" s="46" t="str">
        <f>'Array Table'!B23</f>
        <v>Klebsiella oxytoca,Enterobacter cloacae</v>
      </c>
      <c r="D23" s="35">
        <v>40</v>
      </c>
    </row>
    <row r="24" spans="1:4" x14ac:dyDescent="0.25">
      <c r="A24" s="4" t="s">
        <v>23</v>
      </c>
      <c r="B24" s="111"/>
      <c r="C24" s="46" t="str">
        <f>'Array Table'!B24</f>
        <v>Enterococcus gallinarum,Enterococcus casseliflavus</v>
      </c>
      <c r="D24" s="35">
        <v>40</v>
      </c>
    </row>
    <row r="25" spans="1:4" x14ac:dyDescent="0.25">
      <c r="A25" s="4" t="s">
        <v>24</v>
      </c>
      <c r="B25" s="111"/>
      <c r="C25" s="46" t="str">
        <f>'Array Table'!B25</f>
        <v>Enterococcus faecalis</v>
      </c>
      <c r="D25" s="35">
        <v>40</v>
      </c>
    </row>
    <row r="26" spans="1:4" x14ac:dyDescent="0.25">
      <c r="A26" s="4" t="s">
        <v>25</v>
      </c>
      <c r="B26" s="111"/>
      <c r="C26" s="46" t="str">
        <f>'Array Table'!B26</f>
        <v>Enterococcus faecium</v>
      </c>
      <c r="D26" s="35">
        <v>40</v>
      </c>
    </row>
    <row r="27" spans="1:4" x14ac:dyDescent="0.25">
      <c r="A27" s="4" t="s">
        <v>26</v>
      </c>
      <c r="B27" s="111"/>
      <c r="C27" s="46" t="str">
        <f>'Array Table'!B27</f>
        <v>Enterococcus italicus</v>
      </c>
      <c r="D27" s="35">
        <v>40</v>
      </c>
    </row>
    <row r="28" spans="1:4" x14ac:dyDescent="0.25">
      <c r="A28" s="4" t="s">
        <v>27</v>
      </c>
      <c r="B28" s="111"/>
      <c r="C28" s="46" t="str">
        <f>'Array Table'!B28</f>
        <v>Francisella novicida,Francisella tularensis</v>
      </c>
      <c r="D28" s="35">
        <v>40</v>
      </c>
    </row>
    <row r="29" spans="1:4" x14ac:dyDescent="0.25">
      <c r="A29" s="4" t="s">
        <v>28</v>
      </c>
      <c r="B29" s="111"/>
      <c r="C29" s="46" t="str">
        <f>'Array Table'!B29</f>
        <v>Helicobacter cinaedi</v>
      </c>
      <c r="D29" s="35">
        <v>40</v>
      </c>
    </row>
    <row r="30" spans="1:4" x14ac:dyDescent="0.25">
      <c r="A30" s="4" t="s">
        <v>29</v>
      </c>
      <c r="B30" s="111"/>
      <c r="C30" s="46" t="str">
        <f>'Array Table'!B30</f>
        <v>Helicobacter fennelliae</v>
      </c>
      <c r="D30" s="35">
        <v>40</v>
      </c>
    </row>
    <row r="31" spans="1:4" x14ac:dyDescent="0.25">
      <c r="A31" s="4" t="s">
        <v>30</v>
      </c>
      <c r="B31" s="111"/>
      <c r="C31" s="46" t="str">
        <f>'Array Table'!B31</f>
        <v>Helicobacter pylori</v>
      </c>
      <c r="D31" s="35">
        <v>40</v>
      </c>
    </row>
    <row r="32" spans="1:4" x14ac:dyDescent="0.25">
      <c r="A32" s="4" t="s">
        <v>31</v>
      </c>
      <c r="B32" s="111"/>
      <c r="C32" s="46" t="str">
        <f>'Array Table'!B32</f>
        <v>Listeria monocytogenes</v>
      </c>
      <c r="D32" s="35">
        <v>40</v>
      </c>
    </row>
    <row r="33" spans="1:4" x14ac:dyDescent="0.25">
      <c r="A33" s="4" t="s">
        <v>32</v>
      </c>
      <c r="B33" s="111"/>
      <c r="C33" s="46" t="str">
        <f>'Array Table'!B33</f>
        <v>Morganella morganii</v>
      </c>
      <c r="D33" s="35">
        <v>40</v>
      </c>
    </row>
    <row r="34" spans="1:4" x14ac:dyDescent="0.25">
      <c r="A34" s="4" t="s">
        <v>33</v>
      </c>
      <c r="B34" s="111"/>
      <c r="C34" s="46" t="str">
        <f>'Array Table'!B34</f>
        <v>Mycobacterium avium</v>
      </c>
      <c r="D34" s="35">
        <v>40</v>
      </c>
    </row>
    <row r="35" spans="1:4" x14ac:dyDescent="0.25">
      <c r="A35" s="4" t="s">
        <v>34</v>
      </c>
      <c r="B35" s="111"/>
      <c r="C35" s="46" t="str">
        <f>'Array Table'!B35</f>
        <v>Mycobacterium intracellulare</v>
      </c>
      <c r="D35" s="35">
        <v>40</v>
      </c>
    </row>
    <row r="36" spans="1:4" x14ac:dyDescent="0.25">
      <c r="A36" s="4" t="s">
        <v>35</v>
      </c>
      <c r="B36" s="111"/>
      <c r="C36" s="46" t="str">
        <f>'Array Table'!B36</f>
        <v>Plesiomonas shigelloides</v>
      </c>
      <c r="D36" s="35">
        <v>40</v>
      </c>
    </row>
    <row r="37" spans="1:4" x14ac:dyDescent="0.25">
      <c r="A37" s="4" t="s">
        <v>36</v>
      </c>
      <c r="B37" s="111"/>
      <c r="C37" s="46" t="str">
        <f>'Array Table'!B37</f>
        <v>Shigella dysenteriae</v>
      </c>
      <c r="D37" s="35">
        <v>40</v>
      </c>
    </row>
    <row r="38" spans="1:4" x14ac:dyDescent="0.25">
      <c r="A38" s="5" t="s">
        <v>99</v>
      </c>
      <c r="B38" s="111"/>
      <c r="C38" s="46" t="str">
        <f>'Array Table'!B38</f>
        <v>Staphylococcus aureus</v>
      </c>
      <c r="D38" s="35">
        <v>40</v>
      </c>
    </row>
    <row r="39" spans="1:4" x14ac:dyDescent="0.25">
      <c r="A39" s="5" t="s">
        <v>37</v>
      </c>
      <c r="B39" s="111"/>
      <c r="C39" s="46" t="str">
        <f>'Array Table'!B39</f>
        <v>Streptococcus agalactiae</v>
      </c>
      <c r="D39" s="35">
        <v>40</v>
      </c>
    </row>
    <row r="40" spans="1:4" x14ac:dyDescent="0.25">
      <c r="A40" s="5" t="s">
        <v>38</v>
      </c>
      <c r="B40" s="111"/>
      <c r="C40" s="46" t="str">
        <f>'Array Table'!B40</f>
        <v>Streptococcus pyogenes</v>
      </c>
      <c r="D40" s="35">
        <v>40</v>
      </c>
    </row>
    <row r="41" spans="1:4" x14ac:dyDescent="0.25">
      <c r="A41" s="5" t="s">
        <v>39</v>
      </c>
      <c r="B41" s="111"/>
      <c r="C41" s="46" t="str">
        <f>'Array Table'!B41</f>
        <v>Streptococcus suis</v>
      </c>
      <c r="D41" s="35">
        <v>40</v>
      </c>
    </row>
    <row r="42" spans="1:4" x14ac:dyDescent="0.25">
      <c r="A42" s="5" t="s">
        <v>40</v>
      </c>
      <c r="B42" s="111"/>
      <c r="C42" s="46" t="str">
        <f>'Array Table'!B42</f>
        <v>Vibrio cholerae</v>
      </c>
      <c r="D42" s="35">
        <v>40</v>
      </c>
    </row>
    <row r="43" spans="1:4" x14ac:dyDescent="0.25">
      <c r="A43" s="5" t="s">
        <v>41</v>
      </c>
      <c r="B43" s="111"/>
      <c r="C43" s="46" t="str">
        <f>'Array Table'!B43</f>
        <v>Vibrio parahaemolyticus</v>
      </c>
      <c r="D43" s="35">
        <v>40</v>
      </c>
    </row>
    <row r="44" spans="1:4" x14ac:dyDescent="0.25">
      <c r="A44" s="5" t="s">
        <v>42</v>
      </c>
      <c r="B44" s="111"/>
      <c r="C44" s="46" t="str">
        <f>'Array Table'!B44</f>
        <v>Vibrio vulnificus</v>
      </c>
      <c r="D44" s="35">
        <v>40</v>
      </c>
    </row>
    <row r="45" spans="1:4" x14ac:dyDescent="0.25">
      <c r="A45" s="5" t="s">
        <v>43</v>
      </c>
      <c r="B45" s="111"/>
      <c r="C45" s="46" t="str">
        <f>'Array Table'!B45</f>
        <v>Yersinia enterocolitica</v>
      </c>
      <c r="D45" s="35">
        <v>40</v>
      </c>
    </row>
    <row r="46" spans="1:4" x14ac:dyDescent="0.25">
      <c r="A46" s="5" t="s">
        <v>44</v>
      </c>
      <c r="B46" s="111"/>
      <c r="C46" s="46" t="str">
        <f>'Array Table'!B46</f>
        <v>Yersinia pestis,Yersinia pseudotuberculosis</v>
      </c>
      <c r="D46" s="35">
        <v>40</v>
      </c>
    </row>
    <row r="47" spans="1:4" x14ac:dyDescent="0.25">
      <c r="A47" s="5" t="s">
        <v>45</v>
      </c>
      <c r="B47" s="111"/>
      <c r="C47" s="46" t="str">
        <f>'Array Table'!B47</f>
        <v>Pan Bacteria 1</v>
      </c>
      <c r="D47" s="35">
        <v>40</v>
      </c>
    </row>
    <row r="48" spans="1:4" x14ac:dyDescent="0.25">
      <c r="A48" s="5" t="s">
        <v>46</v>
      </c>
      <c r="B48" s="111"/>
      <c r="C48" s="46" t="str">
        <f>'Array Table'!B48</f>
        <v>Pan Bacteria 3</v>
      </c>
      <c r="D48" s="35">
        <v>40</v>
      </c>
    </row>
    <row r="49" spans="1:4" x14ac:dyDescent="0.25">
      <c r="A49" s="5" t="s">
        <v>47</v>
      </c>
      <c r="B49" s="112"/>
      <c r="C49" s="46" t="str">
        <f>'Array Table'!B49</f>
        <v>PPC</v>
      </c>
      <c r="D49" s="35">
        <v>40</v>
      </c>
    </row>
    <row r="50" spans="1:4" x14ac:dyDescent="0.25">
      <c r="A50" s="5" t="s">
        <v>48</v>
      </c>
      <c r="B50" s="110" t="s">
        <v>1597</v>
      </c>
      <c r="C50" s="46" t="str">
        <f>'Array Table'!B2</f>
        <v>Acidaminococcus fermentans</v>
      </c>
      <c r="D50" s="35"/>
    </row>
    <row r="51" spans="1:4" x14ac:dyDescent="0.25">
      <c r="A51" s="5" t="s">
        <v>49</v>
      </c>
      <c r="B51" s="111"/>
      <c r="C51" s="46" t="str">
        <f>'Array Table'!B3</f>
        <v>Aeromonas enteropelogenes,Aeromonas hydrophila,Aeromonas punctata,Aeromonas media</v>
      </c>
      <c r="D51" s="35"/>
    </row>
    <row r="52" spans="1:4" x14ac:dyDescent="0.25">
      <c r="A52" s="5" t="s">
        <v>50</v>
      </c>
      <c r="B52" s="111"/>
      <c r="C52" s="46" t="str">
        <f>'Array Table'!B4</f>
        <v>Aeromonas veronii,Aeromonas sobria</v>
      </c>
      <c r="D52" s="35"/>
    </row>
    <row r="53" spans="1:4" x14ac:dyDescent="0.25">
      <c r="A53" s="5" t="s">
        <v>51</v>
      </c>
      <c r="B53" s="111"/>
      <c r="C53" s="46" t="str">
        <f>'Array Table'!B5</f>
        <v>Akkermansia muciniphila</v>
      </c>
      <c r="D53" s="35"/>
    </row>
    <row r="54" spans="1:4" x14ac:dyDescent="0.25">
      <c r="A54" s="5" t="s">
        <v>52</v>
      </c>
      <c r="B54" s="111"/>
      <c r="C54" s="46" t="str">
        <f>'Array Table'!B6</f>
        <v>Anaerococcus lactolyticus</v>
      </c>
      <c r="D54" s="35"/>
    </row>
    <row r="55" spans="1:4" x14ac:dyDescent="0.25">
      <c r="A55" s="5" t="s">
        <v>53</v>
      </c>
      <c r="B55" s="111"/>
      <c r="C55" s="46" t="str">
        <f>'Array Table'!B7</f>
        <v>Anaerostipes caccae</v>
      </c>
      <c r="D55" s="35"/>
    </row>
    <row r="56" spans="1:4" x14ac:dyDescent="0.25">
      <c r="A56" s="5" t="s">
        <v>54</v>
      </c>
      <c r="B56" s="111"/>
      <c r="C56" s="46" t="str">
        <f>'Array Table'!B8</f>
        <v>Anaerotruncus colihominis</v>
      </c>
      <c r="D56" s="35"/>
    </row>
    <row r="57" spans="1:4" x14ac:dyDescent="0.25">
      <c r="A57" s="5" t="s">
        <v>55</v>
      </c>
      <c r="B57" s="111"/>
      <c r="C57" s="46" t="str">
        <f>'Array Table'!B9</f>
        <v>Bacillus anthracis,Bacillus cereus</v>
      </c>
      <c r="D57" s="35"/>
    </row>
    <row r="58" spans="1:4" x14ac:dyDescent="0.25">
      <c r="A58" s="5" t="s">
        <v>56</v>
      </c>
      <c r="B58" s="111"/>
      <c r="C58" s="46" t="str">
        <f>'Array Table'!B10</f>
        <v>Bacteroides fragilis</v>
      </c>
      <c r="D58" s="35"/>
    </row>
    <row r="59" spans="1:4" x14ac:dyDescent="0.25">
      <c r="A59" s="5" t="s">
        <v>57</v>
      </c>
      <c r="B59" s="111"/>
      <c r="C59" s="46" t="str">
        <f>'Array Table'!B11</f>
        <v>Bacteroides thetaiotaomicron</v>
      </c>
      <c r="D59" s="35"/>
    </row>
    <row r="60" spans="1:4" x14ac:dyDescent="0.25">
      <c r="A60" s="5" t="s">
        <v>58</v>
      </c>
      <c r="B60" s="111"/>
      <c r="C60" s="46" t="str">
        <f>'Array Table'!B12</f>
        <v>Bacteroides vulgatus</v>
      </c>
      <c r="D60" s="35"/>
    </row>
    <row r="61" spans="1:4" x14ac:dyDescent="0.25">
      <c r="A61" s="5" t="s">
        <v>59</v>
      </c>
      <c r="B61" s="111"/>
      <c r="C61" s="46" t="str">
        <f>'Array Table'!B13</f>
        <v>Blautia hydrogenotrophica</v>
      </c>
      <c r="D61" s="35"/>
    </row>
    <row r="62" spans="1:4" x14ac:dyDescent="0.25">
      <c r="A62" s="5" t="s">
        <v>60</v>
      </c>
      <c r="B62" s="111"/>
      <c r="C62" s="46" t="str">
        <f>'Array Table'!B14</f>
        <v>Brevibacillus brevis</v>
      </c>
      <c r="D62" s="35"/>
    </row>
    <row r="63" spans="1:4" x14ac:dyDescent="0.25">
      <c r="A63" s="5" t="s">
        <v>61</v>
      </c>
      <c r="B63" s="111"/>
      <c r="C63" s="46" t="str">
        <f>'Array Table'!B15</f>
        <v>Butyricicoccus pullicaecorum</v>
      </c>
      <c r="D63" s="35"/>
    </row>
    <row r="64" spans="1:4" x14ac:dyDescent="0.25">
      <c r="A64" s="5" t="s">
        <v>62</v>
      </c>
      <c r="B64" s="111"/>
      <c r="C64" s="46" t="str">
        <f>'Array Table'!B16</f>
        <v>Campylobacter coli,Campylobacter subantarcticus,Campylobacter lari,Campylobacter jejuni</v>
      </c>
      <c r="D64" s="35"/>
    </row>
    <row r="65" spans="1:4" x14ac:dyDescent="0.25">
      <c r="A65" s="5" t="s">
        <v>63</v>
      </c>
      <c r="B65" s="111"/>
      <c r="C65" s="46" t="str">
        <f>'Array Table'!B17</f>
        <v>Campylobacter fetus</v>
      </c>
      <c r="D65" s="35"/>
    </row>
    <row r="66" spans="1:4" x14ac:dyDescent="0.25">
      <c r="A66" s="5" t="s">
        <v>64</v>
      </c>
      <c r="B66" s="111"/>
      <c r="C66" s="46" t="str">
        <f>'Array Table'!B18</f>
        <v>Campylobacter upsaliensis</v>
      </c>
      <c r="D66" s="35"/>
    </row>
    <row r="67" spans="1:4" x14ac:dyDescent="0.25">
      <c r="A67" s="5" t="s">
        <v>65</v>
      </c>
      <c r="B67" s="111"/>
      <c r="C67" s="46" t="str">
        <f>'Array Table'!B19</f>
        <v>Citrobacter freundii</v>
      </c>
      <c r="D67" s="35"/>
    </row>
    <row r="68" spans="1:4" x14ac:dyDescent="0.25">
      <c r="A68" s="5" t="s">
        <v>66</v>
      </c>
      <c r="B68" s="111"/>
      <c r="C68" s="46" t="str">
        <f>'Array Table'!B20</f>
        <v>Clostridium difficile</v>
      </c>
      <c r="D68" s="35"/>
    </row>
    <row r="69" spans="1:4" x14ac:dyDescent="0.25">
      <c r="A69" s="5" t="s">
        <v>67</v>
      </c>
      <c r="B69" s="111"/>
      <c r="C69" s="46" t="str">
        <f>'Array Table'!B21</f>
        <v>Clostridium perfringens</v>
      </c>
      <c r="D69" s="35"/>
    </row>
    <row r="70" spans="1:4" x14ac:dyDescent="0.25">
      <c r="A70" s="5" t="s">
        <v>68</v>
      </c>
      <c r="B70" s="111"/>
      <c r="C70" s="46" t="str">
        <f>'Array Table'!B22</f>
        <v>Clostridium septicum</v>
      </c>
      <c r="D70" s="35"/>
    </row>
    <row r="71" spans="1:4" x14ac:dyDescent="0.25">
      <c r="A71" s="5" t="s">
        <v>69</v>
      </c>
      <c r="B71" s="111"/>
      <c r="C71" s="46" t="str">
        <f>'Array Table'!B23</f>
        <v>Klebsiella oxytoca,Enterobacter cloacae</v>
      </c>
      <c r="D71" s="35"/>
    </row>
    <row r="72" spans="1:4" x14ac:dyDescent="0.25">
      <c r="A72" s="5" t="s">
        <v>70</v>
      </c>
      <c r="B72" s="111"/>
      <c r="C72" s="46" t="str">
        <f>'Array Table'!B24</f>
        <v>Enterococcus gallinarum,Enterococcus casseliflavus</v>
      </c>
      <c r="D72" s="35"/>
    </row>
    <row r="73" spans="1:4" x14ac:dyDescent="0.25">
      <c r="A73" s="5" t="s">
        <v>71</v>
      </c>
      <c r="B73" s="111"/>
      <c r="C73" s="46" t="str">
        <f>'Array Table'!B25</f>
        <v>Enterococcus faecalis</v>
      </c>
      <c r="D73" s="35"/>
    </row>
    <row r="74" spans="1:4" x14ac:dyDescent="0.25">
      <c r="A74" s="5" t="s">
        <v>72</v>
      </c>
      <c r="B74" s="111"/>
      <c r="C74" s="46" t="str">
        <f>'Array Table'!B26</f>
        <v>Enterococcus faecium</v>
      </c>
      <c r="D74" s="35"/>
    </row>
    <row r="75" spans="1:4" x14ac:dyDescent="0.25">
      <c r="A75" s="5" t="s">
        <v>73</v>
      </c>
      <c r="B75" s="111"/>
      <c r="C75" s="46" t="str">
        <f>'Array Table'!B27</f>
        <v>Enterococcus italicus</v>
      </c>
      <c r="D75" s="35"/>
    </row>
    <row r="76" spans="1:4" x14ac:dyDescent="0.25">
      <c r="A76" s="5" t="s">
        <v>74</v>
      </c>
      <c r="B76" s="111"/>
      <c r="C76" s="46" t="str">
        <f>'Array Table'!B28</f>
        <v>Francisella novicida,Francisella tularensis</v>
      </c>
      <c r="D76" s="35"/>
    </row>
    <row r="77" spans="1:4" x14ac:dyDescent="0.25">
      <c r="A77" s="5" t="s">
        <v>75</v>
      </c>
      <c r="B77" s="111"/>
      <c r="C77" s="46" t="str">
        <f>'Array Table'!B29</f>
        <v>Helicobacter cinaedi</v>
      </c>
      <c r="D77" s="35"/>
    </row>
    <row r="78" spans="1:4" x14ac:dyDescent="0.25">
      <c r="A78" s="5" t="s">
        <v>76</v>
      </c>
      <c r="B78" s="111"/>
      <c r="C78" s="46" t="str">
        <f>'Array Table'!B30</f>
        <v>Helicobacter fennelliae</v>
      </c>
      <c r="D78" s="35"/>
    </row>
    <row r="79" spans="1:4" x14ac:dyDescent="0.25">
      <c r="A79" s="5" t="s">
        <v>77</v>
      </c>
      <c r="B79" s="111"/>
      <c r="C79" s="46" t="str">
        <f>'Array Table'!B31</f>
        <v>Helicobacter pylori</v>
      </c>
      <c r="D79" s="35"/>
    </row>
    <row r="80" spans="1:4" x14ac:dyDescent="0.25">
      <c r="A80" s="5" t="s">
        <v>78</v>
      </c>
      <c r="B80" s="111"/>
      <c r="C80" s="46" t="str">
        <f>'Array Table'!B32</f>
        <v>Listeria monocytogenes</v>
      </c>
      <c r="D80" s="35"/>
    </row>
    <row r="81" spans="1:4" x14ac:dyDescent="0.25">
      <c r="A81" s="5" t="s">
        <v>79</v>
      </c>
      <c r="B81" s="111"/>
      <c r="C81" s="46" t="str">
        <f>'Array Table'!B33</f>
        <v>Morganella morganii</v>
      </c>
      <c r="D81" s="35"/>
    </row>
    <row r="82" spans="1:4" x14ac:dyDescent="0.25">
      <c r="A82" s="5" t="s">
        <v>80</v>
      </c>
      <c r="B82" s="111"/>
      <c r="C82" s="46" t="str">
        <f>'Array Table'!B34</f>
        <v>Mycobacterium avium</v>
      </c>
      <c r="D82" s="35"/>
    </row>
    <row r="83" spans="1:4" x14ac:dyDescent="0.25">
      <c r="A83" s="5" t="s">
        <v>81</v>
      </c>
      <c r="B83" s="111"/>
      <c r="C83" s="46" t="str">
        <f>'Array Table'!B35</f>
        <v>Mycobacterium intracellulare</v>
      </c>
      <c r="D83" s="35"/>
    </row>
    <row r="84" spans="1:4" x14ac:dyDescent="0.25">
      <c r="A84" s="5" t="s">
        <v>82</v>
      </c>
      <c r="B84" s="111"/>
      <c r="C84" s="46" t="str">
        <f>'Array Table'!B36</f>
        <v>Plesiomonas shigelloides</v>
      </c>
      <c r="D84" s="35"/>
    </row>
    <row r="85" spans="1:4" x14ac:dyDescent="0.25">
      <c r="A85" s="5" t="s">
        <v>83</v>
      </c>
      <c r="B85" s="111"/>
      <c r="C85" s="46" t="str">
        <f>'Array Table'!B37</f>
        <v>Shigella dysenteriae</v>
      </c>
      <c r="D85" s="35"/>
    </row>
    <row r="86" spans="1:4" x14ac:dyDescent="0.25">
      <c r="A86" s="21" t="s">
        <v>84</v>
      </c>
      <c r="B86" s="111"/>
      <c r="C86" s="46" t="str">
        <f>'Array Table'!B38</f>
        <v>Staphylococcus aureus</v>
      </c>
      <c r="D86" s="35"/>
    </row>
    <row r="87" spans="1:4" x14ac:dyDescent="0.25">
      <c r="A87" s="21" t="s">
        <v>85</v>
      </c>
      <c r="B87" s="111"/>
      <c r="C87" s="46" t="str">
        <f>'Array Table'!B39</f>
        <v>Streptococcus agalactiae</v>
      </c>
      <c r="D87" s="35"/>
    </row>
    <row r="88" spans="1:4" x14ac:dyDescent="0.25">
      <c r="A88" s="21" t="s">
        <v>100</v>
      </c>
      <c r="B88" s="111"/>
      <c r="C88" s="46" t="str">
        <f>'Array Table'!B40</f>
        <v>Streptococcus pyogenes</v>
      </c>
      <c r="D88" s="35"/>
    </row>
    <row r="89" spans="1:4" x14ac:dyDescent="0.25">
      <c r="A89" s="21" t="s">
        <v>101</v>
      </c>
      <c r="B89" s="111"/>
      <c r="C89" s="46" t="str">
        <f>'Array Table'!B41</f>
        <v>Streptococcus suis</v>
      </c>
      <c r="D89" s="35"/>
    </row>
    <row r="90" spans="1:4" x14ac:dyDescent="0.25">
      <c r="A90" s="21" t="s">
        <v>102</v>
      </c>
      <c r="B90" s="111"/>
      <c r="C90" s="46" t="str">
        <f>'Array Table'!B42</f>
        <v>Vibrio cholerae</v>
      </c>
      <c r="D90" s="35"/>
    </row>
    <row r="91" spans="1:4" x14ac:dyDescent="0.25">
      <c r="A91" s="21" t="s">
        <v>103</v>
      </c>
      <c r="B91" s="111"/>
      <c r="C91" s="46" t="str">
        <f>'Array Table'!B43</f>
        <v>Vibrio parahaemolyticus</v>
      </c>
      <c r="D91" s="35"/>
    </row>
    <row r="92" spans="1:4" x14ac:dyDescent="0.25">
      <c r="A92" s="21" t="s">
        <v>104</v>
      </c>
      <c r="B92" s="111"/>
      <c r="C92" s="46" t="str">
        <f>'Array Table'!B44</f>
        <v>Vibrio vulnificus</v>
      </c>
      <c r="D92" s="35"/>
    </row>
    <row r="93" spans="1:4" x14ac:dyDescent="0.25">
      <c r="A93" s="21" t="s">
        <v>105</v>
      </c>
      <c r="B93" s="111"/>
      <c r="C93" s="46" t="str">
        <f>'Array Table'!B45</f>
        <v>Yersinia enterocolitica</v>
      </c>
      <c r="D93" s="35"/>
    </row>
    <row r="94" spans="1:4" x14ac:dyDescent="0.25">
      <c r="A94" s="21" t="s">
        <v>106</v>
      </c>
      <c r="B94" s="111"/>
      <c r="C94" s="46" t="str">
        <f>'Array Table'!B46</f>
        <v>Yersinia pestis,Yersinia pseudotuberculosis</v>
      </c>
      <c r="D94" s="35"/>
    </row>
    <row r="95" spans="1:4" x14ac:dyDescent="0.25">
      <c r="A95" s="21" t="s">
        <v>107</v>
      </c>
      <c r="B95" s="111"/>
      <c r="C95" s="46" t="str">
        <f>'Array Table'!B47</f>
        <v>Pan Bacteria 1</v>
      </c>
      <c r="D95" s="35"/>
    </row>
    <row r="96" spans="1:4" x14ac:dyDescent="0.25">
      <c r="A96" s="21" t="s">
        <v>108</v>
      </c>
      <c r="B96" s="111"/>
      <c r="C96" s="46" t="str">
        <f>'Array Table'!B48</f>
        <v>Pan Bacteria 3</v>
      </c>
      <c r="D96" s="35"/>
    </row>
    <row r="97" spans="1:4" x14ac:dyDescent="0.25">
      <c r="A97" s="21" t="s">
        <v>109</v>
      </c>
      <c r="B97" s="112"/>
      <c r="C97" s="46" t="str">
        <f>'Array Table'!B49</f>
        <v>PPC</v>
      </c>
      <c r="D97" s="35"/>
    </row>
  </sheetData>
  <mergeCells count="2">
    <mergeCell ref="B2:B49"/>
    <mergeCell ref="B50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2" max="2" width="9.140625" style="72"/>
    <col min="3" max="3" width="26.42578125" style="72" customWidth="1"/>
    <col min="4" max="4" width="12.85546875" customWidth="1"/>
  </cols>
  <sheetData>
    <row r="1" spans="1:4" x14ac:dyDescent="0.25">
      <c r="A1" s="19" t="s">
        <v>0</v>
      </c>
      <c r="B1" s="19" t="s">
        <v>1593</v>
      </c>
      <c r="C1" s="48" t="s">
        <v>1542</v>
      </c>
      <c r="D1" s="20" t="s">
        <v>1596</v>
      </c>
    </row>
    <row r="2" spans="1:4" x14ac:dyDescent="0.25">
      <c r="A2" s="5" t="s">
        <v>1</v>
      </c>
      <c r="B2" s="110" t="s">
        <v>86</v>
      </c>
      <c r="C2" s="46" t="str">
        <f>'Array Table'!B2</f>
        <v>Acidaminococcus fermentans</v>
      </c>
      <c r="D2" s="35">
        <v>40</v>
      </c>
    </row>
    <row r="3" spans="1:4" x14ac:dyDescent="0.25">
      <c r="A3" s="5" t="s">
        <v>2</v>
      </c>
      <c r="B3" s="111"/>
      <c r="C3" s="46" t="str">
        <f>'Array Table'!B3</f>
        <v>Aeromonas enteropelogenes,Aeromonas hydrophila,Aeromonas punctata,Aeromonas media</v>
      </c>
      <c r="D3" s="35">
        <v>40</v>
      </c>
    </row>
    <row r="4" spans="1:4" x14ac:dyDescent="0.25">
      <c r="A4" s="5" t="s">
        <v>3</v>
      </c>
      <c r="B4" s="111"/>
      <c r="C4" s="46" t="str">
        <f>'Array Table'!B4</f>
        <v>Aeromonas veronii,Aeromonas sobria</v>
      </c>
      <c r="D4" s="35">
        <v>40</v>
      </c>
    </row>
    <row r="5" spans="1:4" x14ac:dyDescent="0.25">
      <c r="A5" s="5" t="s">
        <v>4</v>
      </c>
      <c r="B5" s="111"/>
      <c r="C5" s="46" t="str">
        <f>'Array Table'!B5</f>
        <v>Akkermansia muciniphila</v>
      </c>
      <c r="D5" s="35">
        <v>40</v>
      </c>
    </row>
    <row r="6" spans="1:4" x14ac:dyDescent="0.25">
      <c r="A6" s="5" t="s">
        <v>5</v>
      </c>
      <c r="B6" s="111"/>
      <c r="C6" s="46" t="str">
        <f>'Array Table'!B6</f>
        <v>Anaerococcus lactolyticus</v>
      </c>
      <c r="D6" s="35">
        <v>40</v>
      </c>
    </row>
    <row r="7" spans="1:4" x14ac:dyDescent="0.25">
      <c r="A7" s="5" t="s">
        <v>6</v>
      </c>
      <c r="B7" s="111"/>
      <c r="C7" s="46" t="str">
        <f>'Array Table'!B7</f>
        <v>Anaerostipes caccae</v>
      </c>
      <c r="D7" s="35">
        <v>40</v>
      </c>
    </row>
    <row r="8" spans="1:4" x14ac:dyDescent="0.25">
      <c r="A8" s="5" t="s">
        <v>7</v>
      </c>
      <c r="B8" s="111"/>
      <c r="C8" s="46" t="str">
        <f>'Array Table'!B8</f>
        <v>Anaerotruncus colihominis</v>
      </c>
      <c r="D8" s="35">
        <v>40</v>
      </c>
    </row>
    <row r="9" spans="1:4" x14ac:dyDescent="0.25">
      <c r="A9" s="5" t="s">
        <v>8</v>
      </c>
      <c r="B9" s="111"/>
      <c r="C9" s="46" t="str">
        <f>'Array Table'!B9</f>
        <v>Bacillus anthracis,Bacillus cereus</v>
      </c>
      <c r="D9" s="35">
        <v>40</v>
      </c>
    </row>
    <row r="10" spans="1:4" x14ac:dyDescent="0.25">
      <c r="A10" s="5" t="s">
        <v>9</v>
      </c>
      <c r="B10" s="111"/>
      <c r="C10" s="46" t="str">
        <f>'Array Table'!B10</f>
        <v>Bacteroides fragilis</v>
      </c>
      <c r="D10" s="35">
        <v>40</v>
      </c>
    </row>
    <row r="11" spans="1:4" x14ac:dyDescent="0.25">
      <c r="A11" s="5" t="s">
        <v>10</v>
      </c>
      <c r="B11" s="111"/>
      <c r="C11" s="46" t="str">
        <f>'Array Table'!B11</f>
        <v>Bacteroides thetaiotaomicron</v>
      </c>
      <c r="D11" s="35">
        <v>40</v>
      </c>
    </row>
    <row r="12" spans="1:4" x14ac:dyDescent="0.25">
      <c r="A12" s="4" t="s">
        <v>11</v>
      </c>
      <c r="B12" s="111"/>
      <c r="C12" s="46" t="str">
        <f>'Array Table'!B12</f>
        <v>Bacteroides vulgatus</v>
      </c>
      <c r="D12" s="35">
        <v>40</v>
      </c>
    </row>
    <row r="13" spans="1:4" x14ac:dyDescent="0.25">
      <c r="A13" s="4" t="s">
        <v>12</v>
      </c>
      <c r="B13" s="111"/>
      <c r="C13" s="46" t="str">
        <f>'Array Table'!B13</f>
        <v>Blautia hydrogenotrophica</v>
      </c>
      <c r="D13" s="35">
        <v>40</v>
      </c>
    </row>
    <row r="14" spans="1:4" x14ac:dyDescent="0.25">
      <c r="A14" s="4" t="s">
        <v>13</v>
      </c>
      <c r="B14" s="111"/>
      <c r="C14" s="46" t="str">
        <f>'Array Table'!B14</f>
        <v>Brevibacillus brevis</v>
      </c>
      <c r="D14" s="35">
        <v>40</v>
      </c>
    </row>
    <row r="15" spans="1:4" x14ac:dyDescent="0.25">
      <c r="A15" s="4" t="s">
        <v>14</v>
      </c>
      <c r="B15" s="111"/>
      <c r="C15" s="46" t="str">
        <f>'Array Table'!B15</f>
        <v>Butyricicoccus pullicaecorum</v>
      </c>
      <c r="D15" s="35">
        <v>40</v>
      </c>
    </row>
    <row r="16" spans="1:4" x14ac:dyDescent="0.25">
      <c r="A16" s="4" t="s">
        <v>15</v>
      </c>
      <c r="B16" s="111"/>
      <c r="C16" s="46" t="str">
        <f>'Array Table'!B16</f>
        <v>Campylobacter coli,Campylobacter subantarcticus,Campylobacter lari,Campylobacter jejuni</v>
      </c>
      <c r="D16" s="35">
        <v>40</v>
      </c>
    </row>
    <row r="17" spans="1:4" x14ac:dyDescent="0.25">
      <c r="A17" s="4" t="s">
        <v>16</v>
      </c>
      <c r="B17" s="111"/>
      <c r="C17" s="46" t="str">
        <f>'Array Table'!B17</f>
        <v>Campylobacter fetus</v>
      </c>
      <c r="D17" s="35">
        <v>40</v>
      </c>
    </row>
    <row r="18" spans="1:4" x14ac:dyDescent="0.25">
      <c r="A18" s="4" t="s">
        <v>17</v>
      </c>
      <c r="B18" s="111"/>
      <c r="C18" s="46" t="str">
        <f>'Array Table'!B18</f>
        <v>Campylobacter upsaliensis</v>
      </c>
      <c r="D18" s="35">
        <v>40</v>
      </c>
    </row>
    <row r="19" spans="1:4" x14ac:dyDescent="0.25">
      <c r="A19" s="4" t="s">
        <v>18</v>
      </c>
      <c r="B19" s="111"/>
      <c r="C19" s="46" t="str">
        <f>'Array Table'!B19</f>
        <v>Citrobacter freundii</v>
      </c>
      <c r="D19" s="35">
        <v>40</v>
      </c>
    </row>
    <row r="20" spans="1:4" x14ac:dyDescent="0.25">
      <c r="A20" s="4" t="s">
        <v>19</v>
      </c>
      <c r="B20" s="111"/>
      <c r="C20" s="46" t="str">
        <f>'Array Table'!B20</f>
        <v>Clostridium difficile</v>
      </c>
      <c r="D20" s="35">
        <v>30</v>
      </c>
    </row>
    <row r="21" spans="1:4" x14ac:dyDescent="0.25">
      <c r="A21" s="4" t="s">
        <v>20</v>
      </c>
      <c r="B21" s="111"/>
      <c r="C21" s="46" t="str">
        <f>'Array Table'!B21</f>
        <v>Clostridium perfringens</v>
      </c>
      <c r="D21" s="35">
        <v>30</v>
      </c>
    </row>
    <row r="22" spans="1:4" x14ac:dyDescent="0.25">
      <c r="A22" s="4" t="s">
        <v>21</v>
      </c>
      <c r="B22" s="111"/>
      <c r="C22" s="46" t="str">
        <f>'Array Table'!B22</f>
        <v>Clostridium septicum</v>
      </c>
      <c r="D22" s="35">
        <v>31</v>
      </c>
    </row>
    <row r="23" spans="1:4" x14ac:dyDescent="0.25">
      <c r="A23" s="4" t="s">
        <v>22</v>
      </c>
      <c r="B23" s="111"/>
      <c r="C23" s="46" t="str">
        <f>'Array Table'!B23</f>
        <v>Klebsiella oxytoca,Enterobacter cloacae</v>
      </c>
      <c r="D23" s="35">
        <v>30</v>
      </c>
    </row>
    <row r="24" spans="1:4" x14ac:dyDescent="0.25">
      <c r="A24" s="4" t="s">
        <v>23</v>
      </c>
      <c r="B24" s="111"/>
      <c r="C24" s="46" t="str">
        <f>'Array Table'!B24</f>
        <v>Enterococcus gallinarum,Enterococcus casseliflavus</v>
      </c>
      <c r="D24" s="35">
        <v>36</v>
      </c>
    </row>
    <row r="25" spans="1:4" x14ac:dyDescent="0.25">
      <c r="A25" s="4" t="s">
        <v>24</v>
      </c>
      <c r="B25" s="111"/>
      <c r="C25" s="46" t="str">
        <f>'Array Table'!B25</f>
        <v>Enterococcus faecalis</v>
      </c>
      <c r="D25" s="35">
        <v>40</v>
      </c>
    </row>
    <row r="26" spans="1:4" x14ac:dyDescent="0.25">
      <c r="A26" s="4" t="s">
        <v>25</v>
      </c>
      <c r="B26" s="111"/>
      <c r="C26" s="46" t="str">
        <f>'Array Table'!B26</f>
        <v>Enterococcus faecium</v>
      </c>
      <c r="D26" s="35">
        <v>40</v>
      </c>
    </row>
    <row r="27" spans="1:4" x14ac:dyDescent="0.25">
      <c r="A27" s="4" t="s">
        <v>26</v>
      </c>
      <c r="B27" s="111"/>
      <c r="C27" s="46" t="str">
        <f>'Array Table'!B27</f>
        <v>Enterococcus italicus</v>
      </c>
      <c r="D27" s="35">
        <v>40</v>
      </c>
    </row>
    <row r="28" spans="1:4" x14ac:dyDescent="0.25">
      <c r="A28" s="4" t="s">
        <v>27</v>
      </c>
      <c r="B28" s="111"/>
      <c r="C28" s="46" t="str">
        <f>'Array Table'!B28</f>
        <v>Francisella novicida,Francisella tularensis</v>
      </c>
      <c r="D28" s="35">
        <v>40</v>
      </c>
    </row>
    <row r="29" spans="1:4" x14ac:dyDescent="0.25">
      <c r="A29" s="4" t="s">
        <v>28</v>
      </c>
      <c r="B29" s="111"/>
      <c r="C29" s="46" t="str">
        <f>'Array Table'!B29</f>
        <v>Helicobacter cinaedi</v>
      </c>
      <c r="D29" s="35">
        <v>40</v>
      </c>
    </row>
    <row r="30" spans="1:4" x14ac:dyDescent="0.25">
      <c r="A30" s="4" t="s">
        <v>29</v>
      </c>
      <c r="B30" s="111"/>
      <c r="C30" s="46" t="str">
        <f>'Array Table'!B30</f>
        <v>Helicobacter fennelliae</v>
      </c>
      <c r="D30" s="35">
        <v>40</v>
      </c>
    </row>
    <row r="31" spans="1:4" x14ac:dyDescent="0.25">
      <c r="A31" s="4" t="s">
        <v>30</v>
      </c>
      <c r="B31" s="111"/>
      <c r="C31" s="46" t="str">
        <f>'Array Table'!B31</f>
        <v>Helicobacter pylori</v>
      </c>
      <c r="D31" s="35">
        <v>40</v>
      </c>
    </row>
    <row r="32" spans="1:4" x14ac:dyDescent="0.25">
      <c r="A32" s="4" t="s">
        <v>31</v>
      </c>
      <c r="B32" s="111"/>
      <c r="C32" s="46" t="str">
        <f>'Array Table'!B32</f>
        <v>Listeria monocytogenes</v>
      </c>
      <c r="D32" s="35">
        <v>40</v>
      </c>
    </row>
    <row r="33" spans="1:4" x14ac:dyDescent="0.25">
      <c r="A33" s="4" t="s">
        <v>32</v>
      </c>
      <c r="B33" s="111"/>
      <c r="C33" s="46" t="str">
        <f>'Array Table'!B33</f>
        <v>Morganella morganii</v>
      </c>
      <c r="D33" s="35">
        <v>40</v>
      </c>
    </row>
    <row r="34" spans="1:4" x14ac:dyDescent="0.25">
      <c r="A34" s="4" t="s">
        <v>33</v>
      </c>
      <c r="B34" s="111"/>
      <c r="C34" s="46" t="str">
        <f>'Array Table'!B34</f>
        <v>Mycobacterium avium</v>
      </c>
      <c r="D34" s="35">
        <v>40</v>
      </c>
    </row>
    <row r="35" spans="1:4" x14ac:dyDescent="0.25">
      <c r="A35" s="4" t="s">
        <v>34</v>
      </c>
      <c r="B35" s="111"/>
      <c r="C35" s="46" t="str">
        <f>'Array Table'!B35</f>
        <v>Mycobacterium intracellulare</v>
      </c>
      <c r="D35" s="35">
        <v>40</v>
      </c>
    </row>
    <row r="36" spans="1:4" x14ac:dyDescent="0.25">
      <c r="A36" s="4" t="s">
        <v>35</v>
      </c>
      <c r="B36" s="111"/>
      <c r="C36" s="46" t="str">
        <f>'Array Table'!B36</f>
        <v>Plesiomonas shigelloides</v>
      </c>
      <c r="D36" s="35">
        <v>40</v>
      </c>
    </row>
    <row r="37" spans="1:4" x14ac:dyDescent="0.25">
      <c r="A37" s="4" t="s">
        <v>36</v>
      </c>
      <c r="B37" s="111"/>
      <c r="C37" s="46" t="str">
        <f>'Array Table'!B37</f>
        <v>Shigella dysenteriae</v>
      </c>
      <c r="D37" s="35">
        <v>40</v>
      </c>
    </row>
    <row r="38" spans="1:4" x14ac:dyDescent="0.25">
      <c r="A38" s="5" t="s">
        <v>99</v>
      </c>
      <c r="B38" s="111"/>
      <c r="C38" s="46" t="str">
        <f>'Array Table'!B38</f>
        <v>Staphylococcus aureus</v>
      </c>
      <c r="D38" s="35">
        <v>40</v>
      </c>
    </row>
    <row r="39" spans="1:4" x14ac:dyDescent="0.25">
      <c r="A39" s="5" t="s">
        <v>37</v>
      </c>
      <c r="B39" s="111"/>
      <c r="C39" s="46" t="str">
        <f>'Array Table'!B39</f>
        <v>Streptococcus agalactiae</v>
      </c>
      <c r="D39" s="35">
        <v>40</v>
      </c>
    </row>
    <row r="40" spans="1:4" x14ac:dyDescent="0.25">
      <c r="A40" s="5" t="s">
        <v>38</v>
      </c>
      <c r="B40" s="111"/>
      <c r="C40" s="46" t="str">
        <f>'Array Table'!B40</f>
        <v>Streptococcus pyogenes</v>
      </c>
      <c r="D40" s="35">
        <v>40</v>
      </c>
    </row>
    <row r="41" spans="1:4" x14ac:dyDescent="0.25">
      <c r="A41" s="5" t="s">
        <v>39</v>
      </c>
      <c r="B41" s="111"/>
      <c r="C41" s="46" t="str">
        <f>'Array Table'!B41</f>
        <v>Streptococcus suis</v>
      </c>
      <c r="D41" s="35">
        <v>40</v>
      </c>
    </row>
    <row r="42" spans="1:4" x14ac:dyDescent="0.25">
      <c r="A42" s="5" t="s">
        <v>40</v>
      </c>
      <c r="B42" s="111"/>
      <c r="C42" s="46" t="str">
        <f>'Array Table'!B42</f>
        <v>Vibrio cholerae</v>
      </c>
      <c r="D42" s="35">
        <v>40</v>
      </c>
    </row>
    <row r="43" spans="1:4" x14ac:dyDescent="0.25">
      <c r="A43" s="5" t="s">
        <v>41</v>
      </c>
      <c r="B43" s="111"/>
      <c r="C43" s="46" t="str">
        <f>'Array Table'!B43</f>
        <v>Vibrio parahaemolyticus</v>
      </c>
      <c r="D43" s="35">
        <v>40</v>
      </c>
    </row>
    <row r="44" spans="1:4" x14ac:dyDescent="0.25">
      <c r="A44" s="5" t="s">
        <v>42</v>
      </c>
      <c r="B44" s="111"/>
      <c r="C44" s="46" t="str">
        <f>'Array Table'!B44</f>
        <v>Vibrio vulnificus</v>
      </c>
      <c r="D44" s="35">
        <v>40</v>
      </c>
    </row>
    <row r="45" spans="1:4" x14ac:dyDescent="0.25">
      <c r="A45" s="5" t="s">
        <v>43</v>
      </c>
      <c r="B45" s="111"/>
      <c r="C45" s="46" t="str">
        <f>'Array Table'!B45</f>
        <v>Yersinia enterocolitica</v>
      </c>
      <c r="D45" s="35">
        <v>40</v>
      </c>
    </row>
    <row r="46" spans="1:4" x14ac:dyDescent="0.25">
      <c r="A46" s="5" t="s">
        <v>44</v>
      </c>
      <c r="B46" s="111"/>
      <c r="C46" s="46" t="str">
        <f>'Array Table'!B46</f>
        <v>Yersinia pestis,Yersinia pseudotuberculosis</v>
      </c>
      <c r="D46" s="35">
        <v>40</v>
      </c>
    </row>
    <row r="47" spans="1:4" x14ac:dyDescent="0.25">
      <c r="A47" s="5" t="s">
        <v>45</v>
      </c>
      <c r="B47" s="111"/>
      <c r="C47" s="46" t="str">
        <f>'Array Table'!B47</f>
        <v>Pan Bacteria 1</v>
      </c>
      <c r="D47" s="35">
        <v>40</v>
      </c>
    </row>
    <row r="48" spans="1:4" x14ac:dyDescent="0.25">
      <c r="A48" s="5" t="s">
        <v>46</v>
      </c>
      <c r="B48" s="111"/>
      <c r="C48" s="46" t="str">
        <f>'Array Table'!B48</f>
        <v>Pan Bacteria 3</v>
      </c>
      <c r="D48" s="35">
        <v>40</v>
      </c>
    </row>
    <row r="49" spans="1:4" x14ac:dyDescent="0.25">
      <c r="A49" s="5" t="s">
        <v>47</v>
      </c>
      <c r="B49" s="112"/>
      <c r="C49" s="46" t="str">
        <f>'Array Table'!B49</f>
        <v>PPC</v>
      </c>
      <c r="D49" s="35">
        <v>40</v>
      </c>
    </row>
    <row r="50" spans="1:4" x14ac:dyDescent="0.25">
      <c r="A50" s="5" t="s">
        <v>48</v>
      </c>
      <c r="B50" s="110" t="s">
        <v>1599</v>
      </c>
      <c r="C50" s="46" t="str">
        <f>'Array Table'!B2</f>
        <v>Acidaminococcus fermentans</v>
      </c>
      <c r="D50" s="35"/>
    </row>
    <row r="51" spans="1:4" x14ac:dyDescent="0.25">
      <c r="A51" s="5" t="s">
        <v>49</v>
      </c>
      <c r="B51" s="111"/>
      <c r="C51" s="46" t="str">
        <f>'Array Table'!B3</f>
        <v>Aeromonas enteropelogenes,Aeromonas hydrophila,Aeromonas punctata,Aeromonas media</v>
      </c>
      <c r="D51" s="35"/>
    </row>
    <row r="52" spans="1:4" x14ac:dyDescent="0.25">
      <c r="A52" s="5" t="s">
        <v>50</v>
      </c>
      <c r="B52" s="111"/>
      <c r="C52" s="46" t="str">
        <f>'Array Table'!B4</f>
        <v>Aeromonas veronii,Aeromonas sobria</v>
      </c>
      <c r="D52" s="35"/>
    </row>
    <row r="53" spans="1:4" x14ac:dyDescent="0.25">
      <c r="A53" s="5" t="s">
        <v>51</v>
      </c>
      <c r="B53" s="111"/>
      <c r="C53" s="46" t="str">
        <f>'Array Table'!B5</f>
        <v>Akkermansia muciniphila</v>
      </c>
      <c r="D53" s="35"/>
    </row>
    <row r="54" spans="1:4" x14ac:dyDescent="0.25">
      <c r="A54" s="5" t="s">
        <v>52</v>
      </c>
      <c r="B54" s="111"/>
      <c r="C54" s="46" t="str">
        <f>'Array Table'!B6</f>
        <v>Anaerococcus lactolyticus</v>
      </c>
      <c r="D54" s="35"/>
    </row>
    <row r="55" spans="1:4" x14ac:dyDescent="0.25">
      <c r="A55" s="5" t="s">
        <v>53</v>
      </c>
      <c r="B55" s="111"/>
      <c r="C55" s="46" t="str">
        <f>'Array Table'!B7</f>
        <v>Anaerostipes caccae</v>
      </c>
      <c r="D55" s="35"/>
    </row>
    <row r="56" spans="1:4" x14ac:dyDescent="0.25">
      <c r="A56" s="5" t="s">
        <v>54</v>
      </c>
      <c r="B56" s="111"/>
      <c r="C56" s="46" t="str">
        <f>'Array Table'!B8</f>
        <v>Anaerotruncus colihominis</v>
      </c>
      <c r="D56" s="35"/>
    </row>
    <row r="57" spans="1:4" x14ac:dyDescent="0.25">
      <c r="A57" s="5" t="s">
        <v>55</v>
      </c>
      <c r="B57" s="111"/>
      <c r="C57" s="46" t="str">
        <f>'Array Table'!B9</f>
        <v>Bacillus anthracis,Bacillus cereus</v>
      </c>
      <c r="D57" s="35"/>
    </row>
    <row r="58" spans="1:4" x14ac:dyDescent="0.25">
      <c r="A58" s="5" t="s">
        <v>56</v>
      </c>
      <c r="B58" s="111"/>
      <c r="C58" s="46" t="str">
        <f>'Array Table'!B10</f>
        <v>Bacteroides fragilis</v>
      </c>
      <c r="D58" s="35"/>
    </row>
    <row r="59" spans="1:4" x14ac:dyDescent="0.25">
      <c r="A59" s="5" t="s">
        <v>57</v>
      </c>
      <c r="B59" s="111"/>
      <c r="C59" s="46" t="str">
        <f>'Array Table'!B11</f>
        <v>Bacteroides thetaiotaomicron</v>
      </c>
      <c r="D59" s="35"/>
    </row>
    <row r="60" spans="1:4" x14ac:dyDescent="0.25">
      <c r="A60" s="5" t="s">
        <v>58</v>
      </c>
      <c r="B60" s="111"/>
      <c r="C60" s="46" t="str">
        <f>'Array Table'!B12</f>
        <v>Bacteroides vulgatus</v>
      </c>
      <c r="D60" s="35"/>
    </row>
    <row r="61" spans="1:4" x14ac:dyDescent="0.25">
      <c r="A61" s="5" t="s">
        <v>59</v>
      </c>
      <c r="B61" s="111"/>
      <c r="C61" s="46" t="str">
        <f>'Array Table'!B13</f>
        <v>Blautia hydrogenotrophica</v>
      </c>
      <c r="D61" s="35"/>
    </row>
    <row r="62" spans="1:4" x14ac:dyDescent="0.25">
      <c r="A62" s="5" t="s">
        <v>60</v>
      </c>
      <c r="B62" s="111"/>
      <c r="C62" s="46" t="str">
        <f>'Array Table'!B14</f>
        <v>Brevibacillus brevis</v>
      </c>
      <c r="D62" s="35"/>
    </row>
    <row r="63" spans="1:4" x14ac:dyDescent="0.25">
      <c r="A63" s="5" t="s">
        <v>61</v>
      </c>
      <c r="B63" s="111"/>
      <c r="C63" s="46" t="str">
        <f>'Array Table'!B15</f>
        <v>Butyricicoccus pullicaecorum</v>
      </c>
      <c r="D63" s="35"/>
    </row>
    <row r="64" spans="1:4" x14ac:dyDescent="0.25">
      <c r="A64" s="5" t="s">
        <v>62</v>
      </c>
      <c r="B64" s="111"/>
      <c r="C64" s="46" t="str">
        <f>'Array Table'!B16</f>
        <v>Campylobacter coli,Campylobacter subantarcticus,Campylobacter lari,Campylobacter jejuni</v>
      </c>
      <c r="D64" s="35"/>
    </row>
    <row r="65" spans="1:4" x14ac:dyDescent="0.25">
      <c r="A65" s="5" t="s">
        <v>63</v>
      </c>
      <c r="B65" s="111"/>
      <c r="C65" s="46" t="str">
        <f>'Array Table'!B17</f>
        <v>Campylobacter fetus</v>
      </c>
      <c r="D65" s="35"/>
    </row>
    <row r="66" spans="1:4" x14ac:dyDescent="0.25">
      <c r="A66" s="5" t="s">
        <v>64</v>
      </c>
      <c r="B66" s="111"/>
      <c r="C66" s="46" t="str">
        <f>'Array Table'!B18</f>
        <v>Campylobacter upsaliensis</v>
      </c>
      <c r="D66" s="35"/>
    </row>
    <row r="67" spans="1:4" x14ac:dyDescent="0.25">
      <c r="A67" s="5" t="s">
        <v>65</v>
      </c>
      <c r="B67" s="111"/>
      <c r="C67" s="46" t="str">
        <f>'Array Table'!B19</f>
        <v>Citrobacter freundii</v>
      </c>
      <c r="D67" s="35"/>
    </row>
    <row r="68" spans="1:4" x14ac:dyDescent="0.25">
      <c r="A68" s="5" t="s">
        <v>66</v>
      </c>
      <c r="B68" s="111"/>
      <c r="C68" s="46" t="str">
        <f>'Array Table'!B20</f>
        <v>Clostridium difficile</v>
      </c>
      <c r="D68" s="35"/>
    </row>
    <row r="69" spans="1:4" x14ac:dyDescent="0.25">
      <c r="A69" s="5" t="s">
        <v>67</v>
      </c>
      <c r="B69" s="111"/>
      <c r="C69" s="46" t="str">
        <f>'Array Table'!B21</f>
        <v>Clostridium perfringens</v>
      </c>
      <c r="D69" s="35"/>
    </row>
    <row r="70" spans="1:4" x14ac:dyDescent="0.25">
      <c r="A70" s="5" t="s">
        <v>68</v>
      </c>
      <c r="B70" s="111"/>
      <c r="C70" s="46" t="str">
        <f>'Array Table'!B22</f>
        <v>Clostridium septicum</v>
      </c>
      <c r="D70" s="35"/>
    </row>
    <row r="71" spans="1:4" x14ac:dyDescent="0.25">
      <c r="A71" s="5" t="s">
        <v>69</v>
      </c>
      <c r="B71" s="111"/>
      <c r="C71" s="46" t="str">
        <f>'Array Table'!B23</f>
        <v>Klebsiella oxytoca,Enterobacter cloacae</v>
      </c>
      <c r="D71" s="35"/>
    </row>
    <row r="72" spans="1:4" x14ac:dyDescent="0.25">
      <c r="A72" s="5" t="s">
        <v>70</v>
      </c>
      <c r="B72" s="111"/>
      <c r="C72" s="46" t="str">
        <f>'Array Table'!B24</f>
        <v>Enterococcus gallinarum,Enterococcus casseliflavus</v>
      </c>
      <c r="D72" s="35"/>
    </row>
    <row r="73" spans="1:4" x14ac:dyDescent="0.25">
      <c r="A73" s="5" t="s">
        <v>71</v>
      </c>
      <c r="B73" s="111"/>
      <c r="C73" s="46" t="str">
        <f>'Array Table'!B25</f>
        <v>Enterococcus faecalis</v>
      </c>
      <c r="D73" s="35"/>
    </row>
    <row r="74" spans="1:4" x14ac:dyDescent="0.25">
      <c r="A74" s="5" t="s">
        <v>72</v>
      </c>
      <c r="B74" s="111"/>
      <c r="C74" s="46" t="str">
        <f>'Array Table'!B26</f>
        <v>Enterococcus faecium</v>
      </c>
      <c r="D74" s="35"/>
    </row>
    <row r="75" spans="1:4" x14ac:dyDescent="0.25">
      <c r="A75" s="5" t="s">
        <v>73</v>
      </c>
      <c r="B75" s="111"/>
      <c r="C75" s="46" t="str">
        <f>'Array Table'!B27</f>
        <v>Enterococcus italicus</v>
      </c>
      <c r="D75" s="35"/>
    </row>
    <row r="76" spans="1:4" x14ac:dyDescent="0.25">
      <c r="A76" s="5" t="s">
        <v>74</v>
      </c>
      <c r="B76" s="111"/>
      <c r="C76" s="46" t="str">
        <f>'Array Table'!B28</f>
        <v>Francisella novicida,Francisella tularensis</v>
      </c>
      <c r="D76" s="35"/>
    </row>
    <row r="77" spans="1:4" x14ac:dyDescent="0.25">
      <c r="A77" s="5" t="s">
        <v>75</v>
      </c>
      <c r="B77" s="111"/>
      <c r="C77" s="46" t="str">
        <f>'Array Table'!B29</f>
        <v>Helicobacter cinaedi</v>
      </c>
      <c r="D77" s="35"/>
    </row>
    <row r="78" spans="1:4" x14ac:dyDescent="0.25">
      <c r="A78" s="5" t="s">
        <v>76</v>
      </c>
      <c r="B78" s="111"/>
      <c r="C78" s="46" t="str">
        <f>'Array Table'!B30</f>
        <v>Helicobacter fennelliae</v>
      </c>
      <c r="D78" s="35"/>
    </row>
    <row r="79" spans="1:4" x14ac:dyDescent="0.25">
      <c r="A79" s="5" t="s">
        <v>77</v>
      </c>
      <c r="B79" s="111"/>
      <c r="C79" s="46" t="str">
        <f>'Array Table'!B31</f>
        <v>Helicobacter pylori</v>
      </c>
      <c r="D79" s="35"/>
    </row>
    <row r="80" spans="1:4" x14ac:dyDescent="0.25">
      <c r="A80" s="5" t="s">
        <v>78</v>
      </c>
      <c r="B80" s="111"/>
      <c r="C80" s="46" t="str">
        <f>'Array Table'!B32</f>
        <v>Listeria monocytogenes</v>
      </c>
      <c r="D80" s="35"/>
    </row>
    <row r="81" spans="1:4" x14ac:dyDescent="0.25">
      <c r="A81" s="5" t="s">
        <v>79</v>
      </c>
      <c r="B81" s="111"/>
      <c r="C81" s="46" t="str">
        <f>'Array Table'!B33</f>
        <v>Morganella morganii</v>
      </c>
      <c r="D81" s="35"/>
    </row>
    <row r="82" spans="1:4" x14ac:dyDescent="0.25">
      <c r="A82" s="5" t="s">
        <v>80</v>
      </c>
      <c r="B82" s="111"/>
      <c r="C82" s="46" t="str">
        <f>'Array Table'!B34</f>
        <v>Mycobacterium avium</v>
      </c>
      <c r="D82" s="35"/>
    </row>
    <row r="83" spans="1:4" x14ac:dyDescent="0.25">
      <c r="A83" s="5" t="s">
        <v>81</v>
      </c>
      <c r="B83" s="111"/>
      <c r="C83" s="46" t="str">
        <f>'Array Table'!B35</f>
        <v>Mycobacterium intracellulare</v>
      </c>
      <c r="D83" s="35"/>
    </row>
    <row r="84" spans="1:4" x14ac:dyDescent="0.25">
      <c r="A84" s="5" t="s">
        <v>82</v>
      </c>
      <c r="B84" s="111"/>
      <c r="C84" s="46" t="str">
        <f>'Array Table'!B36</f>
        <v>Plesiomonas shigelloides</v>
      </c>
      <c r="D84" s="35"/>
    </row>
    <row r="85" spans="1:4" x14ac:dyDescent="0.25">
      <c r="A85" s="5" t="s">
        <v>83</v>
      </c>
      <c r="B85" s="111"/>
      <c r="C85" s="46" t="str">
        <f>'Array Table'!B37</f>
        <v>Shigella dysenteriae</v>
      </c>
      <c r="D85" s="35"/>
    </row>
    <row r="86" spans="1:4" x14ac:dyDescent="0.25">
      <c r="A86" s="21" t="s">
        <v>84</v>
      </c>
      <c r="B86" s="111"/>
      <c r="C86" s="46" t="str">
        <f>'Array Table'!B38</f>
        <v>Staphylococcus aureus</v>
      </c>
      <c r="D86" s="35"/>
    </row>
    <row r="87" spans="1:4" x14ac:dyDescent="0.25">
      <c r="A87" s="21" t="s">
        <v>85</v>
      </c>
      <c r="B87" s="111"/>
      <c r="C87" s="46" t="str">
        <f>'Array Table'!B39</f>
        <v>Streptococcus agalactiae</v>
      </c>
      <c r="D87" s="35"/>
    </row>
    <row r="88" spans="1:4" x14ac:dyDescent="0.25">
      <c r="A88" s="21" t="s">
        <v>100</v>
      </c>
      <c r="B88" s="111"/>
      <c r="C88" s="46" t="str">
        <f>'Array Table'!B40</f>
        <v>Streptococcus pyogenes</v>
      </c>
      <c r="D88" s="35"/>
    </row>
    <row r="89" spans="1:4" x14ac:dyDescent="0.25">
      <c r="A89" s="21" t="s">
        <v>101</v>
      </c>
      <c r="B89" s="111"/>
      <c r="C89" s="46" t="str">
        <f>'Array Table'!B41</f>
        <v>Streptococcus suis</v>
      </c>
      <c r="D89" s="35"/>
    </row>
    <row r="90" spans="1:4" x14ac:dyDescent="0.25">
      <c r="A90" s="21" t="s">
        <v>102</v>
      </c>
      <c r="B90" s="111"/>
      <c r="C90" s="46" t="str">
        <f>'Array Table'!B42</f>
        <v>Vibrio cholerae</v>
      </c>
      <c r="D90" s="35"/>
    </row>
    <row r="91" spans="1:4" x14ac:dyDescent="0.25">
      <c r="A91" s="21" t="s">
        <v>103</v>
      </c>
      <c r="B91" s="111"/>
      <c r="C91" s="46" t="str">
        <f>'Array Table'!B43</f>
        <v>Vibrio parahaemolyticus</v>
      </c>
      <c r="D91" s="35"/>
    </row>
    <row r="92" spans="1:4" x14ac:dyDescent="0.25">
      <c r="A92" s="21" t="s">
        <v>104</v>
      </c>
      <c r="B92" s="111"/>
      <c r="C92" s="46" t="str">
        <f>'Array Table'!B44</f>
        <v>Vibrio vulnificus</v>
      </c>
      <c r="D92" s="35"/>
    </row>
    <row r="93" spans="1:4" x14ac:dyDescent="0.25">
      <c r="A93" s="21" t="s">
        <v>105</v>
      </c>
      <c r="B93" s="111"/>
      <c r="C93" s="46" t="str">
        <f>'Array Table'!B45</f>
        <v>Yersinia enterocolitica</v>
      </c>
      <c r="D93" s="35"/>
    </row>
    <row r="94" spans="1:4" x14ac:dyDescent="0.25">
      <c r="A94" s="21" t="s">
        <v>106</v>
      </c>
      <c r="B94" s="111"/>
      <c r="C94" s="46" t="str">
        <f>'Array Table'!B46</f>
        <v>Yersinia pestis,Yersinia pseudotuberculosis</v>
      </c>
      <c r="D94" s="35"/>
    </row>
    <row r="95" spans="1:4" x14ac:dyDescent="0.25">
      <c r="A95" s="21" t="s">
        <v>107</v>
      </c>
      <c r="B95" s="111"/>
      <c r="C95" s="46" t="str">
        <f>'Array Table'!B47</f>
        <v>Pan Bacteria 1</v>
      </c>
      <c r="D95" s="35"/>
    </row>
    <row r="96" spans="1:4" x14ac:dyDescent="0.25">
      <c r="A96" s="21" t="s">
        <v>108</v>
      </c>
      <c r="B96" s="111"/>
      <c r="C96" s="46" t="str">
        <f>'Array Table'!B48</f>
        <v>Pan Bacteria 3</v>
      </c>
      <c r="D96" s="35"/>
    </row>
    <row r="97" spans="1:4" x14ac:dyDescent="0.25">
      <c r="A97" s="21" t="s">
        <v>109</v>
      </c>
      <c r="B97" s="112"/>
      <c r="C97" s="46" t="str">
        <f>'Array Table'!B49</f>
        <v>PPC</v>
      </c>
      <c r="D97" s="35"/>
    </row>
  </sheetData>
  <mergeCells count="2">
    <mergeCell ref="B2:B49"/>
    <mergeCell ref="B50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K7" sqref="K7"/>
    </sheetView>
  </sheetViews>
  <sheetFormatPr defaultRowHeight="15" x14ac:dyDescent="0.25"/>
  <cols>
    <col min="2" max="2" width="24.5703125" customWidth="1"/>
  </cols>
  <sheetData>
    <row r="1" spans="1:14" s="16" customFormat="1" x14ac:dyDescent="0.25">
      <c r="A1" s="115" t="s">
        <v>994</v>
      </c>
      <c r="B1" s="115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s="16" customFormat="1" x14ac:dyDescent="0.25">
      <c r="A2" s="77" t="s">
        <v>0</v>
      </c>
      <c r="B2" s="75" t="s">
        <v>1600</v>
      </c>
      <c r="C2" s="42" t="s">
        <v>86</v>
      </c>
      <c r="D2" s="42" t="s">
        <v>87</v>
      </c>
      <c r="E2" s="42" t="s">
        <v>96</v>
      </c>
      <c r="F2" s="42" t="s">
        <v>97</v>
      </c>
    </row>
    <row r="3" spans="1:14" s="16" customFormat="1" x14ac:dyDescent="0.25">
      <c r="A3" s="39" t="s">
        <v>1592</v>
      </c>
      <c r="B3" s="40" t="s">
        <v>110</v>
      </c>
      <c r="C3" s="43">
        <f>Calculations!C50</f>
        <v>40</v>
      </c>
      <c r="D3" s="43" t="str">
        <f>Calculations!C98</f>
        <v/>
      </c>
      <c r="E3" s="43">
        <f>AVERAGE(C3:D3)</f>
        <v>40</v>
      </c>
      <c r="F3" s="43" t="str">
        <f>IF(ISERROR(STDEV(C3:D3)),"",IF(COUNT(C3:D3)&lt;3,"N/A",STDEV(C3:D3)))</f>
        <v/>
      </c>
    </row>
    <row r="4" spans="1:14" s="16" customFormat="1" x14ac:dyDescent="0.25">
      <c r="A4" s="113" t="s">
        <v>232</v>
      </c>
      <c r="B4" s="114"/>
      <c r="C4" s="42" t="str">
        <f>IF(ISNUMBER(C3),IF(AND(C3&gt;=20,C3&lt;=24),"Yes","No"),"")</f>
        <v>No</v>
      </c>
      <c r="D4" s="42" t="str">
        <f t="shared" ref="D4" si="0">IF(ISNUMBER(D3),IF(AND(D3&gt;=20,D3&lt;=24),"Yes","No"),"")</f>
        <v/>
      </c>
      <c r="E4" s="41"/>
      <c r="F4" s="41"/>
    </row>
    <row r="5" spans="1:14" s="16" customFormat="1" x14ac:dyDescent="0.25"/>
    <row r="6" spans="1:14" s="6" customFormat="1" x14ac:dyDescent="0.25">
      <c r="A6" s="115" t="s">
        <v>995</v>
      </c>
      <c r="B6" s="115"/>
    </row>
    <row r="7" spans="1:14" s="6" customFormat="1" x14ac:dyDescent="0.25">
      <c r="A7" s="77" t="s">
        <v>0</v>
      </c>
      <c r="B7" s="75" t="s">
        <v>1600</v>
      </c>
      <c r="C7" s="17" t="s">
        <v>86</v>
      </c>
      <c r="D7" s="17" t="s">
        <v>87</v>
      </c>
      <c r="E7" s="17" t="s">
        <v>96</v>
      </c>
      <c r="F7" s="17" t="s">
        <v>97</v>
      </c>
    </row>
    <row r="8" spans="1:14" s="16" customFormat="1" x14ac:dyDescent="0.25">
      <c r="A8" s="30" t="s">
        <v>1590</v>
      </c>
      <c r="B8" s="2" t="s">
        <v>216</v>
      </c>
      <c r="C8" s="43">
        <f>Calculations!H48</f>
        <v>40</v>
      </c>
      <c r="D8" s="43" t="str">
        <f>Calculations!H96</f>
        <v/>
      </c>
      <c r="E8" s="31">
        <f>AVERAGE(C8:D8)</f>
        <v>40</v>
      </c>
      <c r="F8" s="31" t="str">
        <f>IF(ISERROR(STDEV(C8:D8)),"",IF(COUNT(C8:D8)&lt;3,"N/A",STDEV(C8:D8)))</f>
        <v/>
      </c>
    </row>
    <row r="9" spans="1:14" x14ac:dyDescent="0.25">
      <c r="A9" s="30" t="s">
        <v>1591</v>
      </c>
      <c r="B9" s="2" t="s">
        <v>231</v>
      </c>
      <c r="C9" s="43">
        <f>Calculations!H49</f>
        <v>40</v>
      </c>
      <c r="D9" s="43" t="str">
        <f>Calculations!H97</f>
        <v/>
      </c>
      <c r="E9" s="31">
        <f>AVERAGE(C9:D9)</f>
        <v>40</v>
      </c>
      <c r="F9" s="31" t="str">
        <f>IF(ISERROR(STDEV(C9:D9)),"",IF(COUNT(C9:D9)&lt;3,"N/A",STDEV(C9:D9)))</f>
        <v/>
      </c>
    </row>
    <row r="10" spans="1:14" s="16" customFormat="1" x14ac:dyDescent="0.25">
      <c r="A10" s="116" t="s">
        <v>129</v>
      </c>
      <c r="B10" s="117"/>
      <c r="C10" s="117"/>
      <c r="D10" s="117"/>
    </row>
    <row r="11" spans="1:14" s="44" customFormat="1" x14ac:dyDescent="0.25">
      <c r="A11" s="30" t="s">
        <v>1590</v>
      </c>
      <c r="B11" s="2" t="s">
        <v>216</v>
      </c>
      <c r="C11" s="68" t="str">
        <f>IF(ISNUMBER(C8),IF(Calculations!M48&gt;3,"OK",IF(Calculations!M48&lt;1,"Warning","inconclusive")),"")</f>
        <v>Warning</v>
      </c>
      <c r="D11" s="68" t="str">
        <f>IF(ISNUMBER(D8),IF(Calculations!M96&gt;3,"OK",IF(Calculations!M96&lt;1,"Warning","inconclusive")),"")</f>
        <v/>
      </c>
      <c r="E11" s="67"/>
      <c r="F11" s="67"/>
    </row>
    <row r="12" spans="1:14" s="44" customFormat="1" x14ac:dyDescent="0.25">
      <c r="A12" s="30" t="s">
        <v>1591</v>
      </c>
      <c r="B12" s="2" t="s">
        <v>231</v>
      </c>
      <c r="C12" s="68" t="str">
        <f>IF(ISNUMBER(C9),IF(Calculations!M49&gt;3,"OK",IF(Calculations!M49&lt;1,"Warning","inconclusive")),"")</f>
        <v>Warning</v>
      </c>
      <c r="D12" s="68" t="str">
        <f>IF(ISNUMBER(D9),IF(Calculations!M97&gt;3,"OK",IF(Calculations!M97&lt;1,"Warning","inconclusive")),"")</f>
        <v/>
      </c>
      <c r="E12" s="67"/>
      <c r="F12" s="67"/>
    </row>
    <row r="13" spans="1:14" s="16" customFormat="1" x14ac:dyDescent="0.25">
      <c r="A13" s="23"/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4" x14ac:dyDescent="0.25">
      <c r="A14" s="115" t="s">
        <v>993</v>
      </c>
      <c r="B14" s="115"/>
    </row>
    <row r="15" spans="1:14" x14ac:dyDescent="0.25">
      <c r="A15" s="77" t="s">
        <v>0</v>
      </c>
      <c r="B15" s="75" t="s">
        <v>1600</v>
      </c>
      <c r="C15" s="17" t="s">
        <v>86</v>
      </c>
      <c r="D15" s="17" t="s">
        <v>87</v>
      </c>
      <c r="E15" s="17" t="s">
        <v>96</v>
      </c>
      <c r="F15" s="17" t="s">
        <v>97</v>
      </c>
    </row>
    <row r="16" spans="1:14" x14ac:dyDescent="0.25">
      <c r="A16" s="77" t="s">
        <v>1592</v>
      </c>
      <c r="B16" s="40" t="s">
        <v>110</v>
      </c>
      <c r="C16" s="43">
        <f>Calculations!H50</f>
        <v>40</v>
      </c>
      <c r="D16" s="43" t="str">
        <f>Calculations!H98</f>
        <v/>
      </c>
      <c r="E16" s="43">
        <f>AVERAGE(C16:D16)</f>
        <v>40</v>
      </c>
      <c r="F16" s="43" t="str">
        <f>IF(ISERROR(STDEV(C16:D16)),"",IF(COUNT(C16:D16)&lt;3,"N/A",STDEV(C16:D16)))</f>
        <v/>
      </c>
    </row>
    <row r="17" spans="1:12" x14ac:dyDescent="0.25">
      <c r="A17" s="113" t="s">
        <v>232</v>
      </c>
      <c r="B17" s="114"/>
      <c r="C17" s="42" t="str">
        <f>IF(ISNUMBER(C16),IF(AND(C16&gt;=20,C16&lt;=24),"Yes","No"),"")</f>
        <v>No</v>
      </c>
      <c r="D17" s="42" t="str">
        <f t="shared" ref="D17" si="1">IF(ISNUMBER(D16),IF(AND(D16&gt;=20,D16&lt;=24),"Yes","No"),"")</f>
        <v/>
      </c>
    </row>
    <row r="18" spans="1:12" s="16" customForma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5">
      <c r="C20" s="16"/>
    </row>
  </sheetData>
  <mergeCells count="6">
    <mergeCell ref="A17:B17"/>
    <mergeCell ref="A14:B14"/>
    <mergeCell ref="A1:B1"/>
    <mergeCell ref="A4:B4"/>
    <mergeCell ref="A6:B6"/>
    <mergeCell ref="A10:D10"/>
  </mergeCells>
  <conditionalFormatting sqref="C4:D4 C17:D17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1:D12">
    <cfRule type="containsText" dxfId="5" priority="1" operator="containsText" text="inconclusive">
      <formula>NOT(ISERROR(SEARCH("inconclusive",C11)))</formula>
    </cfRule>
    <cfRule type="containsText" dxfId="4" priority="2" operator="containsText" text="ok">
      <formula>NOT(ISERROR(SEARCH("ok",C11)))</formula>
    </cfRule>
    <cfRule type="containsText" dxfId="3" priority="3" operator="containsText" text="Warning">
      <formula>NOT(ISERROR(SEARCH("Warning",C11)))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pane ySplit="1" topLeftCell="A18" activePane="bottomLeft" state="frozen"/>
      <selection pane="bottomLeft" activeCell="C1" sqref="C1"/>
    </sheetView>
  </sheetViews>
  <sheetFormatPr defaultRowHeight="15" x14ac:dyDescent="0.25"/>
  <cols>
    <col min="1" max="1" width="9.140625" style="72"/>
    <col min="2" max="2" width="49.85546875" style="44" customWidth="1"/>
    <col min="3" max="3" width="43.5703125" style="74" customWidth="1"/>
    <col min="4" max="4" width="10.28515625" style="16" customWidth="1"/>
    <col min="5" max="5" width="12.7109375" style="16" customWidth="1"/>
  </cols>
  <sheetData>
    <row r="1" spans="1:7" x14ac:dyDescent="0.25">
      <c r="A1" s="48" t="s">
        <v>0</v>
      </c>
      <c r="B1" s="48" t="s">
        <v>1542</v>
      </c>
      <c r="C1" s="92" t="s">
        <v>1602</v>
      </c>
      <c r="D1" s="34" t="s">
        <v>237</v>
      </c>
      <c r="E1" s="34" t="s">
        <v>989</v>
      </c>
      <c r="F1" s="34" t="s">
        <v>86</v>
      </c>
      <c r="G1" s="34" t="s">
        <v>87</v>
      </c>
    </row>
    <row r="2" spans="1:7" x14ac:dyDescent="0.25">
      <c r="A2" s="45" t="str">
        <f>'Array Table'!A2</f>
        <v>A1, E1</v>
      </c>
      <c r="B2" s="76" t="str">
        <f>'Array Table'!B2</f>
        <v>Acidaminococcus fermentans</v>
      </c>
      <c r="C2" s="79" t="str">
        <f>'Array Table'!C2</f>
        <v xml:space="preserve"> </v>
      </c>
      <c r="D2" s="80">
        <f>'Array Table'!D2</f>
        <v>100</v>
      </c>
      <c r="E2" s="15" t="str">
        <f>IF(Calculations!D3&gt;35,"OK","Warning")</f>
        <v>OK</v>
      </c>
      <c r="F2" s="18" t="str">
        <f>Calculations!P3</f>
        <v/>
      </c>
      <c r="G2" s="18" t="str">
        <f>Calculations!P51</f>
        <v/>
      </c>
    </row>
    <row r="3" spans="1:7" ht="26.25" x14ac:dyDescent="0.25">
      <c r="A3" s="45" t="str">
        <f>'Array Table'!A3</f>
        <v>A2, E2</v>
      </c>
      <c r="B3" s="76" t="str">
        <f>'Array Table'!B3</f>
        <v>Aeromonas enteropelogenes,Aeromonas hydrophila,Aeromonas punctata,Aeromonas media</v>
      </c>
      <c r="C3" s="79" t="str">
        <f>'Array Table'!C3</f>
        <v/>
      </c>
      <c r="D3" s="80">
        <f>'Array Table'!D3</f>
        <v>100</v>
      </c>
      <c r="E3" s="15" t="str">
        <f>IF(Calculations!D4&gt;35,"OK","Warning")</f>
        <v>OK</v>
      </c>
      <c r="F3" s="18" t="str">
        <f>Calculations!P4</f>
        <v/>
      </c>
      <c r="G3" s="69" t="str">
        <f>Calculations!P52</f>
        <v/>
      </c>
    </row>
    <row r="4" spans="1:7" ht="26.25" x14ac:dyDescent="0.25">
      <c r="A4" s="45" t="str">
        <f>'Array Table'!A4</f>
        <v>A3, E3</v>
      </c>
      <c r="B4" s="76" t="str">
        <f>'Array Table'!B4</f>
        <v>Aeromonas veronii,Aeromonas sobria</v>
      </c>
      <c r="C4" s="79" t="str">
        <f>'Array Table'!C4</f>
        <v/>
      </c>
      <c r="D4" s="80">
        <f>'Array Table'!D4</f>
        <v>40</v>
      </c>
      <c r="E4" s="15" t="str">
        <f>IF(Calculations!D5&gt;35,"OK","Warning")</f>
        <v>OK</v>
      </c>
      <c r="F4" s="18" t="str">
        <f>Calculations!P5</f>
        <v/>
      </c>
      <c r="G4" s="69" t="str">
        <f>Calculations!P53</f>
        <v/>
      </c>
    </row>
    <row r="5" spans="1:7" x14ac:dyDescent="0.25">
      <c r="A5" s="45" t="str">
        <f>'Array Table'!A5</f>
        <v>A4, E4</v>
      </c>
      <c r="B5" s="76" t="str">
        <f>'Array Table'!B5</f>
        <v>Akkermansia muciniphila</v>
      </c>
      <c r="C5" s="79" t="str">
        <f>'Array Table'!C5</f>
        <v/>
      </c>
      <c r="D5" s="80">
        <f>'Array Table'!D5</f>
        <v>100</v>
      </c>
      <c r="E5" s="15" t="str">
        <f>IF(Calculations!D6&gt;35,"OK","Warning")</f>
        <v>OK</v>
      </c>
      <c r="F5" s="18" t="str">
        <f>Calculations!P6</f>
        <v/>
      </c>
      <c r="G5" s="69" t="str">
        <f>Calculations!P54</f>
        <v/>
      </c>
    </row>
    <row r="6" spans="1:7" x14ac:dyDescent="0.25">
      <c r="A6" s="45" t="str">
        <f>'Array Table'!A6</f>
        <v>A5, E5</v>
      </c>
      <c r="B6" s="76" t="str">
        <f>'Array Table'!B6</f>
        <v>Anaerococcus lactolyticus</v>
      </c>
      <c r="C6" s="79" t="str">
        <f>'Array Table'!C6</f>
        <v/>
      </c>
      <c r="D6" s="80">
        <f>'Array Table'!D6</f>
        <v>40</v>
      </c>
      <c r="E6" s="15" t="str">
        <f>IF(Calculations!D7&gt;35,"OK","Warning")</f>
        <v>OK</v>
      </c>
      <c r="F6" s="18" t="str">
        <f>Calculations!P7</f>
        <v/>
      </c>
      <c r="G6" s="69" t="str">
        <f>Calculations!P55</f>
        <v/>
      </c>
    </row>
    <row r="7" spans="1:7" x14ac:dyDescent="0.25">
      <c r="A7" s="45" t="str">
        <f>'Array Table'!A7</f>
        <v>A6, E6</v>
      </c>
      <c r="B7" s="76" t="str">
        <f>'Array Table'!B7</f>
        <v>Anaerostipes caccae</v>
      </c>
      <c r="C7" s="79" t="str">
        <f>'Array Table'!C7</f>
        <v/>
      </c>
      <c r="D7" s="80">
        <f>'Array Table'!D7</f>
        <v>20</v>
      </c>
      <c r="E7" s="15" t="str">
        <f>IF(Calculations!D8&gt;35,"OK","Warning")</f>
        <v>OK</v>
      </c>
      <c r="F7" s="18" t="str">
        <f>Calculations!P8</f>
        <v/>
      </c>
      <c r="G7" s="69" t="str">
        <f>Calculations!P56</f>
        <v/>
      </c>
    </row>
    <row r="8" spans="1:7" x14ac:dyDescent="0.25">
      <c r="A8" s="45" t="str">
        <f>'Array Table'!A8</f>
        <v>A7, E7</v>
      </c>
      <c r="B8" s="76" t="str">
        <f>'Array Table'!B8</f>
        <v>Anaerotruncus colihominis</v>
      </c>
      <c r="C8" s="79" t="str">
        <f>'Array Table'!C8</f>
        <v/>
      </c>
      <c r="D8" s="80">
        <f>'Array Table'!D8</f>
        <v>100</v>
      </c>
      <c r="E8" s="15" t="str">
        <f>IF(Calculations!D9&gt;35,"OK","Warning")</f>
        <v>OK</v>
      </c>
      <c r="F8" s="18" t="str">
        <f>Calculations!P9</f>
        <v/>
      </c>
      <c r="G8" s="69" t="str">
        <f>Calculations!P57</f>
        <v/>
      </c>
    </row>
    <row r="9" spans="1:7" ht="26.25" x14ac:dyDescent="0.25">
      <c r="A9" s="45" t="str">
        <f>'Array Table'!A9</f>
        <v>A8, E8</v>
      </c>
      <c r="B9" s="76" t="str">
        <f>'Array Table'!B9</f>
        <v>Bacillus anthracis,Bacillus cereus</v>
      </c>
      <c r="C9" s="79" t="str">
        <f>'Array Table'!C9</f>
        <v/>
      </c>
      <c r="D9" s="80">
        <f>'Array Table'!D9</f>
        <v>40</v>
      </c>
      <c r="E9" s="15" t="str">
        <f>IF(Calculations!D10&gt;35,"OK","Warning")</f>
        <v>OK</v>
      </c>
      <c r="F9" s="18" t="str">
        <f>Calculations!P10</f>
        <v/>
      </c>
      <c r="G9" s="69" t="str">
        <f>Calculations!P58</f>
        <v/>
      </c>
    </row>
    <row r="10" spans="1:7" x14ac:dyDescent="0.25">
      <c r="A10" s="45" t="str">
        <f>'Array Table'!A10</f>
        <v>A9, E9</v>
      </c>
      <c r="B10" s="76" t="str">
        <f>'Array Table'!B10</f>
        <v>Bacteroides fragilis</v>
      </c>
      <c r="C10" s="79" t="str">
        <f>'Array Table'!C10</f>
        <v/>
      </c>
      <c r="D10" s="80">
        <f>'Array Table'!D10</f>
        <v>20</v>
      </c>
      <c r="E10" s="15" t="str">
        <f>IF(Calculations!D11&gt;35,"OK","Warning")</f>
        <v>OK</v>
      </c>
      <c r="F10" s="18" t="str">
        <f>Calculations!P11</f>
        <v/>
      </c>
      <c r="G10" s="69" t="str">
        <f>Calculations!P59</f>
        <v/>
      </c>
    </row>
    <row r="11" spans="1:7" ht="38.25" x14ac:dyDescent="0.25">
      <c r="A11" s="45" t="str">
        <f>'Array Table'!A11</f>
        <v>A10, E10</v>
      </c>
      <c r="B11" s="76" t="str">
        <f>'Array Table'!B11</f>
        <v>Bacteroides thetaiotaomicron</v>
      </c>
      <c r="C11" s="79" t="str">
        <f>'Array Table'!C11</f>
        <v>Bacteroides acidifaciens,Bacteroides finegoldii,Bacteroides fragilis,Bacteroides ovatus,Bacteroides salyersiae</v>
      </c>
      <c r="D11" s="80">
        <f>'Array Table'!D11</f>
        <v>40</v>
      </c>
      <c r="E11" s="15" t="str">
        <f>IF(Calculations!D12&gt;35,"OK","Warning")</f>
        <v>OK</v>
      </c>
      <c r="F11" s="18" t="str">
        <f>Calculations!P12</f>
        <v/>
      </c>
      <c r="G11" s="69" t="str">
        <f>Calculations!P60</f>
        <v/>
      </c>
    </row>
    <row r="12" spans="1:7" x14ac:dyDescent="0.25">
      <c r="A12" s="45" t="str">
        <f>'Array Table'!A12</f>
        <v>A11, E11</v>
      </c>
      <c r="B12" s="76" t="str">
        <f>'Array Table'!B12</f>
        <v>Bacteroides vulgatus</v>
      </c>
      <c r="C12" s="79" t="str">
        <f>'Array Table'!C12</f>
        <v>Bacteroides acidofaciens,Bacteroides coprocola</v>
      </c>
      <c r="D12" s="80">
        <f>'Array Table'!D12</f>
        <v>50</v>
      </c>
      <c r="E12" s="15" t="str">
        <f>IF(Calculations!D13&gt;35,"OK","Warning")</f>
        <v>OK</v>
      </c>
      <c r="F12" s="18" t="str">
        <f>Calculations!P13</f>
        <v/>
      </c>
      <c r="G12" s="69" t="str">
        <f>Calculations!P61</f>
        <v/>
      </c>
    </row>
    <row r="13" spans="1:7" x14ac:dyDescent="0.25">
      <c r="A13" s="45" t="str">
        <f>'Array Table'!A13</f>
        <v>A12, E12</v>
      </c>
      <c r="B13" s="76" t="str">
        <f>'Array Table'!B13</f>
        <v>Blautia hydrogenotrophica</v>
      </c>
      <c r="C13" s="79" t="str">
        <f>'Array Table'!C13</f>
        <v/>
      </c>
      <c r="D13" s="80">
        <f>'Array Table'!D13</f>
        <v>30</v>
      </c>
      <c r="E13" s="15" t="str">
        <f>IF(Calculations!D14&gt;35,"OK","Warning")</f>
        <v>OK</v>
      </c>
      <c r="F13" s="18" t="str">
        <f>Calculations!P14</f>
        <v/>
      </c>
      <c r="G13" s="69" t="str">
        <f>Calculations!P62</f>
        <v/>
      </c>
    </row>
    <row r="14" spans="1:7" x14ac:dyDescent="0.25">
      <c r="A14" s="45" t="str">
        <f>'Array Table'!A14</f>
        <v>B1, F1</v>
      </c>
      <c r="B14" s="76" t="str">
        <f>'Array Table'!B14</f>
        <v>Brevibacillus brevis</v>
      </c>
      <c r="C14" s="79" t="str">
        <f>'Array Table'!C14</f>
        <v>Brevibacillus reuszeri</v>
      </c>
      <c r="D14" s="80">
        <f>'Array Table'!D14</f>
        <v>50</v>
      </c>
      <c r="E14" s="15" t="str">
        <f>IF(Calculations!D15&gt;35,"OK","Warning")</f>
        <v>OK</v>
      </c>
      <c r="F14" s="18" t="str">
        <f>Calculations!P15</f>
        <v/>
      </c>
      <c r="G14" s="69" t="str">
        <f>Calculations!P63</f>
        <v/>
      </c>
    </row>
    <row r="15" spans="1:7" x14ac:dyDescent="0.25">
      <c r="A15" s="45" t="str">
        <f>'Array Table'!A15</f>
        <v>B2, F2</v>
      </c>
      <c r="B15" s="76" t="str">
        <f>'Array Table'!B15</f>
        <v>Butyricicoccus pullicaecorum</v>
      </c>
      <c r="C15" s="79" t="str">
        <f>'Array Table'!C15</f>
        <v>Clostridium thermocellum</v>
      </c>
      <c r="D15" s="80">
        <f>'Array Table'!D15</f>
        <v>20</v>
      </c>
      <c r="E15" s="15" t="str">
        <f>IF(Calculations!D16&gt;35,"OK","Warning")</f>
        <v>OK</v>
      </c>
      <c r="F15" s="18" t="str">
        <f>Calculations!P16</f>
        <v/>
      </c>
      <c r="G15" s="69" t="str">
        <f>Calculations!P64</f>
        <v/>
      </c>
    </row>
    <row r="16" spans="1:7" ht="51.75" x14ac:dyDescent="0.25">
      <c r="A16" s="45" t="str">
        <f>'Array Table'!A16</f>
        <v>B3, F3</v>
      </c>
      <c r="B16" s="76" t="str">
        <f>'Array Table'!B16</f>
        <v>Campylobacter coli,Campylobacter subantarcticus,Campylobacter lari,Campylobacter jejuni</v>
      </c>
      <c r="C16" s="79" t="str">
        <f>'Array Table'!C16</f>
        <v/>
      </c>
      <c r="D16" s="80">
        <f>'Array Table'!D16</f>
        <v>400</v>
      </c>
      <c r="E16" s="15" t="str">
        <f>IF(Calculations!D17&gt;35,"OK","Warning")</f>
        <v>OK</v>
      </c>
      <c r="F16" s="18" t="str">
        <f>Calculations!P17</f>
        <v/>
      </c>
      <c r="G16" s="69" t="str">
        <f>Calculations!P65</f>
        <v/>
      </c>
    </row>
    <row r="17" spans="1:7" x14ac:dyDescent="0.25">
      <c r="A17" s="45" t="str">
        <f>'Array Table'!A17</f>
        <v>B4, F4</v>
      </c>
      <c r="B17" s="76" t="str">
        <f>'Array Table'!B17</f>
        <v>Campylobacter fetus</v>
      </c>
      <c r="C17" s="79" t="str">
        <f>'Array Table'!C17</f>
        <v/>
      </c>
      <c r="D17" s="80">
        <f>'Array Table'!D17</f>
        <v>20</v>
      </c>
      <c r="E17" s="15" t="str">
        <f>IF(Calculations!D18&gt;35,"OK","Warning")</f>
        <v>OK</v>
      </c>
      <c r="F17" s="18" t="str">
        <f>Calculations!P18</f>
        <v/>
      </c>
      <c r="G17" s="69" t="str">
        <f>Calculations!P66</f>
        <v/>
      </c>
    </row>
    <row r="18" spans="1:7" ht="25.5" x14ac:dyDescent="0.25">
      <c r="A18" s="45" t="str">
        <f>'Array Table'!A18</f>
        <v>B5, F5</v>
      </c>
      <c r="B18" s="76" t="str">
        <f>'Array Table'!B18</f>
        <v>Campylobacter upsaliensis</v>
      </c>
      <c r="C18" s="79" t="str">
        <f>'Array Table'!C18</f>
        <v>Campylobacter cuniculorum,Campylobacter helveticus,Helicobacter bilis</v>
      </c>
      <c r="D18" s="80">
        <f>'Array Table'!D18</f>
        <v>50</v>
      </c>
      <c r="E18" s="15" t="str">
        <f>IF(Calculations!D19&gt;35,"OK","Warning")</f>
        <v>OK</v>
      </c>
      <c r="F18" s="18" t="str">
        <f>Calculations!P19</f>
        <v/>
      </c>
      <c r="G18" s="69" t="str">
        <f>Calculations!P67</f>
        <v/>
      </c>
    </row>
    <row r="19" spans="1:7" ht="38.25" x14ac:dyDescent="0.25">
      <c r="A19" s="45" t="str">
        <f>'Array Table'!A19</f>
        <v>B6, F6</v>
      </c>
      <c r="B19" s="76" t="str">
        <f>'Array Table'!B19</f>
        <v>Citrobacter freundii</v>
      </c>
      <c r="C19" s="79" t="str">
        <f>'Array Table'!C19</f>
        <v>Dickeya dadantii,Klebsiella oxytoca,Serratia marcescens,Enterobacter amnigenus,Pantoea dispersa,Raoultella terrigena</v>
      </c>
      <c r="D19" s="80">
        <f>'Array Table'!D19</f>
        <v>100</v>
      </c>
      <c r="E19" s="15" t="str">
        <f>IF(Calculations!D20&gt;35,"OK","Warning")</f>
        <v>OK</v>
      </c>
      <c r="F19" s="18" t="str">
        <f>Calculations!P20</f>
        <v/>
      </c>
      <c r="G19" s="69" t="str">
        <f>Calculations!P68</f>
        <v/>
      </c>
    </row>
    <row r="20" spans="1:7" x14ac:dyDescent="0.25">
      <c r="A20" s="45" t="str">
        <f>'Array Table'!A20</f>
        <v>B7, F7</v>
      </c>
      <c r="B20" s="76" t="str">
        <f>'Array Table'!B20</f>
        <v>Clostridium difficile</v>
      </c>
      <c r="C20" s="79" t="str">
        <f>'Array Table'!C20</f>
        <v/>
      </c>
      <c r="D20" s="80">
        <f>'Array Table'!D20</f>
        <v>30</v>
      </c>
      <c r="E20" s="15" t="str">
        <f>IF(Calculations!D21&gt;35,"OK","Warning")</f>
        <v>OK</v>
      </c>
      <c r="F20" s="18" t="str">
        <f>Calculations!P21</f>
        <v>+</v>
      </c>
      <c r="G20" s="69" t="str">
        <f>Calculations!P69</f>
        <v/>
      </c>
    </row>
    <row r="21" spans="1:7" x14ac:dyDescent="0.25">
      <c r="A21" s="45" t="str">
        <f>'Array Table'!A21</f>
        <v>B8, F8</v>
      </c>
      <c r="B21" s="76" t="str">
        <f>'Array Table'!B21</f>
        <v>Clostridium perfringens</v>
      </c>
      <c r="C21" s="79" t="str">
        <f>'Array Table'!C21</f>
        <v/>
      </c>
      <c r="D21" s="80">
        <f>'Array Table'!D21</f>
        <v>100</v>
      </c>
      <c r="E21" s="15" t="str">
        <f>IF(Calculations!D22&gt;35,"OK","Warning")</f>
        <v>OK</v>
      </c>
      <c r="F21" s="18" t="str">
        <f>Calculations!P22</f>
        <v>+</v>
      </c>
      <c r="G21" s="69" t="str">
        <f>Calculations!P70</f>
        <v/>
      </c>
    </row>
    <row r="22" spans="1:7" x14ac:dyDescent="0.25">
      <c r="A22" s="45" t="str">
        <f>'Array Table'!A22</f>
        <v>B9, F9</v>
      </c>
      <c r="B22" s="76" t="str">
        <f>'Array Table'!B22</f>
        <v>Clostridium septicum</v>
      </c>
      <c r="C22" s="79" t="str">
        <f>'Array Table'!C22</f>
        <v/>
      </c>
      <c r="D22" s="80">
        <f>'Array Table'!D22</f>
        <v>40</v>
      </c>
      <c r="E22" s="15" t="str">
        <f>IF(Calculations!D23&gt;35,"OK","Warning")</f>
        <v>OK</v>
      </c>
      <c r="F22" s="18" t="str">
        <f>Calculations!P23</f>
        <v>+</v>
      </c>
      <c r="G22" s="69" t="str">
        <f>Calculations!P71</f>
        <v/>
      </c>
    </row>
    <row r="23" spans="1:7" ht="26.25" x14ac:dyDescent="0.25">
      <c r="A23" s="45" t="str">
        <f>'Array Table'!A23</f>
        <v>B10, F10</v>
      </c>
      <c r="B23" s="76" t="str">
        <f>'Array Table'!B23</f>
        <v>Klebsiella oxytoca,Enterobacter cloacae</v>
      </c>
      <c r="C23" s="79" t="str">
        <f>'Array Table'!C23</f>
        <v/>
      </c>
      <c r="D23" s="80">
        <f>'Array Table'!D23</f>
        <v>100</v>
      </c>
      <c r="E23" s="15" t="str">
        <f>IF(Calculations!D24&gt;35,"OK","Warning")</f>
        <v>OK</v>
      </c>
      <c r="F23" s="18" t="str">
        <f>Calculations!P24</f>
        <v>+</v>
      </c>
      <c r="G23" s="69" t="str">
        <f>Calculations!P72</f>
        <v/>
      </c>
    </row>
    <row r="24" spans="1:7" ht="39" x14ac:dyDescent="0.25">
      <c r="A24" s="45" t="str">
        <f>'Array Table'!A24</f>
        <v>B11, F11</v>
      </c>
      <c r="B24" s="76" t="str">
        <f>'Array Table'!B24</f>
        <v>Enterococcus gallinarum,Enterococcus casseliflavus</v>
      </c>
      <c r="C24" s="79" t="str">
        <f>'Array Table'!C24</f>
        <v/>
      </c>
      <c r="D24" s="80">
        <f>'Array Table'!D24</f>
        <v>20</v>
      </c>
      <c r="E24" s="15" t="str">
        <f>IF(Calculations!D25&gt;35,"OK","Warning")</f>
        <v>OK</v>
      </c>
      <c r="F24" s="18" t="str">
        <f>Calculations!P25</f>
        <v>+/-</v>
      </c>
      <c r="G24" s="69" t="str">
        <f>Calculations!P73</f>
        <v/>
      </c>
    </row>
    <row r="25" spans="1:7" x14ac:dyDescent="0.25">
      <c r="A25" s="45" t="str">
        <f>'Array Table'!A25</f>
        <v>B12, F12</v>
      </c>
      <c r="B25" s="76" t="str">
        <f>'Array Table'!B25</f>
        <v>Enterococcus faecalis</v>
      </c>
      <c r="C25" s="79" t="str">
        <f>'Array Table'!C25</f>
        <v/>
      </c>
      <c r="D25" s="80">
        <f>'Array Table'!D25</f>
        <v>30</v>
      </c>
      <c r="E25" s="15" t="str">
        <f>IF(Calculations!D26&gt;35,"OK","Warning")</f>
        <v>OK</v>
      </c>
      <c r="F25" s="18" t="str">
        <f>Calculations!P26</f>
        <v/>
      </c>
      <c r="G25" s="69" t="str">
        <f>Calculations!P74</f>
        <v/>
      </c>
    </row>
    <row r="26" spans="1:7" ht="25.5" x14ac:dyDescent="0.25">
      <c r="A26" s="45" t="str">
        <f>'Array Table'!A26</f>
        <v>C1, G1</v>
      </c>
      <c r="B26" s="76" t="str">
        <f>'Array Table'!B26</f>
        <v>Enterococcus faecium</v>
      </c>
      <c r="C26" s="79" t="str">
        <f>'Array Table'!C26</f>
        <v>Enterococcus avium,Enterococcus durans,Enterococcus hirae,Enterococcus lactis</v>
      </c>
      <c r="D26" s="80">
        <f>'Array Table'!D26</f>
        <v>40</v>
      </c>
      <c r="E26" s="15" t="str">
        <f>IF(Calculations!D27&gt;35,"OK","Warning")</f>
        <v>OK</v>
      </c>
      <c r="F26" s="18" t="str">
        <f>Calculations!P27</f>
        <v/>
      </c>
      <c r="G26" s="69" t="str">
        <f>Calculations!P75</f>
        <v/>
      </c>
    </row>
    <row r="27" spans="1:7" x14ac:dyDescent="0.25">
      <c r="A27" s="45" t="str">
        <f>'Array Table'!A27</f>
        <v>C2, G2</v>
      </c>
      <c r="B27" s="76" t="str">
        <f>'Array Table'!B27</f>
        <v>Enterococcus italicus</v>
      </c>
      <c r="C27" s="79" t="str">
        <f>'Array Table'!C27</f>
        <v>Enterococcus sulfureus</v>
      </c>
      <c r="D27" s="80">
        <f>'Array Table'!D27</f>
        <v>30</v>
      </c>
      <c r="E27" s="15" t="str">
        <f>IF(Calculations!D28&gt;35,"OK","Warning")</f>
        <v>OK</v>
      </c>
      <c r="F27" s="18" t="str">
        <f>Calculations!P28</f>
        <v/>
      </c>
      <c r="G27" s="69" t="str">
        <f>Calculations!P76</f>
        <v/>
      </c>
    </row>
    <row r="28" spans="1:7" ht="26.25" x14ac:dyDescent="0.25">
      <c r="A28" s="45" t="str">
        <f>'Array Table'!A28</f>
        <v>C3, G3</v>
      </c>
      <c r="B28" s="76" t="str">
        <f>'Array Table'!B28</f>
        <v>Francisella novicida,Francisella tularensis</v>
      </c>
      <c r="C28" s="79" t="str">
        <f>'Array Table'!C28</f>
        <v/>
      </c>
      <c r="D28" s="80">
        <f>'Array Table'!D28</f>
        <v>40</v>
      </c>
      <c r="E28" s="15" t="str">
        <f>IF(Calculations!D29&gt;35,"OK","Warning")</f>
        <v>OK</v>
      </c>
      <c r="F28" s="18" t="str">
        <f>Calculations!P29</f>
        <v/>
      </c>
      <c r="G28" s="69" t="str">
        <f>Calculations!P77</f>
        <v/>
      </c>
    </row>
    <row r="29" spans="1:7" x14ac:dyDescent="0.25">
      <c r="A29" s="45" t="str">
        <f>'Array Table'!A29</f>
        <v>C4, G4</v>
      </c>
      <c r="B29" s="76" t="str">
        <f>'Array Table'!B29</f>
        <v>Helicobacter cinaedi</v>
      </c>
      <c r="C29" s="79" t="str">
        <f>'Array Table'!C29</f>
        <v/>
      </c>
      <c r="D29" s="80">
        <f>'Array Table'!D29</f>
        <v>200</v>
      </c>
      <c r="E29" s="15" t="str">
        <f>IF(Calculations!D30&gt;35,"OK","Warning")</f>
        <v>OK</v>
      </c>
      <c r="F29" s="18" t="str">
        <f>Calculations!P30</f>
        <v/>
      </c>
      <c r="G29" s="69" t="str">
        <f>Calculations!P78</f>
        <v/>
      </c>
    </row>
    <row r="30" spans="1:7" x14ac:dyDescent="0.25">
      <c r="A30" s="45" t="str">
        <f>'Array Table'!A30</f>
        <v>C5, G5</v>
      </c>
      <c r="B30" s="76" t="str">
        <f>'Array Table'!B30</f>
        <v>Helicobacter fennelliae</v>
      </c>
      <c r="C30" s="79" t="str">
        <f>'Array Table'!C30</f>
        <v/>
      </c>
      <c r="D30" s="80">
        <f>'Array Table'!D30</f>
        <v>40</v>
      </c>
      <c r="E30" s="15" t="str">
        <f>IF(Calculations!D31&gt;35,"OK","Warning")</f>
        <v>OK</v>
      </c>
      <c r="F30" s="18" t="str">
        <f>Calculations!P31</f>
        <v/>
      </c>
      <c r="G30" s="69" t="str">
        <f>Calculations!P79</f>
        <v/>
      </c>
    </row>
    <row r="31" spans="1:7" x14ac:dyDescent="0.25">
      <c r="A31" s="45" t="str">
        <f>'Array Table'!A31</f>
        <v>C6, G6</v>
      </c>
      <c r="B31" s="76" t="str">
        <f>'Array Table'!B31</f>
        <v>Helicobacter pylori</v>
      </c>
      <c r="C31" s="79" t="str">
        <f>'Array Table'!C31</f>
        <v>Helicobacter suis</v>
      </c>
      <c r="D31" s="80">
        <f>'Array Table'!D31</f>
        <v>50</v>
      </c>
      <c r="E31" s="15" t="str">
        <f>IF(Calculations!D32&gt;35,"OK","Warning")</f>
        <v>OK</v>
      </c>
      <c r="F31" s="18" t="str">
        <f>Calculations!P32</f>
        <v/>
      </c>
      <c r="G31" s="69" t="str">
        <f>Calculations!P80</f>
        <v/>
      </c>
    </row>
    <row r="32" spans="1:7" x14ac:dyDescent="0.25">
      <c r="A32" s="45" t="str">
        <f>'Array Table'!A32</f>
        <v>C7, G7</v>
      </c>
      <c r="B32" s="76" t="str">
        <f>'Array Table'!B32</f>
        <v>Listeria monocytogenes</v>
      </c>
      <c r="C32" s="79" t="str">
        <f>'Array Table'!C32</f>
        <v>Listeria welshimeri</v>
      </c>
      <c r="D32" s="80">
        <f>'Array Table'!D32</f>
        <v>200</v>
      </c>
      <c r="E32" s="15" t="str">
        <f>IF(Calculations!D33&gt;35,"OK","Warning")</f>
        <v>OK</v>
      </c>
      <c r="F32" s="18" t="str">
        <f>Calculations!P33</f>
        <v/>
      </c>
      <c r="G32" s="69" t="str">
        <f>Calculations!P81</f>
        <v/>
      </c>
    </row>
    <row r="33" spans="1:7" ht="38.25" x14ac:dyDescent="0.25">
      <c r="A33" s="45" t="str">
        <f>'Array Table'!A33</f>
        <v>C8, G8</v>
      </c>
      <c r="B33" s="76" t="str">
        <f>'Array Table'!B33</f>
        <v>Morganella morganii</v>
      </c>
      <c r="C33" s="79" t="str">
        <f>'Array Table'!C33</f>
        <v>Escherichia albertii,Providencia alcalifaciens,Providencia heimbachae,Providencia rustigianii</v>
      </c>
      <c r="D33" s="80">
        <f>'Array Table'!D33</f>
        <v>100</v>
      </c>
      <c r="E33" s="15" t="str">
        <f>IF(Calculations!D34&gt;35,"OK","Warning")</f>
        <v>OK</v>
      </c>
      <c r="F33" s="18" t="str">
        <f>Calculations!P34</f>
        <v/>
      </c>
      <c r="G33" s="69" t="str">
        <f>Calculations!P82</f>
        <v/>
      </c>
    </row>
    <row r="34" spans="1:7" x14ac:dyDescent="0.25">
      <c r="A34" s="45" t="str">
        <f>'Array Table'!A34</f>
        <v>C9, G9</v>
      </c>
      <c r="B34" s="76" t="str">
        <f>'Array Table'!B34</f>
        <v>Mycobacterium avium</v>
      </c>
      <c r="C34" s="79" t="str">
        <f>'Array Table'!C34</f>
        <v>Mycobacterium arosiense</v>
      </c>
      <c r="D34" s="80">
        <f>'Array Table'!D34</f>
        <v>40</v>
      </c>
      <c r="E34" s="15" t="str">
        <f>IF(Calculations!D35&gt;35,"OK","Warning")</f>
        <v>OK</v>
      </c>
      <c r="F34" s="18" t="str">
        <f>Calculations!P35</f>
        <v/>
      </c>
      <c r="G34" s="69" t="str">
        <f>Calculations!P83</f>
        <v/>
      </c>
    </row>
    <row r="35" spans="1:7" x14ac:dyDescent="0.25">
      <c r="A35" s="45" t="str">
        <f>'Array Table'!A35</f>
        <v>C10, G10</v>
      </c>
      <c r="B35" s="76" t="str">
        <f>'Array Table'!B35</f>
        <v>Mycobacterium intracellulare</v>
      </c>
      <c r="C35" s="79" t="str">
        <f>'Array Table'!C35</f>
        <v>Mycobacterium avium,Mycobacterium arosiense</v>
      </c>
      <c r="D35" s="80">
        <f>'Array Table'!D35</f>
        <v>100</v>
      </c>
      <c r="E35" s="15" t="str">
        <f>IF(Calculations!D36&gt;35,"OK","Warning")</f>
        <v>OK</v>
      </c>
      <c r="F35" s="18" t="str">
        <f>Calculations!P36</f>
        <v/>
      </c>
      <c r="G35" s="69" t="str">
        <f>Calculations!P84</f>
        <v/>
      </c>
    </row>
    <row r="36" spans="1:7" x14ac:dyDescent="0.25">
      <c r="A36" s="45" t="str">
        <f>'Array Table'!A36</f>
        <v>C11, G11</v>
      </c>
      <c r="B36" s="76" t="str">
        <f>'Array Table'!B36</f>
        <v>Plesiomonas shigelloides</v>
      </c>
      <c r="C36" s="79" t="str">
        <f>'Array Table'!C36</f>
        <v/>
      </c>
      <c r="D36" s="80">
        <f>'Array Table'!D36</f>
        <v>30</v>
      </c>
      <c r="E36" s="15" t="str">
        <f>IF(Calculations!D37&gt;35,"OK","Warning")</f>
        <v>OK</v>
      </c>
      <c r="F36" s="18" t="str">
        <f>Calculations!P37</f>
        <v/>
      </c>
      <c r="G36" s="69" t="str">
        <f>Calculations!P85</f>
        <v/>
      </c>
    </row>
    <row r="37" spans="1:7" x14ac:dyDescent="0.25">
      <c r="A37" s="45" t="str">
        <f>'Array Table'!A37</f>
        <v>C12, G12</v>
      </c>
      <c r="B37" s="76" t="str">
        <f>'Array Table'!B37</f>
        <v>Shigella dysenteriae</v>
      </c>
      <c r="C37" s="79" t="str">
        <f>'Array Table'!C37</f>
        <v>Salmonella bongori</v>
      </c>
      <c r="D37" s="80">
        <f>'Array Table'!D37</f>
        <v>100</v>
      </c>
      <c r="E37" s="15" t="str">
        <f>IF(Calculations!D38&gt;35,"OK","Warning")</f>
        <v>OK</v>
      </c>
      <c r="F37" s="18" t="str">
        <f>Calculations!P38</f>
        <v/>
      </c>
      <c r="G37" s="69" t="str">
        <f>Calculations!P86</f>
        <v/>
      </c>
    </row>
    <row r="38" spans="1:7" x14ac:dyDescent="0.25">
      <c r="A38" s="45" t="str">
        <f>'Array Table'!A38</f>
        <v>D1, H1</v>
      </c>
      <c r="B38" s="76" t="str">
        <f>'Array Table'!B38</f>
        <v>Staphylococcus aureus</v>
      </c>
      <c r="C38" s="79" t="str">
        <f>'Array Table'!C38</f>
        <v>Staphylococcus epidermidis</v>
      </c>
      <c r="D38" s="80">
        <f>'Array Table'!D38</f>
        <v>100</v>
      </c>
      <c r="E38" s="15" t="str">
        <f>IF(Calculations!D39&gt;35,"OK","Warning")</f>
        <v>OK</v>
      </c>
      <c r="F38" s="18" t="str">
        <f>Calculations!P39</f>
        <v/>
      </c>
      <c r="G38" s="69" t="str">
        <f>Calculations!P87</f>
        <v/>
      </c>
    </row>
    <row r="39" spans="1:7" x14ac:dyDescent="0.25">
      <c r="A39" s="45" t="str">
        <f>'Array Table'!A39</f>
        <v>D2, H2</v>
      </c>
      <c r="B39" s="76" t="str">
        <f>'Array Table'!B39</f>
        <v>Streptococcus agalactiae</v>
      </c>
      <c r="C39" s="79" t="str">
        <f>'Array Table'!C39</f>
        <v/>
      </c>
      <c r="D39" s="80">
        <f>'Array Table'!D39</f>
        <v>30</v>
      </c>
      <c r="E39" s="15" t="str">
        <f>IF(Calculations!D40&gt;35,"OK","Warning")</f>
        <v>OK</v>
      </c>
      <c r="F39" s="18" t="str">
        <f>Calculations!P40</f>
        <v/>
      </c>
      <c r="G39" s="69" t="str">
        <f>Calculations!P88</f>
        <v/>
      </c>
    </row>
    <row r="40" spans="1:7" x14ac:dyDescent="0.25">
      <c r="A40" s="45" t="str">
        <f>'Array Table'!A40</f>
        <v>D3, H3</v>
      </c>
      <c r="B40" s="76" t="str">
        <f>'Array Table'!B40</f>
        <v>Streptococcus pyogenes</v>
      </c>
      <c r="C40" s="79" t="str">
        <f>'Array Table'!C40</f>
        <v/>
      </c>
      <c r="D40" s="80">
        <f>'Array Table'!D40</f>
        <v>50</v>
      </c>
      <c r="E40" s="15" t="str">
        <f>IF(Calculations!D41&gt;35,"OK","Warning")</f>
        <v>OK</v>
      </c>
      <c r="F40" s="18" t="str">
        <f>Calculations!P41</f>
        <v/>
      </c>
      <c r="G40" s="69" t="str">
        <f>Calculations!P89</f>
        <v/>
      </c>
    </row>
    <row r="41" spans="1:7" x14ac:dyDescent="0.25">
      <c r="A41" s="45" t="str">
        <f>'Array Table'!A41</f>
        <v>D4, H4</v>
      </c>
      <c r="B41" s="76" t="str">
        <f>'Array Table'!B41</f>
        <v>Streptococcus suis</v>
      </c>
      <c r="C41" s="79" t="str">
        <f>'Array Table'!C41</f>
        <v/>
      </c>
      <c r="D41" s="80">
        <f>'Array Table'!D41</f>
        <v>20</v>
      </c>
      <c r="E41" s="15" t="str">
        <f>IF(Calculations!D42&gt;35,"OK","Warning")</f>
        <v>OK</v>
      </c>
      <c r="F41" s="18" t="str">
        <f>Calculations!P42</f>
        <v/>
      </c>
      <c r="G41" s="69" t="str">
        <f>Calculations!P90</f>
        <v/>
      </c>
    </row>
    <row r="42" spans="1:7" x14ac:dyDescent="0.25">
      <c r="A42" s="45" t="str">
        <f>'Array Table'!A42</f>
        <v>D5, H5</v>
      </c>
      <c r="B42" s="76" t="str">
        <f>'Array Table'!B42</f>
        <v>Vibrio cholerae</v>
      </c>
      <c r="C42" s="79" t="str">
        <f>'Array Table'!C42</f>
        <v/>
      </c>
      <c r="D42" s="80">
        <f>'Array Table'!D42</f>
        <v>30</v>
      </c>
      <c r="E42" s="15" t="str">
        <f>IF(Calculations!D43&gt;35,"OK","Warning")</f>
        <v>OK</v>
      </c>
      <c r="F42" s="18" t="str">
        <f>Calculations!P43</f>
        <v/>
      </c>
      <c r="G42" s="69" t="str">
        <f>Calculations!P91</f>
        <v/>
      </c>
    </row>
    <row r="43" spans="1:7" x14ac:dyDescent="0.25">
      <c r="A43" s="45" t="str">
        <f>'Array Table'!A43</f>
        <v>D6, H6</v>
      </c>
      <c r="B43" s="76" t="str">
        <f>'Array Table'!B43</f>
        <v>Vibrio parahaemolyticus</v>
      </c>
      <c r="C43" s="79" t="str">
        <f>'Array Table'!C43</f>
        <v>Vibrio harveyi,Vibrio orientalis,Vibrio shilonii</v>
      </c>
      <c r="D43" s="80">
        <f>'Array Table'!D43</f>
        <v>40</v>
      </c>
      <c r="E43" s="15" t="str">
        <f>IF(Calculations!D44&gt;35,"OK","Warning")</f>
        <v>OK</v>
      </c>
      <c r="F43" s="18" t="str">
        <f>Calculations!P44</f>
        <v/>
      </c>
      <c r="G43" s="69" t="str">
        <f>Calculations!P92</f>
        <v/>
      </c>
    </row>
    <row r="44" spans="1:7" s="82" customFormat="1" x14ac:dyDescent="0.25">
      <c r="A44" s="45" t="str">
        <f>'Array Table'!A44</f>
        <v>D7, H7</v>
      </c>
      <c r="B44" s="76" t="str">
        <f>'Array Table'!B44</f>
        <v>Vibrio vulnificus</v>
      </c>
      <c r="C44" s="79" t="str">
        <f>'Array Table'!C44</f>
        <v>Vibrio aestuarianus</v>
      </c>
      <c r="D44" s="80">
        <f>'Array Table'!D44</f>
        <v>40</v>
      </c>
      <c r="E44" s="46" t="str">
        <f>IF(Calculations!D45&gt;35,"OK","Warning")</f>
        <v>OK</v>
      </c>
      <c r="F44" s="78" t="str">
        <f>Calculations!P45</f>
        <v/>
      </c>
      <c r="G44" s="78" t="str">
        <f>Calculations!P93</f>
        <v/>
      </c>
    </row>
    <row r="45" spans="1:7" s="82" customFormat="1" x14ac:dyDescent="0.25">
      <c r="A45" s="45" t="str">
        <f>'Array Table'!A45</f>
        <v>D8, H8</v>
      </c>
      <c r="B45" s="76" t="str">
        <f>'Array Table'!B45</f>
        <v>Yersinia enterocolitica</v>
      </c>
      <c r="C45" s="79" t="str">
        <f>'Array Table'!C45</f>
        <v/>
      </c>
      <c r="D45" s="80">
        <f>'Array Table'!D45</f>
        <v>100</v>
      </c>
      <c r="E45" s="46" t="str">
        <f>IF(Calculations!D46&gt;35,"OK","Warning")</f>
        <v>OK</v>
      </c>
      <c r="F45" s="78" t="str">
        <f>Calculations!P46</f>
        <v/>
      </c>
      <c r="G45" s="78" t="str">
        <f>Calculations!P94</f>
        <v/>
      </c>
    </row>
    <row r="46" spans="1:7" x14ac:dyDescent="0.25">
      <c r="A46" s="45" t="str">
        <f>'Array Table'!A46</f>
        <v>D9, H9</v>
      </c>
      <c r="B46" s="76" t="str">
        <f>'Array Table'!B46</f>
        <v>Yersinia pestis,Yersinia pseudotuberculosis</v>
      </c>
      <c r="C46" s="79" t="str">
        <f>'Array Table'!C46</f>
        <v/>
      </c>
      <c r="D46" s="80">
        <f>'Array Table'!D46</f>
        <v>100</v>
      </c>
      <c r="E46" s="15" t="str">
        <f>IF(Calculations!D47&gt;35,"OK","Warning")</f>
        <v>OK</v>
      </c>
      <c r="F46" s="18" t="str">
        <f>Calculations!P47</f>
        <v/>
      </c>
      <c r="G46" s="69" t="str">
        <f>Calculations!P95</f>
        <v/>
      </c>
    </row>
  </sheetData>
  <conditionalFormatting sqref="F2:G46">
    <cfRule type="cellIs" dxfId="2" priority="3" operator="equal">
      <formula>"+"</formula>
    </cfRule>
  </conditionalFormatting>
  <conditionalFormatting sqref="E2:E46">
    <cfRule type="containsText" dxfId="1" priority="1" operator="containsText" text="Warning">
      <formula>NOT(ISERROR(SEARCH("Warning",E2)))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DE5E8A4-5942-4075-9744-4662184772BF}">
            <xm:f>NOT(ISERROR(SEARCH("-",F2)))</xm:f>
            <xm:f>"-"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F2:G46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opLeftCell="A52" zoomScale="80" zoomScaleNormal="80" workbookViewId="0">
      <selection activeCell="P98" sqref="P98"/>
    </sheetView>
  </sheetViews>
  <sheetFormatPr defaultRowHeight="15" x14ac:dyDescent="0.25"/>
  <cols>
    <col min="1" max="1" width="9.140625" style="6"/>
    <col min="2" max="2" width="28.42578125" style="6" customWidth="1"/>
    <col min="3" max="5" width="9" style="16" customWidth="1"/>
    <col min="6" max="6" width="9.140625" style="16"/>
    <col min="7" max="7" width="18.140625" style="16" customWidth="1"/>
    <col min="17" max="21" width="9.140625" style="16"/>
    <col min="22" max="22" width="7.140625" style="16" customWidth="1"/>
    <col min="23" max="23" width="16.85546875" style="16" customWidth="1"/>
    <col min="24" max="24" width="9.140625" customWidth="1"/>
  </cols>
  <sheetData>
    <row r="1" spans="1:23" x14ac:dyDescent="0.25">
      <c r="A1" s="118" t="s">
        <v>132</v>
      </c>
      <c r="B1" s="118"/>
      <c r="C1" s="118"/>
      <c r="D1" s="118"/>
      <c r="E1" s="118"/>
      <c r="F1" s="118" t="s">
        <v>98</v>
      </c>
      <c r="G1" s="118"/>
      <c r="H1" s="118"/>
      <c r="I1" s="118"/>
      <c r="J1" s="118"/>
      <c r="K1" s="118" t="s">
        <v>135</v>
      </c>
      <c r="L1" s="118"/>
      <c r="M1" s="118"/>
      <c r="N1" s="118" t="s">
        <v>134</v>
      </c>
      <c r="O1" s="118"/>
      <c r="P1" s="118"/>
      <c r="Q1"/>
      <c r="R1"/>
      <c r="S1"/>
      <c r="T1"/>
      <c r="U1"/>
      <c r="V1"/>
      <c r="W1"/>
    </row>
    <row r="2" spans="1:23" x14ac:dyDescent="0.25">
      <c r="A2" s="58" t="s">
        <v>0</v>
      </c>
      <c r="B2" s="52" t="s">
        <v>1542</v>
      </c>
      <c r="C2" s="52" t="s">
        <v>133</v>
      </c>
      <c r="D2" s="52" t="s">
        <v>136</v>
      </c>
      <c r="E2" s="52" t="s">
        <v>97</v>
      </c>
      <c r="F2" s="58" t="s">
        <v>0</v>
      </c>
      <c r="G2" s="52" t="s">
        <v>1542</v>
      </c>
      <c r="H2" s="59" t="s">
        <v>86</v>
      </c>
      <c r="I2" s="52" t="s">
        <v>136</v>
      </c>
      <c r="J2" s="52" t="s">
        <v>97</v>
      </c>
      <c r="K2" s="58" t="s">
        <v>0</v>
      </c>
      <c r="L2" s="52" t="s">
        <v>1542</v>
      </c>
      <c r="M2" s="59" t="s">
        <v>86</v>
      </c>
      <c r="N2" s="58" t="s">
        <v>0</v>
      </c>
      <c r="O2" s="52" t="s">
        <v>1542</v>
      </c>
      <c r="P2" s="59" t="s">
        <v>86</v>
      </c>
      <c r="Q2"/>
      <c r="R2"/>
      <c r="S2"/>
      <c r="T2"/>
      <c r="U2"/>
      <c r="V2"/>
      <c r="W2"/>
    </row>
    <row r="3" spans="1:23" x14ac:dyDescent="0.25">
      <c r="A3" s="54" t="s">
        <v>1</v>
      </c>
      <c r="B3" s="55" t="str">
        <f>'Array Table'!B2</f>
        <v>Acidaminococcus fermentans</v>
      </c>
      <c r="C3" s="56">
        <f>IF(SUM('NTC Data'!D$2:D$50)&gt;10,IF(AND(ISNUMBER('NTC Data'!D2),'NTC Data'!D2&lt;40,'NTC Data'!D2&gt;0),'NTC Data'!D2,40),"")</f>
        <v>40</v>
      </c>
      <c r="D3" s="56">
        <f>IF(ISERROR(AVERAGE(C3,C51)),"",AVERAGE(C3,C51))</f>
        <v>40</v>
      </c>
      <c r="E3" s="56" t="str">
        <f>IF(ISERROR(STDEV(C3,C51)),"",IF(COUNT(C3,C51)&lt;3,"N/A",STDEV(C3,C51)))</f>
        <v/>
      </c>
      <c r="F3" s="54" t="s">
        <v>1</v>
      </c>
      <c r="G3" s="55" t="str">
        <f>'Array Table'!B2</f>
        <v>Acidaminococcus fermentans</v>
      </c>
      <c r="H3" s="59">
        <f>IF(SUM('Test Sample Data'!D$2:D$50)&gt;10,IF(AND(ISNUMBER('Test Sample Data'!D2),'Test Sample Data'!D2&lt;40,'Test Sample Data'!D2&gt;0),'Test Sample Data'!D2,40),"")</f>
        <v>40</v>
      </c>
      <c r="I3" s="56">
        <f>IF(ISERROR(AVERAGE(H3,H51)),"",AVERAGE(H3,H51))</f>
        <v>40</v>
      </c>
      <c r="J3" s="56" t="str">
        <f>IF(ISERROR(STDEV(H3,H51)),"",IF(COUNT(H3,H51)&lt;3,"N/A",STDEV(H3,H51)))</f>
        <v/>
      </c>
      <c r="K3" s="54" t="s">
        <v>1</v>
      </c>
      <c r="L3" s="55" t="str">
        <f>'Array Table'!B2</f>
        <v>Acidaminococcus fermentans</v>
      </c>
      <c r="M3" s="60">
        <f t="shared" ref="M3:M34" si="0">IFERROR($D3-H3,"")</f>
        <v>0</v>
      </c>
      <c r="N3" s="54" t="s">
        <v>1</v>
      </c>
      <c r="O3" s="55" t="str">
        <f>'Array Table'!B2</f>
        <v>Acidaminococcus fermentans</v>
      </c>
      <c r="P3" s="59" t="str">
        <f t="shared" ref="P3:P34" si="1">IFERROR(VLOOKUP($O3,$G$130:$I$142,2,FALSE),IF(M3="","",IF($D3&lt;=35,IF(M3&lt;=1,"",IF(M3&gt;=2,"+","+/-")),IF($D3&lt;=37,IF(M3&lt;1.5,"",IF(M3&gt;=3,"+","+/-")),IF(M3&lt;3,"",IF(M3&gt;=6,"+",IF(M3&gt;=3,"+/-","")))))))</f>
        <v/>
      </c>
      <c r="Q3"/>
      <c r="R3"/>
      <c r="S3"/>
      <c r="T3"/>
      <c r="U3"/>
      <c r="V3"/>
      <c r="W3"/>
    </row>
    <row r="4" spans="1:23" x14ac:dyDescent="0.25">
      <c r="A4" s="54" t="s">
        <v>2</v>
      </c>
      <c r="B4" s="55" t="str">
        <f>'Array Table'!B3</f>
        <v>Aeromonas enteropelogenes,Aeromonas hydrophila,Aeromonas punctata,Aeromonas media</v>
      </c>
      <c r="C4" s="56">
        <f>IF(SUM('NTC Data'!D$2:D$50)&gt;10,IF(AND(ISNUMBER('NTC Data'!D3),'NTC Data'!D3&lt;40,'NTC Data'!D3&gt;0),'NTC Data'!D3,40),"")</f>
        <v>40</v>
      </c>
      <c r="D4" s="56">
        <f t="shared" ref="D4:D50" si="2">IF(ISERROR(AVERAGE(C4,C52)),"",AVERAGE(C4,C52))</f>
        <v>40</v>
      </c>
      <c r="E4" s="56" t="str">
        <f t="shared" ref="E4:E50" si="3">IF(ISERROR(STDEV(C4,C52)),"",IF(COUNT(C4,C52)&lt;3,"N/A",STDEV(C4,C52)))</f>
        <v/>
      </c>
      <c r="F4" s="54" t="s">
        <v>2</v>
      </c>
      <c r="G4" s="55" t="str">
        <f>'Array Table'!B3</f>
        <v>Aeromonas enteropelogenes,Aeromonas hydrophila,Aeromonas punctata,Aeromonas media</v>
      </c>
      <c r="H4" s="59">
        <f>IF(SUM('Test Sample Data'!D$2:D$50)&gt;10,IF(AND(ISNUMBER('Test Sample Data'!D3),'Test Sample Data'!D3&lt;40,'Test Sample Data'!D3&gt;0),'Test Sample Data'!D3,40),"")</f>
        <v>40</v>
      </c>
      <c r="I4" s="56">
        <f t="shared" ref="I4:I50" si="4">IF(ISERROR(AVERAGE(H4,H52)),"",AVERAGE(H4,H52))</f>
        <v>40</v>
      </c>
      <c r="J4" s="56" t="str">
        <f t="shared" ref="J4:J50" si="5">IF(ISERROR(STDEV(H4,H52)),"",IF(COUNT(H4,H52)&lt;3,"N/A",STDEV(H4,H52)))</f>
        <v/>
      </c>
      <c r="K4" s="54" t="s">
        <v>2</v>
      </c>
      <c r="L4" s="55" t="str">
        <f>'Array Table'!B3</f>
        <v>Aeromonas enteropelogenes,Aeromonas hydrophila,Aeromonas punctata,Aeromonas media</v>
      </c>
      <c r="M4" s="60">
        <f t="shared" si="0"/>
        <v>0</v>
      </c>
      <c r="N4" s="54" t="s">
        <v>2</v>
      </c>
      <c r="O4" s="55" t="str">
        <f>'Array Table'!B3</f>
        <v>Aeromonas enteropelogenes,Aeromonas hydrophila,Aeromonas punctata,Aeromonas media</v>
      </c>
      <c r="P4" s="59" t="str">
        <f t="shared" si="1"/>
        <v/>
      </c>
      <c r="Q4"/>
      <c r="R4"/>
      <c r="S4"/>
      <c r="T4"/>
      <c r="U4"/>
      <c r="V4"/>
      <c r="W4"/>
    </row>
    <row r="5" spans="1:23" x14ac:dyDescent="0.25">
      <c r="A5" s="54" t="s">
        <v>3</v>
      </c>
      <c r="B5" s="55" t="str">
        <f>'Array Table'!B4</f>
        <v>Aeromonas veronii,Aeromonas sobria</v>
      </c>
      <c r="C5" s="56">
        <f>IF(SUM('NTC Data'!D$2:D$50)&gt;10,IF(AND(ISNUMBER('NTC Data'!D4),'NTC Data'!D4&lt;40,'NTC Data'!D4&gt;0),'NTC Data'!D4,40),"")</f>
        <v>40</v>
      </c>
      <c r="D5" s="56">
        <f t="shared" si="2"/>
        <v>40</v>
      </c>
      <c r="E5" s="56" t="str">
        <f t="shared" si="3"/>
        <v/>
      </c>
      <c r="F5" s="54" t="s">
        <v>3</v>
      </c>
      <c r="G5" s="55" t="str">
        <f>'Array Table'!B4</f>
        <v>Aeromonas veronii,Aeromonas sobria</v>
      </c>
      <c r="H5" s="59">
        <f>IF(SUM('Test Sample Data'!D$2:D$50)&gt;10,IF(AND(ISNUMBER('Test Sample Data'!D4),'Test Sample Data'!D4&lt;40,'Test Sample Data'!D4&gt;0),'Test Sample Data'!D4,40),"")</f>
        <v>40</v>
      </c>
      <c r="I5" s="56">
        <f t="shared" si="4"/>
        <v>40</v>
      </c>
      <c r="J5" s="56" t="str">
        <f t="shared" si="5"/>
        <v/>
      </c>
      <c r="K5" s="54" t="s">
        <v>3</v>
      </c>
      <c r="L5" s="55" t="str">
        <f>'Array Table'!B4</f>
        <v>Aeromonas veronii,Aeromonas sobria</v>
      </c>
      <c r="M5" s="60">
        <f t="shared" si="0"/>
        <v>0</v>
      </c>
      <c r="N5" s="54" t="s">
        <v>3</v>
      </c>
      <c r="O5" s="55" t="str">
        <f>'Array Table'!B4</f>
        <v>Aeromonas veronii,Aeromonas sobria</v>
      </c>
      <c r="P5" s="59" t="str">
        <f t="shared" si="1"/>
        <v/>
      </c>
      <c r="Q5"/>
      <c r="R5"/>
      <c r="S5"/>
      <c r="T5"/>
      <c r="U5"/>
      <c r="V5"/>
      <c r="W5"/>
    </row>
    <row r="6" spans="1:23" x14ac:dyDescent="0.25">
      <c r="A6" s="54" t="s">
        <v>4</v>
      </c>
      <c r="B6" s="55" t="str">
        <f>'Array Table'!B5</f>
        <v>Akkermansia muciniphila</v>
      </c>
      <c r="C6" s="56">
        <f>IF(SUM('NTC Data'!D$2:D$50)&gt;10,IF(AND(ISNUMBER('NTC Data'!D5),'NTC Data'!D5&lt;40,'NTC Data'!D5&gt;0),'NTC Data'!D5,40),"")</f>
        <v>40</v>
      </c>
      <c r="D6" s="56">
        <f t="shared" si="2"/>
        <v>40</v>
      </c>
      <c r="E6" s="56" t="str">
        <f t="shared" si="3"/>
        <v/>
      </c>
      <c r="F6" s="54" t="s">
        <v>4</v>
      </c>
      <c r="G6" s="55" t="str">
        <f>'Array Table'!B5</f>
        <v>Akkermansia muciniphila</v>
      </c>
      <c r="H6" s="59">
        <f>IF(SUM('Test Sample Data'!D$2:D$50)&gt;10,IF(AND(ISNUMBER('Test Sample Data'!D5),'Test Sample Data'!D5&lt;40,'Test Sample Data'!D5&gt;0),'Test Sample Data'!D5,40),"")</f>
        <v>40</v>
      </c>
      <c r="I6" s="56">
        <f t="shared" si="4"/>
        <v>40</v>
      </c>
      <c r="J6" s="56" t="str">
        <f t="shared" si="5"/>
        <v/>
      </c>
      <c r="K6" s="54" t="s">
        <v>4</v>
      </c>
      <c r="L6" s="55" t="str">
        <f>'Array Table'!B5</f>
        <v>Akkermansia muciniphila</v>
      </c>
      <c r="M6" s="60">
        <f t="shared" si="0"/>
        <v>0</v>
      </c>
      <c r="N6" s="54" t="s">
        <v>4</v>
      </c>
      <c r="O6" s="55" t="str">
        <f>'Array Table'!B5</f>
        <v>Akkermansia muciniphila</v>
      </c>
      <c r="P6" s="59" t="str">
        <f t="shared" si="1"/>
        <v/>
      </c>
      <c r="Q6"/>
      <c r="R6"/>
      <c r="S6"/>
      <c r="T6"/>
      <c r="U6"/>
      <c r="V6"/>
      <c r="W6"/>
    </row>
    <row r="7" spans="1:23" x14ac:dyDescent="0.25">
      <c r="A7" s="54" t="s">
        <v>5</v>
      </c>
      <c r="B7" s="55" t="str">
        <f>'Array Table'!B6</f>
        <v>Anaerococcus lactolyticus</v>
      </c>
      <c r="C7" s="56">
        <f>IF(SUM('NTC Data'!D$2:D$50)&gt;10,IF(AND(ISNUMBER('NTC Data'!D6),'NTC Data'!D6&lt;40,'NTC Data'!D6&gt;0),'NTC Data'!D6,40),"")</f>
        <v>40</v>
      </c>
      <c r="D7" s="56">
        <f t="shared" si="2"/>
        <v>40</v>
      </c>
      <c r="E7" s="56" t="str">
        <f t="shared" si="3"/>
        <v/>
      </c>
      <c r="F7" s="54" t="s">
        <v>5</v>
      </c>
      <c r="G7" s="55" t="str">
        <f>'Array Table'!B6</f>
        <v>Anaerococcus lactolyticus</v>
      </c>
      <c r="H7" s="59">
        <f>IF(SUM('Test Sample Data'!D$2:D$50)&gt;10,IF(AND(ISNUMBER('Test Sample Data'!D6),'Test Sample Data'!D6&lt;40,'Test Sample Data'!D6&gt;0),'Test Sample Data'!D6,40),"")</f>
        <v>40</v>
      </c>
      <c r="I7" s="56">
        <f t="shared" si="4"/>
        <v>40</v>
      </c>
      <c r="J7" s="56" t="str">
        <f t="shared" si="5"/>
        <v/>
      </c>
      <c r="K7" s="54" t="s">
        <v>5</v>
      </c>
      <c r="L7" s="55" t="str">
        <f>'Array Table'!B6</f>
        <v>Anaerococcus lactolyticus</v>
      </c>
      <c r="M7" s="60">
        <f t="shared" si="0"/>
        <v>0</v>
      </c>
      <c r="N7" s="54" t="s">
        <v>5</v>
      </c>
      <c r="O7" s="55" t="str">
        <f>'Array Table'!B6</f>
        <v>Anaerococcus lactolyticus</v>
      </c>
      <c r="P7" s="59" t="str">
        <f t="shared" si="1"/>
        <v/>
      </c>
      <c r="Q7"/>
      <c r="R7"/>
      <c r="S7"/>
      <c r="T7"/>
      <c r="U7"/>
      <c r="V7"/>
      <c r="W7"/>
    </row>
    <row r="8" spans="1:23" x14ac:dyDescent="0.25">
      <c r="A8" s="54" t="s">
        <v>6</v>
      </c>
      <c r="B8" s="55" t="str">
        <f>'Array Table'!B7</f>
        <v>Anaerostipes caccae</v>
      </c>
      <c r="C8" s="56">
        <f>IF(SUM('NTC Data'!D$2:D$50)&gt;10,IF(AND(ISNUMBER('NTC Data'!D7),'NTC Data'!D7&lt;40,'NTC Data'!D7&gt;0),'NTC Data'!D7,40),"")</f>
        <v>40</v>
      </c>
      <c r="D8" s="56">
        <f t="shared" si="2"/>
        <v>40</v>
      </c>
      <c r="E8" s="56" t="str">
        <f t="shared" si="3"/>
        <v/>
      </c>
      <c r="F8" s="54" t="s">
        <v>6</v>
      </c>
      <c r="G8" s="55" t="str">
        <f>'Array Table'!B7</f>
        <v>Anaerostipes caccae</v>
      </c>
      <c r="H8" s="59">
        <f>IF(SUM('Test Sample Data'!D$2:D$50)&gt;10,IF(AND(ISNUMBER('Test Sample Data'!D7),'Test Sample Data'!D7&lt;40,'Test Sample Data'!D7&gt;0),'Test Sample Data'!D7,40),"")</f>
        <v>40</v>
      </c>
      <c r="I8" s="56">
        <f t="shared" si="4"/>
        <v>40</v>
      </c>
      <c r="J8" s="56" t="str">
        <f t="shared" si="5"/>
        <v/>
      </c>
      <c r="K8" s="54" t="s">
        <v>6</v>
      </c>
      <c r="L8" s="55" t="str">
        <f>'Array Table'!B7</f>
        <v>Anaerostipes caccae</v>
      </c>
      <c r="M8" s="60">
        <f t="shared" si="0"/>
        <v>0</v>
      </c>
      <c r="N8" s="54" t="s">
        <v>6</v>
      </c>
      <c r="O8" s="55" t="str">
        <f>'Array Table'!B7</f>
        <v>Anaerostipes caccae</v>
      </c>
      <c r="P8" s="59" t="str">
        <f t="shared" si="1"/>
        <v/>
      </c>
      <c r="Q8"/>
      <c r="R8"/>
      <c r="S8"/>
      <c r="T8"/>
      <c r="U8"/>
      <c r="V8"/>
      <c r="W8"/>
    </row>
    <row r="9" spans="1:23" x14ac:dyDescent="0.25">
      <c r="A9" s="54" t="s">
        <v>7</v>
      </c>
      <c r="B9" s="55" t="str">
        <f>'Array Table'!B8</f>
        <v>Anaerotruncus colihominis</v>
      </c>
      <c r="C9" s="56">
        <f>IF(SUM('NTC Data'!D$2:D$50)&gt;10,IF(AND(ISNUMBER('NTC Data'!D8),'NTC Data'!D8&lt;40,'NTC Data'!D8&gt;0),'NTC Data'!D8,40),"")</f>
        <v>40</v>
      </c>
      <c r="D9" s="56">
        <f t="shared" si="2"/>
        <v>40</v>
      </c>
      <c r="E9" s="56" t="str">
        <f t="shared" si="3"/>
        <v/>
      </c>
      <c r="F9" s="54" t="s">
        <v>7</v>
      </c>
      <c r="G9" s="55" t="str">
        <f>'Array Table'!B8</f>
        <v>Anaerotruncus colihominis</v>
      </c>
      <c r="H9" s="59">
        <f>IF(SUM('Test Sample Data'!D$2:D$50)&gt;10,IF(AND(ISNUMBER('Test Sample Data'!D8),'Test Sample Data'!D8&lt;40,'Test Sample Data'!D8&gt;0),'Test Sample Data'!D8,40),"")</f>
        <v>40</v>
      </c>
      <c r="I9" s="56">
        <f t="shared" si="4"/>
        <v>40</v>
      </c>
      <c r="J9" s="56" t="str">
        <f t="shared" si="5"/>
        <v/>
      </c>
      <c r="K9" s="54" t="s">
        <v>7</v>
      </c>
      <c r="L9" s="55" t="str">
        <f>'Array Table'!B8</f>
        <v>Anaerotruncus colihominis</v>
      </c>
      <c r="M9" s="60">
        <f t="shared" si="0"/>
        <v>0</v>
      </c>
      <c r="N9" s="54" t="s">
        <v>7</v>
      </c>
      <c r="O9" s="55" t="str">
        <f>'Array Table'!B8</f>
        <v>Anaerotruncus colihominis</v>
      </c>
      <c r="P9" s="59" t="str">
        <f t="shared" si="1"/>
        <v/>
      </c>
      <c r="Q9"/>
      <c r="R9"/>
      <c r="S9"/>
      <c r="T9"/>
      <c r="U9"/>
      <c r="V9"/>
      <c r="W9"/>
    </row>
    <row r="10" spans="1:23" x14ac:dyDescent="0.25">
      <c r="A10" s="54" t="s">
        <v>8</v>
      </c>
      <c r="B10" s="55" t="str">
        <f>'Array Table'!B9</f>
        <v>Bacillus anthracis,Bacillus cereus</v>
      </c>
      <c r="C10" s="56">
        <f>IF(SUM('NTC Data'!D$2:D$50)&gt;10,IF(AND(ISNUMBER('NTC Data'!D9),'NTC Data'!D9&lt;40,'NTC Data'!D9&gt;0),'NTC Data'!D9,40),"")</f>
        <v>40</v>
      </c>
      <c r="D10" s="56">
        <f t="shared" si="2"/>
        <v>40</v>
      </c>
      <c r="E10" s="56" t="str">
        <f t="shared" si="3"/>
        <v/>
      </c>
      <c r="F10" s="54" t="s">
        <v>8</v>
      </c>
      <c r="G10" s="55" t="str">
        <f>'Array Table'!B9</f>
        <v>Bacillus anthracis,Bacillus cereus</v>
      </c>
      <c r="H10" s="59">
        <f>IF(SUM('Test Sample Data'!D$2:D$50)&gt;10,IF(AND(ISNUMBER('Test Sample Data'!D9),'Test Sample Data'!D9&lt;40,'Test Sample Data'!D9&gt;0),'Test Sample Data'!D9,40),"")</f>
        <v>40</v>
      </c>
      <c r="I10" s="56">
        <f t="shared" si="4"/>
        <v>40</v>
      </c>
      <c r="J10" s="56" t="str">
        <f t="shared" si="5"/>
        <v/>
      </c>
      <c r="K10" s="54" t="s">
        <v>8</v>
      </c>
      <c r="L10" s="55" t="str">
        <f>'Array Table'!B9</f>
        <v>Bacillus anthracis,Bacillus cereus</v>
      </c>
      <c r="M10" s="60">
        <f t="shared" si="0"/>
        <v>0</v>
      </c>
      <c r="N10" s="54" t="s">
        <v>8</v>
      </c>
      <c r="O10" s="55" t="str">
        <f>'Array Table'!B9</f>
        <v>Bacillus anthracis,Bacillus cereus</v>
      </c>
      <c r="P10" s="59" t="str">
        <f t="shared" si="1"/>
        <v/>
      </c>
      <c r="Q10"/>
      <c r="R10"/>
      <c r="S10"/>
      <c r="T10"/>
      <c r="U10"/>
      <c r="V10"/>
      <c r="W10"/>
    </row>
    <row r="11" spans="1:23" x14ac:dyDescent="0.25">
      <c r="A11" s="54" t="s">
        <v>9</v>
      </c>
      <c r="B11" s="55" t="str">
        <f>'Array Table'!B10</f>
        <v>Bacteroides fragilis</v>
      </c>
      <c r="C11" s="56">
        <f>IF(SUM('NTC Data'!D$2:D$50)&gt;10,IF(AND(ISNUMBER('NTC Data'!D10),'NTC Data'!D10&lt;40,'NTC Data'!D10&gt;0),'NTC Data'!D10,40),"")</f>
        <v>40</v>
      </c>
      <c r="D11" s="56">
        <f t="shared" si="2"/>
        <v>40</v>
      </c>
      <c r="E11" s="56" t="str">
        <f t="shared" si="3"/>
        <v/>
      </c>
      <c r="F11" s="54" t="s">
        <v>9</v>
      </c>
      <c r="G11" s="55" t="str">
        <f>'Array Table'!B10</f>
        <v>Bacteroides fragilis</v>
      </c>
      <c r="H11" s="59">
        <f>IF(SUM('Test Sample Data'!D$2:D$50)&gt;10,IF(AND(ISNUMBER('Test Sample Data'!D10),'Test Sample Data'!D10&lt;40,'Test Sample Data'!D10&gt;0),'Test Sample Data'!D10,40),"")</f>
        <v>40</v>
      </c>
      <c r="I11" s="56">
        <f t="shared" si="4"/>
        <v>40</v>
      </c>
      <c r="J11" s="56" t="str">
        <f t="shared" si="5"/>
        <v/>
      </c>
      <c r="K11" s="54" t="s">
        <v>9</v>
      </c>
      <c r="L11" s="55" t="str">
        <f>'Array Table'!B10</f>
        <v>Bacteroides fragilis</v>
      </c>
      <c r="M11" s="60">
        <f t="shared" si="0"/>
        <v>0</v>
      </c>
      <c r="N11" s="54" t="s">
        <v>9</v>
      </c>
      <c r="O11" s="55" t="str">
        <f>'Array Table'!B10</f>
        <v>Bacteroides fragilis</v>
      </c>
      <c r="P11" s="59" t="str">
        <f t="shared" si="1"/>
        <v/>
      </c>
      <c r="Q11"/>
      <c r="R11"/>
      <c r="S11"/>
      <c r="T11"/>
      <c r="U11"/>
      <c r="V11"/>
      <c r="W11"/>
    </row>
    <row r="12" spans="1:23" x14ac:dyDescent="0.25">
      <c r="A12" s="54" t="s">
        <v>10</v>
      </c>
      <c r="B12" s="55" t="str">
        <f>'Array Table'!B11</f>
        <v>Bacteroides thetaiotaomicron</v>
      </c>
      <c r="C12" s="56">
        <f>IF(SUM('NTC Data'!D$2:D$50)&gt;10,IF(AND(ISNUMBER('NTC Data'!D11),'NTC Data'!D11&lt;40,'NTC Data'!D11&gt;0),'NTC Data'!D11,40),"")</f>
        <v>40</v>
      </c>
      <c r="D12" s="56">
        <f t="shared" si="2"/>
        <v>40</v>
      </c>
      <c r="E12" s="56" t="str">
        <f t="shared" si="3"/>
        <v/>
      </c>
      <c r="F12" s="54" t="s">
        <v>10</v>
      </c>
      <c r="G12" s="55" t="str">
        <f>'Array Table'!B11</f>
        <v>Bacteroides thetaiotaomicron</v>
      </c>
      <c r="H12" s="59">
        <f>IF(SUM('Test Sample Data'!D$2:D$50)&gt;10,IF(AND(ISNUMBER('Test Sample Data'!D11),'Test Sample Data'!D11&lt;40,'Test Sample Data'!D11&gt;0),'Test Sample Data'!D11,40),"")</f>
        <v>40</v>
      </c>
      <c r="I12" s="56">
        <f t="shared" si="4"/>
        <v>40</v>
      </c>
      <c r="J12" s="56" t="str">
        <f t="shared" si="5"/>
        <v/>
      </c>
      <c r="K12" s="54" t="s">
        <v>10</v>
      </c>
      <c r="L12" s="55" t="str">
        <f>'Array Table'!B11</f>
        <v>Bacteroides thetaiotaomicron</v>
      </c>
      <c r="M12" s="60">
        <f t="shared" si="0"/>
        <v>0</v>
      </c>
      <c r="N12" s="54" t="s">
        <v>10</v>
      </c>
      <c r="O12" s="55" t="str">
        <f>'Array Table'!B11</f>
        <v>Bacteroides thetaiotaomicron</v>
      </c>
      <c r="P12" s="59" t="str">
        <f t="shared" si="1"/>
        <v/>
      </c>
      <c r="Q12"/>
      <c r="R12"/>
      <c r="S12"/>
      <c r="T12"/>
      <c r="U12"/>
      <c r="V12"/>
      <c r="W12"/>
    </row>
    <row r="13" spans="1:23" x14ac:dyDescent="0.25">
      <c r="A13" s="54" t="s">
        <v>11</v>
      </c>
      <c r="B13" s="55" t="str">
        <f>'Array Table'!B12</f>
        <v>Bacteroides vulgatus</v>
      </c>
      <c r="C13" s="56">
        <f>IF(SUM('NTC Data'!D$2:D$50)&gt;10,IF(AND(ISNUMBER('NTC Data'!D12),'NTC Data'!D12&lt;40,'NTC Data'!D12&gt;0),'NTC Data'!D12,40),"")</f>
        <v>40</v>
      </c>
      <c r="D13" s="56">
        <f t="shared" si="2"/>
        <v>40</v>
      </c>
      <c r="E13" s="56" t="str">
        <f t="shared" si="3"/>
        <v/>
      </c>
      <c r="F13" s="54" t="s">
        <v>11</v>
      </c>
      <c r="G13" s="55" t="str">
        <f>'Array Table'!B12</f>
        <v>Bacteroides vulgatus</v>
      </c>
      <c r="H13" s="59">
        <f>IF(SUM('Test Sample Data'!D$2:D$50)&gt;10,IF(AND(ISNUMBER('Test Sample Data'!D12),'Test Sample Data'!D12&lt;40,'Test Sample Data'!D12&gt;0),'Test Sample Data'!D12,40),"")</f>
        <v>40</v>
      </c>
      <c r="I13" s="56">
        <f t="shared" si="4"/>
        <v>40</v>
      </c>
      <c r="J13" s="56" t="str">
        <f t="shared" si="5"/>
        <v/>
      </c>
      <c r="K13" s="54" t="s">
        <v>11</v>
      </c>
      <c r="L13" s="55" t="str">
        <f>'Array Table'!B12</f>
        <v>Bacteroides vulgatus</v>
      </c>
      <c r="M13" s="60">
        <f t="shared" si="0"/>
        <v>0</v>
      </c>
      <c r="N13" s="54" t="s">
        <v>11</v>
      </c>
      <c r="O13" s="55" t="str">
        <f>'Array Table'!B12</f>
        <v>Bacteroides vulgatus</v>
      </c>
      <c r="P13" s="59" t="str">
        <f t="shared" si="1"/>
        <v/>
      </c>
      <c r="Q13"/>
      <c r="R13"/>
      <c r="S13"/>
      <c r="T13"/>
      <c r="U13"/>
      <c r="V13"/>
      <c r="W13"/>
    </row>
    <row r="14" spans="1:23" x14ac:dyDescent="0.25">
      <c r="A14" s="54" t="s">
        <v>12</v>
      </c>
      <c r="B14" s="55" t="str">
        <f>'Array Table'!B13</f>
        <v>Blautia hydrogenotrophica</v>
      </c>
      <c r="C14" s="56">
        <f>IF(SUM('NTC Data'!D$2:D$50)&gt;10,IF(AND(ISNUMBER('NTC Data'!D13),'NTC Data'!D13&lt;40,'NTC Data'!D13&gt;0),'NTC Data'!D13,40),"")</f>
        <v>40</v>
      </c>
      <c r="D14" s="56">
        <f t="shared" si="2"/>
        <v>40</v>
      </c>
      <c r="E14" s="56" t="str">
        <f t="shared" si="3"/>
        <v/>
      </c>
      <c r="F14" s="54" t="s">
        <v>12</v>
      </c>
      <c r="G14" s="55" t="str">
        <f>'Array Table'!B13</f>
        <v>Blautia hydrogenotrophica</v>
      </c>
      <c r="H14" s="59">
        <f>IF(SUM('Test Sample Data'!D$2:D$50)&gt;10,IF(AND(ISNUMBER('Test Sample Data'!D13),'Test Sample Data'!D13&lt;40,'Test Sample Data'!D13&gt;0),'Test Sample Data'!D13,40),"")</f>
        <v>40</v>
      </c>
      <c r="I14" s="56">
        <f t="shared" si="4"/>
        <v>40</v>
      </c>
      <c r="J14" s="56" t="str">
        <f t="shared" si="5"/>
        <v/>
      </c>
      <c r="K14" s="54" t="s">
        <v>12</v>
      </c>
      <c r="L14" s="55" t="str">
        <f>'Array Table'!B13</f>
        <v>Blautia hydrogenotrophica</v>
      </c>
      <c r="M14" s="60">
        <f t="shared" si="0"/>
        <v>0</v>
      </c>
      <c r="N14" s="54" t="s">
        <v>12</v>
      </c>
      <c r="O14" s="55" t="str">
        <f>'Array Table'!B13</f>
        <v>Blautia hydrogenotrophica</v>
      </c>
      <c r="P14" s="59" t="str">
        <f t="shared" si="1"/>
        <v/>
      </c>
      <c r="Q14"/>
      <c r="R14"/>
      <c r="S14"/>
      <c r="T14"/>
      <c r="U14"/>
      <c r="V14"/>
      <c r="W14"/>
    </row>
    <row r="15" spans="1:23" x14ac:dyDescent="0.25">
      <c r="A15" s="54" t="s">
        <v>13</v>
      </c>
      <c r="B15" s="55" t="str">
        <f>'Array Table'!B14</f>
        <v>Brevibacillus brevis</v>
      </c>
      <c r="C15" s="56">
        <f>IF(SUM('NTC Data'!D$2:D$50)&gt;10,IF(AND(ISNUMBER('NTC Data'!D14),'NTC Data'!D14&lt;40,'NTC Data'!D14&gt;0),'NTC Data'!D14,40),"")</f>
        <v>40</v>
      </c>
      <c r="D15" s="56">
        <f t="shared" si="2"/>
        <v>40</v>
      </c>
      <c r="E15" s="56" t="str">
        <f t="shared" si="3"/>
        <v/>
      </c>
      <c r="F15" s="54" t="s">
        <v>13</v>
      </c>
      <c r="G15" s="55" t="str">
        <f>'Array Table'!B14</f>
        <v>Brevibacillus brevis</v>
      </c>
      <c r="H15" s="59">
        <f>IF(SUM('Test Sample Data'!D$2:D$50)&gt;10,IF(AND(ISNUMBER('Test Sample Data'!D14),'Test Sample Data'!D14&lt;40,'Test Sample Data'!D14&gt;0),'Test Sample Data'!D14,40),"")</f>
        <v>40</v>
      </c>
      <c r="I15" s="56">
        <f t="shared" si="4"/>
        <v>40</v>
      </c>
      <c r="J15" s="56" t="str">
        <f t="shared" si="5"/>
        <v/>
      </c>
      <c r="K15" s="54" t="s">
        <v>13</v>
      </c>
      <c r="L15" s="55" t="str">
        <f>'Array Table'!B14</f>
        <v>Brevibacillus brevis</v>
      </c>
      <c r="M15" s="60">
        <f t="shared" si="0"/>
        <v>0</v>
      </c>
      <c r="N15" s="54" t="s">
        <v>13</v>
      </c>
      <c r="O15" s="55" t="str">
        <f>'Array Table'!B14</f>
        <v>Brevibacillus brevis</v>
      </c>
      <c r="P15" s="59" t="str">
        <f t="shared" si="1"/>
        <v/>
      </c>
      <c r="Q15"/>
      <c r="R15"/>
      <c r="S15"/>
      <c r="T15"/>
      <c r="U15"/>
      <c r="V15"/>
      <c r="W15"/>
    </row>
    <row r="16" spans="1:23" x14ac:dyDescent="0.25">
      <c r="A16" s="54" t="s">
        <v>14</v>
      </c>
      <c r="B16" s="55" t="str">
        <f>'Array Table'!B15</f>
        <v>Butyricicoccus pullicaecorum</v>
      </c>
      <c r="C16" s="56">
        <f>IF(SUM('NTC Data'!D$2:D$50)&gt;10,IF(AND(ISNUMBER('NTC Data'!D15),'NTC Data'!D15&lt;40,'NTC Data'!D15&gt;0),'NTC Data'!D15,40),"")</f>
        <v>40</v>
      </c>
      <c r="D16" s="56">
        <f t="shared" si="2"/>
        <v>40</v>
      </c>
      <c r="E16" s="56" t="str">
        <f t="shared" si="3"/>
        <v/>
      </c>
      <c r="F16" s="54" t="s">
        <v>14</v>
      </c>
      <c r="G16" s="55" t="str">
        <f>'Array Table'!B15</f>
        <v>Butyricicoccus pullicaecorum</v>
      </c>
      <c r="H16" s="59">
        <f>IF(SUM('Test Sample Data'!D$2:D$50)&gt;10,IF(AND(ISNUMBER('Test Sample Data'!D15),'Test Sample Data'!D15&lt;40,'Test Sample Data'!D15&gt;0),'Test Sample Data'!D15,40),"")</f>
        <v>40</v>
      </c>
      <c r="I16" s="56">
        <f t="shared" si="4"/>
        <v>40</v>
      </c>
      <c r="J16" s="56" t="str">
        <f t="shared" si="5"/>
        <v/>
      </c>
      <c r="K16" s="54" t="s">
        <v>14</v>
      </c>
      <c r="L16" s="55" t="str">
        <f>'Array Table'!B15</f>
        <v>Butyricicoccus pullicaecorum</v>
      </c>
      <c r="M16" s="60">
        <f t="shared" si="0"/>
        <v>0</v>
      </c>
      <c r="N16" s="54" t="s">
        <v>14</v>
      </c>
      <c r="O16" s="55" t="str">
        <f>'Array Table'!B15</f>
        <v>Butyricicoccus pullicaecorum</v>
      </c>
      <c r="P16" s="59" t="str">
        <f t="shared" si="1"/>
        <v/>
      </c>
      <c r="Q16"/>
      <c r="R16"/>
      <c r="S16"/>
      <c r="T16"/>
      <c r="U16"/>
      <c r="V16"/>
      <c r="W16"/>
    </row>
    <row r="17" spans="1:23" x14ac:dyDescent="0.25">
      <c r="A17" s="54" t="s">
        <v>15</v>
      </c>
      <c r="B17" s="55" t="str">
        <f>'Array Table'!B16</f>
        <v>Campylobacter coli,Campylobacter subantarcticus,Campylobacter lari,Campylobacter jejuni</v>
      </c>
      <c r="C17" s="56">
        <f>IF(SUM('NTC Data'!D$2:D$50)&gt;10,IF(AND(ISNUMBER('NTC Data'!D16),'NTC Data'!D16&lt;40,'NTC Data'!D16&gt;0),'NTC Data'!D16,40),"")</f>
        <v>40</v>
      </c>
      <c r="D17" s="56">
        <f t="shared" si="2"/>
        <v>40</v>
      </c>
      <c r="E17" s="56" t="str">
        <f t="shared" si="3"/>
        <v/>
      </c>
      <c r="F17" s="54" t="s">
        <v>15</v>
      </c>
      <c r="G17" s="55" t="str">
        <f>'Array Table'!B16</f>
        <v>Campylobacter coli,Campylobacter subantarcticus,Campylobacter lari,Campylobacter jejuni</v>
      </c>
      <c r="H17" s="59">
        <f>IF(SUM('Test Sample Data'!D$2:D$50)&gt;10,IF(AND(ISNUMBER('Test Sample Data'!D16),'Test Sample Data'!D16&lt;40,'Test Sample Data'!D16&gt;0),'Test Sample Data'!D16,40),"")</f>
        <v>40</v>
      </c>
      <c r="I17" s="56">
        <f t="shared" si="4"/>
        <v>40</v>
      </c>
      <c r="J17" s="56" t="str">
        <f t="shared" si="5"/>
        <v/>
      </c>
      <c r="K17" s="54" t="s">
        <v>15</v>
      </c>
      <c r="L17" s="55" t="str">
        <f>'Array Table'!B16</f>
        <v>Campylobacter coli,Campylobacter subantarcticus,Campylobacter lari,Campylobacter jejuni</v>
      </c>
      <c r="M17" s="60">
        <f t="shared" si="0"/>
        <v>0</v>
      </c>
      <c r="N17" s="54" t="s">
        <v>15</v>
      </c>
      <c r="O17" s="55" t="str">
        <f>'Array Table'!B16</f>
        <v>Campylobacter coli,Campylobacter subantarcticus,Campylobacter lari,Campylobacter jejuni</v>
      </c>
      <c r="P17" s="59" t="str">
        <f t="shared" si="1"/>
        <v/>
      </c>
      <c r="Q17"/>
      <c r="R17"/>
      <c r="S17"/>
      <c r="T17"/>
      <c r="U17"/>
      <c r="V17"/>
      <c r="W17"/>
    </row>
    <row r="18" spans="1:23" x14ac:dyDescent="0.25">
      <c r="A18" s="54" t="s">
        <v>16</v>
      </c>
      <c r="B18" s="55" t="str">
        <f>'Array Table'!B17</f>
        <v>Campylobacter fetus</v>
      </c>
      <c r="C18" s="56">
        <f>IF(SUM('NTC Data'!D$2:D$50)&gt;10,IF(AND(ISNUMBER('NTC Data'!D17),'NTC Data'!D17&lt;40,'NTC Data'!D17&gt;0),'NTC Data'!D17,40),"")</f>
        <v>40</v>
      </c>
      <c r="D18" s="56">
        <f t="shared" si="2"/>
        <v>40</v>
      </c>
      <c r="E18" s="56" t="str">
        <f t="shared" si="3"/>
        <v/>
      </c>
      <c r="F18" s="54" t="s">
        <v>16</v>
      </c>
      <c r="G18" s="55" t="str">
        <f>'Array Table'!B17</f>
        <v>Campylobacter fetus</v>
      </c>
      <c r="H18" s="59">
        <f>IF(SUM('Test Sample Data'!D$2:D$50)&gt;10,IF(AND(ISNUMBER('Test Sample Data'!D17),'Test Sample Data'!D17&lt;40,'Test Sample Data'!D17&gt;0),'Test Sample Data'!D17,40),"")</f>
        <v>40</v>
      </c>
      <c r="I18" s="56">
        <f t="shared" si="4"/>
        <v>40</v>
      </c>
      <c r="J18" s="56" t="str">
        <f t="shared" si="5"/>
        <v/>
      </c>
      <c r="K18" s="54" t="s">
        <v>16</v>
      </c>
      <c r="L18" s="55" t="str">
        <f>'Array Table'!B17</f>
        <v>Campylobacter fetus</v>
      </c>
      <c r="M18" s="60">
        <f t="shared" si="0"/>
        <v>0</v>
      </c>
      <c r="N18" s="54" t="s">
        <v>16</v>
      </c>
      <c r="O18" s="55" t="str">
        <f>'Array Table'!B17</f>
        <v>Campylobacter fetus</v>
      </c>
      <c r="P18" s="59" t="str">
        <f t="shared" si="1"/>
        <v/>
      </c>
      <c r="Q18"/>
      <c r="R18"/>
      <c r="S18"/>
      <c r="T18"/>
      <c r="U18"/>
      <c r="V18"/>
      <c r="W18"/>
    </row>
    <row r="19" spans="1:23" x14ac:dyDescent="0.25">
      <c r="A19" s="54" t="s">
        <v>17</v>
      </c>
      <c r="B19" s="55" t="str">
        <f>'Array Table'!B18</f>
        <v>Campylobacter upsaliensis</v>
      </c>
      <c r="C19" s="56">
        <f>IF(SUM('NTC Data'!D$2:D$50)&gt;10,IF(AND(ISNUMBER('NTC Data'!D18),'NTC Data'!D18&lt;40,'NTC Data'!D18&gt;0),'NTC Data'!D18,40),"")</f>
        <v>40</v>
      </c>
      <c r="D19" s="56">
        <f t="shared" si="2"/>
        <v>40</v>
      </c>
      <c r="E19" s="56" t="str">
        <f t="shared" si="3"/>
        <v/>
      </c>
      <c r="F19" s="54" t="s">
        <v>17</v>
      </c>
      <c r="G19" s="55" t="str">
        <f>'Array Table'!B18</f>
        <v>Campylobacter upsaliensis</v>
      </c>
      <c r="H19" s="59">
        <f>IF(SUM('Test Sample Data'!D$2:D$50)&gt;10,IF(AND(ISNUMBER('Test Sample Data'!D18),'Test Sample Data'!D18&lt;40,'Test Sample Data'!D18&gt;0),'Test Sample Data'!D18,40),"")</f>
        <v>40</v>
      </c>
      <c r="I19" s="56">
        <f t="shared" si="4"/>
        <v>40</v>
      </c>
      <c r="J19" s="56" t="str">
        <f t="shared" si="5"/>
        <v/>
      </c>
      <c r="K19" s="54" t="s">
        <v>17</v>
      </c>
      <c r="L19" s="55" t="str">
        <f>'Array Table'!B18</f>
        <v>Campylobacter upsaliensis</v>
      </c>
      <c r="M19" s="60">
        <f t="shared" si="0"/>
        <v>0</v>
      </c>
      <c r="N19" s="54" t="s">
        <v>17</v>
      </c>
      <c r="O19" s="55" t="str">
        <f>'Array Table'!B18</f>
        <v>Campylobacter upsaliensis</v>
      </c>
      <c r="P19" s="59" t="str">
        <f t="shared" si="1"/>
        <v/>
      </c>
      <c r="Q19"/>
      <c r="R19"/>
      <c r="S19"/>
      <c r="T19"/>
      <c r="U19"/>
      <c r="V19"/>
      <c r="W19"/>
    </row>
    <row r="20" spans="1:23" x14ac:dyDescent="0.25">
      <c r="A20" s="54" t="s">
        <v>18</v>
      </c>
      <c r="B20" s="55" t="str">
        <f>'Array Table'!B19</f>
        <v>Citrobacter freundii</v>
      </c>
      <c r="C20" s="56">
        <f>IF(SUM('NTC Data'!D$2:D$50)&gt;10,IF(AND(ISNUMBER('NTC Data'!D19),'NTC Data'!D19&lt;40,'NTC Data'!D19&gt;0),'NTC Data'!D19,40),"")</f>
        <v>40</v>
      </c>
      <c r="D20" s="56">
        <f t="shared" si="2"/>
        <v>40</v>
      </c>
      <c r="E20" s="56" t="str">
        <f t="shared" si="3"/>
        <v/>
      </c>
      <c r="F20" s="54" t="s">
        <v>18</v>
      </c>
      <c r="G20" s="55" t="str">
        <f>'Array Table'!B19</f>
        <v>Citrobacter freundii</v>
      </c>
      <c r="H20" s="59">
        <f>IF(SUM('Test Sample Data'!D$2:D$50)&gt;10,IF(AND(ISNUMBER('Test Sample Data'!D19),'Test Sample Data'!D19&lt;40,'Test Sample Data'!D19&gt;0),'Test Sample Data'!D19,40),"")</f>
        <v>40</v>
      </c>
      <c r="I20" s="56">
        <f t="shared" si="4"/>
        <v>40</v>
      </c>
      <c r="J20" s="56" t="str">
        <f t="shared" si="5"/>
        <v/>
      </c>
      <c r="K20" s="54" t="s">
        <v>18</v>
      </c>
      <c r="L20" s="55" t="str">
        <f>'Array Table'!B19</f>
        <v>Citrobacter freundii</v>
      </c>
      <c r="M20" s="60">
        <f t="shared" si="0"/>
        <v>0</v>
      </c>
      <c r="N20" s="54" t="s">
        <v>18</v>
      </c>
      <c r="O20" s="55" t="str">
        <f>'Array Table'!B19</f>
        <v>Citrobacter freundii</v>
      </c>
      <c r="P20" s="59" t="str">
        <f t="shared" si="1"/>
        <v/>
      </c>
      <c r="Q20"/>
      <c r="R20"/>
      <c r="S20"/>
      <c r="T20"/>
      <c r="U20"/>
      <c r="V20"/>
      <c r="W20"/>
    </row>
    <row r="21" spans="1:23" x14ac:dyDescent="0.25">
      <c r="A21" s="54" t="s">
        <v>19</v>
      </c>
      <c r="B21" s="55" t="str">
        <f>'Array Table'!B20</f>
        <v>Clostridium difficile</v>
      </c>
      <c r="C21" s="56">
        <f>IF(SUM('NTC Data'!D$2:D$50)&gt;10,IF(AND(ISNUMBER('NTC Data'!D20),'NTC Data'!D20&lt;40,'NTC Data'!D20&gt;0),'NTC Data'!D20,40),"")</f>
        <v>40</v>
      </c>
      <c r="D21" s="56">
        <f t="shared" si="2"/>
        <v>40</v>
      </c>
      <c r="E21" s="56" t="str">
        <f t="shared" si="3"/>
        <v/>
      </c>
      <c r="F21" s="54" t="s">
        <v>19</v>
      </c>
      <c r="G21" s="55" t="str">
        <f>'Array Table'!B20</f>
        <v>Clostridium difficile</v>
      </c>
      <c r="H21" s="59">
        <f>IF(SUM('Test Sample Data'!D$2:D$50)&gt;10,IF(AND(ISNUMBER('Test Sample Data'!D20),'Test Sample Data'!D20&lt;40,'Test Sample Data'!D20&gt;0),'Test Sample Data'!D20,40),"")</f>
        <v>30</v>
      </c>
      <c r="I21" s="56">
        <f t="shared" si="4"/>
        <v>30</v>
      </c>
      <c r="J21" s="56" t="str">
        <f t="shared" si="5"/>
        <v/>
      </c>
      <c r="K21" s="54" t="s">
        <v>19</v>
      </c>
      <c r="L21" s="55" t="str">
        <f>'Array Table'!B20</f>
        <v>Clostridium difficile</v>
      </c>
      <c r="M21" s="60">
        <f t="shared" si="0"/>
        <v>10</v>
      </c>
      <c r="N21" s="54" t="s">
        <v>19</v>
      </c>
      <c r="O21" s="55" t="str">
        <f>'Array Table'!B20</f>
        <v>Clostridium difficile</v>
      </c>
      <c r="P21" s="59" t="str">
        <f t="shared" si="1"/>
        <v>+</v>
      </c>
      <c r="Q21"/>
      <c r="R21"/>
      <c r="S21"/>
      <c r="T21"/>
      <c r="U21"/>
      <c r="V21"/>
      <c r="W21"/>
    </row>
    <row r="22" spans="1:23" x14ac:dyDescent="0.25">
      <c r="A22" s="54" t="s">
        <v>20</v>
      </c>
      <c r="B22" s="55" t="str">
        <f>'Array Table'!B21</f>
        <v>Clostridium perfringens</v>
      </c>
      <c r="C22" s="56">
        <f>IF(SUM('NTC Data'!D$2:D$50)&gt;10,IF(AND(ISNUMBER('NTC Data'!D21),'NTC Data'!D21&lt;40,'NTC Data'!D21&gt;0),'NTC Data'!D21,40),"")</f>
        <v>40</v>
      </c>
      <c r="D22" s="56">
        <f t="shared" si="2"/>
        <v>40</v>
      </c>
      <c r="E22" s="56" t="str">
        <f t="shared" si="3"/>
        <v/>
      </c>
      <c r="F22" s="54" t="s">
        <v>20</v>
      </c>
      <c r="G22" s="55" t="str">
        <f>'Array Table'!B21</f>
        <v>Clostridium perfringens</v>
      </c>
      <c r="H22" s="59">
        <f>IF(SUM('Test Sample Data'!D$2:D$50)&gt;10,IF(AND(ISNUMBER('Test Sample Data'!D21),'Test Sample Data'!D21&lt;40,'Test Sample Data'!D21&gt;0),'Test Sample Data'!D21,40),"")</f>
        <v>30</v>
      </c>
      <c r="I22" s="56">
        <f t="shared" si="4"/>
        <v>30</v>
      </c>
      <c r="J22" s="56" t="str">
        <f t="shared" si="5"/>
        <v/>
      </c>
      <c r="K22" s="54" t="s">
        <v>20</v>
      </c>
      <c r="L22" s="55" t="str">
        <f>'Array Table'!B21</f>
        <v>Clostridium perfringens</v>
      </c>
      <c r="M22" s="60">
        <f t="shared" si="0"/>
        <v>10</v>
      </c>
      <c r="N22" s="54" t="s">
        <v>20</v>
      </c>
      <c r="O22" s="55" t="str">
        <f>'Array Table'!B21</f>
        <v>Clostridium perfringens</v>
      </c>
      <c r="P22" s="59" t="str">
        <f t="shared" si="1"/>
        <v>+</v>
      </c>
      <c r="Q22"/>
      <c r="R22"/>
      <c r="S22"/>
      <c r="T22"/>
      <c r="U22"/>
      <c r="V22"/>
      <c r="W22"/>
    </row>
    <row r="23" spans="1:23" x14ac:dyDescent="0.25">
      <c r="A23" s="54" t="s">
        <v>21</v>
      </c>
      <c r="B23" s="55" t="str">
        <f>'Array Table'!B22</f>
        <v>Clostridium septicum</v>
      </c>
      <c r="C23" s="56">
        <f>IF(SUM('NTC Data'!D$2:D$50)&gt;10,IF(AND(ISNUMBER('NTC Data'!D22),'NTC Data'!D22&lt;40,'NTC Data'!D22&gt;0),'NTC Data'!D22,40),"")</f>
        <v>40</v>
      </c>
      <c r="D23" s="56">
        <f t="shared" si="2"/>
        <v>40</v>
      </c>
      <c r="E23" s="56" t="str">
        <f t="shared" si="3"/>
        <v/>
      </c>
      <c r="F23" s="54" t="s">
        <v>21</v>
      </c>
      <c r="G23" s="55" t="str">
        <f>'Array Table'!B22</f>
        <v>Clostridium septicum</v>
      </c>
      <c r="H23" s="59">
        <f>IF(SUM('Test Sample Data'!D$2:D$50)&gt;10,IF(AND(ISNUMBER('Test Sample Data'!D22),'Test Sample Data'!D22&lt;40,'Test Sample Data'!D22&gt;0),'Test Sample Data'!D22,40),"")</f>
        <v>31</v>
      </c>
      <c r="I23" s="56">
        <f t="shared" si="4"/>
        <v>31</v>
      </c>
      <c r="J23" s="56" t="str">
        <f t="shared" si="5"/>
        <v/>
      </c>
      <c r="K23" s="54" t="s">
        <v>21</v>
      </c>
      <c r="L23" s="55" t="str">
        <f>'Array Table'!B22</f>
        <v>Clostridium septicum</v>
      </c>
      <c r="M23" s="60">
        <f t="shared" si="0"/>
        <v>9</v>
      </c>
      <c r="N23" s="54" t="s">
        <v>21</v>
      </c>
      <c r="O23" s="55" t="str">
        <f>'Array Table'!B22</f>
        <v>Clostridium septicum</v>
      </c>
      <c r="P23" s="59" t="str">
        <f t="shared" si="1"/>
        <v>+</v>
      </c>
      <c r="Q23"/>
      <c r="R23"/>
      <c r="S23"/>
      <c r="T23"/>
      <c r="U23"/>
      <c r="V23"/>
      <c r="W23"/>
    </row>
    <row r="24" spans="1:23" x14ac:dyDescent="0.25">
      <c r="A24" s="54" t="s">
        <v>22</v>
      </c>
      <c r="B24" s="55" t="str">
        <f>'Array Table'!B23</f>
        <v>Klebsiella oxytoca,Enterobacter cloacae</v>
      </c>
      <c r="C24" s="56">
        <f>IF(SUM('NTC Data'!D$2:D$50)&gt;10,IF(AND(ISNUMBER('NTC Data'!D23),'NTC Data'!D23&lt;40,'NTC Data'!D23&gt;0),'NTC Data'!D23,40),"")</f>
        <v>40</v>
      </c>
      <c r="D24" s="56">
        <f t="shared" si="2"/>
        <v>40</v>
      </c>
      <c r="E24" s="56" t="str">
        <f t="shared" si="3"/>
        <v/>
      </c>
      <c r="F24" s="54" t="s">
        <v>22</v>
      </c>
      <c r="G24" s="55" t="str">
        <f>'Array Table'!B23</f>
        <v>Klebsiella oxytoca,Enterobacter cloacae</v>
      </c>
      <c r="H24" s="59">
        <f>IF(SUM('Test Sample Data'!D$2:D$50)&gt;10,IF(AND(ISNUMBER('Test Sample Data'!D23),'Test Sample Data'!D23&lt;40,'Test Sample Data'!D23&gt;0),'Test Sample Data'!D23,40),"")</f>
        <v>30</v>
      </c>
      <c r="I24" s="56">
        <f t="shared" si="4"/>
        <v>30</v>
      </c>
      <c r="J24" s="56" t="str">
        <f t="shared" si="5"/>
        <v/>
      </c>
      <c r="K24" s="54" t="s">
        <v>22</v>
      </c>
      <c r="L24" s="55" t="str">
        <f>'Array Table'!B23</f>
        <v>Klebsiella oxytoca,Enterobacter cloacae</v>
      </c>
      <c r="M24" s="60">
        <f t="shared" si="0"/>
        <v>10</v>
      </c>
      <c r="N24" s="54" t="s">
        <v>22</v>
      </c>
      <c r="O24" s="55" t="str">
        <f>'Array Table'!B23</f>
        <v>Klebsiella oxytoca,Enterobacter cloacae</v>
      </c>
      <c r="P24" s="59" t="str">
        <f t="shared" si="1"/>
        <v>+</v>
      </c>
      <c r="Q24"/>
      <c r="R24"/>
      <c r="S24"/>
      <c r="T24"/>
      <c r="U24"/>
      <c r="V24"/>
      <c r="W24"/>
    </row>
    <row r="25" spans="1:23" x14ac:dyDescent="0.25">
      <c r="A25" s="54" t="s">
        <v>23</v>
      </c>
      <c r="B25" s="55" t="str">
        <f>'Array Table'!B24</f>
        <v>Enterococcus gallinarum,Enterococcus casseliflavus</v>
      </c>
      <c r="C25" s="56">
        <f>IF(SUM('NTC Data'!D$2:D$50)&gt;10,IF(AND(ISNUMBER('NTC Data'!D24),'NTC Data'!D24&lt;40,'NTC Data'!D24&gt;0),'NTC Data'!D24,40),"")</f>
        <v>40</v>
      </c>
      <c r="D25" s="56">
        <f t="shared" si="2"/>
        <v>40</v>
      </c>
      <c r="E25" s="56" t="str">
        <f t="shared" si="3"/>
        <v/>
      </c>
      <c r="F25" s="54" t="s">
        <v>23</v>
      </c>
      <c r="G25" s="55" t="str">
        <f>'Array Table'!B24</f>
        <v>Enterococcus gallinarum,Enterococcus casseliflavus</v>
      </c>
      <c r="H25" s="59">
        <f>IF(SUM('Test Sample Data'!D$2:D$50)&gt;10,IF(AND(ISNUMBER('Test Sample Data'!D24),'Test Sample Data'!D24&lt;40,'Test Sample Data'!D24&gt;0),'Test Sample Data'!D24,40),"")</f>
        <v>36</v>
      </c>
      <c r="I25" s="56">
        <f t="shared" si="4"/>
        <v>36</v>
      </c>
      <c r="J25" s="56" t="str">
        <f t="shared" si="5"/>
        <v/>
      </c>
      <c r="K25" s="54" t="s">
        <v>23</v>
      </c>
      <c r="L25" s="55" t="str">
        <f>'Array Table'!B24</f>
        <v>Enterococcus gallinarum,Enterococcus casseliflavus</v>
      </c>
      <c r="M25" s="60">
        <f t="shared" si="0"/>
        <v>4</v>
      </c>
      <c r="N25" s="54" t="s">
        <v>23</v>
      </c>
      <c r="O25" s="55" t="str">
        <f>'Array Table'!B24</f>
        <v>Enterococcus gallinarum,Enterococcus casseliflavus</v>
      </c>
      <c r="P25" s="59" t="str">
        <f t="shared" si="1"/>
        <v>+/-</v>
      </c>
      <c r="Q25"/>
      <c r="R25"/>
      <c r="S25"/>
      <c r="T25"/>
      <c r="U25"/>
      <c r="V25"/>
      <c r="W25"/>
    </row>
    <row r="26" spans="1:23" x14ac:dyDescent="0.25">
      <c r="A26" s="54" t="s">
        <v>24</v>
      </c>
      <c r="B26" s="55" t="str">
        <f>'Array Table'!B25</f>
        <v>Enterococcus faecalis</v>
      </c>
      <c r="C26" s="56">
        <f>IF(SUM('NTC Data'!D$2:D$50)&gt;10,IF(AND(ISNUMBER('NTC Data'!D25),'NTC Data'!D25&lt;40,'NTC Data'!D25&gt;0),'NTC Data'!D25,40),"")</f>
        <v>40</v>
      </c>
      <c r="D26" s="56">
        <f t="shared" si="2"/>
        <v>40</v>
      </c>
      <c r="E26" s="56" t="str">
        <f t="shared" si="3"/>
        <v/>
      </c>
      <c r="F26" s="54" t="s">
        <v>24</v>
      </c>
      <c r="G26" s="55" t="str">
        <f>'Array Table'!B25</f>
        <v>Enterococcus faecalis</v>
      </c>
      <c r="H26" s="59">
        <f>IF(SUM('Test Sample Data'!D$2:D$50)&gt;10,IF(AND(ISNUMBER('Test Sample Data'!D25),'Test Sample Data'!D25&lt;40,'Test Sample Data'!D25&gt;0),'Test Sample Data'!D25,40),"")</f>
        <v>40</v>
      </c>
      <c r="I26" s="56">
        <f t="shared" si="4"/>
        <v>40</v>
      </c>
      <c r="J26" s="56" t="str">
        <f t="shared" si="5"/>
        <v/>
      </c>
      <c r="K26" s="54" t="s">
        <v>24</v>
      </c>
      <c r="L26" s="55" t="str">
        <f>'Array Table'!B25</f>
        <v>Enterococcus faecalis</v>
      </c>
      <c r="M26" s="60">
        <f t="shared" si="0"/>
        <v>0</v>
      </c>
      <c r="N26" s="54" t="s">
        <v>24</v>
      </c>
      <c r="O26" s="55" t="str">
        <f>'Array Table'!B25</f>
        <v>Enterococcus faecalis</v>
      </c>
      <c r="P26" s="59" t="str">
        <f t="shared" si="1"/>
        <v/>
      </c>
      <c r="Q26"/>
      <c r="R26"/>
      <c r="S26"/>
      <c r="T26"/>
      <c r="U26"/>
      <c r="V26"/>
      <c r="W26"/>
    </row>
    <row r="27" spans="1:23" x14ac:dyDescent="0.25">
      <c r="A27" s="54" t="s">
        <v>25</v>
      </c>
      <c r="B27" s="55" t="str">
        <f>'Array Table'!B26</f>
        <v>Enterococcus faecium</v>
      </c>
      <c r="C27" s="56">
        <f>IF(SUM('NTC Data'!D$2:D$50)&gt;10,IF(AND(ISNUMBER('NTC Data'!D26),'NTC Data'!D26&lt;40,'NTC Data'!D26&gt;0),'NTC Data'!D26,40),"")</f>
        <v>40</v>
      </c>
      <c r="D27" s="56">
        <f t="shared" si="2"/>
        <v>40</v>
      </c>
      <c r="E27" s="56" t="str">
        <f t="shared" si="3"/>
        <v/>
      </c>
      <c r="F27" s="54" t="s">
        <v>25</v>
      </c>
      <c r="G27" s="55" t="str">
        <f>'Array Table'!B26</f>
        <v>Enterococcus faecium</v>
      </c>
      <c r="H27" s="59">
        <f>IF(SUM('Test Sample Data'!D$2:D$50)&gt;10,IF(AND(ISNUMBER('Test Sample Data'!D26),'Test Sample Data'!D26&lt;40,'Test Sample Data'!D26&gt;0),'Test Sample Data'!D26,40),"")</f>
        <v>40</v>
      </c>
      <c r="I27" s="56">
        <f t="shared" si="4"/>
        <v>40</v>
      </c>
      <c r="J27" s="56" t="str">
        <f t="shared" si="5"/>
        <v/>
      </c>
      <c r="K27" s="54" t="s">
        <v>25</v>
      </c>
      <c r="L27" s="55" t="str">
        <f>'Array Table'!B26</f>
        <v>Enterococcus faecium</v>
      </c>
      <c r="M27" s="60">
        <f t="shared" si="0"/>
        <v>0</v>
      </c>
      <c r="N27" s="54" t="s">
        <v>25</v>
      </c>
      <c r="O27" s="55" t="str">
        <f>'Array Table'!B26</f>
        <v>Enterococcus faecium</v>
      </c>
      <c r="P27" s="59" t="str">
        <f t="shared" si="1"/>
        <v/>
      </c>
      <c r="Q27"/>
      <c r="R27"/>
      <c r="S27"/>
      <c r="T27"/>
      <c r="U27"/>
      <c r="V27"/>
      <c r="W27"/>
    </row>
    <row r="28" spans="1:23" x14ac:dyDescent="0.25">
      <c r="A28" s="54" t="s">
        <v>26</v>
      </c>
      <c r="B28" s="55" t="str">
        <f>'Array Table'!B27</f>
        <v>Enterococcus italicus</v>
      </c>
      <c r="C28" s="56">
        <f>IF(SUM('NTC Data'!D$2:D$50)&gt;10,IF(AND(ISNUMBER('NTC Data'!D27),'NTC Data'!D27&lt;40,'NTC Data'!D27&gt;0),'NTC Data'!D27,40),"")</f>
        <v>40</v>
      </c>
      <c r="D28" s="56">
        <f t="shared" si="2"/>
        <v>40</v>
      </c>
      <c r="E28" s="56" t="str">
        <f t="shared" si="3"/>
        <v/>
      </c>
      <c r="F28" s="54" t="s">
        <v>26</v>
      </c>
      <c r="G28" s="55" t="str">
        <f>'Array Table'!B27</f>
        <v>Enterococcus italicus</v>
      </c>
      <c r="H28" s="59">
        <f>IF(SUM('Test Sample Data'!D$2:D$50)&gt;10,IF(AND(ISNUMBER('Test Sample Data'!D27),'Test Sample Data'!D27&lt;40,'Test Sample Data'!D27&gt;0),'Test Sample Data'!D27,40),"")</f>
        <v>40</v>
      </c>
      <c r="I28" s="56">
        <f t="shared" si="4"/>
        <v>40</v>
      </c>
      <c r="J28" s="56" t="str">
        <f t="shared" si="5"/>
        <v/>
      </c>
      <c r="K28" s="54" t="s">
        <v>26</v>
      </c>
      <c r="L28" s="55" t="str">
        <f>'Array Table'!B27</f>
        <v>Enterococcus italicus</v>
      </c>
      <c r="M28" s="60">
        <f t="shared" si="0"/>
        <v>0</v>
      </c>
      <c r="N28" s="54" t="s">
        <v>26</v>
      </c>
      <c r="O28" s="55" t="str">
        <f>'Array Table'!B27</f>
        <v>Enterococcus italicus</v>
      </c>
      <c r="P28" s="59" t="str">
        <f t="shared" si="1"/>
        <v/>
      </c>
      <c r="Q28"/>
      <c r="R28"/>
      <c r="S28"/>
      <c r="T28"/>
      <c r="U28"/>
      <c r="V28"/>
      <c r="W28"/>
    </row>
    <row r="29" spans="1:23" x14ac:dyDescent="0.25">
      <c r="A29" s="54" t="s">
        <v>27</v>
      </c>
      <c r="B29" s="55" t="str">
        <f>'Array Table'!B28</f>
        <v>Francisella novicida,Francisella tularensis</v>
      </c>
      <c r="C29" s="56">
        <f>IF(SUM('NTC Data'!D$2:D$50)&gt;10,IF(AND(ISNUMBER('NTC Data'!D28),'NTC Data'!D28&lt;40,'NTC Data'!D28&gt;0),'NTC Data'!D28,40),"")</f>
        <v>40</v>
      </c>
      <c r="D29" s="56">
        <f t="shared" si="2"/>
        <v>40</v>
      </c>
      <c r="E29" s="56" t="str">
        <f t="shared" si="3"/>
        <v/>
      </c>
      <c r="F29" s="54" t="s">
        <v>27</v>
      </c>
      <c r="G29" s="55" t="str">
        <f>'Array Table'!B28</f>
        <v>Francisella novicida,Francisella tularensis</v>
      </c>
      <c r="H29" s="59">
        <f>IF(SUM('Test Sample Data'!D$2:D$50)&gt;10,IF(AND(ISNUMBER('Test Sample Data'!D28),'Test Sample Data'!D28&lt;40,'Test Sample Data'!D28&gt;0),'Test Sample Data'!D28,40),"")</f>
        <v>40</v>
      </c>
      <c r="I29" s="56">
        <f t="shared" si="4"/>
        <v>40</v>
      </c>
      <c r="J29" s="56" t="str">
        <f t="shared" si="5"/>
        <v/>
      </c>
      <c r="K29" s="54" t="s">
        <v>27</v>
      </c>
      <c r="L29" s="55" t="str">
        <f>'Array Table'!B28</f>
        <v>Francisella novicida,Francisella tularensis</v>
      </c>
      <c r="M29" s="60">
        <f t="shared" si="0"/>
        <v>0</v>
      </c>
      <c r="N29" s="54" t="s">
        <v>27</v>
      </c>
      <c r="O29" s="55" t="str">
        <f>'Array Table'!B28</f>
        <v>Francisella novicida,Francisella tularensis</v>
      </c>
      <c r="P29" s="59" t="str">
        <f t="shared" si="1"/>
        <v/>
      </c>
      <c r="Q29"/>
      <c r="R29"/>
      <c r="S29"/>
      <c r="T29"/>
      <c r="U29"/>
      <c r="V29"/>
      <c r="W29"/>
    </row>
    <row r="30" spans="1:23" x14ac:dyDescent="0.25">
      <c r="A30" s="54" t="s">
        <v>28</v>
      </c>
      <c r="B30" s="55" t="str">
        <f>'Array Table'!B29</f>
        <v>Helicobacter cinaedi</v>
      </c>
      <c r="C30" s="56">
        <f>IF(SUM('NTC Data'!D$2:D$50)&gt;10,IF(AND(ISNUMBER('NTC Data'!D29),'NTC Data'!D29&lt;40,'NTC Data'!D29&gt;0),'NTC Data'!D29,40),"")</f>
        <v>40</v>
      </c>
      <c r="D30" s="56">
        <f t="shared" si="2"/>
        <v>40</v>
      </c>
      <c r="E30" s="56" t="str">
        <f t="shared" si="3"/>
        <v/>
      </c>
      <c r="F30" s="54" t="s">
        <v>28</v>
      </c>
      <c r="G30" s="55" t="str">
        <f>'Array Table'!B29</f>
        <v>Helicobacter cinaedi</v>
      </c>
      <c r="H30" s="59">
        <f>IF(SUM('Test Sample Data'!D$2:D$50)&gt;10,IF(AND(ISNUMBER('Test Sample Data'!D29),'Test Sample Data'!D29&lt;40,'Test Sample Data'!D29&gt;0),'Test Sample Data'!D29,40),"")</f>
        <v>40</v>
      </c>
      <c r="I30" s="56">
        <f t="shared" si="4"/>
        <v>40</v>
      </c>
      <c r="J30" s="56" t="str">
        <f t="shared" si="5"/>
        <v/>
      </c>
      <c r="K30" s="54" t="s">
        <v>28</v>
      </c>
      <c r="L30" s="55" t="str">
        <f>'Array Table'!B29</f>
        <v>Helicobacter cinaedi</v>
      </c>
      <c r="M30" s="60">
        <f t="shared" si="0"/>
        <v>0</v>
      </c>
      <c r="N30" s="54" t="s">
        <v>28</v>
      </c>
      <c r="O30" s="55" t="str">
        <f>'Array Table'!B29</f>
        <v>Helicobacter cinaedi</v>
      </c>
      <c r="P30" s="59" t="str">
        <f t="shared" si="1"/>
        <v/>
      </c>
      <c r="Q30"/>
      <c r="R30"/>
      <c r="S30"/>
      <c r="T30"/>
      <c r="U30"/>
      <c r="V30"/>
      <c r="W30"/>
    </row>
    <row r="31" spans="1:23" x14ac:dyDescent="0.25">
      <c r="A31" s="54" t="s">
        <v>29</v>
      </c>
      <c r="B31" s="55" t="str">
        <f>'Array Table'!B30</f>
        <v>Helicobacter fennelliae</v>
      </c>
      <c r="C31" s="56">
        <f>IF(SUM('NTC Data'!D$2:D$50)&gt;10,IF(AND(ISNUMBER('NTC Data'!D30),'NTC Data'!D30&lt;40,'NTC Data'!D30&gt;0),'NTC Data'!D30,40),"")</f>
        <v>40</v>
      </c>
      <c r="D31" s="56">
        <f t="shared" si="2"/>
        <v>40</v>
      </c>
      <c r="E31" s="56" t="str">
        <f t="shared" si="3"/>
        <v/>
      </c>
      <c r="F31" s="54" t="s">
        <v>29</v>
      </c>
      <c r="G31" s="55" t="str">
        <f>'Array Table'!B30</f>
        <v>Helicobacter fennelliae</v>
      </c>
      <c r="H31" s="59">
        <f>IF(SUM('Test Sample Data'!D$2:D$50)&gt;10,IF(AND(ISNUMBER('Test Sample Data'!D30),'Test Sample Data'!D30&lt;40,'Test Sample Data'!D30&gt;0),'Test Sample Data'!D30,40),"")</f>
        <v>40</v>
      </c>
      <c r="I31" s="56">
        <f t="shared" si="4"/>
        <v>40</v>
      </c>
      <c r="J31" s="56" t="str">
        <f t="shared" si="5"/>
        <v/>
      </c>
      <c r="K31" s="54" t="s">
        <v>29</v>
      </c>
      <c r="L31" s="55" t="str">
        <f>'Array Table'!B30</f>
        <v>Helicobacter fennelliae</v>
      </c>
      <c r="M31" s="60">
        <f t="shared" si="0"/>
        <v>0</v>
      </c>
      <c r="N31" s="54" t="s">
        <v>29</v>
      </c>
      <c r="O31" s="55" t="str">
        <f>'Array Table'!B30</f>
        <v>Helicobacter fennelliae</v>
      </c>
      <c r="P31" s="59" t="str">
        <f t="shared" si="1"/>
        <v/>
      </c>
      <c r="Q31"/>
      <c r="R31"/>
      <c r="S31"/>
      <c r="T31"/>
      <c r="U31"/>
      <c r="V31"/>
      <c r="W31"/>
    </row>
    <row r="32" spans="1:23" x14ac:dyDescent="0.25">
      <c r="A32" s="54" t="s">
        <v>30</v>
      </c>
      <c r="B32" s="55" t="str">
        <f>'Array Table'!B31</f>
        <v>Helicobacter pylori</v>
      </c>
      <c r="C32" s="56">
        <f>IF(SUM('NTC Data'!D$2:D$50)&gt;10,IF(AND(ISNUMBER('NTC Data'!D31),'NTC Data'!D31&lt;40,'NTC Data'!D31&gt;0),'NTC Data'!D31,40),"")</f>
        <v>40</v>
      </c>
      <c r="D32" s="56">
        <f t="shared" si="2"/>
        <v>40</v>
      </c>
      <c r="E32" s="56" t="str">
        <f t="shared" si="3"/>
        <v/>
      </c>
      <c r="F32" s="54" t="s">
        <v>30</v>
      </c>
      <c r="G32" s="55" t="str">
        <f>'Array Table'!B31</f>
        <v>Helicobacter pylori</v>
      </c>
      <c r="H32" s="59">
        <f>IF(SUM('Test Sample Data'!D$2:D$50)&gt;10,IF(AND(ISNUMBER('Test Sample Data'!D31),'Test Sample Data'!D31&lt;40,'Test Sample Data'!D31&gt;0),'Test Sample Data'!D31,40),"")</f>
        <v>40</v>
      </c>
      <c r="I32" s="56">
        <f t="shared" si="4"/>
        <v>40</v>
      </c>
      <c r="J32" s="56" t="str">
        <f t="shared" si="5"/>
        <v/>
      </c>
      <c r="K32" s="54" t="s">
        <v>30</v>
      </c>
      <c r="L32" s="55" t="str">
        <f>'Array Table'!B31</f>
        <v>Helicobacter pylori</v>
      </c>
      <c r="M32" s="60">
        <f t="shared" si="0"/>
        <v>0</v>
      </c>
      <c r="N32" s="54" t="s">
        <v>30</v>
      </c>
      <c r="O32" s="55" t="str">
        <f>'Array Table'!B31</f>
        <v>Helicobacter pylori</v>
      </c>
      <c r="P32" s="59" t="str">
        <f t="shared" si="1"/>
        <v/>
      </c>
      <c r="Q32"/>
      <c r="R32"/>
      <c r="S32"/>
      <c r="T32"/>
      <c r="U32"/>
      <c r="V32"/>
      <c r="W32"/>
    </row>
    <row r="33" spans="1:23" x14ac:dyDescent="0.25">
      <c r="A33" s="54" t="s">
        <v>31</v>
      </c>
      <c r="B33" s="55" t="str">
        <f>'Array Table'!B32</f>
        <v>Listeria monocytogenes</v>
      </c>
      <c r="C33" s="56">
        <f>IF(SUM('NTC Data'!D$2:D$50)&gt;10,IF(AND(ISNUMBER('NTC Data'!D32),'NTC Data'!D32&lt;40,'NTC Data'!D32&gt;0),'NTC Data'!D32,40),"")</f>
        <v>40</v>
      </c>
      <c r="D33" s="56">
        <f t="shared" si="2"/>
        <v>40</v>
      </c>
      <c r="E33" s="56" t="str">
        <f t="shared" si="3"/>
        <v/>
      </c>
      <c r="F33" s="54" t="s">
        <v>31</v>
      </c>
      <c r="G33" s="55" t="str">
        <f>'Array Table'!B32</f>
        <v>Listeria monocytogenes</v>
      </c>
      <c r="H33" s="59">
        <f>IF(SUM('Test Sample Data'!D$2:D$50)&gt;10,IF(AND(ISNUMBER('Test Sample Data'!D32),'Test Sample Data'!D32&lt;40,'Test Sample Data'!D32&gt;0),'Test Sample Data'!D32,40),"")</f>
        <v>40</v>
      </c>
      <c r="I33" s="56">
        <f t="shared" si="4"/>
        <v>40</v>
      </c>
      <c r="J33" s="56" t="str">
        <f t="shared" si="5"/>
        <v/>
      </c>
      <c r="K33" s="54" t="s">
        <v>31</v>
      </c>
      <c r="L33" s="55" t="str">
        <f>'Array Table'!B32</f>
        <v>Listeria monocytogenes</v>
      </c>
      <c r="M33" s="60">
        <f t="shared" si="0"/>
        <v>0</v>
      </c>
      <c r="N33" s="54" t="s">
        <v>31</v>
      </c>
      <c r="O33" s="55" t="str">
        <f>'Array Table'!B32</f>
        <v>Listeria monocytogenes</v>
      </c>
      <c r="P33" s="59" t="str">
        <f t="shared" si="1"/>
        <v/>
      </c>
      <c r="Q33"/>
      <c r="R33"/>
      <c r="S33"/>
      <c r="T33"/>
      <c r="U33"/>
      <c r="V33"/>
      <c r="W33"/>
    </row>
    <row r="34" spans="1:23" x14ac:dyDescent="0.25">
      <c r="A34" s="54" t="s">
        <v>32</v>
      </c>
      <c r="B34" s="55" t="str">
        <f>'Array Table'!B33</f>
        <v>Morganella morganii</v>
      </c>
      <c r="C34" s="56">
        <f>IF(SUM('NTC Data'!D$2:D$50)&gt;10,IF(AND(ISNUMBER('NTC Data'!D33),'NTC Data'!D33&lt;40,'NTC Data'!D33&gt;0),'NTC Data'!D33,40),"")</f>
        <v>40</v>
      </c>
      <c r="D34" s="56">
        <f t="shared" si="2"/>
        <v>40</v>
      </c>
      <c r="E34" s="56" t="str">
        <f t="shared" si="3"/>
        <v/>
      </c>
      <c r="F34" s="54" t="s">
        <v>32</v>
      </c>
      <c r="G34" s="55" t="str">
        <f>'Array Table'!B33</f>
        <v>Morganella morganii</v>
      </c>
      <c r="H34" s="59">
        <f>IF(SUM('Test Sample Data'!D$2:D$50)&gt;10,IF(AND(ISNUMBER('Test Sample Data'!D33),'Test Sample Data'!D33&lt;40,'Test Sample Data'!D33&gt;0),'Test Sample Data'!D33,40),"")</f>
        <v>40</v>
      </c>
      <c r="I34" s="56">
        <f t="shared" si="4"/>
        <v>40</v>
      </c>
      <c r="J34" s="56" t="str">
        <f t="shared" si="5"/>
        <v/>
      </c>
      <c r="K34" s="54" t="s">
        <v>32</v>
      </c>
      <c r="L34" s="55" t="str">
        <f>'Array Table'!B33</f>
        <v>Morganella morganii</v>
      </c>
      <c r="M34" s="60">
        <f t="shared" si="0"/>
        <v>0</v>
      </c>
      <c r="N34" s="54" t="s">
        <v>32</v>
      </c>
      <c r="O34" s="55" t="str">
        <f>'Array Table'!B33</f>
        <v>Morganella morganii</v>
      </c>
      <c r="P34" s="59" t="str">
        <f t="shared" si="1"/>
        <v/>
      </c>
      <c r="Q34"/>
      <c r="R34"/>
      <c r="S34"/>
      <c r="T34"/>
      <c r="U34"/>
      <c r="V34"/>
      <c r="W34"/>
    </row>
    <row r="35" spans="1:23" x14ac:dyDescent="0.25">
      <c r="A35" s="54" t="s">
        <v>33</v>
      </c>
      <c r="B35" s="55" t="str">
        <f>'Array Table'!B34</f>
        <v>Mycobacterium avium</v>
      </c>
      <c r="C35" s="56">
        <f>IF(SUM('NTC Data'!D$2:D$50)&gt;10,IF(AND(ISNUMBER('NTC Data'!D34),'NTC Data'!D34&lt;40,'NTC Data'!D34&gt;0),'NTC Data'!D34,40),"")</f>
        <v>40</v>
      </c>
      <c r="D35" s="56">
        <f t="shared" si="2"/>
        <v>40</v>
      </c>
      <c r="E35" s="56" t="str">
        <f t="shared" si="3"/>
        <v/>
      </c>
      <c r="F35" s="54" t="s">
        <v>33</v>
      </c>
      <c r="G35" s="55" t="str">
        <f>'Array Table'!B34</f>
        <v>Mycobacterium avium</v>
      </c>
      <c r="H35" s="59">
        <f>IF(SUM('Test Sample Data'!D$2:D$50)&gt;10,IF(AND(ISNUMBER('Test Sample Data'!D34),'Test Sample Data'!D34&lt;40,'Test Sample Data'!D34&gt;0),'Test Sample Data'!D34,40),"")</f>
        <v>40</v>
      </c>
      <c r="I35" s="56">
        <f t="shared" si="4"/>
        <v>40</v>
      </c>
      <c r="J35" s="56" t="str">
        <f t="shared" si="5"/>
        <v/>
      </c>
      <c r="K35" s="54" t="s">
        <v>33</v>
      </c>
      <c r="L35" s="55" t="str">
        <f>'Array Table'!B34</f>
        <v>Mycobacterium avium</v>
      </c>
      <c r="M35" s="60">
        <f t="shared" ref="M35:M50" si="6">IFERROR($D35-H35,"")</f>
        <v>0</v>
      </c>
      <c r="N35" s="54" t="s">
        <v>33</v>
      </c>
      <c r="O35" s="55" t="str">
        <f>'Array Table'!B34</f>
        <v>Mycobacterium avium</v>
      </c>
      <c r="P35" s="59" t="str">
        <f t="shared" ref="P35:P50" si="7">IFERROR(VLOOKUP($O35,$G$130:$I$142,2,FALSE),IF(M35="","",IF($D35&lt;=35,IF(M35&lt;=1,"",IF(M35&gt;=2,"+","+/-")),IF($D35&lt;=37,IF(M35&lt;1.5,"",IF(M35&gt;=3,"+","+/-")),IF(M35&lt;3,"",IF(M35&gt;=6,"+",IF(M35&gt;=3,"+/-","")))))))</f>
        <v/>
      </c>
      <c r="Q35"/>
      <c r="R35"/>
      <c r="S35"/>
      <c r="T35"/>
      <c r="U35"/>
      <c r="V35"/>
      <c r="W35"/>
    </row>
    <row r="36" spans="1:23" x14ac:dyDescent="0.25">
      <c r="A36" s="54" t="s">
        <v>34</v>
      </c>
      <c r="B36" s="55" t="str">
        <f>'Array Table'!B35</f>
        <v>Mycobacterium intracellulare</v>
      </c>
      <c r="C36" s="56">
        <f>IF(SUM('NTC Data'!D$2:D$50)&gt;10,IF(AND(ISNUMBER('NTC Data'!D35),'NTC Data'!D35&lt;40,'NTC Data'!D35&gt;0),'NTC Data'!D35,40),"")</f>
        <v>40</v>
      </c>
      <c r="D36" s="56">
        <f t="shared" si="2"/>
        <v>40</v>
      </c>
      <c r="E36" s="56" t="str">
        <f t="shared" si="3"/>
        <v/>
      </c>
      <c r="F36" s="54" t="s">
        <v>34</v>
      </c>
      <c r="G36" s="55" t="str">
        <f>'Array Table'!B35</f>
        <v>Mycobacterium intracellulare</v>
      </c>
      <c r="H36" s="59">
        <f>IF(SUM('Test Sample Data'!D$2:D$50)&gt;10,IF(AND(ISNUMBER('Test Sample Data'!D35),'Test Sample Data'!D35&lt;40,'Test Sample Data'!D35&gt;0),'Test Sample Data'!D35,40),"")</f>
        <v>40</v>
      </c>
      <c r="I36" s="56">
        <f t="shared" si="4"/>
        <v>40</v>
      </c>
      <c r="J36" s="56" t="str">
        <f t="shared" si="5"/>
        <v/>
      </c>
      <c r="K36" s="54" t="s">
        <v>34</v>
      </c>
      <c r="L36" s="55" t="str">
        <f>'Array Table'!B35</f>
        <v>Mycobacterium intracellulare</v>
      </c>
      <c r="M36" s="60">
        <f t="shared" si="6"/>
        <v>0</v>
      </c>
      <c r="N36" s="54" t="s">
        <v>34</v>
      </c>
      <c r="O36" s="55" t="str">
        <f>'Array Table'!B35</f>
        <v>Mycobacterium intracellulare</v>
      </c>
      <c r="P36" s="59" t="str">
        <f t="shared" si="7"/>
        <v/>
      </c>
      <c r="Q36"/>
      <c r="R36"/>
      <c r="S36"/>
      <c r="T36"/>
      <c r="U36"/>
      <c r="V36"/>
      <c r="W36"/>
    </row>
    <row r="37" spans="1:23" x14ac:dyDescent="0.25">
      <c r="A37" s="54" t="s">
        <v>35</v>
      </c>
      <c r="B37" s="55" t="str">
        <f>'Array Table'!B36</f>
        <v>Plesiomonas shigelloides</v>
      </c>
      <c r="C37" s="56">
        <f>IF(SUM('NTC Data'!D$2:D$50)&gt;10,IF(AND(ISNUMBER('NTC Data'!D36),'NTC Data'!D36&lt;40,'NTC Data'!D36&gt;0),'NTC Data'!D36,40),"")</f>
        <v>40</v>
      </c>
      <c r="D37" s="56">
        <f t="shared" si="2"/>
        <v>40</v>
      </c>
      <c r="E37" s="56" t="str">
        <f t="shared" si="3"/>
        <v/>
      </c>
      <c r="F37" s="54" t="s">
        <v>35</v>
      </c>
      <c r="G37" s="55" t="str">
        <f>'Array Table'!B36</f>
        <v>Plesiomonas shigelloides</v>
      </c>
      <c r="H37" s="59">
        <f>IF(SUM('Test Sample Data'!D$2:D$50)&gt;10,IF(AND(ISNUMBER('Test Sample Data'!D36),'Test Sample Data'!D36&lt;40,'Test Sample Data'!D36&gt;0),'Test Sample Data'!D36,40),"")</f>
        <v>40</v>
      </c>
      <c r="I37" s="56">
        <f t="shared" si="4"/>
        <v>40</v>
      </c>
      <c r="J37" s="56" t="str">
        <f t="shared" si="5"/>
        <v/>
      </c>
      <c r="K37" s="54" t="s">
        <v>35</v>
      </c>
      <c r="L37" s="55" t="str">
        <f>'Array Table'!B36</f>
        <v>Plesiomonas shigelloides</v>
      </c>
      <c r="M37" s="60">
        <f t="shared" si="6"/>
        <v>0</v>
      </c>
      <c r="N37" s="54" t="s">
        <v>35</v>
      </c>
      <c r="O37" s="55" t="str">
        <f>'Array Table'!B36</f>
        <v>Plesiomonas shigelloides</v>
      </c>
      <c r="P37" s="59" t="str">
        <f t="shared" si="7"/>
        <v/>
      </c>
      <c r="Q37"/>
      <c r="R37"/>
      <c r="S37"/>
      <c r="T37"/>
      <c r="U37"/>
      <c r="V37"/>
      <c r="W37"/>
    </row>
    <row r="38" spans="1:23" x14ac:dyDescent="0.25">
      <c r="A38" s="54" t="s">
        <v>36</v>
      </c>
      <c r="B38" s="55" t="str">
        <f>'Array Table'!B37</f>
        <v>Shigella dysenteriae</v>
      </c>
      <c r="C38" s="56">
        <f>IF(SUM('NTC Data'!D$2:D$50)&gt;10,IF(AND(ISNUMBER('NTC Data'!D37),'NTC Data'!D37&lt;40,'NTC Data'!D37&gt;0),'NTC Data'!D37,40),"")</f>
        <v>40</v>
      </c>
      <c r="D38" s="56">
        <f t="shared" si="2"/>
        <v>40</v>
      </c>
      <c r="E38" s="56" t="str">
        <f t="shared" si="3"/>
        <v/>
      </c>
      <c r="F38" s="54" t="s">
        <v>36</v>
      </c>
      <c r="G38" s="55" t="str">
        <f>'Array Table'!B37</f>
        <v>Shigella dysenteriae</v>
      </c>
      <c r="H38" s="59">
        <f>IF(SUM('Test Sample Data'!D$2:D$50)&gt;10,IF(AND(ISNUMBER('Test Sample Data'!D37),'Test Sample Data'!D37&lt;40,'Test Sample Data'!D37&gt;0),'Test Sample Data'!D37,40),"")</f>
        <v>40</v>
      </c>
      <c r="I38" s="56">
        <f t="shared" si="4"/>
        <v>40</v>
      </c>
      <c r="J38" s="56" t="str">
        <f t="shared" si="5"/>
        <v/>
      </c>
      <c r="K38" s="54" t="s">
        <v>36</v>
      </c>
      <c r="L38" s="55" t="str">
        <f>'Array Table'!B37</f>
        <v>Shigella dysenteriae</v>
      </c>
      <c r="M38" s="60">
        <f t="shared" si="6"/>
        <v>0</v>
      </c>
      <c r="N38" s="54" t="s">
        <v>36</v>
      </c>
      <c r="O38" s="55" t="str">
        <f>'Array Table'!B37</f>
        <v>Shigella dysenteriae</v>
      </c>
      <c r="P38" s="59" t="str">
        <f t="shared" si="7"/>
        <v/>
      </c>
      <c r="Q38"/>
      <c r="R38"/>
      <c r="S38"/>
      <c r="T38"/>
      <c r="U38"/>
      <c r="V38"/>
      <c r="W38"/>
    </row>
    <row r="39" spans="1:23" x14ac:dyDescent="0.25">
      <c r="A39" s="54" t="s">
        <v>99</v>
      </c>
      <c r="B39" s="55" t="str">
        <f>'Array Table'!B38</f>
        <v>Staphylococcus aureus</v>
      </c>
      <c r="C39" s="56">
        <f>IF(SUM('NTC Data'!D$2:D$50)&gt;10,IF(AND(ISNUMBER('NTC Data'!D38),'NTC Data'!D38&lt;40,'NTC Data'!D38&gt;0),'NTC Data'!D38,40),"")</f>
        <v>40</v>
      </c>
      <c r="D39" s="56">
        <f t="shared" si="2"/>
        <v>40</v>
      </c>
      <c r="E39" s="56" t="str">
        <f t="shared" si="3"/>
        <v/>
      </c>
      <c r="F39" s="54" t="s">
        <v>99</v>
      </c>
      <c r="G39" s="55" t="str">
        <f>'Array Table'!B38</f>
        <v>Staphylococcus aureus</v>
      </c>
      <c r="H39" s="59">
        <f>IF(SUM('Test Sample Data'!D$2:D$50)&gt;10,IF(AND(ISNUMBER('Test Sample Data'!D38),'Test Sample Data'!D38&lt;40,'Test Sample Data'!D38&gt;0),'Test Sample Data'!D38,40),"")</f>
        <v>40</v>
      </c>
      <c r="I39" s="56">
        <f t="shared" si="4"/>
        <v>40</v>
      </c>
      <c r="J39" s="56" t="str">
        <f t="shared" si="5"/>
        <v/>
      </c>
      <c r="K39" s="54" t="s">
        <v>99</v>
      </c>
      <c r="L39" s="55" t="str">
        <f>'Array Table'!B38</f>
        <v>Staphylococcus aureus</v>
      </c>
      <c r="M39" s="60">
        <f t="shared" si="6"/>
        <v>0</v>
      </c>
      <c r="N39" s="54" t="s">
        <v>99</v>
      </c>
      <c r="O39" s="55" t="str">
        <f>'Array Table'!B38</f>
        <v>Staphylococcus aureus</v>
      </c>
      <c r="P39" s="59" t="str">
        <f t="shared" si="7"/>
        <v/>
      </c>
      <c r="Q39"/>
      <c r="R39"/>
      <c r="S39"/>
      <c r="T39"/>
      <c r="U39"/>
      <c r="V39"/>
      <c r="W39"/>
    </row>
    <row r="40" spans="1:23" x14ac:dyDescent="0.25">
      <c r="A40" s="54" t="s">
        <v>37</v>
      </c>
      <c r="B40" s="55" t="str">
        <f>'Array Table'!B39</f>
        <v>Streptococcus agalactiae</v>
      </c>
      <c r="C40" s="56">
        <f>IF(SUM('NTC Data'!D$2:D$50)&gt;10,IF(AND(ISNUMBER('NTC Data'!D39),'NTC Data'!D39&lt;40,'NTC Data'!D39&gt;0),'NTC Data'!D39,40),"")</f>
        <v>40</v>
      </c>
      <c r="D40" s="56">
        <f t="shared" si="2"/>
        <v>40</v>
      </c>
      <c r="E40" s="56" t="str">
        <f t="shared" si="3"/>
        <v/>
      </c>
      <c r="F40" s="54" t="s">
        <v>37</v>
      </c>
      <c r="G40" s="55" t="str">
        <f>'Array Table'!B39</f>
        <v>Streptococcus agalactiae</v>
      </c>
      <c r="H40" s="59">
        <f>IF(SUM('Test Sample Data'!D$2:D$50)&gt;10,IF(AND(ISNUMBER('Test Sample Data'!D39),'Test Sample Data'!D39&lt;40,'Test Sample Data'!D39&gt;0),'Test Sample Data'!D39,40),"")</f>
        <v>40</v>
      </c>
      <c r="I40" s="56">
        <f t="shared" si="4"/>
        <v>40</v>
      </c>
      <c r="J40" s="56" t="str">
        <f t="shared" si="5"/>
        <v/>
      </c>
      <c r="K40" s="54" t="s">
        <v>37</v>
      </c>
      <c r="L40" s="55" t="str">
        <f>'Array Table'!B39</f>
        <v>Streptococcus agalactiae</v>
      </c>
      <c r="M40" s="60">
        <f t="shared" si="6"/>
        <v>0</v>
      </c>
      <c r="N40" s="54" t="s">
        <v>37</v>
      </c>
      <c r="O40" s="55" t="str">
        <f>'Array Table'!B39</f>
        <v>Streptococcus agalactiae</v>
      </c>
      <c r="P40" s="59" t="str">
        <f t="shared" si="7"/>
        <v/>
      </c>
      <c r="Q40"/>
      <c r="R40"/>
      <c r="S40"/>
      <c r="T40"/>
      <c r="U40"/>
      <c r="V40"/>
      <c r="W40"/>
    </row>
    <row r="41" spans="1:23" x14ac:dyDescent="0.25">
      <c r="A41" s="54" t="s">
        <v>38</v>
      </c>
      <c r="B41" s="55" t="str">
        <f>'Array Table'!B40</f>
        <v>Streptococcus pyogenes</v>
      </c>
      <c r="C41" s="56">
        <f>IF(SUM('NTC Data'!D$2:D$50)&gt;10,IF(AND(ISNUMBER('NTC Data'!D40),'NTC Data'!D40&lt;40,'NTC Data'!D40&gt;0),'NTC Data'!D40,40),"")</f>
        <v>40</v>
      </c>
      <c r="D41" s="56">
        <f t="shared" si="2"/>
        <v>40</v>
      </c>
      <c r="E41" s="56" t="str">
        <f t="shared" si="3"/>
        <v/>
      </c>
      <c r="F41" s="54" t="s">
        <v>38</v>
      </c>
      <c r="G41" s="55" t="str">
        <f>'Array Table'!B40</f>
        <v>Streptococcus pyogenes</v>
      </c>
      <c r="H41" s="59">
        <f>IF(SUM('Test Sample Data'!D$2:D$50)&gt;10,IF(AND(ISNUMBER('Test Sample Data'!D40),'Test Sample Data'!D40&lt;40,'Test Sample Data'!D40&gt;0),'Test Sample Data'!D40,40),"")</f>
        <v>40</v>
      </c>
      <c r="I41" s="56">
        <f t="shared" si="4"/>
        <v>40</v>
      </c>
      <c r="J41" s="56" t="str">
        <f t="shared" si="5"/>
        <v/>
      </c>
      <c r="K41" s="54" t="s">
        <v>38</v>
      </c>
      <c r="L41" s="55" t="str">
        <f>'Array Table'!B40</f>
        <v>Streptococcus pyogenes</v>
      </c>
      <c r="M41" s="60">
        <f t="shared" si="6"/>
        <v>0</v>
      </c>
      <c r="N41" s="54" t="s">
        <v>38</v>
      </c>
      <c r="O41" s="55" t="str">
        <f>'Array Table'!B40</f>
        <v>Streptococcus pyogenes</v>
      </c>
      <c r="P41" s="59" t="str">
        <f t="shared" si="7"/>
        <v/>
      </c>
      <c r="Q41"/>
      <c r="R41"/>
      <c r="S41"/>
      <c r="T41"/>
      <c r="U41"/>
      <c r="V41"/>
      <c r="W41"/>
    </row>
    <row r="42" spans="1:23" x14ac:dyDescent="0.25">
      <c r="A42" s="54" t="s">
        <v>39</v>
      </c>
      <c r="B42" s="55" t="str">
        <f>'Array Table'!B41</f>
        <v>Streptococcus suis</v>
      </c>
      <c r="C42" s="56">
        <f>IF(SUM('NTC Data'!D$2:D$50)&gt;10,IF(AND(ISNUMBER('NTC Data'!D41),'NTC Data'!D41&lt;40,'NTC Data'!D41&gt;0),'NTC Data'!D41,40),"")</f>
        <v>40</v>
      </c>
      <c r="D42" s="56">
        <f t="shared" si="2"/>
        <v>40</v>
      </c>
      <c r="E42" s="56" t="str">
        <f t="shared" si="3"/>
        <v/>
      </c>
      <c r="F42" s="54" t="s">
        <v>39</v>
      </c>
      <c r="G42" s="55" t="str">
        <f>'Array Table'!B41</f>
        <v>Streptococcus suis</v>
      </c>
      <c r="H42" s="59">
        <f>IF(SUM('Test Sample Data'!D$2:D$50)&gt;10,IF(AND(ISNUMBER('Test Sample Data'!D41),'Test Sample Data'!D41&lt;40,'Test Sample Data'!D41&gt;0),'Test Sample Data'!D41,40),"")</f>
        <v>40</v>
      </c>
      <c r="I42" s="56">
        <f t="shared" si="4"/>
        <v>40</v>
      </c>
      <c r="J42" s="56" t="str">
        <f t="shared" si="5"/>
        <v/>
      </c>
      <c r="K42" s="54" t="s">
        <v>39</v>
      </c>
      <c r="L42" s="55" t="str">
        <f>'Array Table'!B41</f>
        <v>Streptococcus suis</v>
      </c>
      <c r="M42" s="60">
        <f t="shared" si="6"/>
        <v>0</v>
      </c>
      <c r="N42" s="54" t="s">
        <v>39</v>
      </c>
      <c r="O42" s="55" t="str">
        <f>'Array Table'!B41</f>
        <v>Streptococcus suis</v>
      </c>
      <c r="P42" s="59" t="str">
        <f t="shared" si="7"/>
        <v/>
      </c>
      <c r="Q42"/>
      <c r="R42"/>
      <c r="S42"/>
      <c r="T42"/>
      <c r="U42"/>
      <c r="V42"/>
      <c r="W42"/>
    </row>
    <row r="43" spans="1:23" x14ac:dyDescent="0.25">
      <c r="A43" s="54" t="s">
        <v>40</v>
      </c>
      <c r="B43" s="55" t="str">
        <f>'Array Table'!B42</f>
        <v>Vibrio cholerae</v>
      </c>
      <c r="C43" s="56">
        <f>IF(SUM('NTC Data'!D$2:D$50)&gt;10,IF(AND(ISNUMBER('NTC Data'!D42),'NTC Data'!D42&lt;40,'NTC Data'!D42&gt;0),'NTC Data'!D42,40),"")</f>
        <v>40</v>
      </c>
      <c r="D43" s="56">
        <f t="shared" si="2"/>
        <v>40</v>
      </c>
      <c r="E43" s="56" t="str">
        <f t="shared" si="3"/>
        <v/>
      </c>
      <c r="F43" s="54" t="s">
        <v>40</v>
      </c>
      <c r="G43" s="55" t="str">
        <f>'Array Table'!B42</f>
        <v>Vibrio cholerae</v>
      </c>
      <c r="H43" s="59">
        <f>IF(SUM('Test Sample Data'!D$2:D$50)&gt;10,IF(AND(ISNUMBER('Test Sample Data'!D42),'Test Sample Data'!D42&lt;40,'Test Sample Data'!D42&gt;0),'Test Sample Data'!D42,40),"")</f>
        <v>40</v>
      </c>
      <c r="I43" s="56">
        <f t="shared" si="4"/>
        <v>40</v>
      </c>
      <c r="J43" s="56" t="str">
        <f t="shared" si="5"/>
        <v/>
      </c>
      <c r="K43" s="54" t="s">
        <v>40</v>
      </c>
      <c r="L43" s="55" t="str">
        <f>'Array Table'!B42</f>
        <v>Vibrio cholerae</v>
      </c>
      <c r="M43" s="60">
        <f t="shared" si="6"/>
        <v>0</v>
      </c>
      <c r="N43" s="54" t="s">
        <v>40</v>
      </c>
      <c r="O43" s="55" t="str">
        <f>'Array Table'!B42</f>
        <v>Vibrio cholerae</v>
      </c>
      <c r="P43" s="59" t="str">
        <f t="shared" si="7"/>
        <v/>
      </c>
      <c r="Q43"/>
      <c r="R43"/>
      <c r="S43"/>
      <c r="T43"/>
      <c r="U43"/>
      <c r="V43"/>
      <c r="W43"/>
    </row>
    <row r="44" spans="1:23" x14ac:dyDescent="0.25">
      <c r="A44" s="54" t="s">
        <v>41</v>
      </c>
      <c r="B44" s="55" t="str">
        <f>'Array Table'!B43</f>
        <v>Vibrio parahaemolyticus</v>
      </c>
      <c r="C44" s="56">
        <f>IF(SUM('NTC Data'!D$2:D$50)&gt;10,IF(AND(ISNUMBER('NTC Data'!D43),'NTC Data'!D43&lt;40,'NTC Data'!D43&gt;0),'NTC Data'!D43,40),"")</f>
        <v>40</v>
      </c>
      <c r="D44" s="56">
        <f t="shared" si="2"/>
        <v>40</v>
      </c>
      <c r="E44" s="56" t="str">
        <f t="shared" si="3"/>
        <v/>
      </c>
      <c r="F44" s="54" t="s">
        <v>41</v>
      </c>
      <c r="G44" s="55" t="str">
        <f>'Array Table'!B43</f>
        <v>Vibrio parahaemolyticus</v>
      </c>
      <c r="H44" s="59">
        <f>IF(SUM('Test Sample Data'!D$2:D$50)&gt;10,IF(AND(ISNUMBER('Test Sample Data'!D43),'Test Sample Data'!D43&lt;40,'Test Sample Data'!D43&gt;0),'Test Sample Data'!D43,40),"")</f>
        <v>40</v>
      </c>
      <c r="I44" s="56">
        <f t="shared" si="4"/>
        <v>40</v>
      </c>
      <c r="J44" s="56" t="str">
        <f t="shared" si="5"/>
        <v/>
      </c>
      <c r="K44" s="54" t="s">
        <v>41</v>
      </c>
      <c r="L44" s="55" t="str">
        <f>'Array Table'!B43</f>
        <v>Vibrio parahaemolyticus</v>
      </c>
      <c r="M44" s="60">
        <f t="shared" si="6"/>
        <v>0</v>
      </c>
      <c r="N44" s="54" t="s">
        <v>41</v>
      </c>
      <c r="O44" s="55" t="str">
        <f>'Array Table'!B43</f>
        <v>Vibrio parahaemolyticus</v>
      </c>
      <c r="P44" s="59" t="str">
        <f t="shared" si="7"/>
        <v/>
      </c>
      <c r="Q44"/>
      <c r="R44"/>
      <c r="S44"/>
      <c r="T44"/>
      <c r="U44"/>
      <c r="V44"/>
      <c r="W44"/>
    </row>
    <row r="45" spans="1:23" x14ac:dyDescent="0.25">
      <c r="A45" s="54" t="s">
        <v>42</v>
      </c>
      <c r="B45" s="55" t="str">
        <f>'Array Table'!B44</f>
        <v>Vibrio vulnificus</v>
      </c>
      <c r="C45" s="56">
        <f>IF(SUM('NTC Data'!D$2:D$50)&gt;10,IF(AND(ISNUMBER('NTC Data'!D44),'NTC Data'!D44&lt;40,'NTC Data'!D44&gt;0),'NTC Data'!D44,40),"")</f>
        <v>40</v>
      </c>
      <c r="D45" s="56">
        <f t="shared" si="2"/>
        <v>40</v>
      </c>
      <c r="E45" s="56" t="str">
        <f t="shared" si="3"/>
        <v/>
      </c>
      <c r="F45" s="54" t="s">
        <v>42</v>
      </c>
      <c r="G45" s="55" t="str">
        <f>'Array Table'!B44</f>
        <v>Vibrio vulnificus</v>
      </c>
      <c r="H45" s="59">
        <f>IF(SUM('Test Sample Data'!D$2:D$50)&gt;10,IF(AND(ISNUMBER('Test Sample Data'!D44),'Test Sample Data'!D44&lt;40,'Test Sample Data'!D44&gt;0),'Test Sample Data'!D44,40),"")</f>
        <v>40</v>
      </c>
      <c r="I45" s="56">
        <f t="shared" si="4"/>
        <v>40</v>
      </c>
      <c r="J45" s="56" t="str">
        <f t="shared" si="5"/>
        <v/>
      </c>
      <c r="K45" s="54" t="s">
        <v>42</v>
      </c>
      <c r="L45" s="55" t="str">
        <f>'Array Table'!B44</f>
        <v>Vibrio vulnificus</v>
      </c>
      <c r="M45" s="60">
        <f t="shared" si="6"/>
        <v>0</v>
      </c>
      <c r="N45" s="54" t="s">
        <v>42</v>
      </c>
      <c r="O45" s="55" t="str">
        <f>'Array Table'!B44</f>
        <v>Vibrio vulnificus</v>
      </c>
      <c r="P45" s="59" t="str">
        <f t="shared" si="7"/>
        <v/>
      </c>
      <c r="Q45"/>
      <c r="R45"/>
      <c r="S45"/>
      <c r="T45"/>
      <c r="U45"/>
      <c r="V45"/>
      <c r="W45"/>
    </row>
    <row r="46" spans="1:23" x14ac:dyDescent="0.25">
      <c r="A46" s="54" t="s">
        <v>43</v>
      </c>
      <c r="B46" s="55" t="str">
        <f>'Array Table'!B45</f>
        <v>Yersinia enterocolitica</v>
      </c>
      <c r="C46" s="56">
        <f>IF(SUM('NTC Data'!D$2:D$50)&gt;10,IF(AND(ISNUMBER('NTC Data'!D45),'NTC Data'!D45&lt;40,'NTC Data'!D45&gt;0),'NTC Data'!D45,40),"")</f>
        <v>40</v>
      </c>
      <c r="D46" s="56">
        <f t="shared" si="2"/>
        <v>40</v>
      </c>
      <c r="E46" s="56" t="str">
        <f t="shared" si="3"/>
        <v/>
      </c>
      <c r="F46" s="54" t="s">
        <v>43</v>
      </c>
      <c r="G46" s="55" t="str">
        <f>'Array Table'!B45</f>
        <v>Yersinia enterocolitica</v>
      </c>
      <c r="H46" s="59">
        <f>IF(SUM('Test Sample Data'!D$2:D$50)&gt;10,IF(AND(ISNUMBER('Test Sample Data'!D45),'Test Sample Data'!D45&lt;40,'Test Sample Data'!D45&gt;0),'Test Sample Data'!D45,40),"")</f>
        <v>40</v>
      </c>
      <c r="I46" s="56">
        <f t="shared" si="4"/>
        <v>40</v>
      </c>
      <c r="J46" s="56" t="str">
        <f t="shared" si="5"/>
        <v/>
      </c>
      <c r="K46" s="54" t="s">
        <v>43</v>
      </c>
      <c r="L46" s="55" t="str">
        <f>'Array Table'!B45</f>
        <v>Yersinia enterocolitica</v>
      </c>
      <c r="M46" s="60">
        <f t="shared" si="6"/>
        <v>0</v>
      </c>
      <c r="N46" s="54" t="s">
        <v>43</v>
      </c>
      <c r="O46" s="55" t="str">
        <f>'Array Table'!B45</f>
        <v>Yersinia enterocolitica</v>
      </c>
      <c r="P46" s="59" t="str">
        <f t="shared" si="7"/>
        <v/>
      </c>
      <c r="Q46"/>
      <c r="R46"/>
      <c r="S46"/>
      <c r="T46"/>
      <c r="U46"/>
      <c r="V46"/>
      <c r="W46"/>
    </row>
    <row r="47" spans="1:23" x14ac:dyDescent="0.25">
      <c r="A47" s="54" t="s">
        <v>44</v>
      </c>
      <c r="B47" s="55" t="str">
        <f>'Array Table'!B46</f>
        <v>Yersinia pestis,Yersinia pseudotuberculosis</v>
      </c>
      <c r="C47" s="56">
        <f>IF(SUM('NTC Data'!D$2:D$50)&gt;10,IF(AND(ISNUMBER('NTC Data'!D46),'NTC Data'!D46&lt;40,'NTC Data'!D46&gt;0),'NTC Data'!D46,40),"")</f>
        <v>40</v>
      </c>
      <c r="D47" s="56">
        <f t="shared" si="2"/>
        <v>40</v>
      </c>
      <c r="E47" s="56" t="str">
        <f t="shared" si="3"/>
        <v/>
      </c>
      <c r="F47" s="54" t="s">
        <v>44</v>
      </c>
      <c r="G47" s="55" t="str">
        <f>'Array Table'!B46</f>
        <v>Yersinia pestis,Yersinia pseudotuberculosis</v>
      </c>
      <c r="H47" s="59">
        <f>IF(SUM('Test Sample Data'!D$2:D$50)&gt;10,IF(AND(ISNUMBER('Test Sample Data'!D46),'Test Sample Data'!D46&lt;40,'Test Sample Data'!D46&gt;0),'Test Sample Data'!D46,40),"")</f>
        <v>40</v>
      </c>
      <c r="I47" s="56">
        <f t="shared" si="4"/>
        <v>40</v>
      </c>
      <c r="J47" s="56" t="str">
        <f t="shared" si="5"/>
        <v/>
      </c>
      <c r="K47" s="54" t="s">
        <v>44</v>
      </c>
      <c r="L47" s="55" t="str">
        <f>'Array Table'!B46</f>
        <v>Yersinia pestis,Yersinia pseudotuberculosis</v>
      </c>
      <c r="M47" s="60">
        <f t="shared" si="6"/>
        <v>0</v>
      </c>
      <c r="N47" s="54" t="s">
        <v>44</v>
      </c>
      <c r="O47" s="55" t="str">
        <f>'Array Table'!B46</f>
        <v>Yersinia pestis,Yersinia pseudotuberculosis</v>
      </c>
      <c r="P47" s="59" t="str">
        <f t="shared" si="7"/>
        <v/>
      </c>
      <c r="Q47"/>
      <c r="R47"/>
      <c r="S47"/>
      <c r="T47"/>
      <c r="U47"/>
      <c r="V47"/>
      <c r="W47"/>
    </row>
    <row r="48" spans="1:23" x14ac:dyDescent="0.25">
      <c r="A48" s="54" t="s">
        <v>45</v>
      </c>
      <c r="B48" s="55" t="str">
        <f>'Array Table'!B47</f>
        <v>Pan Bacteria 1</v>
      </c>
      <c r="C48" s="56">
        <f>IF(SUM('NTC Data'!D$2:D$50)&gt;10,IF(AND(ISNUMBER('NTC Data'!D47),'NTC Data'!D47&lt;40,'NTC Data'!D47&gt;0),'NTC Data'!D47,40),"")</f>
        <v>40</v>
      </c>
      <c r="D48" s="56">
        <f t="shared" si="2"/>
        <v>40</v>
      </c>
      <c r="E48" s="56" t="str">
        <f t="shared" si="3"/>
        <v/>
      </c>
      <c r="F48" s="54" t="s">
        <v>45</v>
      </c>
      <c r="G48" s="55" t="str">
        <f>'Array Table'!B47</f>
        <v>Pan Bacteria 1</v>
      </c>
      <c r="H48" s="59">
        <f>IF(SUM('Test Sample Data'!D$2:D$50)&gt;10,IF(AND(ISNUMBER('Test Sample Data'!D47),'Test Sample Data'!D47&lt;40,'Test Sample Data'!D47&gt;0),'Test Sample Data'!D47,40),"")</f>
        <v>40</v>
      </c>
      <c r="I48" s="56">
        <f t="shared" si="4"/>
        <v>40</v>
      </c>
      <c r="J48" s="56" t="str">
        <f t="shared" si="5"/>
        <v/>
      </c>
      <c r="K48" s="54" t="s">
        <v>45</v>
      </c>
      <c r="L48" s="55" t="str">
        <f>'Array Table'!B47</f>
        <v>Pan Bacteria 1</v>
      </c>
      <c r="M48" s="60">
        <f t="shared" si="6"/>
        <v>0</v>
      </c>
      <c r="N48" s="54" t="s">
        <v>45</v>
      </c>
      <c r="O48" s="55" t="str">
        <f>'Array Table'!B47</f>
        <v>Pan Bacteria 1</v>
      </c>
      <c r="P48" s="59" t="str">
        <f t="shared" si="7"/>
        <v/>
      </c>
      <c r="Q48"/>
      <c r="R48"/>
      <c r="S48"/>
      <c r="T48"/>
      <c r="U48"/>
      <c r="V48"/>
      <c r="W48"/>
    </row>
    <row r="49" spans="1:23" x14ac:dyDescent="0.25">
      <c r="A49" s="54" t="s">
        <v>46</v>
      </c>
      <c r="B49" s="55" t="str">
        <f>'Array Table'!B48</f>
        <v>Pan Bacteria 3</v>
      </c>
      <c r="C49" s="56">
        <f>IF(SUM('NTC Data'!D$2:D$50)&gt;10,IF(AND(ISNUMBER('NTC Data'!D48),'NTC Data'!D48&lt;40,'NTC Data'!D48&gt;0),'NTC Data'!D48,40),"")</f>
        <v>40</v>
      </c>
      <c r="D49" s="56">
        <f t="shared" si="2"/>
        <v>40</v>
      </c>
      <c r="E49" s="56" t="str">
        <f t="shared" si="3"/>
        <v/>
      </c>
      <c r="F49" s="54" t="s">
        <v>46</v>
      </c>
      <c r="G49" s="55" t="str">
        <f>'Array Table'!B48</f>
        <v>Pan Bacteria 3</v>
      </c>
      <c r="H49" s="59">
        <f>IF(SUM('Test Sample Data'!D$2:D$50)&gt;10,IF(AND(ISNUMBER('Test Sample Data'!D48),'Test Sample Data'!D48&lt;40,'Test Sample Data'!D48&gt;0),'Test Sample Data'!D48,40),"")</f>
        <v>40</v>
      </c>
      <c r="I49" s="56">
        <f t="shared" si="4"/>
        <v>40</v>
      </c>
      <c r="J49" s="56" t="str">
        <f t="shared" si="5"/>
        <v/>
      </c>
      <c r="K49" s="54" t="s">
        <v>46</v>
      </c>
      <c r="L49" s="55" t="str">
        <f>'Array Table'!B48</f>
        <v>Pan Bacteria 3</v>
      </c>
      <c r="M49" s="60">
        <f t="shared" si="6"/>
        <v>0</v>
      </c>
      <c r="N49" s="54" t="s">
        <v>46</v>
      </c>
      <c r="O49" s="55" t="str">
        <f>'Array Table'!B48</f>
        <v>Pan Bacteria 3</v>
      </c>
      <c r="P49" s="59" t="str">
        <f t="shared" si="7"/>
        <v/>
      </c>
      <c r="Q49"/>
      <c r="R49"/>
      <c r="S49"/>
      <c r="T49"/>
      <c r="U49"/>
      <c r="V49"/>
      <c r="W49"/>
    </row>
    <row r="50" spans="1:23" x14ac:dyDescent="0.25">
      <c r="A50" s="54" t="s">
        <v>47</v>
      </c>
      <c r="B50" s="55" t="str">
        <f>'Array Table'!B49</f>
        <v>PPC</v>
      </c>
      <c r="C50" s="56">
        <f>IF(SUM('NTC Data'!D$2:D$50)&gt;10,IF(AND(ISNUMBER('NTC Data'!D49),'NTC Data'!D49&lt;40,'NTC Data'!D49&gt;0),'NTC Data'!D49,40),"")</f>
        <v>40</v>
      </c>
      <c r="D50" s="56">
        <f t="shared" si="2"/>
        <v>40</v>
      </c>
      <c r="E50" s="56" t="str">
        <f t="shared" si="3"/>
        <v/>
      </c>
      <c r="F50" s="54" t="s">
        <v>47</v>
      </c>
      <c r="G50" s="55" t="str">
        <f>'Array Table'!B49</f>
        <v>PPC</v>
      </c>
      <c r="H50" s="59">
        <f>IF(SUM('Test Sample Data'!D$2:D$50)&gt;10,IF(AND(ISNUMBER('Test Sample Data'!D49),'Test Sample Data'!D49&lt;40,'Test Sample Data'!D49&gt;0),'Test Sample Data'!D49,40),"")</f>
        <v>40</v>
      </c>
      <c r="I50" s="56">
        <f t="shared" si="4"/>
        <v>40</v>
      </c>
      <c r="J50" s="56" t="str">
        <f t="shared" si="5"/>
        <v/>
      </c>
      <c r="K50" s="54" t="s">
        <v>47</v>
      </c>
      <c r="L50" s="55" t="str">
        <f>'Array Table'!B49</f>
        <v>PPC</v>
      </c>
      <c r="M50" s="60">
        <f t="shared" si="6"/>
        <v>0</v>
      </c>
      <c r="N50" s="54" t="s">
        <v>47</v>
      </c>
      <c r="O50" s="55" t="str">
        <f>'Array Table'!B49</f>
        <v>PPC</v>
      </c>
      <c r="P50" s="59" t="str">
        <f t="shared" si="7"/>
        <v/>
      </c>
      <c r="Q50"/>
      <c r="R50"/>
      <c r="S50"/>
      <c r="T50"/>
      <c r="U50"/>
      <c r="V50"/>
      <c r="W50"/>
    </row>
    <row r="51" spans="1:23" x14ac:dyDescent="0.25">
      <c r="A51" s="54" t="s">
        <v>48</v>
      </c>
      <c r="B51" s="55" t="str">
        <f>'Array Table'!B2</f>
        <v>Acidaminococcus fermentans</v>
      </c>
      <c r="C51" s="56" t="str">
        <f>IF(SUM('NTC Data'!D$51:D$98)&gt;10,IF(AND(ISNUMBER('NTC Data'!D50),'NTC Data'!D50&lt;40,'NTC Data'!D50&gt;0),'NTC Data'!D50,40),"")</f>
        <v/>
      </c>
      <c r="D51" s="71"/>
      <c r="E51" s="71"/>
      <c r="F51" s="54" t="s">
        <v>48</v>
      </c>
      <c r="G51" s="55" t="str">
        <f>'Array Table'!B2</f>
        <v>Acidaminococcus fermentans</v>
      </c>
      <c r="H51" s="59" t="str">
        <f>IF(SUM('Test Sample Data'!D$51:D$88)&gt;10,IF(AND(ISNUMBER('Test Sample Data'!D50),'Test Sample Data'!D50&lt;40,'Test Sample Data'!D50&gt;0),'Test Sample Data'!D50,40),"")</f>
        <v/>
      </c>
      <c r="I51" s="71"/>
      <c r="J51" s="71"/>
      <c r="K51" s="54" t="s">
        <v>48</v>
      </c>
      <c r="L51" s="55" t="str">
        <f>'Array Table'!B2</f>
        <v>Acidaminococcus fermentans</v>
      </c>
      <c r="M51" s="60" t="str">
        <f>IFERROR($D3-H51,"")</f>
        <v/>
      </c>
      <c r="N51" s="54" t="s">
        <v>48</v>
      </c>
      <c r="O51" s="55" t="str">
        <f>'Array Table'!B2</f>
        <v>Acidaminococcus fermentans</v>
      </c>
      <c r="P51" s="59" t="str">
        <f>IFERROR(VLOOKUP($O51,$G$130:$I$142,2,FALSE),IF(M51="","",IF($D3&lt;=35,IF(M51&lt;=1,"",IF(M51&gt;=2,"+","+/-")),IF($D3&lt;=37,IF(M51&lt;1.5,"",IF(M51&gt;=3,"+","+/-")),IF(M51&lt;3,"",IF(M51&gt;=6,"+",IF(M51&gt;=3,"+/-","")))))))</f>
        <v/>
      </c>
      <c r="Q51"/>
      <c r="R51"/>
      <c r="S51"/>
      <c r="T51"/>
      <c r="U51"/>
      <c r="V51"/>
      <c r="W51"/>
    </row>
    <row r="52" spans="1:23" x14ac:dyDescent="0.25">
      <c r="A52" s="54" t="s">
        <v>49</v>
      </c>
      <c r="B52" s="55" t="str">
        <f>'Array Table'!B3</f>
        <v>Aeromonas enteropelogenes,Aeromonas hydrophila,Aeromonas punctata,Aeromonas media</v>
      </c>
      <c r="C52" s="56" t="str">
        <f>IF(SUM('NTC Data'!D$51:D$98)&gt;10,IF(AND(ISNUMBER('NTC Data'!D51),'NTC Data'!D51&lt;40,'NTC Data'!D51&gt;0),'NTC Data'!D51,40),"")</f>
        <v/>
      </c>
      <c r="D52" s="71"/>
      <c r="E52" s="71"/>
      <c r="F52" s="54" t="s">
        <v>49</v>
      </c>
      <c r="G52" s="55" t="str">
        <f>'Array Table'!B3</f>
        <v>Aeromonas enteropelogenes,Aeromonas hydrophila,Aeromonas punctata,Aeromonas media</v>
      </c>
      <c r="H52" s="59" t="str">
        <f>IF(SUM('Test Sample Data'!D$51:D$88)&gt;10,IF(AND(ISNUMBER('Test Sample Data'!D51),'Test Sample Data'!D51&lt;40,'Test Sample Data'!D51&gt;0),'Test Sample Data'!D51,40),"")</f>
        <v/>
      </c>
      <c r="I52" s="71"/>
      <c r="J52" s="71"/>
      <c r="K52" s="54" t="s">
        <v>49</v>
      </c>
      <c r="L52" s="55" t="str">
        <f>'Array Table'!B3</f>
        <v>Aeromonas enteropelogenes,Aeromonas hydrophila,Aeromonas punctata,Aeromonas media</v>
      </c>
      <c r="M52" s="60" t="str">
        <f t="shared" ref="M52:M98" si="8">IFERROR($D4-H52,"")</f>
        <v/>
      </c>
      <c r="N52" s="54" t="s">
        <v>49</v>
      </c>
      <c r="O52" s="55" t="str">
        <f>'Array Table'!B3</f>
        <v>Aeromonas enteropelogenes,Aeromonas hydrophila,Aeromonas punctata,Aeromonas media</v>
      </c>
      <c r="P52" s="59" t="str">
        <f t="shared" ref="P52:P98" si="9">IFERROR(VLOOKUP($O52,$G$130:$I$142,2,FALSE),IF(M52="","",IF($D4&lt;=35,IF(M52&lt;=1,"",IF(M52&gt;=2,"+","+/-")),IF($D4&lt;=37,IF(M52&lt;1.5,"",IF(M52&gt;=3,"+","+/-")),IF(M52&lt;3,"",IF(M52&gt;=6,"+",IF(M52&gt;=3,"+/-","")))))))</f>
        <v/>
      </c>
      <c r="Q52"/>
      <c r="R52"/>
      <c r="S52"/>
      <c r="T52"/>
      <c r="U52"/>
      <c r="V52"/>
      <c r="W52"/>
    </row>
    <row r="53" spans="1:23" x14ac:dyDescent="0.25">
      <c r="A53" s="54" t="s">
        <v>50</v>
      </c>
      <c r="B53" s="55" t="str">
        <f>'Array Table'!B4</f>
        <v>Aeromonas veronii,Aeromonas sobria</v>
      </c>
      <c r="C53" s="56" t="str">
        <f>IF(SUM('NTC Data'!D$51:D$98)&gt;10,IF(AND(ISNUMBER('NTC Data'!D52),'NTC Data'!D52&lt;40,'NTC Data'!D52&gt;0),'NTC Data'!D52,40),"")</f>
        <v/>
      </c>
      <c r="D53" s="71"/>
      <c r="E53" s="71"/>
      <c r="F53" s="54" t="s">
        <v>50</v>
      </c>
      <c r="G53" s="55" t="str">
        <f>'Array Table'!B4</f>
        <v>Aeromonas veronii,Aeromonas sobria</v>
      </c>
      <c r="H53" s="59" t="str">
        <f>IF(SUM('Test Sample Data'!D$51:D$88)&gt;10,IF(AND(ISNUMBER('Test Sample Data'!D52),'Test Sample Data'!D52&lt;40,'Test Sample Data'!D52&gt;0),'Test Sample Data'!D52,40),"")</f>
        <v/>
      </c>
      <c r="I53" s="71"/>
      <c r="J53" s="71"/>
      <c r="K53" s="54" t="s">
        <v>50</v>
      </c>
      <c r="L53" s="55" t="str">
        <f>'Array Table'!B4</f>
        <v>Aeromonas veronii,Aeromonas sobria</v>
      </c>
      <c r="M53" s="60" t="str">
        <f t="shared" si="8"/>
        <v/>
      </c>
      <c r="N53" s="54" t="s">
        <v>50</v>
      </c>
      <c r="O53" s="55" t="str">
        <f>'Array Table'!B4</f>
        <v>Aeromonas veronii,Aeromonas sobria</v>
      </c>
      <c r="P53" s="59" t="str">
        <f t="shared" si="9"/>
        <v/>
      </c>
      <c r="Q53"/>
      <c r="R53"/>
      <c r="S53"/>
      <c r="T53"/>
      <c r="U53"/>
      <c r="V53"/>
      <c r="W53"/>
    </row>
    <row r="54" spans="1:23" x14ac:dyDescent="0.25">
      <c r="A54" s="54" t="s">
        <v>51</v>
      </c>
      <c r="B54" s="55" t="str">
        <f>'Array Table'!B5</f>
        <v>Akkermansia muciniphila</v>
      </c>
      <c r="C54" s="56" t="str">
        <f>IF(SUM('NTC Data'!D$51:D$98)&gt;10,IF(AND(ISNUMBER('NTC Data'!D53),'NTC Data'!D53&lt;40,'NTC Data'!D53&gt;0),'NTC Data'!D53,40),"")</f>
        <v/>
      </c>
      <c r="D54" s="71"/>
      <c r="E54" s="71"/>
      <c r="F54" s="54" t="s">
        <v>51</v>
      </c>
      <c r="G54" s="55" t="str">
        <f>'Array Table'!B5</f>
        <v>Akkermansia muciniphila</v>
      </c>
      <c r="H54" s="59" t="str">
        <f>IF(SUM('Test Sample Data'!D$51:D$88)&gt;10,IF(AND(ISNUMBER('Test Sample Data'!D53),'Test Sample Data'!D53&lt;40,'Test Sample Data'!D53&gt;0),'Test Sample Data'!D53,40),"")</f>
        <v/>
      </c>
      <c r="I54" s="71"/>
      <c r="J54" s="71"/>
      <c r="K54" s="54" t="s">
        <v>51</v>
      </c>
      <c r="L54" s="55" t="str">
        <f>'Array Table'!B5</f>
        <v>Akkermansia muciniphila</v>
      </c>
      <c r="M54" s="60" t="str">
        <f t="shared" si="8"/>
        <v/>
      </c>
      <c r="N54" s="54" t="s">
        <v>51</v>
      </c>
      <c r="O54" s="55" t="str">
        <f>'Array Table'!B5</f>
        <v>Akkermansia muciniphila</v>
      </c>
      <c r="P54" s="59" t="str">
        <f t="shared" si="9"/>
        <v/>
      </c>
      <c r="Q54"/>
      <c r="R54"/>
      <c r="S54"/>
      <c r="T54"/>
      <c r="U54"/>
      <c r="V54"/>
      <c r="W54"/>
    </row>
    <row r="55" spans="1:23" x14ac:dyDescent="0.25">
      <c r="A55" s="54" t="s">
        <v>52</v>
      </c>
      <c r="B55" s="55" t="str">
        <f>'Array Table'!B6</f>
        <v>Anaerococcus lactolyticus</v>
      </c>
      <c r="C55" s="56" t="str">
        <f>IF(SUM('NTC Data'!D$51:D$98)&gt;10,IF(AND(ISNUMBER('NTC Data'!D54),'NTC Data'!D54&lt;40,'NTC Data'!D54&gt;0),'NTC Data'!D54,40),"")</f>
        <v/>
      </c>
      <c r="D55" s="71"/>
      <c r="E55" s="71"/>
      <c r="F55" s="54" t="s">
        <v>52</v>
      </c>
      <c r="G55" s="55" t="str">
        <f>'Array Table'!B6</f>
        <v>Anaerococcus lactolyticus</v>
      </c>
      <c r="H55" s="59" t="str">
        <f>IF(SUM('Test Sample Data'!D$51:D$88)&gt;10,IF(AND(ISNUMBER('Test Sample Data'!D54),'Test Sample Data'!D54&lt;40,'Test Sample Data'!D54&gt;0),'Test Sample Data'!D54,40),"")</f>
        <v/>
      </c>
      <c r="I55" s="71"/>
      <c r="J55" s="71"/>
      <c r="K55" s="54" t="s">
        <v>52</v>
      </c>
      <c r="L55" s="55" t="str">
        <f>'Array Table'!B6</f>
        <v>Anaerococcus lactolyticus</v>
      </c>
      <c r="M55" s="60" t="str">
        <f t="shared" si="8"/>
        <v/>
      </c>
      <c r="N55" s="54" t="s">
        <v>52</v>
      </c>
      <c r="O55" s="55" t="str">
        <f>'Array Table'!B6</f>
        <v>Anaerococcus lactolyticus</v>
      </c>
      <c r="P55" s="59" t="str">
        <f t="shared" si="9"/>
        <v/>
      </c>
      <c r="Q55"/>
      <c r="R55"/>
      <c r="S55"/>
      <c r="T55"/>
      <c r="U55"/>
      <c r="V55"/>
      <c r="W55"/>
    </row>
    <row r="56" spans="1:23" x14ac:dyDescent="0.25">
      <c r="A56" s="54" t="s">
        <v>53</v>
      </c>
      <c r="B56" s="55" t="str">
        <f>'Array Table'!B7</f>
        <v>Anaerostipes caccae</v>
      </c>
      <c r="C56" s="56" t="str">
        <f>IF(SUM('NTC Data'!D$51:D$98)&gt;10,IF(AND(ISNUMBER('NTC Data'!D55),'NTC Data'!D55&lt;40,'NTC Data'!D55&gt;0),'NTC Data'!D55,40),"")</f>
        <v/>
      </c>
      <c r="D56" s="71"/>
      <c r="E56" s="71"/>
      <c r="F56" s="54" t="s">
        <v>53</v>
      </c>
      <c r="G56" s="55" t="str">
        <f>'Array Table'!B7</f>
        <v>Anaerostipes caccae</v>
      </c>
      <c r="H56" s="59" t="str">
        <f>IF(SUM('Test Sample Data'!D$51:D$88)&gt;10,IF(AND(ISNUMBER('Test Sample Data'!D55),'Test Sample Data'!D55&lt;40,'Test Sample Data'!D55&gt;0),'Test Sample Data'!D55,40),"")</f>
        <v/>
      </c>
      <c r="I56" s="71"/>
      <c r="J56" s="71"/>
      <c r="K56" s="54" t="s">
        <v>53</v>
      </c>
      <c r="L56" s="55" t="str">
        <f>'Array Table'!B7</f>
        <v>Anaerostipes caccae</v>
      </c>
      <c r="M56" s="60" t="str">
        <f t="shared" si="8"/>
        <v/>
      </c>
      <c r="N56" s="54" t="s">
        <v>53</v>
      </c>
      <c r="O56" s="55" t="str">
        <f>'Array Table'!B7</f>
        <v>Anaerostipes caccae</v>
      </c>
      <c r="P56" s="59" t="str">
        <f t="shared" si="9"/>
        <v/>
      </c>
      <c r="Q56"/>
      <c r="R56"/>
      <c r="S56"/>
      <c r="T56"/>
      <c r="U56"/>
      <c r="V56"/>
      <c r="W56"/>
    </row>
    <row r="57" spans="1:23" x14ac:dyDescent="0.25">
      <c r="A57" s="54" t="s">
        <v>54</v>
      </c>
      <c r="B57" s="55" t="str">
        <f>'Array Table'!B8</f>
        <v>Anaerotruncus colihominis</v>
      </c>
      <c r="C57" s="56" t="str">
        <f>IF(SUM('NTC Data'!D$51:D$98)&gt;10,IF(AND(ISNUMBER('NTC Data'!D56),'NTC Data'!D56&lt;40,'NTC Data'!D56&gt;0),'NTC Data'!D56,40),"")</f>
        <v/>
      </c>
      <c r="D57" s="71"/>
      <c r="E57" s="71"/>
      <c r="F57" s="54" t="s">
        <v>54</v>
      </c>
      <c r="G57" s="55" t="str">
        <f>'Array Table'!B8</f>
        <v>Anaerotruncus colihominis</v>
      </c>
      <c r="H57" s="59" t="str">
        <f>IF(SUM('Test Sample Data'!D$51:D$88)&gt;10,IF(AND(ISNUMBER('Test Sample Data'!D56),'Test Sample Data'!D56&lt;40,'Test Sample Data'!D56&gt;0),'Test Sample Data'!D56,40),"")</f>
        <v/>
      </c>
      <c r="I57" s="71"/>
      <c r="J57" s="71"/>
      <c r="K57" s="54" t="s">
        <v>54</v>
      </c>
      <c r="L57" s="55" t="str">
        <f>'Array Table'!B8</f>
        <v>Anaerotruncus colihominis</v>
      </c>
      <c r="M57" s="60" t="str">
        <f t="shared" si="8"/>
        <v/>
      </c>
      <c r="N57" s="54" t="s">
        <v>54</v>
      </c>
      <c r="O57" s="55" t="str">
        <f>'Array Table'!B8</f>
        <v>Anaerotruncus colihominis</v>
      </c>
      <c r="P57" s="59" t="str">
        <f t="shared" si="9"/>
        <v/>
      </c>
      <c r="Q57"/>
      <c r="R57"/>
      <c r="S57"/>
      <c r="T57"/>
      <c r="U57"/>
      <c r="V57"/>
      <c r="W57"/>
    </row>
    <row r="58" spans="1:23" x14ac:dyDescent="0.25">
      <c r="A58" s="54" t="s">
        <v>55</v>
      </c>
      <c r="B58" s="55" t="str">
        <f>'Array Table'!B9</f>
        <v>Bacillus anthracis,Bacillus cereus</v>
      </c>
      <c r="C58" s="56" t="str">
        <f>IF(SUM('NTC Data'!D$51:D$98)&gt;10,IF(AND(ISNUMBER('NTC Data'!D57),'NTC Data'!D57&lt;40,'NTC Data'!D57&gt;0),'NTC Data'!D57,40),"")</f>
        <v/>
      </c>
      <c r="D58" s="71"/>
      <c r="E58" s="71"/>
      <c r="F58" s="54" t="s">
        <v>55</v>
      </c>
      <c r="G58" s="55" t="str">
        <f>'Array Table'!B9</f>
        <v>Bacillus anthracis,Bacillus cereus</v>
      </c>
      <c r="H58" s="59" t="str">
        <f>IF(SUM('Test Sample Data'!D$51:D$88)&gt;10,IF(AND(ISNUMBER('Test Sample Data'!D57),'Test Sample Data'!D57&lt;40,'Test Sample Data'!D57&gt;0),'Test Sample Data'!D57,40),"")</f>
        <v/>
      </c>
      <c r="I58" s="71"/>
      <c r="J58" s="71"/>
      <c r="K58" s="54" t="s">
        <v>55</v>
      </c>
      <c r="L58" s="55" t="str">
        <f>'Array Table'!B9</f>
        <v>Bacillus anthracis,Bacillus cereus</v>
      </c>
      <c r="M58" s="60" t="str">
        <f t="shared" si="8"/>
        <v/>
      </c>
      <c r="N58" s="54" t="s">
        <v>55</v>
      </c>
      <c r="O58" s="55" t="str">
        <f>'Array Table'!B9</f>
        <v>Bacillus anthracis,Bacillus cereus</v>
      </c>
      <c r="P58" s="59" t="str">
        <f t="shared" si="9"/>
        <v/>
      </c>
      <c r="Q58"/>
      <c r="R58"/>
      <c r="S58"/>
      <c r="T58"/>
      <c r="U58"/>
      <c r="V58"/>
      <c r="W58"/>
    </row>
    <row r="59" spans="1:23" x14ac:dyDescent="0.25">
      <c r="A59" s="54" t="s">
        <v>56</v>
      </c>
      <c r="B59" s="55" t="str">
        <f>'Array Table'!B10</f>
        <v>Bacteroides fragilis</v>
      </c>
      <c r="C59" s="56" t="str">
        <f>IF(SUM('NTC Data'!D$51:D$98)&gt;10,IF(AND(ISNUMBER('NTC Data'!D58),'NTC Data'!D58&lt;40,'NTC Data'!D58&gt;0),'NTC Data'!D58,40),"")</f>
        <v/>
      </c>
      <c r="D59" s="71"/>
      <c r="E59" s="71"/>
      <c r="F59" s="54" t="s">
        <v>56</v>
      </c>
      <c r="G59" s="55" t="str">
        <f>'Array Table'!B10</f>
        <v>Bacteroides fragilis</v>
      </c>
      <c r="H59" s="59" t="str">
        <f>IF(SUM('Test Sample Data'!D$51:D$88)&gt;10,IF(AND(ISNUMBER('Test Sample Data'!D58),'Test Sample Data'!D58&lt;40,'Test Sample Data'!D58&gt;0),'Test Sample Data'!D58,40),"")</f>
        <v/>
      </c>
      <c r="I59" s="71"/>
      <c r="J59" s="71"/>
      <c r="K59" s="54" t="s">
        <v>56</v>
      </c>
      <c r="L59" s="55" t="str">
        <f>'Array Table'!B10</f>
        <v>Bacteroides fragilis</v>
      </c>
      <c r="M59" s="60" t="str">
        <f t="shared" si="8"/>
        <v/>
      </c>
      <c r="N59" s="54" t="s">
        <v>56</v>
      </c>
      <c r="O59" s="55" t="str">
        <f>'Array Table'!B10</f>
        <v>Bacteroides fragilis</v>
      </c>
      <c r="P59" s="59" t="str">
        <f t="shared" si="9"/>
        <v/>
      </c>
      <c r="Q59"/>
      <c r="R59"/>
      <c r="S59"/>
      <c r="T59"/>
      <c r="U59"/>
      <c r="V59"/>
      <c r="W59"/>
    </row>
    <row r="60" spans="1:23" x14ac:dyDescent="0.25">
      <c r="A60" s="54" t="s">
        <v>57</v>
      </c>
      <c r="B60" s="55" t="str">
        <f>'Array Table'!B11</f>
        <v>Bacteroides thetaiotaomicron</v>
      </c>
      <c r="C60" s="56" t="str">
        <f>IF(SUM('NTC Data'!D$51:D$98)&gt;10,IF(AND(ISNUMBER('NTC Data'!D59),'NTC Data'!D59&lt;40,'NTC Data'!D59&gt;0),'NTC Data'!D59,40),"")</f>
        <v/>
      </c>
      <c r="D60" s="71"/>
      <c r="E60" s="71"/>
      <c r="F60" s="54" t="s">
        <v>57</v>
      </c>
      <c r="G60" s="55" t="str">
        <f>'Array Table'!B11</f>
        <v>Bacteroides thetaiotaomicron</v>
      </c>
      <c r="H60" s="59" t="str">
        <f>IF(SUM('Test Sample Data'!D$51:D$88)&gt;10,IF(AND(ISNUMBER('Test Sample Data'!D59),'Test Sample Data'!D59&lt;40,'Test Sample Data'!D59&gt;0),'Test Sample Data'!D59,40),"")</f>
        <v/>
      </c>
      <c r="I60" s="71"/>
      <c r="J60" s="71"/>
      <c r="K60" s="54" t="s">
        <v>57</v>
      </c>
      <c r="L60" s="55" t="str">
        <f>'Array Table'!B11</f>
        <v>Bacteroides thetaiotaomicron</v>
      </c>
      <c r="M60" s="60" t="str">
        <f t="shared" si="8"/>
        <v/>
      </c>
      <c r="N60" s="54" t="s">
        <v>57</v>
      </c>
      <c r="O60" s="55" t="str">
        <f>'Array Table'!B11</f>
        <v>Bacteroides thetaiotaomicron</v>
      </c>
      <c r="P60" s="59" t="str">
        <f t="shared" si="9"/>
        <v/>
      </c>
      <c r="Q60"/>
      <c r="R60"/>
      <c r="S60"/>
      <c r="T60"/>
      <c r="U60"/>
      <c r="V60"/>
      <c r="W60"/>
    </row>
    <row r="61" spans="1:23" x14ac:dyDescent="0.25">
      <c r="A61" s="54" t="s">
        <v>58</v>
      </c>
      <c r="B61" s="55" t="str">
        <f>'Array Table'!B12</f>
        <v>Bacteroides vulgatus</v>
      </c>
      <c r="C61" s="56" t="str">
        <f>IF(SUM('NTC Data'!D$51:D$98)&gt;10,IF(AND(ISNUMBER('NTC Data'!D60),'NTC Data'!D60&lt;40,'NTC Data'!D60&gt;0),'NTC Data'!D60,40),"")</f>
        <v/>
      </c>
      <c r="D61" s="71"/>
      <c r="E61" s="71"/>
      <c r="F61" s="54" t="s">
        <v>58</v>
      </c>
      <c r="G61" s="55" t="str">
        <f>'Array Table'!B12</f>
        <v>Bacteroides vulgatus</v>
      </c>
      <c r="H61" s="59" t="str">
        <f>IF(SUM('Test Sample Data'!D$51:D$88)&gt;10,IF(AND(ISNUMBER('Test Sample Data'!D60),'Test Sample Data'!D60&lt;40,'Test Sample Data'!D60&gt;0),'Test Sample Data'!D60,40),"")</f>
        <v/>
      </c>
      <c r="I61" s="71"/>
      <c r="J61" s="71"/>
      <c r="K61" s="54" t="s">
        <v>58</v>
      </c>
      <c r="L61" s="55" t="str">
        <f>'Array Table'!B12</f>
        <v>Bacteroides vulgatus</v>
      </c>
      <c r="M61" s="60" t="str">
        <f t="shared" si="8"/>
        <v/>
      </c>
      <c r="N61" s="54" t="s">
        <v>58</v>
      </c>
      <c r="O61" s="55" t="str">
        <f>'Array Table'!B12</f>
        <v>Bacteroides vulgatus</v>
      </c>
      <c r="P61" s="59" t="str">
        <f t="shared" si="9"/>
        <v/>
      </c>
      <c r="Q61"/>
      <c r="R61"/>
      <c r="S61"/>
      <c r="T61"/>
      <c r="U61"/>
      <c r="V61"/>
      <c r="W61"/>
    </row>
    <row r="62" spans="1:23" x14ac:dyDescent="0.25">
      <c r="A62" s="54" t="s">
        <v>59</v>
      </c>
      <c r="B62" s="55" t="str">
        <f>'Array Table'!B13</f>
        <v>Blautia hydrogenotrophica</v>
      </c>
      <c r="C62" s="56" t="str">
        <f>IF(SUM('NTC Data'!D$51:D$98)&gt;10,IF(AND(ISNUMBER('NTC Data'!D61),'NTC Data'!D61&lt;40,'NTC Data'!D61&gt;0),'NTC Data'!D61,40),"")</f>
        <v/>
      </c>
      <c r="D62" s="71"/>
      <c r="E62" s="71"/>
      <c r="F62" s="54" t="s">
        <v>59</v>
      </c>
      <c r="G62" s="55" t="str">
        <f>'Array Table'!B13</f>
        <v>Blautia hydrogenotrophica</v>
      </c>
      <c r="H62" s="59" t="str">
        <f>IF(SUM('Test Sample Data'!D$51:D$88)&gt;10,IF(AND(ISNUMBER('Test Sample Data'!D61),'Test Sample Data'!D61&lt;40,'Test Sample Data'!D61&gt;0),'Test Sample Data'!D61,40),"")</f>
        <v/>
      </c>
      <c r="I62" s="71"/>
      <c r="J62" s="71"/>
      <c r="K62" s="54" t="s">
        <v>59</v>
      </c>
      <c r="L62" s="55" t="str">
        <f>'Array Table'!B13</f>
        <v>Blautia hydrogenotrophica</v>
      </c>
      <c r="M62" s="60" t="str">
        <f t="shared" si="8"/>
        <v/>
      </c>
      <c r="N62" s="54" t="s">
        <v>59</v>
      </c>
      <c r="O62" s="55" t="str">
        <f>'Array Table'!B13</f>
        <v>Blautia hydrogenotrophica</v>
      </c>
      <c r="P62" s="59" t="str">
        <f t="shared" si="9"/>
        <v/>
      </c>
      <c r="Q62"/>
      <c r="R62"/>
      <c r="S62"/>
      <c r="T62"/>
      <c r="U62"/>
      <c r="V62"/>
      <c r="W62"/>
    </row>
    <row r="63" spans="1:23" x14ac:dyDescent="0.25">
      <c r="A63" s="54" t="s">
        <v>60</v>
      </c>
      <c r="B63" s="55" t="str">
        <f>'Array Table'!B14</f>
        <v>Brevibacillus brevis</v>
      </c>
      <c r="C63" s="56" t="str">
        <f>IF(SUM('NTC Data'!D$51:D$98)&gt;10,IF(AND(ISNUMBER('NTC Data'!D62),'NTC Data'!D62&lt;40,'NTC Data'!D62&gt;0),'NTC Data'!D62,40),"")</f>
        <v/>
      </c>
      <c r="D63" s="71"/>
      <c r="E63" s="71"/>
      <c r="F63" s="54" t="s">
        <v>60</v>
      </c>
      <c r="G63" s="55" t="str">
        <f>'Array Table'!B14</f>
        <v>Brevibacillus brevis</v>
      </c>
      <c r="H63" s="59" t="str">
        <f>IF(SUM('Test Sample Data'!D$51:D$88)&gt;10,IF(AND(ISNUMBER('Test Sample Data'!D62),'Test Sample Data'!D62&lt;40,'Test Sample Data'!D62&gt;0),'Test Sample Data'!D62,40),"")</f>
        <v/>
      </c>
      <c r="I63" s="71"/>
      <c r="J63" s="71"/>
      <c r="K63" s="54" t="s">
        <v>60</v>
      </c>
      <c r="L63" s="55" t="str">
        <f>'Array Table'!B14</f>
        <v>Brevibacillus brevis</v>
      </c>
      <c r="M63" s="60" t="str">
        <f t="shared" si="8"/>
        <v/>
      </c>
      <c r="N63" s="54" t="s">
        <v>60</v>
      </c>
      <c r="O63" s="55" t="str">
        <f>'Array Table'!B14</f>
        <v>Brevibacillus brevis</v>
      </c>
      <c r="P63" s="59" t="str">
        <f t="shared" si="9"/>
        <v/>
      </c>
      <c r="Q63"/>
      <c r="R63"/>
      <c r="S63"/>
      <c r="T63"/>
      <c r="U63"/>
      <c r="V63"/>
      <c r="W63"/>
    </row>
    <row r="64" spans="1:23" x14ac:dyDescent="0.25">
      <c r="A64" s="54" t="s">
        <v>61</v>
      </c>
      <c r="B64" s="55" t="str">
        <f>'Array Table'!B15</f>
        <v>Butyricicoccus pullicaecorum</v>
      </c>
      <c r="C64" s="56" t="str">
        <f>IF(SUM('NTC Data'!D$51:D$98)&gt;10,IF(AND(ISNUMBER('NTC Data'!D63),'NTC Data'!D63&lt;40,'NTC Data'!D63&gt;0),'NTC Data'!D63,40),"")</f>
        <v/>
      </c>
      <c r="D64" s="71"/>
      <c r="E64" s="71"/>
      <c r="F64" s="54" t="s">
        <v>61</v>
      </c>
      <c r="G64" s="55" t="str">
        <f>'Array Table'!B15</f>
        <v>Butyricicoccus pullicaecorum</v>
      </c>
      <c r="H64" s="59" t="str">
        <f>IF(SUM('Test Sample Data'!D$51:D$88)&gt;10,IF(AND(ISNUMBER('Test Sample Data'!D63),'Test Sample Data'!D63&lt;40,'Test Sample Data'!D63&gt;0),'Test Sample Data'!D63,40),"")</f>
        <v/>
      </c>
      <c r="I64" s="71"/>
      <c r="J64" s="71"/>
      <c r="K64" s="54" t="s">
        <v>61</v>
      </c>
      <c r="L64" s="55" t="str">
        <f>'Array Table'!B15</f>
        <v>Butyricicoccus pullicaecorum</v>
      </c>
      <c r="M64" s="60" t="str">
        <f t="shared" si="8"/>
        <v/>
      </c>
      <c r="N64" s="54" t="s">
        <v>61</v>
      </c>
      <c r="O64" s="55" t="str">
        <f>'Array Table'!B15</f>
        <v>Butyricicoccus pullicaecorum</v>
      </c>
      <c r="P64" s="59" t="str">
        <f t="shared" si="9"/>
        <v/>
      </c>
      <c r="Q64"/>
      <c r="R64"/>
      <c r="S64"/>
      <c r="T64"/>
      <c r="U64"/>
      <c r="V64"/>
      <c r="W64"/>
    </row>
    <row r="65" spans="1:23" x14ac:dyDescent="0.25">
      <c r="A65" s="54" t="s">
        <v>62</v>
      </c>
      <c r="B65" s="55" t="str">
        <f>'Array Table'!B16</f>
        <v>Campylobacter coli,Campylobacter subantarcticus,Campylobacter lari,Campylobacter jejuni</v>
      </c>
      <c r="C65" s="56" t="str">
        <f>IF(SUM('NTC Data'!D$51:D$98)&gt;10,IF(AND(ISNUMBER('NTC Data'!D64),'NTC Data'!D64&lt;40,'NTC Data'!D64&gt;0),'NTC Data'!D64,40),"")</f>
        <v/>
      </c>
      <c r="D65" s="71"/>
      <c r="E65" s="71"/>
      <c r="F65" s="54" t="s">
        <v>62</v>
      </c>
      <c r="G65" s="55" t="str">
        <f>'Array Table'!B16</f>
        <v>Campylobacter coli,Campylobacter subantarcticus,Campylobacter lari,Campylobacter jejuni</v>
      </c>
      <c r="H65" s="59" t="str">
        <f>IF(SUM('Test Sample Data'!D$51:D$88)&gt;10,IF(AND(ISNUMBER('Test Sample Data'!D64),'Test Sample Data'!D64&lt;40,'Test Sample Data'!D64&gt;0),'Test Sample Data'!D64,40),"")</f>
        <v/>
      </c>
      <c r="I65" s="71"/>
      <c r="J65" s="71"/>
      <c r="K65" s="54" t="s">
        <v>62</v>
      </c>
      <c r="L65" s="55" t="str">
        <f>'Array Table'!B16</f>
        <v>Campylobacter coli,Campylobacter subantarcticus,Campylobacter lari,Campylobacter jejuni</v>
      </c>
      <c r="M65" s="60" t="str">
        <f t="shared" si="8"/>
        <v/>
      </c>
      <c r="N65" s="54" t="s">
        <v>62</v>
      </c>
      <c r="O65" s="55" t="str">
        <f>'Array Table'!B16</f>
        <v>Campylobacter coli,Campylobacter subantarcticus,Campylobacter lari,Campylobacter jejuni</v>
      </c>
      <c r="P65" s="59" t="str">
        <f t="shared" si="9"/>
        <v/>
      </c>
      <c r="Q65"/>
      <c r="R65"/>
      <c r="S65"/>
      <c r="T65"/>
      <c r="U65"/>
      <c r="V65"/>
      <c r="W65"/>
    </row>
    <row r="66" spans="1:23" x14ac:dyDescent="0.25">
      <c r="A66" s="54" t="s">
        <v>63</v>
      </c>
      <c r="B66" s="55" t="str">
        <f>'Array Table'!B17</f>
        <v>Campylobacter fetus</v>
      </c>
      <c r="C66" s="56" t="str">
        <f>IF(SUM('NTC Data'!D$51:D$98)&gt;10,IF(AND(ISNUMBER('NTC Data'!D65),'NTC Data'!D65&lt;40,'NTC Data'!D65&gt;0),'NTC Data'!D65,40),"")</f>
        <v/>
      </c>
      <c r="D66" s="71"/>
      <c r="E66" s="71"/>
      <c r="F66" s="54" t="s">
        <v>63</v>
      </c>
      <c r="G66" s="55" t="str">
        <f>'Array Table'!B17</f>
        <v>Campylobacter fetus</v>
      </c>
      <c r="H66" s="59" t="str">
        <f>IF(SUM('Test Sample Data'!D$51:D$88)&gt;10,IF(AND(ISNUMBER('Test Sample Data'!D65),'Test Sample Data'!D65&lt;40,'Test Sample Data'!D65&gt;0),'Test Sample Data'!D65,40),"")</f>
        <v/>
      </c>
      <c r="I66" s="71"/>
      <c r="J66" s="71"/>
      <c r="K66" s="54" t="s">
        <v>63</v>
      </c>
      <c r="L66" s="55" t="str">
        <f>'Array Table'!B17</f>
        <v>Campylobacter fetus</v>
      </c>
      <c r="M66" s="60" t="str">
        <f t="shared" si="8"/>
        <v/>
      </c>
      <c r="N66" s="54" t="s">
        <v>63</v>
      </c>
      <c r="O66" s="55" t="str">
        <f>'Array Table'!B17</f>
        <v>Campylobacter fetus</v>
      </c>
      <c r="P66" s="59" t="str">
        <f t="shared" si="9"/>
        <v/>
      </c>
      <c r="Q66"/>
      <c r="R66"/>
      <c r="S66"/>
      <c r="T66"/>
      <c r="U66"/>
      <c r="V66"/>
      <c r="W66"/>
    </row>
    <row r="67" spans="1:23" x14ac:dyDescent="0.25">
      <c r="A67" s="54" t="s">
        <v>64</v>
      </c>
      <c r="B67" s="55" t="str">
        <f>'Array Table'!B18</f>
        <v>Campylobacter upsaliensis</v>
      </c>
      <c r="C67" s="56" t="str">
        <f>IF(SUM('NTC Data'!D$51:D$98)&gt;10,IF(AND(ISNUMBER('NTC Data'!D66),'NTC Data'!D66&lt;40,'NTC Data'!D66&gt;0),'NTC Data'!D66,40),"")</f>
        <v/>
      </c>
      <c r="D67" s="71"/>
      <c r="E67" s="71"/>
      <c r="F67" s="54" t="s">
        <v>64</v>
      </c>
      <c r="G67" s="55" t="str">
        <f>'Array Table'!B18</f>
        <v>Campylobacter upsaliensis</v>
      </c>
      <c r="H67" s="59" t="str">
        <f>IF(SUM('Test Sample Data'!D$51:D$88)&gt;10,IF(AND(ISNUMBER('Test Sample Data'!D66),'Test Sample Data'!D66&lt;40,'Test Sample Data'!D66&gt;0),'Test Sample Data'!D66,40),"")</f>
        <v/>
      </c>
      <c r="I67" s="71"/>
      <c r="J67" s="71"/>
      <c r="K67" s="54" t="s">
        <v>64</v>
      </c>
      <c r="L67" s="55" t="str">
        <f>'Array Table'!B18</f>
        <v>Campylobacter upsaliensis</v>
      </c>
      <c r="M67" s="60" t="str">
        <f t="shared" si="8"/>
        <v/>
      </c>
      <c r="N67" s="54" t="s">
        <v>64</v>
      </c>
      <c r="O67" s="55" t="str">
        <f>'Array Table'!B18</f>
        <v>Campylobacter upsaliensis</v>
      </c>
      <c r="P67" s="59" t="str">
        <f t="shared" si="9"/>
        <v/>
      </c>
      <c r="Q67"/>
      <c r="R67"/>
      <c r="S67"/>
      <c r="T67"/>
      <c r="U67"/>
      <c r="V67"/>
      <c r="W67"/>
    </row>
    <row r="68" spans="1:23" x14ac:dyDescent="0.25">
      <c r="A68" s="54" t="s">
        <v>65</v>
      </c>
      <c r="B68" s="55" t="str">
        <f>'Array Table'!B19</f>
        <v>Citrobacter freundii</v>
      </c>
      <c r="C68" s="56" t="str">
        <f>IF(SUM('NTC Data'!D$51:D$98)&gt;10,IF(AND(ISNUMBER('NTC Data'!D67),'NTC Data'!D67&lt;40,'NTC Data'!D67&gt;0),'NTC Data'!D67,40),"")</f>
        <v/>
      </c>
      <c r="D68" s="71"/>
      <c r="E68" s="71"/>
      <c r="F68" s="54" t="s">
        <v>65</v>
      </c>
      <c r="G68" s="55" t="str">
        <f>'Array Table'!B19</f>
        <v>Citrobacter freundii</v>
      </c>
      <c r="H68" s="59" t="str">
        <f>IF(SUM('Test Sample Data'!D$51:D$88)&gt;10,IF(AND(ISNUMBER('Test Sample Data'!D67),'Test Sample Data'!D67&lt;40,'Test Sample Data'!D67&gt;0),'Test Sample Data'!D67,40),"")</f>
        <v/>
      </c>
      <c r="I68" s="71"/>
      <c r="J68" s="71"/>
      <c r="K68" s="54" t="s">
        <v>65</v>
      </c>
      <c r="L68" s="55" t="str">
        <f>'Array Table'!B19</f>
        <v>Citrobacter freundii</v>
      </c>
      <c r="M68" s="60" t="str">
        <f t="shared" si="8"/>
        <v/>
      </c>
      <c r="N68" s="54" t="s">
        <v>65</v>
      </c>
      <c r="O68" s="55" t="str">
        <f>'Array Table'!B19</f>
        <v>Citrobacter freundii</v>
      </c>
      <c r="P68" s="59" t="str">
        <f t="shared" si="9"/>
        <v/>
      </c>
      <c r="Q68"/>
      <c r="R68"/>
      <c r="S68"/>
      <c r="T68"/>
      <c r="U68"/>
      <c r="V68"/>
      <c r="W68"/>
    </row>
    <row r="69" spans="1:23" x14ac:dyDescent="0.25">
      <c r="A69" s="54" t="s">
        <v>66</v>
      </c>
      <c r="B69" s="55" t="str">
        <f>'Array Table'!B20</f>
        <v>Clostridium difficile</v>
      </c>
      <c r="C69" s="56" t="str">
        <f>IF(SUM('NTC Data'!D$51:D$98)&gt;10,IF(AND(ISNUMBER('NTC Data'!D68),'NTC Data'!D68&lt;40,'NTC Data'!D68&gt;0),'NTC Data'!D68,40),"")</f>
        <v/>
      </c>
      <c r="D69" s="71"/>
      <c r="E69" s="71"/>
      <c r="F69" s="54" t="s">
        <v>66</v>
      </c>
      <c r="G69" s="55" t="str">
        <f>'Array Table'!B20</f>
        <v>Clostridium difficile</v>
      </c>
      <c r="H69" s="59" t="str">
        <f>IF(SUM('Test Sample Data'!D$51:D$88)&gt;10,IF(AND(ISNUMBER('Test Sample Data'!D68),'Test Sample Data'!D68&lt;40,'Test Sample Data'!D68&gt;0),'Test Sample Data'!D68,40),"")</f>
        <v/>
      </c>
      <c r="I69" s="71"/>
      <c r="J69" s="71"/>
      <c r="K69" s="54" t="s">
        <v>66</v>
      </c>
      <c r="L69" s="55" t="str">
        <f>'Array Table'!B20</f>
        <v>Clostridium difficile</v>
      </c>
      <c r="M69" s="60" t="str">
        <f t="shared" si="8"/>
        <v/>
      </c>
      <c r="N69" s="54" t="s">
        <v>66</v>
      </c>
      <c r="O69" s="55" t="str">
        <f>'Array Table'!B20</f>
        <v>Clostridium difficile</v>
      </c>
      <c r="P69" s="59" t="str">
        <f t="shared" si="9"/>
        <v/>
      </c>
      <c r="Q69"/>
      <c r="R69"/>
      <c r="S69"/>
      <c r="T69"/>
      <c r="U69"/>
      <c r="V69"/>
      <c r="W69"/>
    </row>
    <row r="70" spans="1:23" x14ac:dyDescent="0.25">
      <c r="A70" s="54" t="s">
        <v>67</v>
      </c>
      <c r="B70" s="55" t="str">
        <f>'Array Table'!B21</f>
        <v>Clostridium perfringens</v>
      </c>
      <c r="C70" s="56" t="str">
        <f>IF(SUM('NTC Data'!D$51:D$98)&gt;10,IF(AND(ISNUMBER('NTC Data'!D69),'NTC Data'!D69&lt;40,'NTC Data'!D69&gt;0),'NTC Data'!D69,40),"")</f>
        <v/>
      </c>
      <c r="D70" s="71"/>
      <c r="E70" s="71"/>
      <c r="F70" s="54" t="s">
        <v>67</v>
      </c>
      <c r="G70" s="55" t="str">
        <f>'Array Table'!B21</f>
        <v>Clostridium perfringens</v>
      </c>
      <c r="H70" s="59" t="str">
        <f>IF(SUM('Test Sample Data'!D$51:D$88)&gt;10,IF(AND(ISNUMBER('Test Sample Data'!D69),'Test Sample Data'!D69&lt;40,'Test Sample Data'!D69&gt;0),'Test Sample Data'!D69,40),"")</f>
        <v/>
      </c>
      <c r="I70" s="71"/>
      <c r="J70" s="71"/>
      <c r="K70" s="54" t="s">
        <v>67</v>
      </c>
      <c r="L70" s="55" t="str">
        <f>'Array Table'!B21</f>
        <v>Clostridium perfringens</v>
      </c>
      <c r="M70" s="60" t="str">
        <f t="shared" si="8"/>
        <v/>
      </c>
      <c r="N70" s="54" t="s">
        <v>67</v>
      </c>
      <c r="O70" s="55" t="str">
        <f>'Array Table'!B21</f>
        <v>Clostridium perfringens</v>
      </c>
      <c r="P70" s="59" t="str">
        <f t="shared" si="9"/>
        <v/>
      </c>
      <c r="Q70"/>
      <c r="R70"/>
      <c r="S70"/>
      <c r="T70"/>
      <c r="U70"/>
      <c r="V70"/>
      <c r="W70"/>
    </row>
    <row r="71" spans="1:23" x14ac:dyDescent="0.25">
      <c r="A71" s="54" t="s">
        <v>68</v>
      </c>
      <c r="B71" s="55" t="str">
        <f>'Array Table'!B22</f>
        <v>Clostridium septicum</v>
      </c>
      <c r="C71" s="56" t="str">
        <f>IF(SUM('NTC Data'!D$51:D$98)&gt;10,IF(AND(ISNUMBER('NTC Data'!D70),'NTC Data'!D70&lt;40,'NTC Data'!D70&gt;0),'NTC Data'!D70,40),"")</f>
        <v/>
      </c>
      <c r="D71" s="71"/>
      <c r="E71" s="71"/>
      <c r="F71" s="54" t="s">
        <v>68</v>
      </c>
      <c r="G71" s="55" t="str">
        <f>'Array Table'!B22</f>
        <v>Clostridium septicum</v>
      </c>
      <c r="H71" s="59" t="str">
        <f>IF(SUM('Test Sample Data'!D$51:D$88)&gt;10,IF(AND(ISNUMBER('Test Sample Data'!D70),'Test Sample Data'!D70&lt;40,'Test Sample Data'!D70&gt;0),'Test Sample Data'!D70,40),"")</f>
        <v/>
      </c>
      <c r="I71" s="71"/>
      <c r="J71" s="71"/>
      <c r="K71" s="54" t="s">
        <v>68</v>
      </c>
      <c r="L71" s="55" t="str">
        <f>'Array Table'!B22</f>
        <v>Clostridium septicum</v>
      </c>
      <c r="M71" s="60" t="str">
        <f t="shared" si="8"/>
        <v/>
      </c>
      <c r="N71" s="54" t="s">
        <v>68</v>
      </c>
      <c r="O71" s="55" t="str">
        <f>'Array Table'!B22</f>
        <v>Clostridium septicum</v>
      </c>
      <c r="P71" s="59" t="str">
        <f t="shared" si="9"/>
        <v/>
      </c>
      <c r="Q71"/>
      <c r="R71"/>
      <c r="S71"/>
      <c r="T71"/>
      <c r="U71"/>
      <c r="V71"/>
      <c r="W71"/>
    </row>
    <row r="72" spans="1:23" x14ac:dyDescent="0.25">
      <c r="A72" s="54" t="s">
        <v>69</v>
      </c>
      <c r="B72" s="55" t="str">
        <f>'Array Table'!B23</f>
        <v>Klebsiella oxytoca,Enterobacter cloacae</v>
      </c>
      <c r="C72" s="56" t="str">
        <f>IF(SUM('NTC Data'!D$51:D$98)&gt;10,IF(AND(ISNUMBER('NTC Data'!D71),'NTC Data'!D71&lt;40,'NTC Data'!D71&gt;0),'NTC Data'!D71,40),"")</f>
        <v/>
      </c>
      <c r="D72" s="71"/>
      <c r="E72" s="71"/>
      <c r="F72" s="54" t="s">
        <v>69</v>
      </c>
      <c r="G72" s="55" t="str">
        <f>'Array Table'!B23</f>
        <v>Klebsiella oxytoca,Enterobacter cloacae</v>
      </c>
      <c r="H72" s="59" t="str">
        <f>IF(SUM('Test Sample Data'!D$51:D$88)&gt;10,IF(AND(ISNUMBER('Test Sample Data'!D71),'Test Sample Data'!D71&lt;40,'Test Sample Data'!D71&gt;0),'Test Sample Data'!D71,40),"")</f>
        <v/>
      </c>
      <c r="I72" s="71"/>
      <c r="J72" s="71"/>
      <c r="K72" s="54" t="s">
        <v>69</v>
      </c>
      <c r="L72" s="55" t="str">
        <f>'Array Table'!B23</f>
        <v>Klebsiella oxytoca,Enterobacter cloacae</v>
      </c>
      <c r="M72" s="60" t="str">
        <f t="shared" si="8"/>
        <v/>
      </c>
      <c r="N72" s="54" t="s">
        <v>69</v>
      </c>
      <c r="O72" s="55" t="str">
        <f>'Array Table'!B23</f>
        <v>Klebsiella oxytoca,Enterobacter cloacae</v>
      </c>
      <c r="P72" s="59" t="str">
        <f t="shared" si="9"/>
        <v/>
      </c>
      <c r="Q72"/>
      <c r="R72"/>
      <c r="S72"/>
      <c r="T72"/>
      <c r="U72"/>
      <c r="V72"/>
      <c r="W72"/>
    </row>
    <row r="73" spans="1:23" x14ac:dyDescent="0.25">
      <c r="A73" s="54" t="s">
        <v>70</v>
      </c>
      <c r="B73" s="55" t="str">
        <f>'Array Table'!B24</f>
        <v>Enterococcus gallinarum,Enterococcus casseliflavus</v>
      </c>
      <c r="C73" s="56" t="str">
        <f>IF(SUM('NTC Data'!D$51:D$98)&gt;10,IF(AND(ISNUMBER('NTC Data'!D72),'NTC Data'!D72&lt;40,'NTC Data'!D72&gt;0),'NTC Data'!D72,40),"")</f>
        <v/>
      </c>
      <c r="D73" s="71"/>
      <c r="E73" s="71"/>
      <c r="F73" s="54" t="s">
        <v>70</v>
      </c>
      <c r="G73" s="55" t="str">
        <f>'Array Table'!B24</f>
        <v>Enterococcus gallinarum,Enterococcus casseliflavus</v>
      </c>
      <c r="H73" s="59" t="str">
        <f>IF(SUM('Test Sample Data'!D$51:D$88)&gt;10,IF(AND(ISNUMBER('Test Sample Data'!D72),'Test Sample Data'!D72&lt;40,'Test Sample Data'!D72&gt;0),'Test Sample Data'!D72,40),"")</f>
        <v/>
      </c>
      <c r="I73" s="71"/>
      <c r="J73" s="71"/>
      <c r="K73" s="54" t="s">
        <v>70</v>
      </c>
      <c r="L73" s="55" t="str">
        <f>'Array Table'!B24</f>
        <v>Enterococcus gallinarum,Enterococcus casseliflavus</v>
      </c>
      <c r="M73" s="60" t="str">
        <f t="shared" si="8"/>
        <v/>
      </c>
      <c r="N73" s="54" t="s">
        <v>70</v>
      </c>
      <c r="O73" s="55" t="str">
        <f>'Array Table'!B24</f>
        <v>Enterococcus gallinarum,Enterococcus casseliflavus</v>
      </c>
      <c r="P73" s="59" t="str">
        <f t="shared" si="9"/>
        <v/>
      </c>
      <c r="Q73"/>
      <c r="R73"/>
      <c r="S73"/>
      <c r="T73"/>
      <c r="U73"/>
      <c r="V73"/>
      <c r="W73"/>
    </row>
    <row r="74" spans="1:23" x14ac:dyDescent="0.25">
      <c r="A74" s="54" t="s">
        <v>71</v>
      </c>
      <c r="B74" s="55" t="str">
        <f>'Array Table'!B25</f>
        <v>Enterococcus faecalis</v>
      </c>
      <c r="C74" s="56" t="str">
        <f>IF(SUM('NTC Data'!D$51:D$98)&gt;10,IF(AND(ISNUMBER('NTC Data'!D73),'NTC Data'!D73&lt;40,'NTC Data'!D73&gt;0),'NTC Data'!D73,40),"")</f>
        <v/>
      </c>
      <c r="D74" s="71"/>
      <c r="E74" s="71"/>
      <c r="F74" s="54" t="s">
        <v>71</v>
      </c>
      <c r="G74" s="55" t="str">
        <f>'Array Table'!B25</f>
        <v>Enterococcus faecalis</v>
      </c>
      <c r="H74" s="59" t="str">
        <f>IF(SUM('Test Sample Data'!D$51:D$88)&gt;10,IF(AND(ISNUMBER('Test Sample Data'!D73),'Test Sample Data'!D73&lt;40,'Test Sample Data'!D73&gt;0),'Test Sample Data'!D73,40),"")</f>
        <v/>
      </c>
      <c r="I74" s="71"/>
      <c r="J74" s="71"/>
      <c r="K74" s="54" t="s">
        <v>71</v>
      </c>
      <c r="L74" s="55" t="str">
        <f>'Array Table'!B25</f>
        <v>Enterococcus faecalis</v>
      </c>
      <c r="M74" s="60" t="str">
        <f t="shared" si="8"/>
        <v/>
      </c>
      <c r="N74" s="54" t="s">
        <v>71</v>
      </c>
      <c r="O74" s="55" t="str">
        <f>'Array Table'!B25</f>
        <v>Enterococcus faecalis</v>
      </c>
      <c r="P74" s="59" t="str">
        <f t="shared" si="9"/>
        <v/>
      </c>
      <c r="Q74"/>
      <c r="R74"/>
      <c r="S74"/>
      <c r="T74"/>
      <c r="U74"/>
      <c r="V74"/>
      <c r="W74"/>
    </row>
    <row r="75" spans="1:23" x14ac:dyDescent="0.25">
      <c r="A75" s="54" t="s">
        <v>72</v>
      </c>
      <c r="B75" s="55" t="str">
        <f>'Array Table'!B26</f>
        <v>Enterococcus faecium</v>
      </c>
      <c r="C75" s="56" t="str">
        <f>IF(SUM('NTC Data'!D$51:D$98)&gt;10,IF(AND(ISNUMBER('NTC Data'!D74),'NTC Data'!D74&lt;40,'NTC Data'!D74&gt;0),'NTC Data'!D74,40),"")</f>
        <v/>
      </c>
      <c r="D75" s="71"/>
      <c r="E75" s="71"/>
      <c r="F75" s="54" t="s">
        <v>72</v>
      </c>
      <c r="G75" s="55" t="str">
        <f>'Array Table'!B26</f>
        <v>Enterococcus faecium</v>
      </c>
      <c r="H75" s="59" t="str">
        <f>IF(SUM('Test Sample Data'!D$51:D$88)&gt;10,IF(AND(ISNUMBER('Test Sample Data'!D74),'Test Sample Data'!D74&lt;40,'Test Sample Data'!D74&gt;0),'Test Sample Data'!D74,40),"")</f>
        <v/>
      </c>
      <c r="I75" s="71"/>
      <c r="J75" s="71"/>
      <c r="K75" s="54" t="s">
        <v>72</v>
      </c>
      <c r="L75" s="55" t="str">
        <f>'Array Table'!B26</f>
        <v>Enterococcus faecium</v>
      </c>
      <c r="M75" s="60" t="str">
        <f t="shared" si="8"/>
        <v/>
      </c>
      <c r="N75" s="54" t="s">
        <v>72</v>
      </c>
      <c r="O75" s="55" t="str">
        <f>'Array Table'!B26</f>
        <v>Enterococcus faecium</v>
      </c>
      <c r="P75" s="59" t="str">
        <f t="shared" si="9"/>
        <v/>
      </c>
      <c r="Q75"/>
      <c r="R75"/>
      <c r="S75"/>
      <c r="T75"/>
      <c r="U75"/>
      <c r="V75"/>
      <c r="W75"/>
    </row>
    <row r="76" spans="1:23" x14ac:dyDescent="0.25">
      <c r="A76" s="54" t="s">
        <v>73</v>
      </c>
      <c r="B76" s="55" t="str">
        <f>'Array Table'!B27</f>
        <v>Enterococcus italicus</v>
      </c>
      <c r="C76" s="56" t="str">
        <f>IF(SUM('NTC Data'!D$51:D$98)&gt;10,IF(AND(ISNUMBER('NTC Data'!D75),'NTC Data'!D75&lt;40,'NTC Data'!D75&gt;0),'NTC Data'!D75,40),"")</f>
        <v/>
      </c>
      <c r="D76" s="71"/>
      <c r="E76" s="71"/>
      <c r="F76" s="54" t="s">
        <v>73</v>
      </c>
      <c r="G76" s="55" t="str">
        <f>'Array Table'!B27</f>
        <v>Enterococcus italicus</v>
      </c>
      <c r="H76" s="59" t="str">
        <f>IF(SUM('Test Sample Data'!D$51:D$88)&gt;10,IF(AND(ISNUMBER('Test Sample Data'!D75),'Test Sample Data'!D75&lt;40,'Test Sample Data'!D75&gt;0),'Test Sample Data'!D75,40),"")</f>
        <v/>
      </c>
      <c r="I76" s="71"/>
      <c r="J76" s="71"/>
      <c r="K76" s="54" t="s">
        <v>73</v>
      </c>
      <c r="L76" s="55" t="str">
        <f>'Array Table'!B27</f>
        <v>Enterococcus italicus</v>
      </c>
      <c r="M76" s="60" t="str">
        <f t="shared" si="8"/>
        <v/>
      </c>
      <c r="N76" s="54" t="s">
        <v>73</v>
      </c>
      <c r="O76" s="55" t="str">
        <f>'Array Table'!B27</f>
        <v>Enterococcus italicus</v>
      </c>
      <c r="P76" s="59" t="str">
        <f t="shared" si="9"/>
        <v/>
      </c>
      <c r="Q76"/>
      <c r="R76"/>
      <c r="S76"/>
      <c r="T76"/>
      <c r="U76"/>
      <c r="V76"/>
      <c r="W76"/>
    </row>
    <row r="77" spans="1:23" x14ac:dyDescent="0.25">
      <c r="A77" s="54" t="s">
        <v>74</v>
      </c>
      <c r="B77" s="55" t="str">
        <f>'Array Table'!B28</f>
        <v>Francisella novicida,Francisella tularensis</v>
      </c>
      <c r="C77" s="56" t="str">
        <f>IF(SUM('NTC Data'!D$51:D$98)&gt;10,IF(AND(ISNUMBER('NTC Data'!D76),'NTC Data'!D76&lt;40,'NTC Data'!D76&gt;0),'NTC Data'!D76,40),"")</f>
        <v/>
      </c>
      <c r="D77" s="71"/>
      <c r="E77" s="71"/>
      <c r="F77" s="54" t="s">
        <v>74</v>
      </c>
      <c r="G77" s="55" t="str">
        <f>'Array Table'!B28</f>
        <v>Francisella novicida,Francisella tularensis</v>
      </c>
      <c r="H77" s="59" t="str">
        <f>IF(SUM('Test Sample Data'!D$51:D$88)&gt;10,IF(AND(ISNUMBER('Test Sample Data'!D76),'Test Sample Data'!D76&lt;40,'Test Sample Data'!D76&gt;0),'Test Sample Data'!D76,40),"")</f>
        <v/>
      </c>
      <c r="I77" s="71"/>
      <c r="J77" s="71"/>
      <c r="K77" s="54" t="s">
        <v>74</v>
      </c>
      <c r="L77" s="55" t="str">
        <f>'Array Table'!B28</f>
        <v>Francisella novicida,Francisella tularensis</v>
      </c>
      <c r="M77" s="60" t="str">
        <f t="shared" si="8"/>
        <v/>
      </c>
      <c r="N77" s="54" t="s">
        <v>74</v>
      </c>
      <c r="O77" s="55" t="str">
        <f>'Array Table'!B28</f>
        <v>Francisella novicida,Francisella tularensis</v>
      </c>
      <c r="P77" s="59" t="str">
        <f t="shared" si="9"/>
        <v/>
      </c>
      <c r="Q77"/>
      <c r="R77"/>
      <c r="S77"/>
      <c r="T77"/>
      <c r="U77"/>
      <c r="V77"/>
      <c r="W77"/>
    </row>
    <row r="78" spans="1:23" x14ac:dyDescent="0.25">
      <c r="A78" s="54" t="s">
        <v>75</v>
      </c>
      <c r="B78" s="55" t="str">
        <f>'Array Table'!B29</f>
        <v>Helicobacter cinaedi</v>
      </c>
      <c r="C78" s="56" t="str">
        <f>IF(SUM('NTC Data'!D$51:D$98)&gt;10,IF(AND(ISNUMBER('NTC Data'!D77),'NTC Data'!D77&lt;40,'NTC Data'!D77&gt;0),'NTC Data'!D77,40),"")</f>
        <v/>
      </c>
      <c r="D78" s="71"/>
      <c r="E78" s="71"/>
      <c r="F78" s="54" t="s">
        <v>75</v>
      </c>
      <c r="G78" s="55" t="str">
        <f>'Array Table'!B29</f>
        <v>Helicobacter cinaedi</v>
      </c>
      <c r="H78" s="59" t="str">
        <f>IF(SUM('Test Sample Data'!D$51:D$88)&gt;10,IF(AND(ISNUMBER('Test Sample Data'!D77),'Test Sample Data'!D77&lt;40,'Test Sample Data'!D77&gt;0),'Test Sample Data'!D77,40),"")</f>
        <v/>
      </c>
      <c r="I78" s="71"/>
      <c r="J78" s="71"/>
      <c r="K78" s="54" t="s">
        <v>75</v>
      </c>
      <c r="L78" s="55" t="str">
        <f>'Array Table'!B29</f>
        <v>Helicobacter cinaedi</v>
      </c>
      <c r="M78" s="60" t="str">
        <f t="shared" si="8"/>
        <v/>
      </c>
      <c r="N78" s="54" t="s">
        <v>75</v>
      </c>
      <c r="O78" s="55" t="str">
        <f>'Array Table'!B29</f>
        <v>Helicobacter cinaedi</v>
      </c>
      <c r="P78" s="59" t="str">
        <f t="shared" si="9"/>
        <v/>
      </c>
      <c r="Q78"/>
      <c r="R78"/>
      <c r="S78"/>
      <c r="T78"/>
      <c r="U78"/>
      <c r="V78"/>
      <c r="W78"/>
    </row>
    <row r="79" spans="1:23" x14ac:dyDescent="0.25">
      <c r="A79" s="54" t="s">
        <v>76</v>
      </c>
      <c r="B79" s="55" t="str">
        <f>'Array Table'!B30</f>
        <v>Helicobacter fennelliae</v>
      </c>
      <c r="C79" s="56" t="str">
        <f>IF(SUM('NTC Data'!D$51:D$98)&gt;10,IF(AND(ISNUMBER('NTC Data'!D78),'NTC Data'!D78&lt;40,'NTC Data'!D78&gt;0),'NTC Data'!D78,40),"")</f>
        <v/>
      </c>
      <c r="D79" s="71"/>
      <c r="E79" s="71"/>
      <c r="F79" s="54" t="s">
        <v>76</v>
      </c>
      <c r="G79" s="55" t="str">
        <f>'Array Table'!B30</f>
        <v>Helicobacter fennelliae</v>
      </c>
      <c r="H79" s="59" t="str">
        <f>IF(SUM('Test Sample Data'!D$51:D$88)&gt;10,IF(AND(ISNUMBER('Test Sample Data'!D78),'Test Sample Data'!D78&lt;40,'Test Sample Data'!D78&gt;0),'Test Sample Data'!D78,40),"")</f>
        <v/>
      </c>
      <c r="I79" s="71"/>
      <c r="J79" s="71"/>
      <c r="K79" s="54" t="s">
        <v>76</v>
      </c>
      <c r="L79" s="55" t="str">
        <f>'Array Table'!B30</f>
        <v>Helicobacter fennelliae</v>
      </c>
      <c r="M79" s="60" t="str">
        <f t="shared" si="8"/>
        <v/>
      </c>
      <c r="N79" s="54" t="s">
        <v>76</v>
      </c>
      <c r="O79" s="55" t="str">
        <f>'Array Table'!B30</f>
        <v>Helicobacter fennelliae</v>
      </c>
      <c r="P79" s="59" t="str">
        <f t="shared" si="9"/>
        <v/>
      </c>
      <c r="Q79"/>
      <c r="R79"/>
      <c r="S79"/>
      <c r="T79"/>
      <c r="U79"/>
      <c r="V79"/>
      <c r="W79"/>
    </row>
    <row r="80" spans="1:23" x14ac:dyDescent="0.25">
      <c r="A80" s="54" t="s">
        <v>77</v>
      </c>
      <c r="B80" s="55" t="str">
        <f>'Array Table'!B31</f>
        <v>Helicobacter pylori</v>
      </c>
      <c r="C80" s="56" t="str">
        <f>IF(SUM('NTC Data'!D$51:D$98)&gt;10,IF(AND(ISNUMBER('NTC Data'!D79),'NTC Data'!D79&lt;40,'NTC Data'!D79&gt;0),'NTC Data'!D79,40),"")</f>
        <v/>
      </c>
      <c r="D80" s="71"/>
      <c r="E80" s="71"/>
      <c r="F80" s="54" t="s">
        <v>77</v>
      </c>
      <c r="G80" s="55" t="str">
        <f>'Array Table'!B31</f>
        <v>Helicobacter pylori</v>
      </c>
      <c r="H80" s="59" t="str">
        <f>IF(SUM('Test Sample Data'!D$51:D$88)&gt;10,IF(AND(ISNUMBER('Test Sample Data'!D79),'Test Sample Data'!D79&lt;40,'Test Sample Data'!D79&gt;0),'Test Sample Data'!D79,40),"")</f>
        <v/>
      </c>
      <c r="I80" s="71"/>
      <c r="J80" s="71"/>
      <c r="K80" s="54" t="s">
        <v>77</v>
      </c>
      <c r="L80" s="55" t="str">
        <f>'Array Table'!B31</f>
        <v>Helicobacter pylori</v>
      </c>
      <c r="M80" s="60" t="str">
        <f t="shared" si="8"/>
        <v/>
      </c>
      <c r="N80" s="54" t="s">
        <v>77</v>
      </c>
      <c r="O80" s="55" t="str">
        <f>'Array Table'!B31</f>
        <v>Helicobacter pylori</v>
      </c>
      <c r="P80" s="59" t="str">
        <f t="shared" si="9"/>
        <v/>
      </c>
      <c r="Q80"/>
      <c r="R80"/>
      <c r="S80"/>
      <c r="T80"/>
      <c r="U80"/>
      <c r="V80"/>
      <c r="W80"/>
    </row>
    <row r="81" spans="1:23" x14ac:dyDescent="0.25">
      <c r="A81" s="54" t="s">
        <v>78</v>
      </c>
      <c r="B81" s="55" t="str">
        <f>'Array Table'!B32</f>
        <v>Listeria monocytogenes</v>
      </c>
      <c r="C81" s="56" t="str">
        <f>IF(SUM('NTC Data'!D$51:D$98)&gt;10,IF(AND(ISNUMBER('NTC Data'!D80),'NTC Data'!D80&lt;40,'NTC Data'!D80&gt;0),'NTC Data'!D80,40),"")</f>
        <v/>
      </c>
      <c r="D81" s="71"/>
      <c r="E81" s="71"/>
      <c r="F81" s="54" t="s">
        <v>78</v>
      </c>
      <c r="G81" s="55" t="str">
        <f>'Array Table'!B32</f>
        <v>Listeria monocytogenes</v>
      </c>
      <c r="H81" s="59" t="str">
        <f>IF(SUM('Test Sample Data'!D$51:D$88)&gt;10,IF(AND(ISNUMBER('Test Sample Data'!D80),'Test Sample Data'!D80&lt;40,'Test Sample Data'!D80&gt;0),'Test Sample Data'!D80,40),"")</f>
        <v/>
      </c>
      <c r="I81" s="71"/>
      <c r="J81" s="71"/>
      <c r="K81" s="54" t="s">
        <v>78</v>
      </c>
      <c r="L81" s="55" t="str">
        <f>'Array Table'!B32</f>
        <v>Listeria monocytogenes</v>
      </c>
      <c r="M81" s="60" t="str">
        <f t="shared" si="8"/>
        <v/>
      </c>
      <c r="N81" s="54" t="s">
        <v>78</v>
      </c>
      <c r="O81" s="55" t="str">
        <f>'Array Table'!B32</f>
        <v>Listeria monocytogenes</v>
      </c>
      <c r="P81" s="59" t="str">
        <f t="shared" si="9"/>
        <v/>
      </c>
      <c r="Q81"/>
      <c r="R81"/>
      <c r="S81"/>
      <c r="T81"/>
      <c r="U81"/>
      <c r="V81"/>
      <c r="W81"/>
    </row>
    <row r="82" spans="1:23" x14ac:dyDescent="0.25">
      <c r="A82" s="54" t="s">
        <v>79</v>
      </c>
      <c r="B82" s="55" t="str">
        <f>'Array Table'!B33</f>
        <v>Morganella morganii</v>
      </c>
      <c r="C82" s="56" t="str">
        <f>IF(SUM('NTC Data'!D$51:D$98)&gt;10,IF(AND(ISNUMBER('NTC Data'!D81),'NTC Data'!D81&lt;40,'NTC Data'!D81&gt;0),'NTC Data'!D81,40),"")</f>
        <v/>
      </c>
      <c r="D82" s="71"/>
      <c r="E82" s="71"/>
      <c r="F82" s="54" t="s">
        <v>79</v>
      </c>
      <c r="G82" s="55" t="str">
        <f>'Array Table'!B33</f>
        <v>Morganella morganii</v>
      </c>
      <c r="H82" s="59" t="str">
        <f>IF(SUM('Test Sample Data'!D$51:D$88)&gt;10,IF(AND(ISNUMBER('Test Sample Data'!D81),'Test Sample Data'!D81&lt;40,'Test Sample Data'!D81&gt;0),'Test Sample Data'!D81,40),"")</f>
        <v/>
      </c>
      <c r="I82" s="71"/>
      <c r="J82" s="71"/>
      <c r="K82" s="54" t="s">
        <v>79</v>
      </c>
      <c r="L82" s="55" t="str">
        <f>'Array Table'!B33</f>
        <v>Morganella morganii</v>
      </c>
      <c r="M82" s="60" t="str">
        <f t="shared" si="8"/>
        <v/>
      </c>
      <c r="N82" s="54" t="s">
        <v>79</v>
      </c>
      <c r="O82" s="55" t="str">
        <f>'Array Table'!B33</f>
        <v>Morganella morganii</v>
      </c>
      <c r="P82" s="59" t="str">
        <f t="shared" si="9"/>
        <v/>
      </c>
      <c r="Q82"/>
      <c r="R82"/>
      <c r="S82"/>
      <c r="T82"/>
      <c r="U82"/>
      <c r="V82"/>
      <c r="W82"/>
    </row>
    <row r="83" spans="1:23" x14ac:dyDescent="0.25">
      <c r="A83" s="54" t="s">
        <v>80</v>
      </c>
      <c r="B83" s="55" t="str">
        <f>'Array Table'!B34</f>
        <v>Mycobacterium avium</v>
      </c>
      <c r="C83" s="56" t="str">
        <f>IF(SUM('NTC Data'!D$51:D$98)&gt;10,IF(AND(ISNUMBER('NTC Data'!D82),'NTC Data'!D82&lt;40,'NTC Data'!D82&gt;0),'NTC Data'!D82,40),"")</f>
        <v/>
      </c>
      <c r="D83" s="71"/>
      <c r="E83" s="71"/>
      <c r="F83" s="54" t="s">
        <v>80</v>
      </c>
      <c r="G83" s="55" t="str">
        <f>'Array Table'!B34</f>
        <v>Mycobacterium avium</v>
      </c>
      <c r="H83" s="59" t="str">
        <f>IF(SUM('Test Sample Data'!D$51:D$88)&gt;10,IF(AND(ISNUMBER('Test Sample Data'!D82),'Test Sample Data'!D82&lt;40,'Test Sample Data'!D82&gt;0),'Test Sample Data'!D82,40),"")</f>
        <v/>
      </c>
      <c r="I83" s="71"/>
      <c r="J83" s="71"/>
      <c r="K83" s="54" t="s">
        <v>80</v>
      </c>
      <c r="L83" s="55" t="str">
        <f>'Array Table'!B34</f>
        <v>Mycobacterium avium</v>
      </c>
      <c r="M83" s="60" t="str">
        <f t="shared" si="8"/>
        <v/>
      </c>
      <c r="N83" s="54" t="s">
        <v>80</v>
      </c>
      <c r="O83" s="55" t="str">
        <f>'Array Table'!B34</f>
        <v>Mycobacterium avium</v>
      </c>
      <c r="P83" s="59" t="str">
        <f t="shared" si="9"/>
        <v/>
      </c>
      <c r="Q83"/>
      <c r="R83"/>
      <c r="S83"/>
      <c r="T83"/>
      <c r="U83"/>
      <c r="V83"/>
      <c r="W83"/>
    </row>
    <row r="84" spans="1:23" x14ac:dyDescent="0.25">
      <c r="A84" s="54" t="s">
        <v>81</v>
      </c>
      <c r="B84" s="55" t="str">
        <f>'Array Table'!B35</f>
        <v>Mycobacterium intracellulare</v>
      </c>
      <c r="C84" s="56" t="str">
        <f>IF(SUM('NTC Data'!D$51:D$98)&gt;10,IF(AND(ISNUMBER('NTC Data'!D83),'NTC Data'!D83&lt;40,'NTC Data'!D83&gt;0),'NTC Data'!D83,40),"")</f>
        <v/>
      </c>
      <c r="D84" s="71"/>
      <c r="E84" s="71"/>
      <c r="F84" s="54" t="s">
        <v>81</v>
      </c>
      <c r="G84" s="55" t="str">
        <f>'Array Table'!B35</f>
        <v>Mycobacterium intracellulare</v>
      </c>
      <c r="H84" s="59" t="str">
        <f>IF(SUM('Test Sample Data'!D$51:D$88)&gt;10,IF(AND(ISNUMBER('Test Sample Data'!D83),'Test Sample Data'!D83&lt;40,'Test Sample Data'!D83&gt;0),'Test Sample Data'!D83,40),"")</f>
        <v/>
      </c>
      <c r="I84" s="71"/>
      <c r="J84" s="71"/>
      <c r="K84" s="54" t="s">
        <v>81</v>
      </c>
      <c r="L84" s="55" t="str">
        <f>'Array Table'!B35</f>
        <v>Mycobacterium intracellulare</v>
      </c>
      <c r="M84" s="60" t="str">
        <f t="shared" si="8"/>
        <v/>
      </c>
      <c r="N84" s="54" t="s">
        <v>81</v>
      </c>
      <c r="O84" s="55" t="str">
        <f>'Array Table'!B35</f>
        <v>Mycobacterium intracellulare</v>
      </c>
      <c r="P84" s="59" t="str">
        <f t="shared" si="9"/>
        <v/>
      </c>
      <c r="Q84"/>
      <c r="R84"/>
      <c r="S84"/>
      <c r="T84"/>
      <c r="U84"/>
      <c r="V84"/>
      <c r="W84"/>
    </row>
    <row r="85" spans="1:23" x14ac:dyDescent="0.25">
      <c r="A85" s="54" t="s">
        <v>82</v>
      </c>
      <c r="B85" s="55" t="str">
        <f>'Array Table'!B36</f>
        <v>Plesiomonas shigelloides</v>
      </c>
      <c r="C85" s="56" t="str">
        <f>IF(SUM('NTC Data'!D$51:D$98)&gt;10,IF(AND(ISNUMBER('NTC Data'!D84),'NTC Data'!D84&lt;40,'NTC Data'!D84&gt;0),'NTC Data'!D84,40),"")</f>
        <v/>
      </c>
      <c r="D85" s="71"/>
      <c r="E85" s="71"/>
      <c r="F85" s="54" t="s">
        <v>82</v>
      </c>
      <c r="G85" s="55" t="str">
        <f>'Array Table'!B36</f>
        <v>Plesiomonas shigelloides</v>
      </c>
      <c r="H85" s="59" t="str">
        <f>IF(SUM('Test Sample Data'!D$51:D$88)&gt;10,IF(AND(ISNUMBER('Test Sample Data'!D84),'Test Sample Data'!D84&lt;40,'Test Sample Data'!D84&gt;0),'Test Sample Data'!D84,40),"")</f>
        <v/>
      </c>
      <c r="I85" s="71"/>
      <c r="J85" s="71"/>
      <c r="K85" s="54" t="s">
        <v>82</v>
      </c>
      <c r="L85" s="55" t="str">
        <f>'Array Table'!B36</f>
        <v>Plesiomonas shigelloides</v>
      </c>
      <c r="M85" s="60" t="str">
        <f t="shared" si="8"/>
        <v/>
      </c>
      <c r="N85" s="54" t="s">
        <v>82</v>
      </c>
      <c r="O85" s="55" t="str">
        <f>'Array Table'!B36</f>
        <v>Plesiomonas shigelloides</v>
      </c>
      <c r="P85" s="59" t="str">
        <f t="shared" si="9"/>
        <v/>
      </c>
      <c r="Q85"/>
      <c r="R85"/>
      <c r="S85"/>
      <c r="T85"/>
      <c r="U85"/>
      <c r="V85"/>
      <c r="W85"/>
    </row>
    <row r="86" spans="1:23" x14ac:dyDescent="0.25">
      <c r="A86" s="54" t="s">
        <v>83</v>
      </c>
      <c r="B86" s="55" t="str">
        <f>'Array Table'!B37</f>
        <v>Shigella dysenteriae</v>
      </c>
      <c r="C86" s="56" t="str">
        <f>IF(SUM('NTC Data'!D$51:D$98)&gt;10,IF(AND(ISNUMBER('NTC Data'!D85),'NTC Data'!D85&lt;40,'NTC Data'!D85&gt;0),'NTC Data'!D85,40),"")</f>
        <v/>
      </c>
      <c r="D86" s="71"/>
      <c r="E86" s="71"/>
      <c r="F86" s="54" t="s">
        <v>83</v>
      </c>
      <c r="G86" s="55" t="str">
        <f>'Array Table'!B37</f>
        <v>Shigella dysenteriae</v>
      </c>
      <c r="H86" s="59" t="str">
        <f>IF(SUM('Test Sample Data'!D$51:D$88)&gt;10,IF(AND(ISNUMBER('Test Sample Data'!D85),'Test Sample Data'!D85&lt;40,'Test Sample Data'!D85&gt;0),'Test Sample Data'!D85,40),"")</f>
        <v/>
      </c>
      <c r="I86" s="71"/>
      <c r="J86" s="71"/>
      <c r="K86" s="54" t="s">
        <v>83</v>
      </c>
      <c r="L86" s="55" t="str">
        <f>'Array Table'!B37</f>
        <v>Shigella dysenteriae</v>
      </c>
      <c r="M86" s="60" t="str">
        <f t="shared" si="8"/>
        <v/>
      </c>
      <c r="N86" s="54" t="s">
        <v>83</v>
      </c>
      <c r="O86" s="55" t="str">
        <f>'Array Table'!B37</f>
        <v>Shigella dysenteriae</v>
      </c>
      <c r="P86" s="59" t="str">
        <f t="shared" si="9"/>
        <v/>
      </c>
      <c r="Q86"/>
      <c r="R86"/>
      <c r="S86"/>
      <c r="T86"/>
      <c r="U86"/>
      <c r="V86"/>
      <c r="W86"/>
    </row>
    <row r="87" spans="1:23" x14ac:dyDescent="0.25">
      <c r="A87" s="61" t="s">
        <v>84</v>
      </c>
      <c r="B87" s="55" t="str">
        <f>'Array Table'!B38</f>
        <v>Staphylococcus aureus</v>
      </c>
      <c r="C87" s="56" t="str">
        <f>IF(SUM('NTC Data'!D$51:D$98)&gt;10,IF(AND(ISNUMBER('NTC Data'!D86),'NTC Data'!D86&lt;40,'NTC Data'!D86&gt;0),'NTC Data'!D86,40),"")</f>
        <v/>
      </c>
      <c r="D87" s="71"/>
      <c r="E87" s="71"/>
      <c r="F87" s="61" t="s">
        <v>84</v>
      </c>
      <c r="G87" s="55" t="str">
        <f>'Array Table'!B38</f>
        <v>Staphylococcus aureus</v>
      </c>
      <c r="H87" s="59" t="str">
        <f>IF(SUM('Test Sample Data'!D$51:D$88)&gt;10,IF(AND(ISNUMBER('Test Sample Data'!D86),'Test Sample Data'!D86&lt;40,'Test Sample Data'!D86&gt;0),'Test Sample Data'!D86,40),"")</f>
        <v/>
      </c>
      <c r="I87" s="71"/>
      <c r="J87" s="71"/>
      <c r="K87" s="61" t="s">
        <v>84</v>
      </c>
      <c r="L87" s="55" t="str">
        <f>'Array Table'!B38</f>
        <v>Staphylococcus aureus</v>
      </c>
      <c r="M87" s="60" t="str">
        <f t="shared" si="8"/>
        <v/>
      </c>
      <c r="N87" s="61" t="s">
        <v>84</v>
      </c>
      <c r="O87" s="55" t="str">
        <f>'Array Table'!B38</f>
        <v>Staphylococcus aureus</v>
      </c>
      <c r="P87" s="59" t="str">
        <f t="shared" si="9"/>
        <v/>
      </c>
      <c r="Q87"/>
      <c r="R87"/>
      <c r="S87"/>
      <c r="T87"/>
      <c r="U87"/>
      <c r="V87"/>
      <c r="W87"/>
    </row>
    <row r="88" spans="1:23" x14ac:dyDescent="0.25">
      <c r="A88" s="61" t="s">
        <v>85</v>
      </c>
      <c r="B88" s="55" t="str">
        <f>'Array Table'!B39</f>
        <v>Streptococcus agalactiae</v>
      </c>
      <c r="C88" s="56" t="str">
        <f>IF(SUM('NTC Data'!D$51:D$98)&gt;10,IF(AND(ISNUMBER('NTC Data'!D87),'NTC Data'!D87&lt;40,'NTC Data'!D87&gt;0),'NTC Data'!D87,40),"")</f>
        <v/>
      </c>
      <c r="D88" s="71"/>
      <c r="E88" s="71"/>
      <c r="F88" s="61" t="s">
        <v>85</v>
      </c>
      <c r="G88" s="55" t="str">
        <f>'Array Table'!B39</f>
        <v>Streptococcus agalactiae</v>
      </c>
      <c r="H88" s="59" t="str">
        <f>IF(SUM('Test Sample Data'!D$51:D$88)&gt;10,IF(AND(ISNUMBER('Test Sample Data'!D87),'Test Sample Data'!D87&lt;40,'Test Sample Data'!D87&gt;0),'Test Sample Data'!D87,40),"")</f>
        <v/>
      </c>
      <c r="I88" s="71"/>
      <c r="J88" s="71"/>
      <c r="K88" s="61" t="s">
        <v>85</v>
      </c>
      <c r="L88" s="55" t="str">
        <f>'Array Table'!B39</f>
        <v>Streptococcus agalactiae</v>
      </c>
      <c r="M88" s="60" t="str">
        <f t="shared" si="8"/>
        <v/>
      </c>
      <c r="N88" s="61" t="s">
        <v>85</v>
      </c>
      <c r="O88" s="55" t="str">
        <f>'Array Table'!B39</f>
        <v>Streptococcus agalactiae</v>
      </c>
      <c r="P88" s="59" t="str">
        <f t="shared" si="9"/>
        <v/>
      </c>
      <c r="Q88"/>
      <c r="R88"/>
      <c r="S88"/>
      <c r="T88"/>
      <c r="U88"/>
      <c r="V88"/>
      <c r="W88"/>
    </row>
    <row r="89" spans="1:23" x14ac:dyDescent="0.25">
      <c r="A89" s="61" t="s">
        <v>100</v>
      </c>
      <c r="B89" s="55" t="str">
        <f>'Array Table'!B40</f>
        <v>Streptococcus pyogenes</v>
      </c>
      <c r="C89" s="56" t="str">
        <f>IF(SUM('NTC Data'!D$51:D$98)&gt;10,IF(AND(ISNUMBER('NTC Data'!D88),'NTC Data'!D88&lt;40,'NTC Data'!D88&gt;0),'NTC Data'!D88,40),"")</f>
        <v/>
      </c>
      <c r="D89" s="71"/>
      <c r="E89" s="71"/>
      <c r="F89" s="61" t="s">
        <v>100</v>
      </c>
      <c r="G89" s="55" t="str">
        <f>'Array Table'!B40</f>
        <v>Streptococcus pyogenes</v>
      </c>
      <c r="H89" s="59" t="str">
        <f>IF(SUM('Test Sample Data'!D$51:D$88)&gt;10,IF(AND(ISNUMBER('Test Sample Data'!D88),'Test Sample Data'!D88&lt;40,'Test Sample Data'!D88&gt;0),'Test Sample Data'!D88,40),"")</f>
        <v/>
      </c>
      <c r="I89" s="71"/>
      <c r="J89" s="71"/>
      <c r="K89" s="61" t="s">
        <v>100</v>
      </c>
      <c r="L89" s="55" t="str">
        <f>'Array Table'!B40</f>
        <v>Streptococcus pyogenes</v>
      </c>
      <c r="M89" s="60" t="str">
        <f t="shared" si="8"/>
        <v/>
      </c>
      <c r="N89" s="61" t="s">
        <v>100</v>
      </c>
      <c r="O89" s="55" t="str">
        <f>'Array Table'!B40</f>
        <v>Streptococcus pyogenes</v>
      </c>
      <c r="P89" s="59" t="str">
        <f t="shared" si="9"/>
        <v/>
      </c>
      <c r="Q89"/>
      <c r="R89"/>
      <c r="S89"/>
      <c r="T89"/>
      <c r="U89"/>
      <c r="V89"/>
      <c r="W89"/>
    </row>
    <row r="90" spans="1:23" x14ac:dyDescent="0.25">
      <c r="A90" s="61" t="s">
        <v>101</v>
      </c>
      <c r="B90" s="55" t="str">
        <f>'Array Table'!B41</f>
        <v>Streptococcus suis</v>
      </c>
      <c r="C90" s="56" t="str">
        <f>IF(SUM('NTC Data'!D$51:D$98)&gt;10,IF(AND(ISNUMBER('NTC Data'!D89),'NTC Data'!D89&lt;40,'NTC Data'!D89&gt;0),'NTC Data'!D89,40),"")</f>
        <v/>
      </c>
      <c r="D90" s="71"/>
      <c r="E90" s="71"/>
      <c r="F90" s="61" t="s">
        <v>101</v>
      </c>
      <c r="G90" s="55" t="str">
        <f>'Array Table'!B41</f>
        <v>Streptococcus suis</v>
      </c>
      <c r="H90" s="59" t="str">
        <f>IF(SUM('Test Sample Data'!D$51:D$88)&gt;10,IF(AND(ISNUMBER('Test Sample Data'!D89),'Test Sample Data'!D89&lt;40,'Test Sample Data'!D89&gt;0),'Test Sample Data'!D89,40),"")</f>
        <v/>
      </c>
      <c r="I90" s="71"/>
      <c r="J90" s="71"/>
      <c r="K90" s="61" t="s">
        <v>101</v>
      </c>
      <c r="L90" s="55" t="str">
        <f>'Array Table'!B41</f>
        <v>Streptococcus suis</v>
      </c>
      <c r="M90" s="60" t="str">
        <f t="shared" si="8"/>
        <v/>
      </c>
      <c r="N90" s="61" t="s">
        <v>101</v>
      </c>
      <c r="O90" s="55" t="str">
        <f>'Array Table'!B41</f>
        <v>Streptococcus suis</v>
      </c>
      <c r="P90" s="59" t="str">
        <f t="shared" si="9"/>
        <v/>
      </c>
      <c r="Q90"/>
      <c r="R90"/>
      <c r="S90"/>
      <c r="T90"/>
      <c r="U90"/>
      <c r="V90"/>
      <c r="W90"/>
    </row>
    <row r="91" spans="1:23" x14ac:dyDescent="0.25">
      <c r="A91" s="61" t="s">
        <v>102</v>
      </c>
      <c r="B91" s="55" t="str">
        <f>'Array Table'!B42</f>
        <v>Vibrio cholerae</v>
      </c>
      <c r="C91" s="56" t="str">
        <f>IF(SUM('NTC Data'!D$51:D$98)&gt;10,IF(AND(ISNUMBER('NTC Data'!D90),'NTC Data'!D90&lt;40,'NTC Data'!D90&gt;0),'NTC Data'!D90,40),"")</f>
        <v/>
      </c>
      <c r="D91" s="71"/>
      <c r="E91" s="71"/>
      <c r="F91" s="61" t="s">
        <v>102</v>
      </c>
      <c r="G91" s="55" t="str">
        <f>'Array Table'!B42</f>
        <v>Vibrio cholerae</v>
      </c>
      <c r="H91" s="59" t="str">
        <f>IF(SUM('Test Sample Data'!D$51:D$88)&gt;10,IF(AND(ISNUMBER('Test Sample Data'!D90),'Test Sample Data'!D90&lt;40,'Test Sample Data'!D90&gt;0),'Test Sample Data'!D90,40),"")</f>
        <v/>
      </c>
      <c r="I91" s="71"/>
      <c r="J91" s="71"/>
      <c r="K91" s="61" t="s">
        <v>102</v>
      </c>
      <c r="L91" s="55" t="str">
        <f>'Array Table'!B42</f>
        <v>Vibrio cholerae</v>
      </c>
      <c r="M91" s="60" t="str">
        <f t="shared" si="8"/>
        <v/>
      </c>
      <c r="N91" s="61" t="s">
        <v>102</v>
      </c>
      <c r="O91" s="55" t="str">
        <f>'Array Table'!B42</f>
        <v>Vibrio cholerae</v>
      </c>
      <c r="P91" s="59" t="str">
        <f t="shared" si="9"/>
        <v/>
      </c>
      <c r="Q91"/>
      <c r="R91"/>
      <c r="S91"/>
      <c r="T91"/>
      <c r="U91"/>
      <c r="V91"/>
      <c r="W91"/>
    </row>
    <row r="92" spans="1:23" x14ac:dyDescent="0.25">
      <c r="A92" s="61" t="s">
        <v>103</v>
      </c>
      <c r="B92" s="55" t="str">
        <f>'Array Table'!B43</f>
        <v>Vibrio parahaemolyticus</v>
      </c>
      <c r="C92" s="56" t="str">
        <f>IF(SUM('NTC Data'!D$51:D$98)&gt;10,IF(AND(ISNUMBER('NTC Data'!D91),'NTC Data'!D91&lt;40,'NTC Data'!D91&gt;0),'NTC Data'!D91,40),"")</f>
        <v/>
      </c>
      <c r="D92" s="71"/>
      <c r="E92" s="71"/>
      <c r="F92" s="61" t="s">
        <v>103</v>
      </c>
      <c r="G92" s="55" t="str">
        <f>'Array Table'!B43</f>
        <v>Vibrio parahaemolyticus</v>
      </c>
      <c r="H92" s="59" t="str">
        <f>IF(SUM('Test Sample Data'!D$51:D$88)&gt;10,IF(AND(ISNUMBER('Test Sample Data'!D91),'Test Sample Data'!D91&lt;40,'Test Sample Data'!D91&gt;0),'Test Sample Data'!D91,40),"")</f>
        <v/>
      </c>
      <c r="I92" s="71"/>
      <c r="J92" s="71"/>
      <c r="K92" s="61" t="s">
        <v>103</v>
      </c>
      <c r="L92" s="55" t="str">
        <f>'Array Table'!B43</f>
        <v>Vibrio parahaemolyticus</v>
      </c>
      <c r="M92" s="60" t="str">
        <f t="shared" si="8"/>
        <v/>
      </c>
      <c r="N92" s="61" t="s">
        <v>103</v>
      </c>
      <c r="O92" s="55" t="str">
        <f>'Array Table'!B43</f>
        <v>Vibrio parahaemolyticus</v>
      </c>
      <c r="P92" s="59" t="str">
        <f t="shared" si="9"/>
        <v/>
      </c>
      <c r="Q92"/>
      <c r="R92"/>
      <c r="S92"/>
      <c r="T92"/>
      <c r="U92"/>
      <c r="V92"/>
      <c r="W92"/>
    </row>
    <row r="93" spans="1:23" x14ac:dyDescent="0.25">
      <c r="A93" s="61" t="s">
        <v>104</v>
      </c>
      <c r="B93" s="55" t="str">
        <f>'Array Table'!B44</f>
        <v>Vibrio vulnificus</v>
      </c>
      <c r="C93" s="56" t="str">
        <f>IF(SUM('NTC Data'!D$51:D$98)&gt;10,IF(AND(ISNUMBER('NTC Data'!D92),'NTC Data'!D92&lt;40,'NTC Data'!D92&gt;0),'NTC Data'!D92,40),"")</f>
        <v/>
      </c>
      <c r="D93" s="71"/>
      <c r="E93" s="71"/>
      <c r="F93" s="61" t="s">
        <v>104</v>
      </c>
      <c r="G93" s="55" t="str">
        <f>'Array Table'!B44</f>
        <v>Vibrio vulnificus</v>
      </c>
      <c r="H93" s="59" t="str">
        <f>IF(SUM('Test Sample Data'!D$51:D$88)&gt;10,IF(AND(ISNUMBER('Test Sample Data'!D92),'Test Sample Data'!D92&lt;40,'Test Sample Data'!D92&gt;0),'Test Sample Data'!D92,40),"")</f>
        <v/>
      </c>
      <c r="I93" s="71"/>
      <c r="J93" s="71"/>
      <c r="K93" s="61" t="s">
        <v>104</v>
      </c>
      <c r="L93" s="55" t="str">
        <f>'Array Table'!B44</f>
        <v>Vibrio vulnificus</v>
      </c>
      <c r="M93" s="60" t="str">
        <f t="shared" si="8"/>
        <v/>
      </c>
      <c r="N93" s="61" t="s">
        <v>104</v>
      </c>
      <c r="O93" s="55" t="str">
        <f>'Array Table'!B44</f>
        <v>Vibrio vulnificus</v>
      </c>
      <c r="P93" s="59" t="str">
        <f t="shared" si="9"/>
        <v/>
      </c>
      <c r="Q93"/>
      <c r="R93"/>
      <c r="S93"/>
      <c r="T93"/>
      <c r="U93"/>
      <c r="V93"/>
      <c r="W93"/>
    </row>
    <row r="94" spans="1:23" x14ac:dyDescent="0.25">
      <c r="A94" s="61" t="s">
        <v>105</v>
      </c>
      <c r="B94" s="55" t="str">
        <f>'Array Table'!B45</f>
        <v>Yersinia enterocolitica</v>
      </c>
      <c r="C94" s="56" t="str">
        <f>IF(SUM('NTC Data'!D$51:D$98)&gt;10,IF(AND(ISNUMBER('NTC Data'!D93),'NTC Data'!D93&lt;40,'NTC Data'!D93&gt;0),'NTC Data'!D93,40),"")</f>
        <v/>
      </c>
      <c r="D94" s="71"/>
      <c r="E94" s="71"/>
      <c r="F94" s="61" t="s">
        <v>105</v>
      </c>
      <c r="G94" s="55" t="str">
        <f>'Array Table'!B45</f>
        <v>Yersinia enterocolitica</v>
      </c>
      <c r="H94" s="59" t="str">
        <f>IF(SUM('Test Sample Data'!D$51:D$88)&gt;10,IF(AND(ISNUMBER('Test Sample Data'!D93),'Test Sample Data'!D93&lt;40,'Test Sample Data'!D93&gt;0),'Test Sample Data'!D93,40),"")</f>
        <v/>
      </c>
      <c r="I94" s="71"/>
      <c r="J94" s="71"/>
      <c r="K94" s="61" t="s">
        <v>105</v>
      </c>
      <c r="L94" s="55" t="str">
        <f>'Array Table'!B45</f>
        <v>Yersinia enterocolitica</v>
      </c>
      <c r="M94" s="60" t="str">
        <f t="shared" si="8"/>
        <v/>
      </c>
      <c r="N94" s="61" t="s">
        <v>105</v>
      </c>
      <c r="O94" s="55" t="str">
        <f>'Array Table'!B45</f>
        <v>Yersinia enterocolitica</v>
      </c>
      <c r="P94" s="59" t="str">
        <f t="shared" si="9"/>
        <v/>
      </c>
      <c r="Q94"/>
      <c r="R94"/>
      <c r="S94"/>
      <c r="T94"/>
      <c r="U94"/>
      <c r="V94"/>
      <c r="W94"/>
    </row>
    <row r="95" spans="1:23" x14ac:dyDescent="0.25">
      <c r="A95" s="61" t="s">
        <v>106</v>
      </c>
      <c r="B95" s="55" t="str">
        <f>'Array Table'!B46</f>
        <v>Yersinia pestis,Yersinia pseudotuberculosis</v>
      </c>
      <c r="C95" s="56" t="str">
        <f>IF(SUM('NTC Data'!D$51:D$98)&gt;10,IF(AND(ISNUMBER('NTC Data'!D94),'NTC Data'!D94&lt;40,'NTC Data'!D94&gt;0),'NTC Data'!D94,40),"")</f>
        <v/>
      </c>
      <c r="D95" s="71"/>
      <c r="E95" s="71"/>
      <c r="F95" s="61" t="s">
        <v>106</v>
      </c>
      <c r="G95" s="55" t="str">
        <f>'Array Table'!B46</f>
        <v>Yersinia pestis,Yersinia pseudotuberculosis</v>
      </c>
      <c r="H95" s="59" t="str">
        <f>IF(SUM('Test Sample Data'!D$51:D$88)&gt;10,IF(AND(ISNUMBER('Test Sample Data'!D94),'Test Sample Data'!D94&lt;40,'Test Sample Data'!D94&gt;0),'Test Sample Data'!D94,40),"")</f>
        <v/>
      </c>
      <c r="I95" s="71"/>
      <c r="J95" s="71"/>
      <c r="K95" s="61" t="s">
        <v>106</v>
      </c>
      <c r="L95" s="55" t="str">
        <f>'Array Table'!B46</f>
        <v>Yersinia pestis,Yersinia pseudotuberculosis</v>
      </c>
      <c r="M95" s="60" t="str">
        <f t="shared" si="8"/>
        <v/>
      </c>
      <c r="N95" s="61" t="s">
        <v>106</v>
      </c>
      <c r="O95" s="55" t="str">
        <f>'Array Table'!B46</f>
        <v>Yersinia pestis,Yersinia pseudotuberculosis</v>
      </c>
      <c r="P95" s="59" t="str">
        <f t="shared" si="9"/>
        <v/>
      </c>
      <c r="Q95"/>
      <c r="R95"/>
      <c r="S95"/>
      <c r="T95"/>
      <c r="U95"/>
      <c r="V95"/>
      <c r="W95"/>
    </row>
    <row r="96" spans="1:23" x14ac:dyDescent="0.25">
      <c r="A96" s="61" t="s">
        <v>107</v>
      </c>
      <c r="B96" s="55" t="str">
        <f>'Array Table'!B47</f>
        <v>Pan Bacteria 1</v>
      </c>
      <c r="C96" s="56" t="str">
        <f>IF(SUM('NTC Data'!D$51:D$98)&gt;10,IF(AND(ISNUMBER('NTC Data'!D95),'NTC Data'!D95&lt;40,'NTC Data'!D95&gt;0),'NTC Data'!D95,40),"")</f>
        <v/>
      </c>
      <c r="D96" s="71"/>
      <c r="E96" s="71"/>
      <c r="F96" s="61" t="s">
        <v>107</v>
      </c>
      <c r="G96" s="55" t="str">
        <f>'Array Table'!B47</f>
        <v>Pan Bacteria 1</v>
      </c>
      <c r="H96" s="59" t="str">
        <f>IF(SUM('Test Sample Data'!D$51:D$88)&gt;10,IF(AND(ISNUMBER('Test Sample Data'!D95),'Test Sample Data'!D95&lt;40,'Test Sample Data'!D95&gt;0),'Test Sample Data'!D95,40),"")</f>
        <v/>
      </c>
      <c r="I96" s="71"/>
      <c r="J96" s="71"/>
      <c r="K96" s="61" t="s">
        <v>107</v>
      </c>
      <c r="L96" s="55" t="str">
        <f>'Array Table'!B47</f>
        <v>Pan Bacteria 1</v>
      </c>
      <c r="M96" s="60" t="str">
        <f t="shared" si="8"/>
        <v/>
      </c>
      <c r="N96" s="61" t="s">
        <v>107</v>
      </c>
      <c r="O96" s="55" t="str">
        <f>'Array Table'!B47</f>
        <v>Pan Bacteria 1</v>
      </c>
      <c r="P96" s="59" t="str">
        <f t="shared" si="9"/>
        <v/>
      </c>
      <c r="Q96"/>
      <c r="R96"/>
      <c r="S96"/>
      <c r="T96"/>
      <c r="U96"/>
      <c r="V96"/>
      <c r="W96"/>
    </row>
    <row r="97" spans="1:33" x14ac:dyDescent="0.25">
      <c r="A97" s="61" t="s">
        <v>108</v>
      </c>
      <c r="B97" s="55" t="str">
        <f>'Array Table'!B48</f>
        <v>Pan Bacteria 3</v>
      </c>
      <c r="C97" s="56" t="str">
        <f>IF(SUM('NTC Data'!D$51:D$98)&gt;10,IF(AND(ISNUMBER('NTC Data'!D96),'NTC Data'!D96&lt;40,'NTC Data'!D96&gt;0),'NTC Data'!D96,40),"")</f>
        <v/>
      </c>
      <c r="D97" s="71"/>
      <c r="E97" s="71"/>
      <c r="F97" s="61" t="s">
        <v>108</v>
      </c>
      <c r="G97" s="55" t="str">
        <f>'Array Table'!B48</f>
        <v>Pan Bacteria 3</v>
      </c>
      <c r="H97" s="59" t="str">
        <f>IF(SUM('Test Sample Data'!D$51:D$88)&gt;10,IF(AND(ISNUMBER('Test Sample Data'!D96),'Test Sample Data'!D96&lt;40,'Test Sample Data'!D96&gt;0),'Test Sample Data'!D96,40),"")</f>
        <v/>
      </c>
      <c r="I97" s="71"/>
      <c r="J97" s="71"/>
      <c r="K97" s="61" t="s">
        <v>108</v>
      </c>
      <c r="L97" s="55" t="str">
        <f>'Array Table'!B48</f>
        <v>Pan Bacteria 3</v>
      </c>
      <c r="M97" s="60" t="str">
        <f t="shared" si="8"/>
        <v/>
      </c>
      <c r="N97" s="61" t="s">
        <v>108</v>
      </c>
      <c r="O97" s="55" t="str">
        <f>'Array Table'!B48</f>
        <v>Pan Bacteria 3</v>
      </c>
      <c r="P97" s="59" t="str">
        <f t="shared" si="9"/>
        <v/>
      </c>
      <c r="Q97"/>
      <c r="R97"/>
      <c r="S97"/>
      <c r="T97"/>
      <c r="U97"/>
      <c r="V97"/>
      <c r="W97"/>
    </row>
    <row r="98" spans="1:33" x14ac:dyDescent="0.25">
      <c r="A98" s="61" t="s">
        <v>109</v>
      </c>
      <c r="B98" s="55" t="str">
        <f>'Array Table'!B49</f>
        <v>PPC</v>
      </c>
      <c r="C98" s="56" t="str">
        <f>IF(SUM('NTC Data'!D$51:D$98)&gt;10,IF(AND(ISNUMBER('NTC Data'!D97),'NTC Data'!D97&lt;40,'NTC Data'!D97&gt;0),'NTC Data'!D97,40),"")</f>
        <v/>
      </c>
      <c r="D98" s="71"/>
      <c r="E98" s="71"/>
      <c r="F98" s="61" t="s">
        <v>109</v>
      </c>
      <c r="G98" s="55" t="str">
        <f>'Array Table'!B49</f>
        <v>PPC</v>
      </c>
      <c r="H98" s="59" t="str">
        <f>IF(SUM('Test Sample Data'!D$51:D$88)&gt;10,IF(AND(ISNUMBER('Test Sample Data'!D97),'Test Sample Data'!D97&lt;40,'Test Sample Data'!D97&gt;0),'Test Sample Data'!D97,40),"")</f>
        <v/>
      </c>
      <c r="I98" s="71"/>
      <c r="J98" s="71"/>
      <c r="K98" s="61" t="s">
        <v>109</v>
      </c>
      <c r="L98" s="55" t="str">
        <f>'Array Table'!B49</f>
        <v>PPC</v>
      </c>
      <c r="M98" s="60" t="str">
        <f t="shared" si="8"/>
        <v/>
      </c>
      <c r="N98" s="61" t="s">
        <v>109</v>
      </c>
      <c r="O98" s="55" t="str">
        <f>'Array Table'!B49</f>
        <v>PPC</v>
      </c>
      <c r="P98" s="59" t="str">
        <f t="shared" si="9"/>
        <v/>
      </c>
      <c r="Q98"/>
      <c r="R98"/>
      <c r="S98"/>
      <c r="T98"/>
      <c r="U98"/>
      <c r="V98"/>
      <c r="W98"/>
    </row>
    <row r="99" spans="1:33" s="22" customFormat="1" x14ac:dyDescent="0.25">
      <c r="A99" s="62"/>
      <c r="B99" s="63"/>
      <c r="C99" s="64"/>
      <c r="D99" s="64"/>
      <c r="E99" s="64"/>
      <c r="F99" s="62"/>
      <c r="G99" s="63"/>
      <c r="H99" s="65"/>
      <c r="I99" s="65"/>
      <c r="J99" s="65"/>
      <c r="K99" s="65"/>
      <c r="L99" s="65"/>
      <c r="M99" s="65"/>
      <c r="N99" s="65"/>
      <c r="O99" s="65"/>
      <c r="P99" s="65"/>
      <c r="Q99" s="66"/>
      <c r="R99" s="66"/>
      <c r="S99" s="66"/>
      <c r="T99" s="66"/>
      <c r="U99" s="66"/>
      <c r="V99" s="62"/>
      <c r="W99" s="63"/>
      <c r="X99" s="65"/>
      <c r="Y99" s="65"/>
      <c r="Z99" s="65"/>
      <c r="AA99" s="65"/>
      <c r="AB99" s="65"/>
      <c r="AC99" s="65"/>
      <c r="AD99" s="65"/>
      <c r="AE99" s="65"/>
      <c r="AF99" s="65"/>
      <c r="AG99" s="65"/>
    </row>
    <row r="100" spans="1:33" s="22" customFormat="1" x14ac:dyDescent="0.25">
      <c r="A100" s="62"/>
      <c r="B100" s="63"/>
      <c r="C100" s="64"/>
      <c r="D100" s="64"/>
      <c r="E100" s="64"/>
      <c r="F100" s="62"/>
      <c r="G100" s="55" t="s">
        <v>1538</v>
      </c>
      <c r="H100" s="59" t="s">
        <v>86</v>
      </c>
      <c r="I100" s="59" t="s">
        <v>87</v>
      </c>
      <c r="J100" s="64"/>
      <c r="K100" s="64"/>
      <c r="L100" s="62"/>
      <c r="M100" s="63"/>
      <c r="N100" s="66"/>
      <c r="O100" s="66"/>
      <c r="P100" s="66"/>
    </row>
    <row r="101" spans="1:33" s="22" customFormat="1" x14ac:dyDescent="0.25">
      <c r="A101" s="62"/>
      <c r="B101" s="63"/>
      <c r="C101" s="64"/>
      <c r="D101" s="64"/>
      <c r="E101" s="64"/>
      <c r="F101" s="62"/>
      <c r="G101" s="55" t="s">
        <v>879</v>
      </c>
      <c r="H101" s="59" t="str">
        <f>IFERROR(VLOOKUP($G101,$G$3:$H$50,2,FALSE),"")</f>
        <v/>
      </c>
      <c r="I101" s="59" t="str">
        <f>IFERROR(VLOOKUP($G101,$G$51:$H$98,2,FALSE),"")</f>
        <v/>
      </c>
      <c r="J101" s="64"/>
      <c r="K101" s="64"/>
      <c r="L101" s="62"/>
      <c r="M101" s="63"/>
      <c r="N101" s="66"/>
      <c r="O101" s="66"/>
      <c r="P101" s="66"/>
    </row>
    <row r="102" spans="1:33" s="22" customFormat="1" x14ac:dyDescent="0.25">
      <c r="A102" s="62"/>
      <c r="B102" s="63"/>
      <c r="C102" s="64"/>
      <c r="D102" s="64"/>
      <c r="E102" s="64"/>
      <c r="F102" s="62"/>
      <c r="G102" s="55" t="s">
        <v>880</v>
      </c>
      <c r="H102" s="59" t="str">
        <f t="shared" ref="H102:H107" si="10">IFERROR(VLOOKUP($G102,$G$3:$H$50,2,FALSE),"")</f>
        <v/>
      </c>
      <c r="I102" s="59" t="str">
        <f t="shared" ref="I102:I107" si="11">IFERROR(VLOOKUP($G102,$G$51:$H$98,2,FALSE),"")</f>
        <v/>
      </c>
      <c r="J102" s="64"/>
      <c r="K102" s="64"/>
      <c r="L102" s="62"/>
      <c r="M102" s="63"/>
      <c r="N102" s="66"/>
      <c r="O102" s="66"/>
      <c r="P102" s="66"/>
    </row>
    <row r="103" spans="1:33" s="22" customFormat="1" x14ac:dyDescent="0.25">
      <c r="A103" s="62"/>
      <c r="B103" s="63"/>
      <c r="C103" s="64"/>
      <c r="D103" s="64"/>
      <c r="E103" s="64"/>
      <c r="F103" s="62"/>
      <c r="G103" s="55" t="s">
        <v>881</v>
      </c>
      <c r="H103" s="59" t="str">
        <f t="shared" si="10"/>
        <v/>
      </c>
      <c r="I103" s="59" t="str">
        <f t="shared" si="11"/>
        <v/>
      </c>
      <c r="J103" s="64"/>
      <c r="K103" s="64"/>
      <c r="L103" s="62"/>
      <c r="M103" s="63"/>
      <c r="N103" s="66"/>
      <c r="O103" s="66"/>
      <c r="P103" s="66"/>
    </row>
    <row r="104" spans="1:33" s="22" customFormat="1" x14ac:dyDescent="0.25">
      <c r="A104" s="62"/>
      <c r="B104" s="63"/>
      <c r="C104" s="64"/>
      <c r="D104" s="64"/>
      <c r="E104" s="64"/>
      <c r="F104" s="62"/>
      <c r="G104" s="55" t="s">
        <v>882</v>
      </c>
      <c r="H104" s="59" t="str">
        <f t="shared" si="10"/>
        <v/>
      </c>
      <c r="I104" s="59" t="str">
        <f t="shared" si="11"/>
        <v/>
      </c>
      <c r="J104" s="64"/>
      <c r="K104" s="64"/>
      <c r="L104" s="62"/>
      <c r="M104" s="63"/>
      <c r="N104" s="66"/>
      <c r="O104" s="66"/>
      <c r="P104" s="66"/>
    </row>
    <row r="105" spans="1:33" s="22" customFormat="1" x14ac:dyDescent="0.25">
      <c r="A105" s="62"/>
      <c r="B105" s="63"/>
      <c r="C105" s="64"/>
      <c r="D105" s="64"/>
      <c r="E105" s="64"/>
      <c r="F105" s="62"/>
      <c r="G105" s="55" t="s">
        <v>883</v>
      </c>
      <c r="H105" s="59" t="str">
        <f t="shared" si="10"/>
        <v/>
      </c>
      <c r="I105" s="59" t="str">
        <f t="shared" si="11"/>
        <v/>
      </c>
      <c r="J105" s="64"/>
      <c r="K105" s="64"/>
      <c r="L105" s="62"/>
      <c r="M105" s="63"/>
      <c r="N105" s="66"/>
      <c r="O105" s="66"/>
      <c r="P105" s="66"/>
    </row>
    <row r="106" spans="1:33" s="22" customFormat="1" x14ac:dyDescent="0.25">
      <c r="A106" s="62"/>
      <c r="B106" s="63"/>
      <c r="C106" s="64"/>
      <c r="D106" s="64"/>
      <c r="E106" s="64"/>
      <c r="F106" s="62"/>
      <c r="G106" s="55" t="s">
        <v>884</v>
      </c>
      <c r="H106" s="59" t="str">
        <f t="shared" si="10"/>
        <v/>
      </c>
      <c r="I106" s="59" t="str">
        <f t="shared" si="11"/>
        <v/>
      </c>
      <c r="J106" s="64"/>
      <c r="K106" s="64"/>
      <c r="L106" s="62"/>
      <c r="M106" s="63"/>
      <c r="N106" s="66"/>
      <c r="O106" s="66"/>
      <c r="P106" s="66"/>
    </row>
    <row r="107" spans="1:33" s="22" customFormat="1" x14ac:dyDescent="0.25">
      <c r="A107" s="62"/>
      <c r="B107" s="63"/>
      <c r="C107" s="64"/>
      <c r="D107" s="64"/>
      <c r="E107" s="64"/>
      <c r="F107" s="62"/>
      <c r="G107" s="55" t="s">
        <v>885</v>
      </c>
      <c r="H107" s="59" t="str">
        <f t="shared" si="10"/>
        <v/>
      </c>
      <c r="I107" s="59" t="str">
        <f t="shared" si="11"/>
        <v/>
      </c>
      <c r="J107" s="64"/>
      <c r="K107" s="64"/>
      <c r="L107" s="62"/>
      <c r="M107" s="63"/>
      <c r="N107" s="66"/>
      <c r="O107" s="66"/>
      <c r="P107" s="66"/>
    </row>
    <row r="108" spans="1:33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/>
      <c r="R108"/>
      <c r="S108"/>
      <c r="T108"/>
      <c r="U108"/>
      <c r="V108"/>
      <c r="W108"/>
    </row>
    <row r="109" spans="1:33" x14ac:dyDescent="0.25">
      <c r="A109" s="22"/>
      <c r="B109" s="22"/>
      <c r="C109" s="22"/>
      <c r="D109" s="22"/>
      <c r="E109" s="22"/>
      <c r="F109" s="22"/>
      <c r="G109" s="57" t="s">
        <v>990</v>
      </c>
      <c r="H109" s="59" t="s">
        <v>86</v>
      </c>
      <c r="I109" s="59" t="s">
        <v>87</v>
      </c>
      <c r="J109" s="22"/>
      <c r="K109" s="22"/>
      <c r="L109" s="22"/>
      <c r="M109" s="22"/>
      <c r="N109" s="22"/>
      <c r="O109" s="22"/>
      <c r="P109" s="22"/>
      <c r="Q109"/>
      <c r="R109"/>
      <c r="S109"/>
      <c r="T109"/>
      <c r="U109"/>
      <c r="V109"/>
      <c r="W109"/>
    </row>
    <row r="110" spans="1:33" x14ac:dyDescent="0.25">
      <c r="G110" s="55" t="s">
        <v>880</v>
      </c>
      <c r="H110" s="53" t="str">
        <f>IFERROR(H102-H$101,"")</f>
        <v/>
      </c>
      <c r="I110" s="53" t="str">
        <f>IFERROR(I102-I$101,"")</f>
        <v/>
      </c>
      <c r="J110" s="44"/>
      <c r="K110" s="44"/>
      <c r="L110" s="16"/>
      <c r="M110" s="16"/>
      <c r="N110" s="16"/>
      <c r="O110" s="16"/>
      <c r="P110" s="16"/>
      <c r="Q110"/>
      <c r="R110"/>
      <c r="S110"/>
      <c r="T110"/>
      <c r="U110"/>
      <c r="V110"/>
      <c r="W110"/>
    </row>
    <row r="111" spans="1:33" x14ac:dyDescent="0.25">
      <c r="G111" s="55" t="s">
        <v>881</v>
      </c>
      <c r="H111" s="53" t="str">
        <f t="shared" ref="H111:I115" si="12">IFERROR(H103-H$101,"")</f>
        <v/>
      </c>
      <c r="I111" s="53" t="str">
        <f t="shared" si="12"/>
        <v/>
      </c>
      <c r="J111" s="44"/>
      <c r="K111" s="44"/>
      <c r="L111" s="16"/>
      <c r="M111" s="16"/>
      <c r="N111" s="16"/>
      <c r="O111" s="16"/>
      <c r="P111" s="16"/>
      <c r="Q111"/>
      <c r="R111"/>
      <c r="S111"/>
      <c r="T111"/>
      <c r="U111"/>
      <c r="V111"/>
      <c r="W111"/>
    </row>
    <row r="112" spans="1:33" x14ac:dyDescent="0.25">
      <c r="G112" s="55" t="s">
        <v>882</v>
      </c>
      <c r="H112" s="53" t="str">
        <f t="shared" si="12"/>
        <v/>
      </c>
      <c r="I112" s="53" t="str">
        <f t="shared" si="12"/>
        <v/>
      </c>
      <c r="J112" s="44"/>
      <c r="K112" s="44"/>
      <c r="L112" s="16"/>
      <c r="M112" s="16"/>
      <c r="N112" s="16"/>
      <c r="O112" s="16"/>
      <c r="P112" s="16"/>
      <c r="Q112"/>
      <c r="R112"/>
      <c r="S112"/>
      <c r="T112"/>
      <c r="U112"/>
      <c r="V112"/>
      <c r="W112"/>
    </row>
    <row r="113" spans="7:23" x14ac:dyDescent="0.25">
      <c r="G113" s="55" t="s">
        <v>883</v>
      </c>
      <c r="H113" s="53" t="str">
        <f t="shared" si="12"/>
        <v/>
      </c>
      <c r="I113" s="53" t="str">
        <f t="shared" si="12"/>
        <v/>
      </c>
      <c r="J113" s="44"/>
      <c r="K113" s="44"/>
      <c r="L113" s="16"/>
      <c r="M113" s="16"/>
      <c r="N113" s="16"/>
      <c r="O113" s="16"/>
      <c r="P113" s="16"/>
      <c r="Q113"/>
      <c r="R113"/>
      <c r="S113"/>
      <c r="T113"/>
      <c r="U113"/>
      <c r="V113"/>
      <c r="W113"/>
    </row>
    <row r="114" spans="7:23" x14ac:dyDescent="0.25">
      <c r="G114" s="55" t="s">
        <v>884</v>
      </c>
      <c r="H114" s="53" t="str">
        <f t="shared" si="12"/>
        <v/>
      </c>
      <c r="I114" s="53" t="str">
        <f t="shared" si="12"/>
        <v/>
      </c>
      <c r="J114" s="44"/>
      <c r="K114" s="44"/>
      <c r="L114" s="16"/>
      <c r="M114" s="16"/>
      <c r="N114" s="16"/>
      <c r="O114" s="16"/>
      <c r="P114" s="16"/>
      <c r="Q114"/>
      <c r="R114"/>
      <c r="S114"/>
      <c r="T114"/>
      <c r="U114"/>
      <c r="V114"/>
      <c r="W114"/>
    </row>
    <row r="115" spans="7:23" x14ac:dyDescent="0.25">
      <c r="G115" s="55" t="s">
        <v>885</v>
      </c>
      <c r="H115" s="53" t="str">
        <f t="shared" si="12"/>
        <v/>
      </c>
      <c r="I115" s="53" t="str">
        <f t="shared" si="12"/>
        <v/>
      </c>
      <c r="J115" s="44"/>
      <c r="K115" s="44"/>
      <c r="L115" s="16"/>
      <c r="M115" s="16"/>
      <c r="N115" s="16"/>
      <c r="O115" s="16"/>
      <c r="P115" s="16"/>
      <c r="Q115"/>
      <c r="R115"/>
      <c r="S115"/>
      <c r="T115"/>
      <c r="U115"/>
      <c r="V115"/>
      <c r="W115"/>
    </row>
    <row r="116" spans="7:23" x14ac:dyDescent="0.25">
      <c r="J116" s="44"/>
      <c r="K116" s="44"/>
      <c r="L116" s="16"/>
      <c r="M116" s="16"/>
      <c r="N116" s="16"/>
      <c r="O116" s="16"/>
      <c r="P116" s="16"/>
      <c r="Q116"/>
      <c r="R116"/>
      <c r="S116"/>
      <c r="T116"/>
      <c r="U116"/>
      <c r="V116"/>
      <c r="W116"/>
    </row>
    <row r="117" spans="7:23" s="44" customFormat="1" x14ac:dyDescent="0.25">
      <c r="G117" s="55" t="s">
        <v>1543</v>
      </c>
      <c r="H117" s="59" t="s">
        <v>1544</v>
      </c>
    </row>
    <row r="118" spans="7:23" s="44" customFormat="1" x14ac:dyDescent="0.25">
      <c r="G118" s="53" t="s">
        <v>199</v>
      </c>
      <c r="H118" s="59">
        <f>IFERROR(VLOOKUP($G118,$B$3:$D$50,3,FALSE),"")</f>
        <v>40</v>
      </c>
    </row>
    <row r="119" spans="7:23" s="44" customFormat="1" x14ac:dyDescent="0.25">
      <c r="G119" s="53" t="s">
        <v>856</v>
      </c>
      <c r="H119" s="59" t="str">
        <f t="shared" ref="H119:H121" si="13">IFERROR(VLOOKUP($G119,$B$3:$D$50,3,FALSE),"")</f>
        <v/>
      </c>
    </row>
    <row r="120" spans="7:23" s="44" customFormat="1" x14ac:dyDescent="0.25">
      <c r="G120" s="53" t="s">
        <v>796</v>
      </c>
      <c r="H120" s="59" t="str">
        <f t="shared" si="13"/>
        <v/>
      </c>
    </row>
    <row r="121" spans="7:23" s="44" customFormat="1" x14ac:dyDescent="0.25">
      <c r="G121" s="53" t="s">
        <v>798</v>
      </c>
      <c r="H121" s="59" t="str">
        <f t="shared" si="13"/>
        <v/>
      </c>
    </row>
    <row r="122" spans="7:23" s="44" customFormat="1" x14ac:dyDescent="0.25"/>
    <row r="123" spans="7:23" s="44" customFormat="1" x14ac:dyDescent="0.25">
      <c r="G123" s="55" t="s">
        <v>1541</v>
      </c>
      <c r="H123" s="59" t="s">
        <v>86</v>
      </c>
      <c r="I123" s="59" t="s">
        <v>87</v>
      </c>
    </row>
    <row r="124" spans="7:23" s="44" customFormat="1" x14ac:dyDescent="0.25">
      <c r="G124" s="53" t="s">
        <v>199</v>
      </c>
      <c r="H124" s="53">
        <f>IFERROR(VLOOKUP($G124,$L$3:$M$50,2,FALSE),"")</f>
        <v>0</v>
      </c>
      <c r="I124" s="73" t="str">
        <f>IFERROR(VLOOKUP($G124,$L$51:$M$98,2,FALSE),"")</f>
        <v/>
      </c>
    </row>
    <row r="125" spans="7:23" s="44" customFormat="1" x14ac:dyDescent="0.25">
      <c r="G125" s="53" t="s">
        <v>856</v>
      </c>
      <c r="H125" s="53" t="str">
        <f>IFERROR(VLOOKUP($G125,$L$3:$M$98,2,FALSE),"")</f>
        <v/>
      </c>
      <c r="I125" s="73" t="str">
        <f t="shared" ref="I125:I127" si="14">IFERROR(VLOOKUP($G125,$L$51:$M$98,2,FALSE),"")</f>
        <v/>
      </c>
    </row>
    <row r="126" spans="7:23" s="44" customFormat="1" x14ac:dyDescent="0.25">
      <c r="G126" s="53" t="s">
        <v>796</v>
      </c>
      <c r="H126" s="53" t="str">
        <f>IFERROR(VLOOKUP($G126,$L$3:$M$98,2,FALSE),"")</f>
        <v/>
      </c>
      <c r="I126" s="73" t="str">
        <f t="shared" si="14"/>
        <v/>
      </c>
    </row>
    <row r="127" spans="7:23" s="44" customFormat="1" x14ac:dyDescent="0.25">
      <c r="G127" s="53" t="s">
        <v>798</v>
      </c>
      <c r="H127" s="53" t="str">
        <f>IFERROR(VLOOKUP($G127,$L$3:$M$98,2,FALSE),"")</f>
        <v/>
      </c>
      <c r="I127" s="73" t="str">
        <f t="shared" si="14"/>
        <v/>
      </c>
    </row>
    <row r="128" spans="7:23" s="44" customFormat="1" x14ac:dyDescent="0.25"/>
    <row r="129" spans="7:23" x14ac:dyDescent="0.25">
      <c r="G129" s="55" t="s">
        <v>1539</v>
      </c>
      <c r="H129" s="59" t="s">
        <v>86</v>
      </c>
      <c r="I129" s="59" t="s">
        <v>87</v>
      </c>
      <c r="J129" s="44"/>
      <c r="K129" s="44"/>
      <c r="L129" s="16"/>
      <c r="M129" s="16"/>
      <c r="N129" s="16"/>
      <c r="O129" s="16"/>
      <c r="P129" s="16"/>
      <c r="Q129"/>
      <c r="R129"/>
      <c r="S129"/>
      <c r="T129"/>
      <c r="U129"/>
      <c r="V129"/>
      <c r="W129"/>
    </row>
    <row r="130" spans="7:23" x14ac:dyDescent="0.25">
      <c r="G130" s="55" t="s">
        <v>880</v>
      </c>
      <c r="H130" s="53" t="str">
        <f>IF(OR(M21="",M22=""),"",IF(AND(H110&lt;=3,H111&lt;=3),"+/-",IF(H110=MIN(H110:H111),"+","")))</f>
        <v/>
      </c>
      <c r="I130" s="73" t="str">
        <f>IF(OR(N21="",N22=""),"",IF(AND(I110&lt;=3,I111&lt;=3),"+/-",IF(I110=MIN(I110:I111),"+","")))</f>
        <v/>
      </c>
      <c r="J130" s="44"/>
      <c r="K130" s="44"/>
      <c r="L130" s="16"/>
      <c r="M130" s="16"/>
      <c r="N130" s="16"/>
      <c r="O130" s="16"/>
      <c r="P130" s="16"/>
      <c r="Q130"/>
      <c r="R130"/>
      <c r="S130"/>
      <c r="T130"/>
      <c r="U130"/>
      <c r="V130"/>
      <c r="W130"/>
    </row>
    <row r="131" spans="7:23" x14ac:dyDescent="0.25">
      <c r="G131" s="55" t="s">
        <v>881</v>
      </c>
      <c r="H131" s="53" t="str">
        <f>IF(OR(M21="",M23=""),"",IF(AND(H110&lt;=3,H111&lt;=3),"+/-",IF(H111=MIN(H110:H111),"+","")))</f>
        <v/>
      </c>
      <c r="I131" s="73" t="str">
        <f>IF(OR(N21="",N23=""),"",IF(AND(I110&lt;=3,I111&lt;=3),"+/-",IF(I111=MIN(I110:I111),"+","")))</f>
        <v/>
      </c>
      <c r="J131" s="44"/>
      <c r="K131" s="44"/>
      <c r="L131" s="16"/>
      <c r="M131" s="16"/>
      <c r="N131" s="16"/>
      <c r="O131" s="16"/>
      <c r="P131" s="16"/>
      <c r="Q131"/>
      <c r="R131"/>
      <c r="S131"/>
      <c r="T131"/>
      <c r="U131"/>
      <c r="V131"/>
      <c r="W131"/>
    </row>
    <row r="132" spans="7:23" x14ac:dyDescent="0.25">
      <c r="G132" s="55" t="s">
        <v>882</v>
      </c>
      <c r="H132" s="53" t="str">
        <f>IF(OR(M21="",M24=""),"",IF(OR(AND(H112&lt;=3,H113&lt;=3),AND(H112&lt;=3,H114&lt;=3,),AND(H112&lt;=3,H115&lt;=3)),"+/-",IF(H112=MIN(H112:H115),"+","")))</f>
        <v/>
      </c>
      <c r="I132" s="73" t="str">
        <f>IF(OR(N21="",N24=""),"",IF(OR(AND(I112&lt;=3,I113&lt;=3),AND(I112&lt;=3,I114&lt;=3,),AND(I112&lt;=3,I115&lt;=3)),"+/-",IF(I112=MIN(I112:I115),"+","")))</f>
        <v/>
      </c>
      <c r="J132" s="44"/>
      <c r="K132" s="44"/>
      <c r="L132" s="16"/>
      <c r="M132" s="16"/>
      <c r="N132" s="16"/>
      <c r="O132" s="16"/>
      <c r="P132" s="16"/>
      <c r="Q132"/>
      <c r="R132"/>
      <c r="S132"/>
      <c r="T132"/>
      <c r="U132"/>
      <c r="V132"/>
      <c r="W132"/>
    </row>
    <row r="133" spans="7:23" x14ac:dyDescent="0.25">
      <c r="G133" s="55" t="s">
        <v>883</v>
      </c>
      <c r="H133" s="53" t="str">
        <f>IF(OR(M21="",M25=""),"",IF(OR(AND(H112&lt;=3,H113&lt;=3),AND(H113&lt;=3,H114&lt;=3,),AND(H113&lt;=3,H115&lt;=3)),"+/-",IF(H113=MIN(H112:H115),"+","")))</f>
        <v/>
      </c>
      <c r="I133" s="73" t="str">
        <f>IF(OR(N21="",N25=""),"",IF(OR(AND(I112&lt;=3,I113&lt;=3),AND(I113&lt;=3,I114&lt;=3,),AND(I113&lt;=3,I115&lt;=3)),"+/-",IF(I113=MIN(I112:I115),"+","")))</f>
        <v/>
      </c>
      <c r="J133" s="44"/>
      <c r="K133" s="44"/>
      <c r="L133" s="16"/>
      <c r="M133" s="16"/>
      <c r="N133" s="16"/>
      <c r="O133" s="16"/>
      <c r="P133" s="16"/>
      <c r="Q133"/>
      <c r="R133"/>
      <c r="S133"/>
      <c r="T133"/>
      <c r="U133"/>
      <c r="V133"/>
      <c r="W133"/>
    </row>
    <row r="134" spans="7:23" x14ac:dyDescent="0.25">
      <c r="G134" s="55" t="s">
        <v>884</v>
      </c>
      <c r="H134" s="53" t="str">
        <f>IF(OR(M21="",M26=""),"",IF(OR(AND(H114&lt;=3,H115&lt;=3),AND(H114&lt;=3,H112&lt;=3,),AND(H114&lt;=3,H113&lt;=3)),"+/-",IF(H114=MIN(H112:H115),"+","")))</f>
        <v/>
      </c>
      <c r="I134" s="73" t="str">
        <f>IF(OR(N21="",N26=""),"",IF(OR(AND(I114&lt;=3,I115&lt;=3),AND(I114&lt;=3,I112&lt;=3,),AND(I114&lt;=3,I113&lt;=3)),"+/-",IF(I114=MIN(I112:I115),"+","")))</f>
        <v/>
      </c>
      <c r="J134" s="44"/>
      <c r="K134" s="44"/>
      <c r="L134" s="16"/>
      <c r="M134" s="16"/>
      <c r="N134" s="16"/>
      <c r="O134" s="16"/>
      <c r="P134" s="16"/>
      <c r="Q134"/>
      <c r="R134"/>
      <c r="S134"/>
      <c r="T134"/>
      <c r="U134"/>
      <c r="V134"/>
      <c r="W134"/>
    </row>
    <row r="135" spans="7:23" x14ac:dyDescent="0.25">
      <c r="G135" s="55" t="s">
        <v>885</v>
      </c>
      <c r="H135" s="53" t="str">
        <f>IF(OR(M21="",M27=""),"",IF(OR(AND(H115&lt;=3,H112&lt;=3),AND(H115&lt;=3,H113&lt;=3,),AND(H115&lt;=3,H114&lt;=3)),"+/-",IF(H115=MIN(H112:H115),"+","")))</f>
        <v/>
      </c>
      <c r="I135" s="73" t="str">
        <f>IF(OR(N21="",N27=""),"",IF(OR(AND(I115&lt;=3,I112&lt;=3),AND(I115&lt;=3,I113&lt;=3,),AND(I115&lt;=3,I114&lt;=3)),"+/-",IF(I115=MIN(I112:I115),"+","")))</f>
        <v/>
      </c>
      <c r="J135" s="44"/>
      <c r="K135" s="44"/>
      <c r="L135" s="16"/>
      <c r="M135" s="16"/>
      <c r="N135" s="16"/>
      <c r="O135" s="16"/>
      <c r="P135" s="16"/>
      <c r="Q135"/>
      <c r="R135"/>
      <c r="S135"/>
      <c r="T135"/>
      <c r="U135"/>
      <c r="V135"/>
      <c r="W135"/>
    </row>
    <row r="136" spans="7:23" s="44" customFormat="1" x14ac:dyDescent="0.25"/>
    <row r="137" spans="7:23" x14ac:dyDescent="0.25">
      <c r="G137" s="55" t="s">
        <v>1540</v>
      </c>
      <c r="H137" s="59" t="s">
        <v>86</v>
      </c>
      <c r="I137" s="59" t="s">
        <v>87</v>
      </c>
      <c r="J137" s="44"/>
      <c r="K137" s="44"/>
      <c r="L137" s="16"/>
      <c r="M137" s="16"/>
      <c r="N137" s="16"/>
      <c r="O137" s="16"/>
      <c r="P137" s="16"/>
      <c r="Q137"/>
      <c r="R137"/>
      <c r="S137"/>
      <c r="T137"/>
      <c r="U137"/>
      <c r="V137"/>
      <c r="W137"/>
    </row>
    <row r="138" spans="7:23" x14ac:dyDescent="0.25">
      <c r="G138" s="53" t="s">
        <v>199</v>
      </c>
      <c r="H138" s="53" t="str">
        <f>IF(H124="","",IF($H118&lt;=35,IF(H124&lt;=1,"",IF(H124&gt;=2,"+","+/-")),IF($H118&lt;=37,IF(H124&lt;1.5,"",IF(H124&gt;=3,"+","+/-")),IF(H124&lt;3,"",IF(H124&gt;=6,"+",IF(H124&gt;=3,"+/-",""))))))</f>
        <v/>
      </c>
      <c r="I138" s="53" t="str">
        <f t="shared" ref="I138" si="15">IF(I124="","",IF($H118&lt;=35,IF(I124&lt;=1,"",IF(I124&gt;=2,"+","+/-")),IF($H118&lt;=37,IF(I124&lt;1.5,"",IF(I124&gt;=3,"+","+/-")),IF(I124&lt;3,"",IF(I124&gt;=6,"+",IF(I124&gt;=3,"+/-",""))))))</f>
        <v/>
      </c>
      <c r="J138" s="44"/>
      <c r="K138" s="44"/>
      <c r="L138" s="16"/>
      <c r="M138" s="16"/>
      <c r="N138" s="16"/>
      <c r="O138" s="16"/>
      <c r="P138" s="16"/>
      <c r="Q138"/>
      <c r="R138"/>
      <c r="S138"/>
      <c r="T138"/>
      <c r="U138"/>
      <c r="V138"/>
      <c r="W138"/>
    </row>
    <row r="139" spans="7:23" x14ac:dyDescent="0.25">
      <c r="G139" s="53" t="s">
        <v>856</v>
      </c>
      <c r="H139" s="53" t="str">
        <f t="shared" ref="H139:I139" si="16">IF(H125="","",IF($H119&lt;=35,IF(H125&lt;=1,"",IF(H125&gt;=2,"+","+/-")),IF($H119&lt;=37,IF(H125&lt;1.5,"",IF(H125&gt;=3,"+","+/-")),IF(H125&lt;3,"",IF(H125&gt;=6,"+",IF(H125&gt;=3,"+/-",""))))))</f>
        <v/>
      </c>
      <c r="I139" s="53" t="str">
        <f t="shared" si="16"/>
        <v/>
      </c>
      <c r="J139" s="44"/>
      <c r="K139" s="44"/>
      <c r="L139" s="16"/>
      <c r="M139" s="16"/>
      <c r="N139" s="16"/>
      <c r="O139" s="16"/>
      <c r="P139" s="16"/>
      <c r="Q139"/>
      <c r="R139"/>
      <c r="S139"/>
      <c r="T139"/>
      <c r="U139"/>
      <c r="V139"/>
      <c r="W139"/>
    </row>
    <row r="140" spans="7:23" x14ac:dyDescent="0.25">
      <c r="G140" s="53" t="s">
        <v>796</v>
      </c>
      <c r="H140" s="53" t="str">
        <f t="shared" ref="H140:I140" si="17">IF(H126="","",IF($H120&lt;=35,IF(H126&lt;=1,"",IF(H126&gt;=2,"+","+/-")),IF($H120&lt;=37,IF(H126&lt;1.5,"",IF(H126&gt;=3,"+","+/-")),IF(H126&lt;3,"",IF(H126&gt;=6,"+",IF(H126&gt;=3,"+/-",""))))))</f>
        <v/>
      </c>
      <c r="I140" s="53" t="str">
        <f t="shared" si="17"/>
        <v/>
      </c>
      <c r="J140" s="44"/>
      <c r="K140" s="44"/>
      <c r="L140" s="16"/>
      <c r="M140" s="16"/>
      <c r="N140" s="16"/>
      <c r="O140" s="16"/>
      <c r="P140" s="16"/>
      <c r="Q140"/>
      <c r="R140"/>
      <c r="S140"/>
      <c r="T140"/>
      <c r="U140"/>
      <c r="V140"/>
      <c r="W140"/>
    </row>
    <row r="141" spans="7:23" x14ac:dyDescent="0.25">
      <c r="G141" s="53" t="s">
        <v>798</v>
      </c>
      <c r="H141" s="53" t="str">
        <f t="shared" ref="H141:I141" si="18">IF(H127="","",IF($H121&lt;=35,IF(H127&lt;=1,"",IF(H127&gt;=2,"+","+/-")),IF($H121&lt;=37,IF(H127&lt;1.5,"",IF(H127&gt;=3,"+","+/-")),IF(H127&lt;3,"",IF(H127&gt;=6,"+",IF(H127&gt;=3,"+/-",""))))))</f>
        <v/>
      </c>
      <c r="I141" s="53" t="str">
        <f t="shared" si="18"/>
        <v/>
      </c>
      <c r="J141" s="44"/>
      <c r="K141" s="44"/>
      <c r="L141" s="16"/>
      <c r="M141" s="16"/>
      <c r="N141" s="16"/>
      <c r="O141" s="16"/>
      <c r="P141" s="16"/>
      <c r="Q141"/>
      <c r="R141"/>
      <c r="S141"/>
      <c r="T141"/>
      <c r="U141"/>
      <c r="V141"/>
      <c r="W141"/>
    </row>
    <row r="142" spans="7:23" x14ac:dyDescent="0.25">
      <c r="G142" s="53" t="s">
        <v>991</v>
      </c>
      <c r="H142" s="53" t="str">
        <f>IF(OR(H138="+/-",H140="+/-",H141="+/-"),"+/-",(IF(AND(H138="+",H139="+",H140="",H141=""),"Methicillin Resistant Non-SA",IF(AND(H138="+",H139="",H141="+"),"Methicillin Sensitive SA",IF(AND(H138="+",H139="+",H140="",H141="+"),"HA-Methicillin Resistant SA",IF(AND(H138="+",H139="+",H140="+",H141="+"),"CA-Methicillin Resistant SA",""))))))</f>
        <v/>
      </c>
      <c r="I142" s="53" t="str">
        <f t="shared" ref="I142" si="19">IF(OR(I138="+/-",I140="+/-",I141="+/-"),"+/-",(IF(AND(I138="+",I139="+",I140="",I141=""),"Methicillin Resistant Non-SA",IF(AND(I138="+",I139="",I141="+"),"Methicillin Sensitive SA",IF(AND(I138="+",I139="+",I140="",I141="+"),"HA-Methicillin Resistant SA",IF(AND(I138="+",I139="+",I140="+",I141="+"),"CA-Methicillin Resistant SA",""))))))</f>
        <v/>
      </c>
      <c r="J142" s="44"/>
      <c r="K142" s="44"/>
      <c r="L142" s="16"/>
      <c r="M142" s="16"/>
      <c r="N142" s="16"/>
      <c r="O142" s="16"/>
      <c r="P142" s="16"/>
      <c r="Q142"/>
      <c r="R142"/>
      <c r="S142"/>
      <c r="T142"/>
      <c r="U142"/>
      <c r="V142"/>
      <c r="W142"/>
    </row>
  </sheetData>
  <mergeCells count="4">
    <mergeCell ref="A1:E1"/>
    <mergeCell ref="F1:J1"/>
    <mergeCell ref="K1:M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>
      <selection activeCell="D38" sqref="D38"/>
    </sheetView>
  </sheetViews>
  <sheetFormatPr defaultRowHeight="15" x14ac:dyDescent="0.25"/>
  <cols>
    <col min="1" max="1" width="35.5703125" style="16" customWidth="1"/>
    <col min="2" max="2" width="28.5703125" style="16" customWidth="1"/>
    <col min="3" max="3" width="33.5703125" style="16" customWidth="1"/>
    <col min="4" max="4" width="41.5703125" style="16" customWidth="1"/>
    <col min="5" max="5" width="22" style="16" customWidth="1"/>
    <col min="6" max="16384" width="9.140625" style="16"/>
  </cols>
  <sheetData>
    <row r="1" spans="1:7" x14ac:dyDescent="0.25">
      <c r="A1" s="49" t="s">
        <v>233</v>
      </c>
      <c r="B1" s="49" t="s">
        <v>996</v>
      </c>
      <c r="C1" s="49" t="s">
        <v>235</v>
      </c>
      <c r="D1" s="49" t="s">
        <v>236</v>
      </c>
      <c r="E1" s="49" t="s">
        <v>997</v>
      </c>
      <c r="F1" s="49" t="s">
        <v>237</v>
      </c>
      <c r="G1" s="49" t="s">
        <v>998</v>
      </c>
    </row>
    <row r="2" spans="1:7" x14ac:dyDescent="0.25">
      <c r="A2" s="44" t="s">
        <v>238</v>
      </c>
      <c r="B2" s="44" t="s">
        <v>238</v>
      </c>
      <c r="C2" s="44" t="s">
        <v>239</v>
      </c>
      <c r="D2" s="44" t="s">
        <v>240</v>
      </c>
      <c r="E2" s="50" t="s">
        <v>999</v>
      </c>
      <c r="F2" s="44">
        <v>20</v>
      </c>
      <c r="G2" s="44" t="s">
        <v>1000</v>
      </c>
    </row>
    <row r="3" spans="1:7" x14ac:dyDescent="0.25">
      <c r="A3" s="44" t="s">
        <v>241</v>
      </c>
      <c r="B3" s="44" t="s">
        <v>241</v>
      </c>
      <c r="C3" s="44" t="s">
        <v>239</v>
      </c>
      <c r="D3" s="44" t="s">
        <v>242</v>
      </c>
      <c r="E3" s="50" t="s">
        <v>999</v>
      </c>
      <c r="F3" s="44">
        <v>100</v>
      </c>
      <c r="G3" s="44" t="s">
        <v>1001</v>
      </c>
    </row>
    <row r="4" spans="1:7" x14ac:dyDescent="0.25">
      <c r="A4" s="44" t="s">
        <v>137</v>
      </c>
      <c r="B4" s="44" t="s">
        <v>137</v>
      </c>
      <c r="C4" s="44" t="s">
        <v>239</v>
      </c>
      <c r="D4" s="44" t="s">
        <v>240</v>
      </c>
      <c r="E4" s="50" t="s">
        <v>999</v>
      </c>
      <c r="F4" s="44">
        <v>100</v>
      </c>
      <c r="G4" s="44" t="s">
        <v>1002</v>
      </c>
    </row>
    <row r="5" spans="1:7" x14ac:dyDescent="0.25">
      <c r="A5" s="44" t="s">
        <v>243</v>
      </c>
      <c r="B5" s="44" t="s">
        <v>243</v>
      </c>
      <c r="C5" s="44" t="s">
        <v>239</v>
      </c>
      <c r="D5" s="44"/>
      <c r="E5" s="50" t="s">
        <v>999</v>
      </c>
      <c r="F5" s="44">
        <v>100</v>
      </c>
      <c r="G5" s="44" t="s">
        <v>1003</v>
      </c>
    </row>
    <row r="6" spans="1:7" x14ac:dyDescent="0.25">
      <c r="A6" s="44" t="s">
        <v>244</v>
      </c>
      <c r="B6" s="44" t="s">
        <v>245</v>
      </c>
      <c r="C6" s="44" t="s">
        <v>246</v>
      </c>
      <c r="D6" s="44" t="s">
        <v>247</v>
      </c>
      <c r="E6" s="50" t="s">
        <v>999</v>
      </c>
      <c r="F6" s="44">
        <v>50</v>
      </c>
      <c r="G6" s="44" t="s">
        <v>1004</v>
      </c>
    </row>
    <row r="7" spans="1:7" x14ac:dyDescent="0.25">
      <c r="A7" s="44" t="s">
        <v>248</v>
      </c>
      <c r="B7" s="44" t="s">
        <v>248</v>
      </c>
      <c r="C7" s="44" t="s">
        <v>239</v>
      </c>
      <c r="D7" s="44" t="s">
        <v>249</v>
      </c>
      <c r="E7" s="50" t="s">
        <v>999</v>
      </c>
      <c r="F7" s="44">
        <v>200</v>
      </c>
      <c r="G7" s="44" t="s">
        <v>1005</v>
      </c>
    </row>
    <row r="8" spans="1:7" x14ac:dyDescent="0.25">
      <c r="A8" s="44" t="s">
        <v>250</v>
      </c>
      <c r="B8" s="44" t="s">
        <v>250</v>
      </c>
      <c r="C8" s="44" t="s">
        <v>239</v>
      </c>
      <c r="D8" s="44" t="s">
        <v>251</v>
      </c>
      <c r="E8" s="50" t="s">
        <v>999</v>
      </c>
      <c r="F8" s="44">
        <v>100</v>
      </c>
      <c r="G8" s="44" t="s">
        <v>1006</v>
      </c>
    </row>
    <row r="9" spans="1:7" x14ac:dyDescent="0.25">
      <c r="A9" s="44" t="s">
        <v>252</v>
      </c>
      <c r="B9" s="44" t="s">
        <v>252</v>
      </c>
      <c r="C9" s="44" t="s">
        <v>239</v>
      </c>
      <c r="D9" s="44"/>
      <c r="E9" s="50" t="s">
        <v>999</v>
      </c>
      <c r="F9" s="44">
        <v>30</v>
      </c>
      <c r="G9" s="44" t="s">
        <v>1007</v>
      </c>
    </row>
    <row r="10" spans="1:7" x14ac:dyDescent="0.25">
      <c r="A10" s="44" t="s">
        <v>253</v>
      </c>
      <c r="B10" s="44" t="s">
        <v>253</v>
      </c>
      <c r="C10" s="44" t="s">
        <v>239</v>
      </c>
      <c r="D10" s="44"/>
      <c r="E10" s="50" t="s">
        <v>999</v>
      </c>
      <c r="F10" s="44">
        <v>50</v>
      </c>
      <c r="G10" s="44" t="s">
        <v>1008</v>
      </c>
    </row>
    <row r="11" spans="1:7" x14ac:dyDescent="0.25">
      <c r="A11" s="44" t="s">
        <v>254</v>
      </c>
      <c r="B11" s="44" t="s">
        <v>254</v>
      </c>
      <c r="C11" s="44" t="s">
        <v>239</v>
      </c>
      <c r="D11" s="44"/>
      <c r="E11" s="50" t="s">
        <v>999</v>
      </c>
      <c r="F11" s="44">
        <v>40</v>
      </c>
      <c r="G11" s="44" t="s">
        <v>1009</v>
      </c>
    </row>
    <row r="12" spans="1:7" x14ac:dyDescent="0.25">
      <c r="A12" s="44" t="s">
        <v>218</v>
      </c>
      <c r="B12" s="44" t="s">
        <v>218</v>
      </c>
      <c r="C12" s="44" t="s">
        <v>239</v>
      </c>
      <c r="D12" s="44"/>
      <c r="E12" s="50" t="s">
        <v>999</v>
      </c>
      <c r="F12" s="44">
        <v>20</v>
      </c>
      <c r="G12" s="44" t="s">
        <v>1010</v>
      </c>
    </row>
    <row r="13" spans="1:7" x14ac:dyDescent="0.25">
      <c r="A13" s="44" t="s">
        <v>255</v>
      </c>
      <c r="B13" s="44" t="s">
        <v>255</v>
      </c>
      <c r="C13" s="44" t="s">
        <v>239</v>
      </c>
      <c r="D13" s="44"/>
      <c r="E13" s="50" t="s">
        <v>999</v>
      </c>
      <c r="F13" s="44">
        <v>30</v>
      </c>
      <c r="G13" s="44" t="s">
        <v>1011</v>
      </c>
    </row>
    <row r="14" spans="1:7" x14ac:dyDescent="0.25">
      <c r="A14" s="44" t="s">
        <v>219</v>
      </c>
      <c r="B14" s="44" t="s">
        <v>219</v>
      </c>
      <c r="C14" s="44" t="s">
        <v>239</v>
      </c>
      <c r="D14" s="44"/>
      <c r="E14" s="50" t="s">
        <v>999</v>
      </c>
      <c r="F14" s="44">
        <v>20</v>
      </c>
      <c r="G14" s="44" t="s">
        <v>1012</v>
      </c>
    </row>
    <row r="15" spans="1:7" x14ac:dyDescent="0.25">
      <c r="A15" s="44" t="s">
        <v>220</v>
      </c>
      <c r="B15" s="44" t="s">
        <v>220</v>
      </c>
      <c r="C15" s="44" t="s">
        <v>239</v>
      </c>
      <c r="D15" s="44" t="s">
        <v>255</v>
      </c>
      <c r="E15" s="50" t="s">
        <v>999</v>
      </c>
      <c r="F15" s="44">
        <v>100</v>
      </c>
      <c r="G15" s="44" t="s">
        <v>1013</v>
      </c>
    </row>
    <row r="16" spans="1:7" x14ac:dyDescent="0.25">
      <c r="A16" s="44" t="s">
        <v>256</v>
      </c>
      <c r="B16" s="44" t="s">
        <v>256</v>
      </c>
      <c r="C16" s="44" t="s">
        <v>239</v>
      </c>
      <c r="D16" s="44"/>
      <c r="E16" s="50" t="s">
        <v>999</v>
      </c>
      <c r="F16" s="44">
        <v>50</v>
      </c>
      <c r="G16" s="44" t="s">
        <v>1014</v>
      </c>
    </row>
    <row r="17" spans="1:7" x14ac:dyDescent="0.25">
      <c r="A17" s="44" t="s">
        <v>257</v>
      </c>
      <c r="B17" s="44" t="s">
        <v>257</v>
      </c>
      <c r="C17" s="44" t="s">
        <v>239</v>
      </c>
      <c r="D17" s="44"/>
      <c r="E17" s="50" t="s">
        <v>999</v>
      </c>
      <c r="F17" s="44">
        <v>30</v>
      </c>
      <c r="G17" s="44" t="s">
        <v>1015</v>
      </c>
    </row>
    <row r="18" spans="1:7" x14ac:dyDescent="0.25">
      <c r="A18" s="44" t="s">
        <v>221</v>
      </c>
      <c r="B18" s="44" t="s">
        <v>221</v>
      </c>
      <c r="C18" s="44" t="s">
        <v>239</v>
      </c>
      <c r="D18" s="44"/>
      <c r="E18" s="50" t="s">
        <v>999</v>
      </c>
      <c r="F18" s="44">
        <v>30</v>
      </c>
      <c r="G18" s="44" t="s">
        <v>1016</v>
      </c>
    </row>
    <row r="19" spans="1:7" x14ac:dyDescent="0.25">
      <c r="A19" s="44" t="s">
        <v>258</v>
      </c>
      <c r="B19" s="44" t="s">
        <v>258</v>
      </c>
      <c r="C19" s="44" t="s">
        <v>239</v>
      </c>
      <c r="D19" s="44"/>
      <c r="E19" s="50" t="s">
        <v>999</v>
      </c>
      <c r="F19" s="44">
        <v>40</v>
      </c>
      <c r="G19" s="44" t="s">
        <v>1017</v>
      </c>
    </row>
    <row r="20" spans="1:7" x14ac:dyDescent="0.25">
      <c r="A20" s="44" t="s">
        <v>138</v>
      </c>
      <c r="B20" s="44" t="s">
        <v>138</v>
      </c>
      <c r="C20" s="44" t="s">
        <v>239</v>
      </c>
      <c r="D20" s="44"/>
      <c r="E20" s="50" t="s">
        <v>999</v>
      </c>
      <c r="F20" s="44">
        <v>50</v>
      </c>
      <c r="G20" s="44" t="s">
        <v>1018</v>
      </c>
    </row>
    <row r="21" spans="1:7" x14ac:dyDescent="0.25">
      <c r="A21" s="44" t="s">
        <v>139</v>
      </c>
      <c r="B21" s="44" t="s">
        <v>139</v>
      </c>
      <c r="C21" s="44" t="s">
        <v>239</v>
      </c>
      <c r="D21" s="44"/>
      <c r="E21" s="50" t="s">
        <v>999</v>
      </c>
      <c r="F21" s="44">
        <v>100</v>
      </c>
      <c r="G21" s="44" t="s">
        <v>1019</v>
      </c>
    </row>
    <row r="22" spans="1:7" x14ac:dyDescent="0.25">
      <c r="A22" s="44" t="s">
        <v>140</v>
      </c>
      <c r="B22" s="44" t="s">
        <v>140</v>
      </c>
      <c r="C22" s="44" t="s">
        <v>239</v>
      </c>
      <c r="D22" s="44"/>
      <c r="E22" s="50" t="s">
        <v>999</v>
      </c>
      <c r="F22" s="44">
        <v>20</v>
      </c>
      <c r="G22" s="44" t="s">
        <v>1020</v>
      </c>
    </row>
    <row r="23" spans="1:7" x14ac:dyDescent="0.25">
      <c r="A23" s="44" t="s">
        <v>259</v>
      </c>
      <c r="B23" s="44" t="s">
        <v>260</v>
      </c>
      <c r="C23" s="44" t="s">
        <v>261</v>
      </c>
      <c r="D23" s="44" t="s">
        <v>262</v>
      </c>
      <c r="E23" s="50" t="s">
        <v>999</v>
      </c>
      <c r="F23" s="44">
        <v>100</v>
      </c>
      <c r="G23" s="44" t="s">
        <v>1021</v>
      </c>
    </row>
    <row r="24" spans="1:7" x14ac:dyDescent="0.25">
      <c r="A24" s="44" t="s">
        <v>263</v>
      </c>
      <c r="B24" s="44" t="s">
        <v>264</v>
      </c>
      <c r="C24" s="44" t="s">
        <v>265</v>
      </c>
      <c r="D24" s="44"/>
      <c r="E24" s="50" t="s">
        <v>999</v>
      </c>
      <c r="F24" s="44">
        <v>40</v>
      </c>
      <c r="G24" s="44" t="s">
        <v>1022</v>
      </c>
    </row>
    <row r="25" spans="1:7" x14ac:dyDescent="0.25">
      <c r="A25" s="44" t="s">
        <v>266</v>
      </c>
      <c r="B25" s="44" t="s">
        <v>266</v>
      </c>
      <c r="C25" s="44" t="s">
        <v>239</v>
      </c>
      <c r="D25" s="44" t="s">
        <v>267</v>
      </c>
      <c r="E25" s="50" t="s">
        <v>999</v>
      </c>
      <c r="F25" s="44">
        <v>100</v>
      </c>
      <c r="G25" s="44" t="s">
        <v>1023</v>
      </c>
    </row>
    <row r="26" spans="1:7" x14ac:dyDescent="0.25">
      <c r="A26" s="44" t="s">
        <v>268</v>
      </c>
      <c r="B26" s="44" t="s">
        <v>268</v>
      </c>
      <c r="C26" s="44" t="s">
        <v>239</v>
      </c>
      <c r="D26" s="44"/>
      <c r="E26" s="50" t="s">
        <v>999</v>
      </c>
      <c r="F26" s="44">
        <v>200</v>
      </c>
      <c r="G26" s="44" t="s">
        <v>1024</v>
      </c>
    </row>
    <row r="27" spans="1:7" x14ac:dyDescent="0.25">
      <c r="A27" s="44" t="s">
        <v>269</v>
      </c>
      <c r="B27" s="44" t="s">
        <v>269</v>
      </c>
      <c r="C27" s="44" t="s">
        <v>239</v>
      </c>
      <c r="D27" s="44"/>
      <c r="E27" s="50" t="s">
        <v>999</v>
      </c>
      <c r="F27" s="44">
        <v>100</v>
      </c>
      <c r="G27" s="44" t="s">
        <v>1025</v>
      </c>
    </row>
    <row r="28" spans="1:7" x14ac:dyDescent="0.25">
      <c r="A28" s="44" t="s">
        <v>270</v>
      </c>
      <c r="B28" s="44" t="s">
        <v>270</v>
      </c>
      <c r="C28" s="44" t="s">
        <v>239</v>
      </c>
      <c r="D28" s="44"/>
      <c r="E28" s="50" t="s">
        <v>999</v>
      </c>
      <c r="F28" s="44">
        <v>30</v>
      </c>
      <c r="G28" s="44" t="s">
        <v>1026</v>
      </c>
    </row>
    <row r="29" spans="1:7" x14ac:dyDescent="0.25">
      <c r="A29" s="44" t="s">
        <v>271</v>
      </c>
      <c r="B29" s="44" t="s">
        <v>271</v>
      </c>
      <c r="C29" s="44" t="s">
        <v>239</v>
      </c>
      <c r="D29" s="44"/>
      <c r="E29" s="50" t="s">
        <v>999</v>
      </c>
      <c r="F29" s="44">
        <v>200</v>
      </c>
      <c r="G29" s="44" t="s">
        <v>1027</v>
      </c>
    </row>
    <row r="30" spans="1:7" x14ac:dyDescent="0.25">
      <c r="A30" s="44" t="s">
        <v>141</v>
      </c>
      <c r="B30" s="44" t="s">
        <v>141</v>
      </c>
      <c r="C30" s="44" t="s">
        <v>239</v>
      </c>
      <c r="D30" s="44"/>
      <c r="E30" s="50" t="s">
        <v>999</v>
      </c>
      <c r="F30" s="44">
        <v>20</v>
      </c>
      <c r="G30" s="44" t="s">
        <v>1028</v>
      </c>
    </row>
    <row r="31" spans="1:7" x14ac:dyDescent="0.25">
      <c r="A31" s="44" t="s">
        <v>272</v>
      </c>
      <c r="B31" s="44" t="s">
        <v>272</v>
      </c>
      <c r="C31" s="44" t="s">
        <v>239</v>
      </c>
      <c r="D31" s="44"/>
      <c r="E31" s="50" t="s">
        <v>999</v>
      </c>
      <c r="F31" s="44">
        <v>40</v>
      </c>
      <c r="G31" s="44" t="s">
        <v>1029</v>
      </c>
    </row>
    <row r="32" spans="1:7" x14ac:dyDescent="0.25">
      <c r="A32" s="44" t="s">
        <v>142</v>
      </c>
      <c r="B32" s="44" t="s">
        <v>142</v>
      </c>
      <c r="C32" s="44" t="s">
        <v>239</v>
      </c>
      <c r="D32" s="44"/>
      <c r="E32" s="50" t="s">
        <v>999</v>
      </c>
      <c r="F32" s="44">
        <v>30</v>
      </c>
      <c r="G32" s="44" t="s">
        <v>1030</v>
      </c>
    </row>
    <row r="33" spans="1:7" x14ac:dyDescent="0.25">
      <c r="A33" s="44" t="s">
        <v>273</v>
      </c>
      <c r="B33" s="44" t="s">
        <v>273</v>
      </c>
      <c r="C33" s="44" t="s">
        <v>239</v>
      </c>
      <c r="D33" s="44"/>
      <c r="E33" s="50" t="s">
        <v>999</v>
      </c>
      <c r="F33" s="44">
        <v>30</v>
      </c>
      <c r="G33" s="44" t="s">
        <v>1031</v>
      </c>
    </row>
    <row r="34" spans="1:7" x14ac:dyDescent="0.25">
      <c r="A34" s="44" t="s">
        <v>274</v>
      </c>
      <c r="B34" s="44" t="s">
        <v>274</v>
      </c>
      <c r="C34" s="44" t="s">
        <v>239</v>
      </c>
      <c r="D34" s="44"/>
      <c r="E34" s="50" t="s">
        <v>999</v>
      </c>
      <c r="F34" s="44">
        <v>20</v>
      </c>
      <c r="G34" s="44" t="s">
        <v>1032</v>
      </c>
    </row>
    <row r="35" spans="1:7" x14ac:dyDescent="0.25">
      <c r="A35" s="44" t="s">
        <v>275</v>
      </c>
      <c r="B35" s="44" t="s">
        <v>275</v>
      </c>
      <c r="C35" s="44" t="s">
        <v>239</v>
      </c>
      <c r="D35" s="44"/>
      <c r="E35" s="50" t="s">
        <v>999</v>
      </c>
      <c r="F35" s="44">
        <v>100</v>
      </c>
      <c r="G35" s="44" t="s">
        <v>1033</v>
      </c>
    </row>
    <row r="36" spans="1:7" x14ac:dyDescent="0.25">
      <c r="A36" s="44" t="s">
        <v>276</v>
      </c>
      <c r="B36" s="44" t="s">
        <v>276</v>
      </c>
      <c r="C36" s="44" t="s">
        <v>239</v>
      </c>
      <c r="D36" s="44"/>
      <c r="E36" s="50" t="s">
        <v>999</v>
      </c>
      <c r="F36" s="44">
        <v>20</v>
      </c>
      <c r="G36" s="44" t="s">
        <v>1034</v>
      </c>
    </row>
    <row r="37" spans="1:7" x14ac:dyDescent="0.25">
      <c r="A37" s="44" t="s">
        <v>277</v>
      </c>
      <c r="B37" s="44" t="s">
        <v>277</v>
      </c>
      <c r="C37" s="44" t="s">
        <v>239</v>
      </c>
      <c r="D37" s="44" t="s">
        <v>278</v>
      </c>
      <c r="E37" s="50" t="s">
        <v>999</v>
      </c>
      <c r="F37" s="44">
        <v>30</v>
      </c>
      <c r="G37" s="44" t="s">
        <v>1035</v>
      </c>
    </row>
    <row r="38" spans="1:7" x14ac:dyDescent="0.25">
      <c r="A38" s="44" t="s">
        <v>279</v>
      </c>
      <c r="B38" s="44" t="s">
        <v>279</v>
      </c>
      <c r="C38" s="44" t="s">
        <v>239</v>
      </c>
      <c r="D38" s="44"/>
      <c r="E38" s="50" t="s">
        <v>999</v>
      </c>
      <c r="F38" s="44">
        <v>50</v>
      </c>
      <c r="G38" s="44" t="s">
        <v>1036</v>
      </c>
    </row>
    <row r="39" spans="1:7" x14ac:dyDescent="0.25">
      <c r="A39" s="44" t="s">
        <v>280</v>
      </c>
      <c r="B39" s="44" t="s">
        <v>280</v>
      </c>
      <c r="C39" s="44" t="s">
        <v>239</v>
      </c>
      <c r="D39" s="44"/>
      <c r="E39" s="50" t="s">
        <v>999</v>
      </c>
      <c r="F39" s="44">
        <v>20</v>
      </c>
      <c r="G39" s="44" t="s">
        <v>1037</v>
      </c>
    </row>
    <row r="40" spans="1:7" x14ac:dyDescent="0.25">
      <c r="A40" s="44" t="s">
        <v>281</v>
      </c>
      <c r="B40" s="44" t="s">
        <v>281</v>
      </c>
      <c r="C40" s="44" t="s">
        <v>239</v>
      </c>
      <c r="D40" s="44"/>
      <c r="E40" s="50" t="s">
        <v>999</v>
      </c>
      <c r="F40" s="44">
        <v>100</v>
      </c>
      <c r="G40" s="44" t="s">
        <v>1038</v>
      </c>
    </row>
    <row r="41" spans="1:7" x14ac:dyDescent="0.25">
      <c r="A41" s="44" t="s">
        <v>282</v>
      </c>
      <c r="B41" s="44" t="s">
        <v>282</v>
      </c>
      <c r="C41" s="44" t="s">
        <v>239</v>
      </c>
      <c r="D41" s="44"/>
      <c r="E41" s="50" t="s">
        <v>999</v>
      </c>
      <c r="F41" s="44">
        <v>100</v>
      </c>
      <c r="G41" s="44" t="s">
        <v>1039</v>
      </c>
    </row>
    <row r="42" spans="1:7" x14ac:dyDescent="0.25">
      <c r="A42" s="44" t="s">
        <v>143</v>
      </c>
      <c r="B42" s="44" t="s">
        <v>143</v>
      </c>
      <c r="C42" s="44" t="s">
        <v>239</v>
      </c>
      <c r="D42" s="44"/>
      <c r="E42" s="50" t="s">
        <v>999</v>
      </c>
      <c r="F42" s="44">
        <v>100</v>
      </c>
      <c r="G42" s="44" t="s">
        <v>1040</v>
      </c>
    </row>
    <row r="43" spans="1:7" x14ac:dyDescent="0.25">
      <c r="A43" s="44" t="s">
        <v>283</v>
      </c>
      <c r="B43" s="44" t="s">
        <v>283</v>
      </c>
      <c r="C43" s="44" t="s">
        <v>239</v>
      </c>
      <c r="D43" s="44" t="s">
        <v>284</v>
      </c>
      <c r="E43" s="50" t="s">
        <v>999</v>
      </c>
      <c r="F43" s="44">
        <v>40</v>
      </c>
      <c r="G43" s="44" t="s">
        <v>1041</v>
      </c>
    </row>
    <row r="44" spans="1:7" x14ac:dyDescent="0.25">
      <c r="A44" s="44" t="s">
        <v>285</v>
      </c>
      <c r="B44" s="44" t="s">
        <v>286</v>
      </c>
      <c r="C44" s="44" t="s">
        <v>287</v>
      </c>
      <c r="D44" s="44" t="s">
        <v>288</v>
      </c>
      <c r="E44" s="50" t="s">
        <v>999</v>
      </c>
      <c r="F44" s="44">
        <v>40</v>
      </c>
      <c r="G44" s="44" t="s">
        <v>1042</v>
      </c>
    </row>
    <row r="45" spans="1:7" x14ac:dyDescent="0.25">
      <c r="A45" s="44" t="s">
        <v>289</v>
      </c>
      <c r="B45" s="44" t="s">
        <v>290</v>
      </c>
      <c r="C45" s="44" t="s">
        <v>291</v>
      </c>
      <c r="D45" s="44"/>
      <c r="E45" s="50" t="s">
        <v>999</v>
      </c>
      <c r="F45" s="44">
        <v>30</v>
      </c>
      <c r="G45" s="44" t="s">
        <v>1043</v>
      </c>
    </row>
    <row r="46" spans="1:7" x14ac:dyDescent="0.25">
      <c r="A46" s="44" t="s">
        <v>292</v>
      </c>
      <c r="B46" s="44" t="s">
        <v>293</v>
      </c>
      <c r="C46" s="44" t="s">
        <v>294</v>
      </c>
      <c r="D46" s="44" t="s">
        <v>295</v>
      </c>
      <c r="E46" s="50" t="s">
        <v>999</v>
      </c>
      <c r="F46" s="44">
        <v>20</v>
      </c>
      <c r="G46" s="44" t="s">
        <v>1044</v>
      </c>
    </row>
    <row r="47" spans="1:7" x14ac:dyDescent="0.25">
      <c r="A47" s="44" t="s">
        <v>296</v>
      </c>
      <c r="B47" s="44" t="s">
        <v>296</v>
      </c>
      <c r="C47" s="44" t="s">
        <v>239</v>
      </c>
      <c r="D47" s="44"/>
      <c r="E47" s="50" t="s">
        <v>999</v>
      </c>
      <c r="F47" s="44">
        <v>20</v>
      </c>
      <c r="G47" s="44" t="s">
        <v>1045</v>
      </c>
    </row>
    <row r="48" spans="1:7" x14ac:dyDescent="0.25">
      <c r="A48" s="44" t="s">
        <v>297</v>
      </c>
      <c r="B48" s="44" t="s">
        <v>297</v>
      </c>
      <c r="C48" s="44" t="s">
        <v>239</v>
      </c>
      <c r="D48" s="44"/>
      <c r="E48" s="50" t="s">
        <v>999</v>
      </c>
      <c r="F48" s="44">
        <v>40</v>
      </c>
      <c r="G48" s="44" t="s">
        <v>1046</v>
      </c>
    </row>
    <row r="49" spans="1:7" x14ac:dyDescent="0.25">
      <c r="A49" s="44" t="s">
        <v>298</v>
      </c>
      <c r="B49" s="44" t="s">
        <v>298</v>
      </c>
      <c r="C49" s="44" t="s">
        <v>239</v>
      </c>
      <c r="D49" s="44"/>
      <c r="E49" s="50" t="s">
        <v>999</v>
      </c>
      <c r="F49" s="44">
        <v>20</v>
      </c>
      <c r="G49" s="44" t="s">
        <v>1047</v>
      </c>
    </row>
    <row r="50" spans="1:7" x14ac:dyDescent="0.25">
      <c r="A50" s="44" t="s">
        <v>299</v>
      </c>
      <c r="B50" s="44" t="s">
        <v>299</v>
      </c>
      <c r="C50" s="44" t="s">
        <v>239</v>
      </c>
      <c r="D50" s="44"/>
      <c r="E50" s="50" t="s">
        <v>999</v>
      </c>
      <c r="F50" s="44">
        <v>20</v>
      </c>
      <c r="G50" s="44" t="s">
        <v>1048</v>
      </c>
    </row>
    <row r="51" spans="1:7" x14ac:dyDescent="0.25">
      <c r="A51" s="44" t="s">
        <v>300</v>
      </c>
      <c r="B51" s="44" t="s">
        <v>300</v>
      </c>
      <c r="C51" s="44" t="s">
        <v>239</v>
      </c>
      <c r="D51" s="44"/>
      <c r="E51" s="50" t="s">
        <v>999</v>
      </c>
      <c r="F51" s="44">
        <v>30</v>
      </c>
      <c r="G51" s="44" t="s">
        <v>1049</v>
      </c>
    </row>
    <row r="52" spans="1:7" x14ac:dyDescent="0.25">
      <c r="A52" s="44" t="s">
        <v>144</v>
      </c>
      <c r="B52" s="44" t="s">
        <v>144</v>
      </c>
      <c r="C52" s="44" t="s">
        <v>239</v>
      </c>
      <c r="D52" s="44"/>
      <c r="E52" s="50" t="s">
        <v>999</v>
      </c>
      <c r="F52" s="44">
        <v>20</v>
      </c>
      <c r="G52" s="44" t="s">
        <v>1050</v>
      </c>
    </row>
    <row r="53" spans="1:7" x14ac:dyDescent="0.25">
      <c r="A53" s="44" t="s">
        <v>301</v>
      </c>
      <c r="B53" s="44" t="s">
        <v>301</v>
      </c>
      <c r="C53" s="44" t="s">
        <v>239</v>
      </c>
      <c r="D53" s="44"/>
      <c r="E53" s="50" t="s">
        <v>999</v>
      </c>
      <c r="F53" s="44">
        <v>40</v>
      </c>
      <c r="G53" s="44" t="s">
        <v>1051</v>
      </c>
    </row>
    <row r="54" spans="1:7" x14ac:dyDescent="0.25">
      <c r="A54" s="44" t="s">
        <v>302</v>
      </c>
      <c r="B54" s="44" t="s">
        <v>302</v>
      </c>
      <c r="C54" s="44" t="s">
        <v>239</v>
      </c>
      <c r="D54" s="44"/>
      <c r="E54" s="50" t="s">
        <v>999</v>
      </c>
      <c r="F54" s="44">
        <v>20</v>
      </c>
      <c r="G54" s="44" t="s">
        <v>1052</v>
      </c>
    </row>
    <row r="55" spans="1:7" x14ac:dyDescent="0.25">
      <c r="A55" s="44" t="s">
        <v>303</v>
      </c>
      <c r="B55" s="44" t="s">
        <v>303</v>
      </c>
      <c r="C55" s="44" t="s">
        <v>239</v>
      </c>
      <c r="D55" s="44"/>
      <c r="E55" s="50" t="s">
        <v>999</v>
      </c>
      <c r="F55" s="44">
        <v>20</v>
      </c>
      <c r="G55" s="44" t="s">
        <v>1053</v>
      </c>
    </row>
    <row r="56" spans="1:7" x14ac:dyDescent="0.25">
      <c r="A56" s="44" t="s">
        <v>304</v>
      </c>
      <c r="B56" s="44" t="s">
        <v>304</v>
      </c>
      <c r="C56" s="44" t="s">
        <v>239</v>
      </c>
      <c r="D56" s="44"/>
      <c r="E56" s="50" t="s">
        <v>999</v>
      </c>
      <c r="F56" s="44">
        <v>40</v>
      </c>
      <c r="G56" s="44" t="s">
        <v>1054</v>
      </c>
    </row>
    <row r="57" spans="1:7" x14ac:dyDescent="0.25">
      <c r="A57" s="44" t="s">
        <v>305</v>
      </c>
      <c r="B57" s="44" t="s">
        <v>305</v>
      </c>
      <c r="C57" s="44" t="s">
        <v>239</v>
      </c>
      <c r="D57" s="44" t="s">
        <v>306</v>
      </c>
      <c r="E57" s="50" t="s">
        <v>999</v>
      </c>
      <c r="F57" s="44">
        <v>20</v>
      </c>
      <c r="G57" s="44" t="s">
        <v>1055</v>
      </c>
    </row>
    <row r="58" spans="1:7" x14ac:dyDescent="0.25">
      <c r="A58" s="44" t="s">
        <v>307</v>
      </c>
      <c r="B58" s="44" t="s">
        <v>307</v>
      </c>
      <c r="C58" s="44" t="s">
        <v>239</v>
      </c>
      <c r="D58" s="44"/>
      <c r="E58" s="50" t="s">
        <v>999</v>
      </c>
      <c r="F58" s="44">
        <v>30</v>
      </c>
      <c r="G58" s="44" t="s">
        <v>1056</v>
      </c>
    </row>
    <row r="59" spans="1:7" x14ac:dyDescent="0.25">
      <c r="A59" s="44" t="s">
        <v>308</v>
      </c>
      <c r="B59" s="44" t="s">
        <v>308</v>
      </c>
      <c r="C59" s="44" t="s">
        <v>239</v>
      </c>
      <c r="D59" s="44" t="s">
        <v>309</v>
      </c>
      <c r="E59" s="50" t="s">
        <v>999</v>
      </c>
      <c r="F59" s="44">
        <v>50</v>
      </c>
      <c r="G59" s="44" t="s">
        <v>1057</v>
      </c>
    </row>
    <row r="60" spans="1:7" x14ac:dyDescent="0.25">
      <c r="A60" s="44" t="s">
        <v>310</v>
      </c>
      <c r="B60" s="44" t="s">
        <v>310</v>
      </c>
      <c r="C60" s="44" t="s">
        <v>239</v>
      </c>
      <c r="D60" s="44"/>
      <c r="E60" s="50" t="s">
        <v>999</v>
      </c>
      <c r="F60" s="44">
        <v>50</v>
      </c>
      <c r="G60" s="44" t="s">
        <v>1058</v>
      </c>
    </row>
    <row r="61" spans="1:7" x14ac:dyDescent="0.25">
      <c r="A61" s="44" t="s">
        <v>306</v>
      </c>
      <c r="B61" s="44" t="s">
        <v>306</v>
      </c>
      <c r="C61" s="44" t="s">
        <v>239</v>
      </c>
      <c r="D61" s="44" t="s">
        <v>311</v>
      </c>
      <c r="E61" s="50" t="s">
        <v>999</v>
      </c>
      <c r="F61" s="44">
        <v>40</v>
      </c>
      <c r="G61" s="44" t="s">
        <v>1059</v>
      </c>
    </row>
    <row r="62" spans="1:7" x14ac:dyDescent="0.25">
      <c r="A62" s="44" t="s">
        <v>145</v>
      </c>
      <c r="B62" s="44" t="s">
        <v>145</v>
      </c>
      <c r="C62" s="44" t="s">
        <v>239</v>
      </c>
      <c r="D62" s="44"/>
      <c r="E62" s="50" t="s">
        <v>999</v>
      </c>
      <c r="F62" s="44">
        <v>100</v>
      </c>
      <c r="G62" s="44" t="s">
        <v>1060</v>
      </c>
    </row>
    <row r="63" spans="1:7" x14ac:dyDescent="0.25">
      <c r="A63" s="44" t="s">
        <v>309</v>
      </c>
      <c r="B63" s="44" t="s">
        <v>309</v>
      </c>
      <c r="C63" s="44" t="s">
        <v>239</v>
      </c>
      <c r="D63" s="44" t="s">
        <v>312</v>
      </c>
      <c r="E63" s="50" t="s">
        <v>999</v>
      </c>
      <c r="F63" s="44">
        <v>50</v>
      </c>
      <c r="G63" s="44" t="s">
        <v>1061</v>
      </c>
    </row>
    <row r="64" spans="1:7" x14ac:dyDescent="0.25">
      <c r="A64" s="44" t="s">
        <v>313</v>
      </c>
      <c r="B64" s="44" t="s">
        <v>313</v>
      </c>
      <c r="C64" s="44" t="s">
        <v>239</v>
      </c>
      <c r="D64" s="44"/>
      <c r="E64" s="50" t="s">
        <v>999</v>
      </c>
      <c r="F64" s="44">
        <v>50</v>
      </c>
      <c r="G64" s="44" t="s">
        <v>1062</v>
      </c>
    </row>
    <row r="65" spans="1:7" x14ac:dyDescent="0.25">
      <c r="A65" s="44" t="s">
        <v>146</v>
      </c>
      <c r="B65" s="44" t="s">
        <v>146</v>
      </c>
      <c r="C65" s="44" t="s">
        <v>239</v>
      </c>
      <c r="D65" s="44"/>
      <c r="E65" s="50" t="s">
        <v>999</v>
      </c>
      <c r="F65" s="44">
        <v>30</v>
      </c>
      <c r="G65" s="44" t="s">
        <v>1063</v>
      </c>
    </row>
    <row r="66" spans="1:7" x14ac:dyDescent="0.25">
      <c r="A66" s="44" t="s">
        <v>147</v>
      </c>
      <c r="B66" s="44" t="s">
        <v>147</v>
      </c>
      <c r="C66" s="44" t="s">
        <v>239</v>
      </c>
      <c r="D66" s="44"/>
      <c r="E66" s="50" t="s">
        <v>999</v>
      </c>
      <c r="F66" s="44">
        <v>50</v>
      </c>
      <c r="G66" s="44" t="s">
        <v>1064</v>
      </c>
    </row>
    <row r="67" spans="1:7" x14ac:dyDescent="0.25">
      <c r="A67" s="44" t="s">
        <v>148</v>
      </c>
      <c r="B67" s="44" t="s">
        <v>148</v>
      </c>
      <c r="C67" s="44" t="s">
        <v>239</v>
      </c>
      <c r="D67" s="44"/>
      <c r="E67" s="50" t="s">
        <v>999</v>
      </c>
      <c r="F67" s="44">
        <v>40</v>
      </c>
      <c r="G67" s="44" t="s">
        <v>1065</v>
      </c>
    </row>
    <row r="68" spans="1:7" x14ac:dyDescent="0.25">
      <c r="A68" s="44" t="s">
        <v>149</v>
      </c>
      <c r="B68" s="44" t="s">
        <v>149</v>
      </c>
      <c r="C68" s="44" t="s">
        <v>239</v>
      </c>
      <c r="D68" s="44"/>
      <c r="E68" s="50" t="s">
        <v>999</v>
      </c>
      <c r="F68" s="44">
        <v>20</v>
      </c>
      <c r="G68" s="44" t="s">
        <v>1066</v>
      </c>
    </row>
    <row r="69" spans="1:7" x14ac:dyDescent="0.25">
      <c r="A69" s="44" t="s">
        <v>314</v>
      </c>
      <c r="B69" s="44" t="s">
        <v>314</v>
      </c>
      <c r="C69" s="44" t="s">
        <v>239</v>
      </c>
      <c r="D69" s="44"/>
      <c r="E69" s="50" t="s">
        <v>999</v>
      </c>
      <c r="F69" s="44">
        <v>30</v>
      </c>
      <c r="G69" s="44" t="s">
        <v>1067</v>
      </c>
    </row>
    <row r="70" spans="1:7" x14ac:dyDescent="0.25">
      <c r="A70" s="44" t="s">
        <v>222</v>
      </c>
      <c r="B70" s="44" t="s">
        <v>222</v>
      </c>
      <c r="C70" s="44" t="s">
        <v>239</v>
      </c>
      <c r="D70" s="44"/>
      <c r="E70" s="50" t="s">
        <v>999</v>
      </c>
      <c r="F70" s="44">
        <v>50</v>
      </c>
      <c r="G70" s="44" t="s">
        <v>1068</v>
      </c>
    </row>
    <row r="71" spans="1:7" x14ac:dyDescent="0.25">
      <c r="A71" s="44" t="s">
        <v>315</v>
      </c>
      <c r="B71" s="44" t="s">
        <v>315</v>
      </c>
      <c r="C71" s="44" t="s">
        <v>239</v>
      </c>
      <c r="D71" s="44"/>
      <c r="E71" s="50" t="s">
        <v>999</v>
      </c>
      <c r="F71" s="44">
        <v>30</v>
      </c>
      <c r="G71" s="44" t="s">
        <v>1069</v>
      </c>
    </row>
    <row r="72" spans="1:7" x14ac:dyDescent="0.25">
      <c r="A72" s="44" t="s">
        <v>316</v>
      </c>
      <c r="B72" s="44" t="s">
        <v>317</v>
      </c>
      <c r="C72" s="44" t="s">
        <v>318</v>
      </c>
      <c r="D72" s="44"/>
      <c r="E72" s="50" t="s">
        <v>999</v>
      </c>
      <c r="F72" s="44">
        <v>30</v>
      </c>
      <c r="G72" s="44" t="s">
        <v>1070</v>
      </c>
    </row>
    <row r="73" spans="1:7" x14ac:dyDescent="0.25">
      <c r="A73" s="44" t="s">
        <v>319</v>
      </c>
      <c r="B73" s="44" t="s">
        <v>319</v>
      </c>
      <c r="C73" s="44" t="s">
        <v>239</v>
      </c>
      <c r="D73" s="44"/>
      <c r="E73" s="50" t="s">
        <v>999</v>
      </c>
      <c r="F73" s="44">
        <v>20</v>
      </c>
      <c r="G73" s="44" t="s">
        <v>1071</v>
      </c>
    </row>
    <row r="74" spans="1:7" x14ac:dyDescent="0.25">
      <c r="A74" s="44" t="s">
        <v>320</v>
      </c>
      <c r="B74" s="44" t="s">
        <v>320</v>
      </c>
      <c r="C74" s="44" t="s">
        <v>239</v>
      </c>
      <c r="D74" s="44" t="s">
        <v>321</v>
      </c>
      <c r="E74" s="50" t="s">
        <v>999</v>
      </c>
      <c r="F74" s="44">
        <v>50</v>
      </c>
      <c r="G74" s="44" t="s">
        <v>1072</v>
      </c>
    </row>
    <row r="75" spans="1:7" x14ac:dyDescent="0.25">
      <c r="A75" s="44" t="s">
        <v>322</v>
      </c>
      <c r="B75" s="44" t="s">
        <v>322</v>
      </c>
      <c r="C75" s="44" t="s">
        <v>239</v>
      </c>
      <c r="D75" s="44"/>
      <c r="E75" s="50" t="s">
        <v>999</v>
      </c>
      <c r="F75" s="44">
        <v>40</v>
      </c>
      <c r="G75" s="44" t="s">
        <v>1073</v>
      </c>
    </row>
    <row r="76" spans="1:7" x14ac:dyDescent="0.25">
      <c r="A76" s="44" t="s">
        <v>323</v>
      </c>
      <c r="B76" s="44" t="s">
        <v>323</v>
      </c>
      <c r="C76" s="44" t="s">
        <v>239</v>
      </c>
      <c r="D76" s="44"/>
      <c r="E76" s="50" t="s">
        <v>999</v>
      </c>
      <c r="F76" s="44">
        <v>200</v>
      </c>
      <c r="G76" s="44" t="s">
        <v>1074</v>
      </c>
    </row>
    <row r="77" spans="1:7" x14ac:dyDescent="0.25">
      <c r="A77" s="44" t="s">
        <v>324</v>
      </c>
      <c r="B77" s="44" t="s">
        <v>324</v>
      </c>
      <c r="C77" s="44" t="s">
        <v>239</v>
      </c>
      <c r="D77" s="44" t="s">
        <v>323</v>
      </c>
      <c r="E77" s="50" t="s">
        <v>999</v>
      </c>
      <c r="F77" s="44">
        <v>20</v>
      </c>
      <c r="G77" s="44" t="s">
        <v>1075</v>
      </c>
    </row>
    <row r="78" spans="1:7" x14ac:dyDescent="0.25">
      <c r="A78" s="44" t="s">
        <v>325</v>
      </c>
      <c r="B78" s="44" t="s">
        <v>326</v>
      </c>
      <c r="C78" s="44" t="s">
        <v>327</v>
      </c>
      <c r="D78" s="44" t="s">
        <v>328</v>
      </c>
      <c r="E78" s="50" t="s">
        <v>999</v>
      </c>
      <c r="F78" s="44">
        <v>100</v>
      </c>
      <c r="G78" s="44" t="s">
        <v>1076</v>
      </c>
    </row>
    <row r="79" spans="1:7" x14ac:dyDescent="0.25">
      <c r="A79" s="44" t="s">
        <v>328</v>
      </c>
      <c r="B79" s="44" t="s">
        <v>328</v>
      </c>
      <c r="C79" s="44" t="s">
        <v>239</v>
      </c>
      <c r="D79" s="44"/>
      <c r="E79" s="50" t="s">
        <v>999</v>
      </c>
      <c r="F79" s="44">
        <v>20</v>
      </c>
      <c r="G79" s="44" t="s">
        <v>1077</v>
      </c>
    </row>
    <row r="80" spans="1:7" x14ac:dyDescent="0.25">
      <c r="A80" s="44" t="s">
        <v>329</v>
      </c>
      <c r="B80" s="44" t="s">
        <v>330</v>
      </c>
      <c r="C80" s="44" t="s">
        <v>331</v>
      </c>
      <c r="D80" s="44"/>
      <c r="E80" s="50" t="s">
        <v>999</v>
      </c>
      <c r="F80" s="44">
        <v>20</v>
      </c>
      <c r="G80" s="44" t="s">
        <v>1078</v>
      </c>
    </row>
    <row r="81" spans="1:7" x14ac:dyDescent="0.25">
      <c r="A81" s="44" t="s">
        <v>332</v>
      </c>
      <c r="B81" s="44" t="s">
        <v>332</v>
      </c>
      <c r="C81" s="44" t="s">
        <v>239</v>
      </c>
      <c r="D81" s="44" t="s">
        <v>333</v>
      </c>
      <c r="E81" s="50" t="s">
        <v>999</v>
      </c>
      <c r="F81" s="44">
        <v>20</v>
      </c>
      <c r="G81" s="44" t="s">
        <v>1079</v>
      </c>
    </row>
    <row r="82" spans="1:7" x14ac:dyDescent="0.25">
      <c r="A82" s="44" t="s">
        <v>334</v>
      </c>
      <c r="B82" s="44" t="s">
        <v>334</v>
      </c>
      <c r="C82" s="44" t="s">
        <v>239</v>
      </c>
      <c r="D82" s="44"/>
      <c r="E82" s="50" t="s">
        <v>999</v>
      </c>
      <c r="F82" s="44">
        <v>20</v>
      </c>
      <c r="G82" s="44" t="s">
        <v>1080</v>
      </c>
    </row>
    <row r="83" spans="1:7" x14ac:dyDescent="0.25">
      <c r="A83" s="44" t="s">
        <v>335</v>
      </c>
      <c r="B83" s="44" t="s">
        <v>335</v>
      </c>
      <c r="C83" s="44" t="s">
        <v>239</v>
      </c>
      <c r="D83" s="44"/>
      <c r="E83" s="50" t="s">
        <v>999</v>
      </c>
      <c r="F83" s="44">
        <v>30</v>
      </c>
      <c r="G83" s="44" t="s">
        <v>1081</v>
      </c>
    </row>
    <row r="84" spans="1:7" x14ac:dyDescent="0.25">
      <c r="A84" s="44" t="s">
        <v>336</v>
      </c>
      <c r="B84" s="44" t="s">
        <v>337</v>
      </c>
      <c r="C84" s="44" t="s">
        <v>338</v>
      </c>
      <c r="D84" s="44" t="s">
        <v>150</v>
      </c>
      <c r="E84" s="50" t="s">
        <v>999</v>
      </c>
      <c r="F84" s="44">
        <v>30</v>
      </c>
      <c r="G84" s="44" t="s">
        <v>1082</v>
      </c>
    </row>
    <row r="85" spans="1:7" x14ac:dyDescent="0.25">
      <c r="A85" s="44" t="s">
        <v>339</v>
      </c>
      <c r="B85" s="44" t="s">
        <v>339</v>
      </c>
      <c r="C85" s="44" t="s">
        <v>239</v>
      </c>
      <c r="D85" s="44" t="s">
        <v>340</v>
      </c>
      <c r="E85" s="50" t="s">
        <v>999</v>
      </c>
      <c r="F85" s="44">
        <v>20</v>
      </c>
      <c r="G85" s="44" t="s">
        <v>1083</v>
      </c>
    </row>
    <row r="86" spans="1:7" x14ac:dyDescent="0.25">
      <c r="A86" s="44" t="s">
        <v>150</v>
      </c>
      <c r="B86" s="44" t="s">
        <v>150</v>
      </c>
      <c r="C86" s="44" t="s">
        <v>239</v>
      </c>
      <c r="D86" s="44"/>
      <c r="E86" s="50" t="s">
        <v>999</v>
      </c>
      <c r="F86" s="44">
        <v>20</v>
      </c>
      <c r="G86" s="44" t="s">
        <v>1084</v>
      </c>
    </row>
    <row r="87" spans="1:7" x14ac:dyDescent="0.25">
      <c r="A87" s="44" t="s">
        <v>151</v>
      </c>
      <c r="B87" s="44" t="s">
        <v>151</v>
      </c>
      <c r="C87" s="44" t="s">
        <v>239</v>
      </c>
      <c r="D87" s="44" t="s">
        <v>152</v>
      </c>
      <c r="E87" s="50" t="s">
        <v>999</v>
      </c>
      <c r="F87" s="44">
        <v>30</v>
      </c>
      <c r="G87" s="44" t="s">
        <v>1085</v>
      </c>
    </row>
    <row r="88" spans="1:7" x14ac:dyDescent="0.25">
      <c r="A88" s="44" t="s">
        <v>341</v>
      </c>
      <c r="B88" s="44" t="s">
        <v>342</v>
      </c>
      <c r="C88" s="44" t="s">
        <v>343</v>
      </c>
      <c r="D88" s="44"/>
      <c r="E88" s="50" t="s">
        <v>999</v>
      </c>
      <c r="F88" s="44">
        <v>400</v>
      </c>
      <c r="G88" s="44" t="s">
        <v>1086</v>
      </c>
    </row>
    <row r="89" spans="1:7" x14ac:dyDescent="0.25">
      <c r="A89" s="44" t="s">
        <v>152</v>
      </c>
      <c r="B89" s="44" t="s">
        <v>152</v>
      </c>
      <c r="C89" s="44" t="s">
        <v>239</v>
      </c>
      <c r="D89" s="44" t="s">
        <v>150</v>
      </c>
      <c r="E89" s="50" t="s">
        <v>999</v>
      </c>
      <c r="F89" s="44">
        <v>20</v>
      </c>
      <c r="G89" s="44" t="s">
        <v>1087</v>
      </c>
    </row>
    <row r="90" spans="1:7" x14ac:dyDescent="0.25">
      <c r="A90" s="44" t="s">
        <v>153</v>
      </c>
      <c r="B90" s="44" t="s">
        <v>153</v>
      </c>
      <c r="C90" s="44" t="s">
        <v>239</v>
      </c>
      <c r="D90" s="44"/>
      <c r="E90" s="50" t="s">
        <v>999</v>
      </c>
      <c r="F90" s="44">
        <v>100</v>
      </c>
      <c r="G90" s="44" t="s">
        <v>1088</v>
      </c>
    </row>
    <row r="91" spans="1:7" x14ac:dyDescent="0.25">
      <c r="A91" s="44" t="s">
        <v>344</v>
      </c>
      <c r="B91" s="44" t="s">
        <v>344</v>
      </c>
      <c r="C91" s="44" t="s">
        <v>239</v>
      </c>
      <c r="D91" s="44"/>
      <c r="E91" s="50" t="s">
        <v>999</v>
      </c>
      <c r="F91" s="44">
        <v>40</v>
      </c>
      <c r="G91" s="44" t="s">
        <v>1089</v>
      </c>
    </row>
    <row r="92" spans="1:7" x14ac:dyDescent="0.25">
      <c r="A92" s="44" t="s">
        <v>345</v>
      </c>
      <c r="B92" s="44" t="s">
        <v>345</v>
      </c>
      <c r="C92" s="44" t="s">
        <v>239</v>
      </c>
      <c r="D92" s="44" t="s">
        <v>346</v>
      </c>
      <c r="E92" s="50" t="s">
        <v>999</v>
      </c>
      <c r="F92" s="44">
        <v>50</v>
      </c>
      <c r="G92" s="44" t="s">
        <v>1090</v>
      </c>
    </row>
    <row r="93" spans="1:7" x14ac:dyDescent="0.25">
      <c r="A93" s="44" t="s">
        <v>154</v>
      </c>
      <c r="B93" s="44" t="s">
        <v>154</v>
      </c>
      <c r="C93" s="44" t="s">
        <v>239</v>
      </c>
      <c r="D93" s="44"/>
      <c r="E93" s="50" t="s">
        <v>999</v>
      </c>
      <c r="F93" s="44">
        <v>20</v>
      </c>
      <c r="G93" s="44" t="s">
        <v>1091</v>
      </c>
    </row>
    <row r="94" spans="1:7" x14ac:dyDescent="0.25">
      <c r="A94" s="44" t="s">
        <v>155</v>
      </c>
      <c r="B94" s="44" t="s">
        <v>155</v>
      </c>
      <c r="C94" s="44" t="s">
        <v>239</v>
      </c>
      <c r="D94" s="44"/>
      <c r="E94" s="50" t="s">
        <v>999</v>
      </c>
      <c r="F94" s="44">
        <v>20</v>
      </c>
      <c r="G94" s="44" t="s">
        <v>1092</v>
      </c>
    </row>
    <row r="95" spans="1:7" x14ac:dyDescent="0.25">
      <c r="A95" s="44" t="s">
        <v>223</v>
      </c>
      <c r="B95" s="44" t="s">
        <v>223</v>
      </c>
      <c r="C95" s="44" t="s">
        <v>239</v>
      </c>
      <c r="D95" s="44"/>
      <c r="E95" s="50" t="s">
        <v>999</v>
      </c>
      <c r="F95" s="44">
        <v>50</v>
      </c>
      <c r="G95" s="44" t="s">
        <v>1093</v>
      </c>
    </row>
    <row r="96" spans="1:7" x14ac:dyDescent="0.25">
      <c r="A96" s="44" t="s">
        <v>156</v>
      </c>
      <c r="B96" s="44" t="s">
        <v>156</v>
      </c>
      <c r="C96" s="44" t="s">
        <v>239</v>
      </c>
      <c r="D96" s="44" t="s">
        <v>347</v>
      </c>
      <c r="E96" s="50" t="s">
        <v>999</v>
      </c>
      <c r="F96" s="44">
        <v>50</v>
      </c>
      <c r="G96" s="44" t="s">
        <v>1094</v>
      </c>
    </row>
    <row r="97" spans="1:7" x14ac:dyDescent="0.25">
      <c r="A97" s="44" t="s">
        <v>348</v>
      </c>
      <c r="B97" s="44" t="s">
        <v>348</v>
      </c>
      <c r="C97" s="44" t="s">
        <v>239</v>
      </c>
      <c r="D97" s="44"/>
      <c r="E97" s="50" t="s">
        <v>999</v>
      </c>
      <c r="F97" s="44">
        <v>20</v>
      </c>
      <c r="G97" s="44" t="s">
        <v>1095</v>
      </c>
    </row>
    <row r="98" spans="1:7" x14ac:dyDescent="0.25">
      <c r="A98" s="44" t="s">
        <v>224</v>
      </c>
      <c r="B98" s="44" t="s">
        <v>224</v>
      </c>
      <c r="C98" s="44" t="s">
        <v>239</v>
      </c>
      <c r="D98" s="44"/>
      <c r="E98" s="50" t="s">
        <v>999</v>
      </c>
      <c r="F98" s="44">
        <v>20</v>
      </c>
      <c r="G98" s="44" t="s">
        <v>1096</v>
      </c>
    </row>
    <row r="99" spans="1:7" x14ac:dyDescent="0.25">
      <c r="A99" s="44" t="s">
        <v>349</v>
      </c>
      <c r="B99" s="44" t="s">
        <v>349</v>
      </c>
      <c r="C99" s="44" t="s">
        <v>239</v>
      </c>
      <c r="D99" s="44"/>
      <c r="E99" s="50" t="s">
        <v>999</v>
      </c>
      <c r="F99" s="44">
        <v>20</v>
      </c>
      <c r="G99" s="44" t="s">
        <v>1097</v>
      </c>
    </row>
    <row r="100" spans="1:7" x14ac:dyDescent="0.25">
      <c r="A100" s="44" t="s">
        <v>157</v>
      </c>
      <c r="B100" s="44" t="s">
        <v>157</v>
      </c>
      <c r="C100" s="44" t="s">
        <v>239</v>
      </c>
      <c r="D100" s="44"/>
      <c r="E100" s="50" t="s">
        <v>999</v>
      </c>
      <c r="F100" s="44">
        <v>20</v>
      </c>
      <c r="G100" s="44" t="s">
        <v>1098</v>
      </c>
    </row>
    <row r="101" spans="1:7" x14ac:dyDescent="0.25">
      <c r="A101" s="44" t="s">
        <v>158</v>
      </c>
      <c r="B101" s="44" t="s">
        <v>158</v>
      </c>
      <c r="C101" s="44" t="s">
        <v>239</v>
      </c>
      <c r="D101" s="44"/>
      <c r="E101" s="50" t="s">
        <v>999</v>
      </c>
      <c r="F101" s="44">
        <v>20</v>
      </c>
      <c r="G101" s="44" t="s">
        <v>1099</v>
      </c>
    </row>
    <row r="102" spans="1:7" x14ac:dyDescent="0.25">
      <c r="A102" s="44" t="s">
        <v>350</v>
      </c>
      <c r="B102" s="44" t="s">
        <v>350</v>
      </c>
      <c r="C102" s="44" t="s">
        <v>239</v>
      </c>
      <c r="D102" s="44"/>
      <c r="E102" s="50" t="s">
        <v>999</v>
      </c>
      <c r="F102" s="44">
        <v>20</v>
      </c>
      <c r="G102" s="44" t="s">
        <v>1100</v>
      </c>
    </row>
    <row r="103" spans="1:7" x14ac:dyDescent="0.25">
      <c r="A103" s="44" t="s">
        <v>351</v>
      </c>
      <c r="B103" s="44" t="s">
        <v>351</v>
      </c>
      <c r="C103" s="44" t="s">
        <v>239</v>
      </c>
      <c r="D103" s="44"/>
      <c r="E103" s="50" t="s">
        <v>999</v>
      </c>
      <c r="F103" s="44">
        <v>20</v>
      </c>
      <c r="G103" s="44" t="s">
        <v>1101</v>
      </c>
    </row>
    <row r="104" spans="1:7" x14ac:dyDescent="0.25">
      <c r="A104" s="44" t="s">
        <v>352</v>
      </c>
      <c r="B104" s="44" t="s">
        <v>352</v>
      </c>
      <c r="C104" s="44" t="s">
        <v>239</v>
      </c>
      <c r="D104" s="44"/>
      <c r="E104" s="50" t="s">
        <v>999</v>
      </c>
      <c r="F104" s="44">
        <v>20</v>
      </c>
      <c r="G104" s="44" t="s">
        <v>1102</v>
      </c>
    </row>
    <row r="105" spans="1:7" x14ac:dyDescent="0.25">
      <c r="A105" s="44" t="s">
        <v>353</v>
      </c>
      <c r="B105" s="44" t="s">
        <v>353</v>
      </c>
      <c r="C105" s="44" t="s">
        <v>239</v>
      </c>
      <c r="D105" s="44"/>
      <c r="E105" s="50" t="s">
        <v>999</v>
      </c>
      <c r="F105" s="44">
        <v>20</v>
      </c>
      <c r="G105" s="44" t="s">
        <v>1103</v>
      </c>
    </row>
    <row r="106" spans="1:7" x14ac:dyDescent="0.25">
      <c r="A106" s="44" t="s">
        <v>159</v>
      </c>
      <c r="B106" s="44" t="s">
        <v>159</v>
      </c>
      <c r="C106" s="44" t="s">
        <v>239</v>
      </c>
      <c r="D106" s="44"/>
      <c r="E106" s="50" t="s">
        <v>999</v>
      </c>
      <c r="F106" s="44">
        <v>40</v>
      </c>
      <c r="G106" s="44" t="s">
        <v>1104</v>
      </c>
    </row>
    <row r="107" spans="1:7" x14ac:dyDescent="0.25">
      <c r="A107" s="44" t="s">
        <v>354</v>
      </c>
      <c r="B107" s="44" t="s">
        <v>354</v>
      </c>
      <c r="C107" s="44" t="s">
        <v>239</v>
      </c>
      <c r="D107" s="44"/>
      <c r="E107" s="50" t="s">
        <v>999</v>
      </c>
      <c r="F107" s="44">
        <v>30</v>
      </c>
      <c r="G107" s="44" t="s">
        <v>1105</v>
      </c>
    </row>
    <row r="108" spans="1:7" x14ac:dyDescent="0.25">
      <c r="A108" s="44" t="s">
        <v>355</v>
      </c>
      <c r="B108" s="44" t="s">
        <v>355</v>
      </c>
      <c r="C108" s="44" t="s">
        <v>239</v>
      </c>
      <c r="D108" s="44" t="s">
        <v>356</v>
      </c>
      <c r="E108" s="50" t="s">
        <v>999</v>
      </c>
      <c r="F108" s="44">
        <v>30</v>
      </c>
      <c r="G108" s="44" t="s">
        <v>1106</v>
      </c>
    </row>
    <row r="109" spans="1:7" x14ac:dyDescent="0.25">
      <c r="A109" s="44" t="s">
        <v>357</v>
      </c>
      <c r="B109" s="44" t="s">
        <v>357</v>
      </c>
      <c r="C109" s="44" t="s">
        <v>239</v>
      </c>
      <c r="D109" s="44" t="s">
        <v>358</v>
      </c>
      <c r="E109" s="50" t="s">
        <v>999</v>
      </c>
      <c r="F109" s="44">
        <v>100</v>
      </c>
      <c r="G109" s="44" t="s">
        <v>1107</v>
      </c>
    </row>
    <row r="110" spans="1:7" x14ac:dyDescent="0.25">
      <c r="A110" s="44" t="s">
        <v>359</v>
      </c>
      <c r="B110" s="44" t="s">
        <v>359</v>
      </c>
      <c r="C110" s="44" t="s">
        <v>239</v>
      </c>
      <c r="D110" s="44" t="s">
        <v>360</v>
      </c>
      <c r="E110" s="50" t="s">
        <v>999</v>
      </c>
      <c r="F110" s="44">
        <v>40</v>
      </c>
      <c r="G110" s="44" t="s">
        <v>1108</v>
      </c>
    </row>
    <row r="111" spans="1:7" x14ac:dyDescent="0.25">
      <c r="A111" s="44" t="s">
        <v>361</v>
      </c>
      <c r="B111" s="44" t="s">
        <v>361</v>
      </c>
      <c r="C111" s="44" t="s">
        <v>239</v>
      </c>
      <c r="D111" s="44"/>
      <c r="E111" s="50" t="s">
        <v>999</v>
      </c>
      <c r="F111" s="44">
        <v>30</v>
      </c>
      <c r="G111" s="44" t="s">
        <v>1109</v>
      </c>
    </row>
    <row r="112" spans="1:7" x14ac:dyDescent="0.25">
      <c r="A112" s="44" t="s">
        <v>362</v>
      </c>
      <c r="B112" s="44" t="s">
        <v>362</v>
      </c>
      <c r="C112" s="44" t="s">
        <v>239</v>
      </c>
      <c r="D112" s="44" t="s">
        <v>363</v>
      </c>
      <c r="E112" s="50" t="s">
        <v>999</v>
      </c>
      <c r="F112" s="44">
        <v>100</v>
      </c>
      <c r="G112" s="44" t="s">
        <v>1110</v>
      </c>
    </row>
    <row r="113" spans="1:7" x14ac:dyDescent="0.25">
      <c r="A113" s="44" t="s">
        <v>364</v>
      </c>
      <c r="B113" s="44" t="s">
        <v>364</v>
      </c>
      <c r="C113" s="44" t="s">
        <v>239</v>
      </c>
      <c r="D113" s="44"/>
      <c r="E113" s="50" t="s">
        <v>999</v>
      </c>
      <c r="F113" s="44">
        <v>100</v>
      </c>
      <c r="G113" s="44" t="s">
        <v>1111</v>
      </c>
    </row>
    <row r="114" spans="1:7" x14ac:dyDescent="0.25">
      <c r="A114" s="44" t="s">
        <v>365</v>
      </c>
      <c r="B114" s="44" t="s">
        <v>365</v>
      </c>
      <c r="C114" s="44" t="s">
        <v>239</v>
      </c>
      <c r="D114" s="44"/>
      <c r="E114" s="50" t="s">
        <v>999</v>
      </c>
      <c r="F114" s="44">
        <v>40</v>
      </c>
      <c r="G114" s="44" t="s">
        <v>1112</v>
      </c>
    </row>
    <row r="115" spans="1:7" x14ac:dyDescent="0.25">
      <c r="A115" s="44" t="s">
        <v>160</v>
      </c>
      <c r="B115" s="44" t="s">
        <v>160</v>
      </c>
      <c r="C115" s="44" t="s">
        <v>239</v>
      </c>
      <c r="D115" s="44"/>
      <c r="E115" s="50" t="s">
        <v>999</v>
      </c>
      <c r="F115" s="44">
        <v>20</v>
      </c>
      <c r="G115" s="44" t="s">
        <v>1113</v>
      </c>
    </row>
    <row r="116" spans="1:7" x14ac:dyDescent="0.25">
      <c r="A116" s="44" t="s">
        <v>366</v>
      </c>
      <c r="B116" s="44" t="s">
        <v>366</v>
      </c>
      <c r="C116" s="44" t="s">
        <v>239</v>
      </c>
      <c r="D116" s="44"/>
      <c r="E116" s="50" t="s">
        <v>999</v>
      </c>
      <c r="F116" s="44">
        <v>50</v>
      </c>
      <c r="G116" s="44" t="s">
        <v>1114</v>
      </c>
    </row>
    <row r="117" spans="1:7" x14ac:dyDescent="0.25">
      <c r="A117" s="44" t="s">
        <v>367</v>
      </c>
      <c r="B117" s="44" t="s">
        <v>367</v>
      </c>
      <c r="C117" s="44" t="s">
        <v>239</v>
      </c>
      <c r="D117" s="44"/>
      <c r="E117" s="50" t="s">
        <v>999</v>
      </c>
      <c r="F117" s="44">
        <v>20</v>
      </c>
      <c r="G117" s="44" t="s">
        <v>1115</v>
      </c>
    </row>
    <row r="118" spans="1:7" x14ac:dyDescent="0.25">
      <c r="A118" s="44" t="s">
        <v>368</v>
      </c>
      <c r="B118" s="44" t="s">
        <v>368</v>
      </c>
      <c r="C118" s="44" t="s">
        <v>239</v>
      </c>
      <c r="D118" s="44"/>
      <c r="E118" s="50" t="s">
        <v>999</v>
      </c>
      <c r="F118" s="44">
        <v>100</v>
      </c>
      <c r="G118" s="44" t="s">
        <v>1116</v>
      </c>
    </row>
    <row r="119" spans="1:7" x14ac:dyDescent="0.25">
      <c r="A119" s="44" t="s">
        <v>369</v>
      </c>
      <c r="B119" s="44" t="s">
        <v>369</v>
      </c>
      <c r="C119" s="44" t="s">
        <v>239</v>
      </c>
      <c r="D119" s="44"/>
      <c r="E119" s="50" t="s">
        <v>999</v>
      </c>
      <c r="F119" s="44">
        <v>30</v>
      </c>
      <c r="G119" s="44" t="s">
        <v>1117</v>
      </c>
    </row>
    <row r="120" spans="1:7" x14ac:dyDescent="0.25">
      <c r="A120" s="44" t="s">
        <v>370</v>
      </c>
      <c r="B120" s="44" t="s">
        <v>370</v>
      </c>
      <c r="C120" s="44" t="s">
        <v>239</v>
      </c>
      <c r="D120" s="44"/>
      <c r="E120" s="50" t="s">
        <v>999</v>
      </c>
      <c r="F120" s="44">
        <v>30</v>
      </c>
      <c r="G120" s="44" t="s">
        <v>1118</v>
      </c>
    </row>
    <row r="121" spans="1:7" x14ac:dyDescent="0.25">
      <c r="A121" s="44" t="s">
        <v>371</v>
      </c>
      <c r="B121" s="44" t="s">
        <v>371</v>
      </c>
      <c r="C121" s="44" t="s">
        <v>239</v>
      </c>
      <c r="D121" s="44"/>
      <c r="E121" s="50" t="s">
        <v>999</v>
      </c>
      <c r="F121" s="44">
        <v>30</v>
      </c>
      <c r="G121" s="44" t="s">
        <v>1119</v>
      </c>
    </row>
    <row r="122" spans="1:7" x14ac:dyDescent="0.25">
      <c r="A122" s="44" t="s">
        <v>161</v>
      </c>
      <c r="B122" s="44" t="s">
        <v>161</v>
      </c>
      <c r="C122" s="44" t="s">
        <v>239</v>
      </c>
      <c r="D122" s="44"/>
      <c r="E122" s="50" t="s">
        <v>999</v>
      </c>
      <c r="F122" s="44">
        <v>20</v>
      </c>
      <c r="G122" s="44" t="s">
        <v>1120</v>
      </c>
    </row>
    <row r="123" spans="1:7" x14ac:dyDescent="0.25">
      <c r="A123" s="44" t="s">
        <v>372</v>
      </c>
      <c r="B123" s="44" t="s">
        <v>372</v>
      </c>
      <c r="C123" s="44" t="s">
        <v>239</v>
      </c>
      <c r="D123" s="44" t="s">
        <v>373</v>
      </c>
      <c r="E123" s="50" t="s">
        <v>999</v>
      </c>
      <c r="F123" s="44">
        <v>30</v>
      </c>
      <c r="G123" s="44" t="s">
        <v>1121</v>
      </c>
    </row>
    <row r="124" spans="1:7" x14ac:dyDescent="0.25">
      <c r="A124" s="44" t="s">
        <v>374</v>
      </c>
      <c r="B124" s="44" t="s">
        <v>374</v>
      </c>
      <c r="C124" s="44" t="s">
        <v>239</v>
      </c>
      <c r="D124" s="44"/>
      <c r="E124" s="50" t="s">
        <v>999</v>
      </c>
      <c r="F124" s="44">
        <v>200</v>
      </c>
      <c r="G124" s="44" t="s">
        <v>1122</v>
      </c>
    </row>
    <row r="125" spans="1:7" x14ac:dyDescent="0.25">
      <c r="A125" s="44" t="s">
        <v>375</v>
      </c>
      <c r="B125" s="44" t="s">
        <v>375</v>
      </c>
      <c r="C125" s="44" t="s">
        <v>239</v>
      </c>
      <c r="D125" s="44"/>
      <c r="E125" s="50" t="s">
        <v>999</v>
      </c>
      <c r="F125" s="44">
        <v>40</v>
      </c>
      <c r="G125" s="44" t="s">
        <v>1123</v>
      </c>
    </row>
    <row r="126" spans="1:7" x14ac:dyDescent="0.25">
      <c r="A126" s="44" t="s">
        <v>376</v>
      </c>
      <c r="B126" s="44" t="s">
        <v>376</v>
      </c>
      <c r="C126" s="44" t="s">
        <v>239</v>
      </c>
      <c r="D126" s="44"/>
      <c r="E126" s="50" t="s">
        <v>999</v>
      </c>
      <c r="F126" s="44">
        <v>40</v>
      </c>
      <c r="G126" s="44" t="s">
        <v>1124</v>
      </c>
    </row>
    <row r="127" spans="1:7" x14ac:dyDescent="0.25">
      <c r="A127" s="44" t="s">
        <v>377</v>
      </c>
      <c r="B127" s="44" t="s">
        <v>377</v>
      </c>
      <c r="C127" s="44" t="s">
        <v>239</v>
      </c>
      <c r="D127" s="44"/>
      <c r="E127" s="50" t="s">
        <v>999</v>
      </c>
      <c r="F127" s="44">
        <v>20</v>
      </c>
      <c r="G127" s="44" t="s">
        <v>1125</v>
      </c>
    </row>
    <row r="128" spans="1:7" x14ac:dyDescent="0.25">
      <c r="A128" s="44" t="s">
        <v>378</v>
      </c>
      <c r="B128" s="44" t="s">
        <v>378</v>
      </c>
      <c r="C128" s="44" t="s">
        <v>239</v>
      </c>
      <c r="D128" s="44"/>
      <c r="E128" s="50" t="s">
        <v>999</v>
      </c>
      <c r="F128" s="44">
        <v>300</v>
      </c>
      <c r="G128" s="44" t="s">
        <v>1126</v>
      </c>
    </row>
    <row r="129" spans="1:7" x14ac:dyDescent="0.25">
      <c r="A129" s="44" t="s">
        <v>379</v>
      </c>
      <c r="B129" s="44" t="s">
        <v>379</v>
      </c>
      <c r="C129" s="44" t="s">
        <v>239</v>
      </c>
      <c r="D129" s="44"/>
      <c r="E129" s="50" t="s">
        <v>999</v>
      </c>
      <c r="F129" s="44">
        <v>20</v>
      </c>
      <c r="G129" s="44" t="s">
        <v>1127</v>
      </c>
    </row>
    <row r="130" spans="1:7" x14ac:dyDescent="0.25">
      <c r="A130" s="44" t="s">
        <v>380</v>
      </c>
      <c r="B130" s="44" t="s">
        <v>380</v>
      </c>
      <c r="C130" s="44" t="s">
        <v>239</v>
      </c>
      <c r="D130" s="44"/>
      <c r="E130" s="50" t="s">
        <v>999</v>
      </c>
      <c r="F130" s="44">
        <v>40</v>
      </c>
      <c r="G130" s="44" t="s">
        <v>1128</v>
      </c>
    </row>
    <row r="131" spans="1:7" x14ac:dyDescent="0.25">
      <c r="A131" s="44" t="s">
        <v>381</v>
      </c>
      <c r="B131" s="44" t="s">
        <v>381</v>
      </c>
      <c r="C131" s="44" t="s">
        <v>239</v>
      </c>
      <c r="D131" s="44"/>
      <c r="E131" s="50" t="s">
        <v>999</v>
      </c>
      <c r="F131" s="44">
        <v>30</v>
      </c>
      <c r="G131" s="44" t="s">
        <v>1129</v>
      </c>
    </row>
    <row r="132" spans="1:7" x14ac:dyDescent="0.25">
      <c r="A132" s="44" t="s">
        <v>162</v>
      </c>
      <c r="B132" s="44" t="s">
        <v>162</v>
      </c>
      <c r="C132" s="44" t="s">
        <v>239</v>
      </c>
      <c r="D132" s="44"/>
      <c r="E132" s="50" t="s">
        <v>999</v>
      </c>
      <c r="F132" s="44">
        <v>20</v>
      </c>
      <c r="G132" s="44" t="s">
        <v>1130</v>
      </c>
    </row>
    <row r="133" spans="1:7" x14ac:dyDescent="0.25">
      <c r="A133" s="44" t="s">
        <v>382</v>
      </c>
      <c r="B133" s="44" t="s">
        <v>382</v>
      </c>
      <c r="C133" s="44" t="s">
        <v>239</v>
      </c>
      <c r="D133" s="44"/>
      <c r="E133" s="50" t="s">
        <v>999</v>
      </c>
      <c r="F133" s="44">
        <v>100</v>
      </c>
      <c r="G133" s="44" t="s">
        <v>1131</v>
      </c>
    </row>
    <row r="134" spans="1:7" x14ac:dyDescent="0.25">
      <c r="A134" s="44" t="s">
        <v>383</v>
      </c>
      <c r="B134" s="44" t="s">
        <v>383</v>
      </c>
      <c r="C134" s="44" t="s">
        <v>239</v>
      </c>
      <c r="D134" s="44"/>
      <c r="E134" s="50" t="s">
        <v>999</v>
      </c>
      <c r="F134" s="44">
        <v>20</v>
      </c>
      <c r="G134" s="44" t="s">
        <v>1132</v>
      </c>
    </row>
    <row r="135" spans="1:7" x14ac:dyDescent="0.25">
      <c r="A135" s="44" t="s">
        <v>163</v>
      </c>
      <c r="B135" s="44" t="s">
        <v>163</v>
      </c>
      <c r="C135" s="44" t="s">
        <v>239</v>
      </c>
      <c r="D135" s="44"/>
      <c r="E135" s="50" t="s">
        <v>999</v>
      </c>
      <c r="F135" s="44">
        <v>30</v>
      </c>
      <c r="G135" s="44" t="s">
        <v>1133</v>
      </c>
    </row>
    <row r="136" spans="1:7" x14ac:dyDescent="0.25">
      <c r="A136" s="44" t="s">
        <v>384</v>
      </c>
      <c r="B136" s="44" t="s">
        <v>384</v>
      </c>
      <c r="C136" s="44" t="s">
        <v>239</v>
      </c>
      <c r="D136" s="44"/>
      <c r="E136" s="50" t="s">
        <v>999</v>
      </c>
      <c r="F136" s="44">
        <v>20</v>
      </c>
      <c r="G136" s="44" t="s">
        <v>1134</v>
      </c>
    </row>
    <row r="137" spans="1:7" x14ac:dyDescent="0.25">
      <c r="A137" s="44" t="s">
        <v>164</v>
      </c>
      <c r="B137" s="44" t="s">
        <v>164</v>
      </c>
      <c r="C137" s="44" t="s">
        <v>239</v>
      </c>
      <c r="D137" s="44"/>
      <c r="E137" s="50" t="s">
        <v>999</v>
      </c>
      <c r="F137" s="44">
        <v>100</v>
      </c>
      <c r="G137" s="44" t="s">
        <v>1135</v>
      </c>
    </row>
    <row r="138" spans="1:7" x14ac:dyDescent="0.25">
      <c r="A138" s="44" t="s">
        <v>385</v>
      </c>
      <c r="B138" s="44" t="s">
        <v>385</v>
      </c>
      <c r="C138" s="44" t="s">
        <v>239</v>
      </c>
      <c r="D138" s="44"/>
      <c r="E138" s="50" t="s">
        <v>999</v>
      </c>
      <c r="F138" s="44">
        <v>30</v>
      </c>
      <c r="G138" s="44" t="s">
        <v>1136</v>
      </c>
    </row>
    <row r="139" spans="1:7" x14ac:dyDescent="0.25">
      <c r="A139" s="44" t="s">
        <v>386</v>
      </c>
      <c r="B139" s="44" t="s">
        <v>387</v>
      </c>
      <c r="C139" s="44" t="s">
        <v>388</v>
      </c>
      <c r="D139" s="44" t="s">
        <v>389</v>
      </c>
      <c r="E139" s="50" t="s">
        <v>999</v>
      </c>
      <c r="F139" s="44">
        <v>100</v>
      </c>
      <c r="G139" s="44" t="s">
        <v>1137</v>
      </c>
    </row>
    <row r="140" spans="1:7" x14ac:dyDescent="0.25">
      <c r="A140" s="44" t="s">
        <v>390</v>
      </c>
      <c r="B140" s="44" t="s">
        <v>391</v>
      </c>
      <c r="C140" s="44" t="s">
        <v>392</v>
      </c>
      <c r="D140" s="44"/>
      <c r="E140" s="50" t="s">
        <v>999</v>
      </c>
      <c r="F140" s="44">
        <v>20</v>
      </c>
      <c r="G140" s="44" t="s">
        <v>1138</v>
      </c>
    </row>
    <row r="141" spans="1:7" x14ac:dyDescent="0.25">
      <c r="A141" s="44" t="s">
        <v>165</v>
      </c>
      <c r="B141" s="44" t="s">
        <v>165</v>
      </c>
      <c r="C141" s="44" t="s">
        <v>239</v>
      </c>
      <c r="D141" s="44"/>
      <c r="E141" s="50" t="s">
        <v>999</v>
      </c>
      <c r="F141" s="44">
        <v>30</v>
      </c>
      <c r="G141" s="44" t="s">
        <v>1139</v>
      </c>
    </row>
    <row r="142" spans="1:7" x14ac:dyDescent="0.25">
      <c r="A142" s="44" t="s">
        <v>393</v>
      </c>
      <c r="B142" s="44" t="s">
        <v>393</v>
      </c>
      <c r="C142" s="44" t="s">
        <v>239</v>
      </c>
      <c r="D142" s="44" t="s">
        <v>394</v>
      </c>
      <c r="E142" s="50" t="s">
        <v>999</v>
      </c>
      <c r="F142" s="44">
        <v>40</v>
      </c>
      <c r="G142" s="44" t="s">
        <v>1140</v>
      </c>
    </row>
    <row r="143" spans="1:7" x14ac:dyDescent="0.25">
      <c r="A143" s="44" t="s">
        <v>395</v>
      </c>
      <c r="B143" s="44" t="s">
        <v>395</v>
      </c>
      <c r="C143" s="44" t="s">
        <v>239</v>
      </c>
      <c r="D143" s="44" t="s">
        <v>396</v>
      </c>
      <c r="E143" s="50" t="s">
        <v>999</v>
      </c>
      <c r="F143" s="44">
        <v>30</v>
      </c>
      <c r="G143" s="44" t="s">
        <v>1141</v>
      </c>
    </row>
    <row r="144" spans="1:7" x14ac:dyDescent="0.25">
      <c r="A144" s="44" t="s">
        <v>397</v>
      </c>
      <c r="B144" s="44" t="s">
        <v>397</v>
      </c>
      <c r="C144" s="44" t="s">
        <v>239</v>
      </c>
      <c r="D144" s="44"/>
      <c r="E144" s="50" t="s">
        <v>999</v>
      </c>
      <c r="F144" s="44">
        <v>20</v>
      </c>
      <c r="G144" s="44" t="s">
        <v>1142</v>
      </c>
    </row>
    <row r="145" spans="1:7" x14ac:dyDescent="0.25">
      <c r="A145" s="44" t="s">
        <v>398</v>
      </c>
      <c r="B145" s="44" t="s">
        <v>399</v>
      </c>
      <c r="C145" s="44" t="s">
        <v>400</v>
      </c>
      <c r="D145" s="44" t="s">
        <v>401</v>
      </c>
      <c r="E145" s="50" t="s">
        <v>999</v>
      </c>
      <c r="F145" s="44">
        <v>30</v>
      </c>
      <c r="G145" s="44" t="s">
        <v>1143</v>
      </c>
    </row>
    <row r="146" spans="1:7" x14ac:dyDescent="0.25">
      <c r="A146" s="44" t="s">
        <v>402</v>
      </c>
      <c r="B146" s="44" t="s">
        <v>402</v>
      </c>
      <c r="C146" s="44" t="s">
        <v>239</v>
      </c>
      <c r="D146" s="44"/>
      <c r="E146" s="50" t="s">
        <v>999</v>
      </c>
      <c r="F146" s="44">
        <v>30</v>
      </c>
      <c r="G146" s="44" t="s">
        <v>1144</v>
      </c>
    </row>
    <row r="147" spans="1:7" x14ac:dyDescent="0.25">
      <c r="A147" s="44" t="s">
        <v>403</v>
      </c>
      <c r="B147" s="44" t="s">
        <v>403</v>
      </c>
      <c r="C147" s="44" t="s">
        <v>239</v>
      </c>
      <c r="D147" s="44"/>
      <c r="E147" s="50" t="s">
        <v>999</v>
      </c>
      <c r="F147" s="44">
        <v>20</v>
      </c>
      <c r="G147" s="44" t="s">
        <v>1145</v>
      </c>
    </row>
    <row r="148" spans="1:7" x14ac:dyDescent="0.25">
      <c r="A148" s="44" t="s">
        <v>404</v>
      </c>
      <c r="B148" s="44" t="s">
        <v>404</v>
      </c>
      <c r="C148" s="44" t="s">
        <v>239</v>
      </c>
      <c r="D148" s="44"/>
      <c r="E148" s="50" t="s">
        <v>999</v>
      </c>
      <c r="F148" s="44">
        <v>20</v>
      </c>
      <c r="G148" s="44" t="s">
        <v>1146</v>
      </c>
    </row>
    <row r="149" spans="1:7" x14ac:dyDescent="0.25">
      <c r="A149" s="44" t="s">
        <v>405</v>
      </c>
      <c r="B149" s="44" t="s">
        <v>405</v>
      </c>
      <c r="C149" s="44" t="s">
        <v>239</v>
      </c>
      <c r="D149" s="44"/>
      <c r="E149" s="50" t="s">
        <v>999</v>
      </c>
      <c r="F149" s="44">
        <v>40</v>
      </c>
      <c r="G149" s="44" t="s">
        <v>1147</v>
      </c>
    </row>
    <row r="150" spans="1:7" x14ac:dyDescent="0.25">
      <c r="A150" s="44" t="s">
        <v>406</v>
      </c>
      <c r="B150" s="44" t="s">
        <v>406</v>
      </c>
      <c r="C150" s="44" t="s">
        <v>239</v>
      </c>
      <c r="D150" s="44"/>
      <c r="E150" s="50" t="s">
        <v>999</v>
      </c>
      <c r="F150" s="44">
        <v>100</v>
      </c>
      <c r="G150" s="44" t="s">
        <v>1148</v>
      </c>
    </row>
    <row r="151" spans="1:7" x14ac:dyDescent="0.25">
      <c r="A151" s="44" t="s">
        <v>407</v>
      </c>
      <c r="B151" s="44" t="s">
        <v>407</v>
      </c>
      <c r="C151" s="44" t="s">
        <v>239</v>
      </c>
      <c r="D151" s="44"/>
      <c r="E151" s="50" t="s">
        <v>999</v>
      </c>
      <c r="F151" s="44">
        <v>20</v>
      </c>
      <c r="G151" s="44" t="s">
        <v>1149</v>
      </c>
    </row>
    <row r="152" spans="1:7" x14ac:dyDescent="0.25">
      <c r="A152" s="44" t="s">
        <v>408</v>
      </c>
      <c r="B152" s="44" t="s">
        <v>408</v>
      </c>
      <c r="C152" s="44" t="s">
        <v>239</v>
      </c>
      <c r="D152" s="44"/>
      <c r="E152" s="50" t="s">
        <v>999</v>
      </c>
      <c r="F152" s="44">
        <v>20</v>
      </c>
      <c r="G152" s="44" t="s">
        <v>1150</v>
      </c>
    </row>
    <row r="153" spans="1:7" x14ac:dyDescent="0.25">
      <c r="A153" s="44" t="s">
        <v>409</v>
      </c>
      <c r="B153" s="44" t="s">
        <v>409</v>
      </c>
      <c r="C153" s="44" t="s">
        <v>239</v>
      </c>
      <c r="D153" s="44"/>
      <c r="E153" s="50" t="s">
        <v>999</v>
      </c>
      <c r="F153" s="44">
        <v>20</v>
      </c>
      <c r="G153" s="44" t="s">
        <v>1151</v>
      </c>
    </row>
    <row r="154" spans="1:7" x14ac:dyDescent="0.25">
      <c r="A154" s="44" t="s">
        <v>410</v>
      </c>
      <c r="B154" s="44" t="s">
        <v>410</v>
      </c>
      <c r="C154" s="44" t="s">
        <v>239</v>
      </c>
      <c r="D154" s="44"/>
      <c r="E154" s="50" t="s">
        <v>999</v>
      </c>
      <c r="F154" s="44">
        <v>30</v>
      </c>
      <c r="G154" s="44" t="s">
        <v>1152</v>
      </c>
    </row>
    <row r="155" spans="1:7" x14ac:dyDescent="0.25">
      <c r="A155" s="44" t="s">
        <v>166</v>
      </c>
      <c r="B155" s="44" t="s">
        <v>166</v>
      </c>
      <c r="C155" s="44" t="s">
        <v>239</v>
      </c>
      <c r="D155" s="44"/>
      <c r="E155" s="50" t="s">
        <v>999</v>
      </c>
      <c r="F155" s="44">
        <v>20</v>
      </c>
      <c r="G155" s="44" t="s">
        <v>1153</v>
      </c>
    </row>
    <row r="156" spans="1:7" x14ac:dyDescent="0.25">
      <c r="A156" s="44" t="s">
        <v>411</v>
      </c>
      <c r="B156" s="44" t="s">
        <v>411</v>
      </c>
      <c r="C156" s="44" t="s">
        <v>412</v>
      </c>
      <c r="D156" s="44"/>
      <c r="E156" s="50" t="s">
        <v>999</v>
      </c>
      <c r="F156" s="44">
        <v>40</v>
      </c>
      <c r="G156" s="44" t="s">
        <v>1154</v>
      </c>
    </row>
    <row r="157" spans="1:7" x14ac:dyDescent="0.25">
      <c r="A157" s="44" t="s">
        <v>413</v>
      </c>
      <c r="B157" s="44" t="s">
        <v>413</v>
      </c>
      <c r="C157" s="44" t="s">
        <v>239</v>
      </c>
      <c r="D157" s="44"/>
      <c r="E157" s="50" t="s">
        <v>999</v>
      </c>
      <c r="F157" s="44">
        <v>100</v>
      </c>
      <c r="G157" s="44" t="s">
        <v>1155</v>
      </c>
    </row>
    <row r="158" spans="1:7" x14ac:dyDescent="0.25">
      <c r="A158" s="44" t="s">
        <v>414</v>
      </c>
      <c r="B158" s="44" t="s">
        <v>414</v>
      </c>
      <c r="C158" s="44" t="s">
        <v>239</v>
      </c>
      <c r="D158" s="44"/>
      <c r="E158" s="50" t="s">
        <v>999</v>
      </c>
      <c r="F158" s="44">
        <v>100</v>
      </c>
      <c r="G158" s="44" t="s">
        <v>1156</v>
      </c>
    </row>
    <row r="159" spans="1:7" x14ac:dyDescent="0.25">
      <c r="A159" s="44" t="s">
        <v>167</v>
      </c>
      <c r="B159" s="44" t="s">
        <v>167</v>
      </c>
      <c r="C159" s="44" t="s">
        <v>239</v>
      </c>
      <c r="D159" s="44" t="s">
        <v>415</v>
      </c>
      <c r="E159" s="50" t="s">
        <v>999</v>
      </c>
      <c r="F159" s="44">
        <v>30</v>
      </c>
      <c r="G159" s="44" t="s">
        <v>1157</v>
      </c>
    </row>
    <row r="160" spans="1:7" x14ac:dyDescent="0.25">
      <c r="A160" s="44" t="s">
        <v>168</v>
      </c>
      <c r="B160" s="44" t="s">
        <v>168</v>
      </c>
      <c r="C160" s="44" t="s">
        <v>239</v>
      </c>
      <c r="D160" s="44"/>
      <c r="E160" s="50" t="s">
        <v>999</v>
      </c>
      <c r="F160" s="44">
        <v>40</v>
      </c>
      <c r="G160" s="44" t="s">
        <v>1158</v>
      </c>
    </row>
    <row r="161" spans="1:7" x14ac:dyDescent="0.25">
      <c r="A161" s="44" t="s">
        <v>416</v>
      </c>
      <c r="B161" s="44" t="s">
        <v>416</v>
      </c>
      <c r="C161" s="44" t="s">
        <v>239</v>
      </c>
      <c r="D161" s="44"/>
      <c r="E161" s="50" t="s">
        <v>999</v>
      </c>
      <c r="F161" s="44">
        <v>40</v>
      </c>
      <c r="G161" s="44" t="s">
        <v>1159</v>
      </c>
    </row>
    <row r="162" spans="1:7" x14ac:dyDescent="0.25">
      <c r="A162" s="44" t="s">
        <v>169</v>
      </c>
      <c r="B162" s="44" t="s">
        <v>169</v>
      </c>
      <c r="C162" s="44" t="s">
        <v>239</v>
      </c>
      <c r="D162" s="44"/>
      <c r="E162" s="50" t="s">
        <v>999</v>
      </c>
      <c r="F162" s="44">
        <v>40</v>
      </c>
      <c r="G162" s="44" t="s">
        <v>1160</v>
      </c>
    </row>
    <row r="163" spans="1:7" x14ac:dyDescent="0.25">
      <c r="A163" s="44" t="s">
        <v>417</v>
      </c>
      <c r="B163" s="44" t="s">
        <v>417</v>
      </c>
      <c r="C163" s="44" t="s">
        <v>239</v>
      </c>
      <c r="D163" s="44"/>
      <c r="E163" s="50" t="s">
        <v>999</v>
      </c>
      <c r="F163" s="44">
        <v>20</v>
      </c>
      <c r="G163" s="44" t="s">
        <v>1161</v>
      </c>
    </row>
    <row r="164" spans="1:7" x14ac:dyDescent="0.25">
      <c r="A164" s="44" t="s">
        <v>418</v>
      </c>
      <c r="B164" s="44" t="s">
        <v>418</v>
      </c>
      <c r="C164" s="44" t="s">
        <v>239</v>
      </c>
      <c r="D164" s="44"/>
      <c r="E164" s="50" t="s">
        <v>999</v>
      </c>
      <c r="F164" s="44">
        <v>20</v>
      </c>
      <c r="G164" s="44" t="s">
        <v>1162</v>
      </c>
    </row>
    <row r="165" spans="1:7" x14ac:dyDescent="0.25">
      <c r="A165" s="44" t="s">
        <v>419</v>
      </c>
      <c r="B165" s="44" t="s">
        <v>419</v>
      </c>
      <c r="C165" s="44" t="s">
        <v>239</v>
      </c>
      <c r="D165" s="44"/>
      <c r="E165" s="50" t="s">
        <v>999</v>
      </c>
      <c r="F165" s="44">
        <v>20</v>
      </c>
      <c r="G165" s="44" t="s">
        <v>1163</v>
      </c>
    </row>
    <row r="166" spans="1:7" x14ac:dyDescent="0.25">
      <c r="A166" s="44" t="s">
        <v>420</v>
      </c>
      <c r="B166" s="44" t="s">
        <v>420</v>
      </c>
      <c r="C166" s="44" t="s">
        <v>239</v>
      </c>
      <c r="D166" s="44"/>
      <c r="E166" s="50" t="s">
        <v>999</v>
      </c>
      <c r="F166" s="44">
        <v>300</v>
      </c>
      <c r="G166" s="44" t="s">
        <v>1164</v>
      </c>
    </row>
    <row r="167" spans="1:7" x14ac:dyDescent="0.25">
      <c r="A167" s="44" t="s">
        <v>421</v>
      </c>
      <c r="B167" s="44" t="s">
        <v>421</v>
      </c>
      <c r="C167" s="44" t="s">
        <v>239</v>
      </c>
      <c r="D167" s="44"/>
      <c r="E167" s="50" t="s">
        <v>999</v>
      </c>
      <c r="F167" s="44">
        <v>100</v>
      </c>
      <c r="G167" s="44" t="s">
        <v>1165</v>
      </c>
    </row>
    <row r="168" spans="1:7" x14ac:dyDescent="0.25">
      <c r="A168" s="44" t="s">
        <v>422</v>
      </c>
      <c r="B168" s="44" t="s">
        <v>422</v>
      </c>
      <c r="C168" s="44" t="s">
        <v>239</v>
      </c>
      <c r="D168" s="44"/>
      <c r="E168" s="50" t="s">
        <v>999</v>
      </c>
      <c r="F168" s="44">
        <v>40</v>
      </c>
      <c r="G168" s="44" t="s">
        <v>1166</v>
      </c>
    </row>
    <row r="169" spans="1:7" x14ac:dyDescent="0.25">
      <c r="A169" s="44" t="s">
        <v>170</v>
      </c>
      <c r="B169" s="44" t="s">
        <v>170</v>
      </c>
      <c r="C169" s="44" t="s">
        <v>239</v>
      </c>
      <c r="D169" s="44" t="s">
        <v>423</v>
      </c>
      <c r="E169" s="50" t="s">
        <v>999</v>
      </c>
      <c r="F169" s="44">
        <v>300</v>
      </c>
      <c r="G169" s="44" t="s">
        <v>1167</v>
      </c>
    </row>
    <row r="170" spans="1:7" x14ac:dyDescent="0.25">
      <c r="A170" s="44" t="s">
        <v>171</v>
      </c>
      <c r="B170" s="44" t="s">
        <v>171</v>
      </c>
      <c r="C170" s="44" t="s">
        <v>239</v>
      </c>
      <c r="D170" s="44" t="s">
        <v>424</v>
      </c>
      <c r="E170" s="50" t="s">
        <v>999</v>
      </c>
      <c r="F170" s="44">
        <v>20</v>
      </c>
      <c r="G170" s="44" t="s">
        <v>1168</v>
      </c>
    </row>
    <row r="171" spans="1:7" x14ac:dyDescent="0.25">
      <c r="A171" s="44" t="s">
        <v>425</v>
      </c>
      <c r="B171" s="44" t="s">
        <v>425</v>
      </c>
      <c r="C171" s="44" t="s">
        <v>239</v>
      </c>
      <c r="D171" s="44"/>
      <c r="E171" s="50" t="s">
        <v>999</v>
      </c>
      <c r="F171" s="44">
        <v>30</v>
      </c>
      <c r="G171" s="44" t="s">
        <v>1169</v>
      </c>
    </row>
    <row r="172" spans="1:7" x14ac:dyDescent="0.25">
      <c r="A172" s="44" t="s">
        <v>426</v>
      </c>
      <c r="B172" s="44" t="s">
        <v>426</v>
      </c>
      <c r="C172" s="44" t="s">
        <v>239</v>
      </c>
      <c r="D172" s="44" t="s">
        <v>427</v>
      </c>
      <c r="E172" s="50" t="s">
        <v>999</v>
      </c>
      <c r="F172" s="44">
        <v>20</v>
      </c>
      <c r="G172" s="44" t="s">
        <v>1170</v>
      </c>
    </row>
    <row r="173" spans="1:7" x14ac:dyDescent="0.25">
      <c r="A173" s="44" t="s">
        <v>428</v>
      </c>
      <c r="B173" s="44" t="s">
        <v>428</v>
      </c>
      <c r="C173" s="44" t="s">
        <v>239</v>
      </c>
      <c r="D173" s="44"/>
      <c r="E173" s="50" t="s">
        <v>999</v>
      </c>
      <c r="F173" s="44">
        <v>200</v>
      </c>
      <c r="G173" s="44" t="s">
        <v>1171</v>
      </c>
    </row>
    <row r="174" spans="1:7" x14ac:dyDescent="0.25">
      <c r="A174" s="44" t="s">
        <v>429</v>
      </c>
      <c r="B174" s="44" t="s">
        <v>429</v>
      </c>
      <c r="C174" s="44" t="s">
        <v>239</v>
      </c>
      <c r="D174" s="44"/>
      <c r="E174" s="50" t="s">
        <v>999</v>
      </c>
      <c r="F174" s="44">
        <v>40</v>
      </c>
      <c r="G174" s="44" t="s">
        <v>1172</v>
      </c>
    </row>
    <row r="175" spans="1:7" x14ac:dyDescent="0.25">
      <c r="A175" s="44" t="s">
        <v>430</v>
      </c>
      <c r="B175" s="44" t="s">
        <v>430</v>
      </c>
      <c r="C175" s="44" t="s">
        <v>239</v>
      </c>
      <c r="D175" s="44" t="s">
        <v>431</v>
      </c>
      <c r="E175" s="50" t="s">
        <v>999</v>
      </c>
      <c r="F175" s="44">
        <v>50</v>
      </c>
      <c r="G175" s="44" t="s">
        <v>1173</v>
      </c>
    </row>
    <row r="176" spans="1:7" x14ac:dyDescent="0.25">
      <c r="A176" s="44" t="s">
        <v>432</v>
      </c>
      <c r="B176" s="44" t="s">
        <v>432</v>
      </c>
      <c r="C176" s="44" t="s">
        <v>239</v>
      </c>
      <c r="D176" s="44"/>
      <c r="E176" s="50" t="s">
        <v>999</v>
      </c>
      <c r="F176" s="44">
        <v>20</v>
      </c>
      <c r="G176" s="44" t="s">
        <v>1174</v>
      </c>
    </row>
    <row r="177" spans="1:7" x14ac:dyDescent="0.25">
      <c r="A177" s="44" t="s">
        <v>433</v>
      </c>
      <c r="B177" s="44" t="s">
        <v>433</v>
      </c>
      <c r="C177" s="44" t="s">
        <v>239</v>
      </c>
      <c r="D177" s="44"/>
      <c r="E177" s="50" t="s">
        <v>999</v>
      </c>
      <c r="F177" s="44">
        <v>40</v>
      </c>
      <c r="G177" s="44" t="s">
        <v>1175</v>
      </c>
    </row>
    <row r="178" spans="1:7" x14ac:dyDescent="0.25">
      <c r="A178" s="44" t="s">
        <v>434</v>
      </c>
      <c r="B178" s="44" t="s">
        <v>434</v>
      </c>
      <c r="C178" s="44" t="s">
        <v>239</v>
      </c>
      <c r="D178" s="44"/>
      <c r="E178" s="50" t="s">
        <v>999</v>
      </c>
      <c r="F178" s="44">
        <v>50</v>
      </c>
      <c r="G178" s="44" t="s">
        <v>1176</v>
      </c>
    </row>
    <row r="179" spans="1:7" x14ac:dyDescent="0.25">
      <c r="A179" s="44" t="s">
        <v>435</v>
      </c>
      <c r="B179" s="44" t="s">
        <v>435</v>
      </c>
      <c r="C179" s="44" t="s">
        <v>239</v>
      </c>
      <c r="D179" s="44"/>
      <c r="E179" s="50" t="s">
        <v>999</v>
      </c>
      <c r="F179" s="44">
        <v>20</v>
      </c>
      <c r="G179" s="44" t="s">
        <v>1177</v>
      </c>
    </row>
    <row r="180" spans="1:7" x14ac:dyDescent="0.25">
      <c r="A180" s="44" t="s">
        <v>436</v>
      </c>
      <c r="B180" s="44" t="s">
        <v>436</v>
      </c>
      <c r="C180" s="44" t="s">
        <v>239</v>
      </c>
      <c r="D180" s="44"/>
      <c r="E180" s="50" t="s">
        <v>999</v>
      </c>
      <c r="F180" s="44">
        <v>20</v>
      </c>
      <c r="G180" s="44" t="s">
        <v>1178</v>
      </c>
    </row>
    <row r="181" spans="1:7" x14ac:dyDescent="0.25">
      <c r="A181" s="44" t="s">
        <v>437</v>
      </c>
      <c r="B181" s="44" t="s">
        <v>437</v>
      </c>
      <c r="C181" s="44" t="s">
        <v>239</v>
      </c>
      <c r="D181" s="44"/>
      <c r="E181" s="50" t="s">
        <v>999</v>
      </c>
      <c r="F181" s="44">
        <v>20</v>
      </c>
      <c r="G181" s="44" t="s">
        <v>1179</v>
      </c>
    </row>
    <row r="182" spans="1:7" x14ac:dyDescent="0.25">
      <c r="A182" s="44" t="s">
        <v>172</v>
      </c>
      <c r="B182" s="44" t="s">
        <v>172</v>
      </c>
      <c r="C182" s="44" t="s">
        <v>239</v>
      </c>
      <c r="D182" s="44" t="s">
        <v>438</v>
      </c>
      <c r="E182" s="50" t="s">
        <v>999</v>
      </c>
      <c r="F182" s="44">
        <v>200</v>
      </c>
      <c r="G182" s="44" t="s">
        <v>1180</v>
      </c>
    </row>
    <row r="183" spans="1:7" x14ac:dyDescent="0.25">
      <c r="A183" s="44" t="s">
        <v>439</v>
      </c>
      <c r="B183" s="44" t="s">
        <v>440</v>
      </c>
      <c r="C183" s="44" t="s">
        <v>441</v>
      </c>
      <c r="D183" s="44"/>
      <c r="E183" s="50" t="s">
        <v>999</v>
      </c>
      <c r="F183" s="44">
        <v>20</v>
      </c>
      <c r="G183" s="44" t="s">
        <v>1181</v>
      </c>
    </row>
    <row r="184" spans="1:7" x14ac:dyDescent="0.25">
      <c r="A184" s="44" t="s">
        <v>173</v>
      </c>
      <c r="B184" s="44" t="s">
        <v>173</v>
      </c>
      <c r="C184" s="44" t="s">
        <v>239</v>
      </c>
      <c r="D184" s="44"/>
      <c r="E184" s="50" t="s">
        <v>999</v>
      </c>
      <c r="F184" s="44">
        <v>200</v>
      </c>
      <c r="G184" s="44" t="s">
        <v>1182</v>
      </c>
    </row>
    <row r="185" spans="1:7" x14ac:dyDescent="0.25">
      <c r="A185" s="44" t="s">
        <v>442</v>
      </c>
      <c r="B185" s="44" t="s">
        <v>442</v>
      </c>
      <c r="C185" s="44" t="s">
        <v>239</v>
      </c>
      <c r="D185" s="44"/>
      <c r="E185" s="50" t="s">
        <v>999</v>
      </c>
      <c r="F185" s="44">
        <v>20</v>
      </c>
      <c r="G185" s="44" t="s">
        <v>1183</v>
      </c>
    </row>
    <row r="186" spans="1:7" x14ac:dyDescent="0.25">
      <c r="A186" s="44" t="s">
        <v>443</v>
      </c>
      <c r="B186" s="44" t="s">
        <v>443</v>
      </c>
      <c r="C186" s="44" t="s">
        <v>239</v>
      </c>
      <c r="D186" s="44"/>
      <c r="E186" s="50" t="s">
        <v>999</v>
      </c>
      <c r="F186" s="44">
        <v>30</v>
      </c>
      <c r="G186" s="44" t="s">
        <v>1184</v>
      </c>
    </row>
    <row r="187" spans="1:7" x14ac:dyDescent="0.25">
      <c r="A187" s="44" t="s">
        <v>174</v>
      </c>
      <c r="B187" s="44" t="s">
        <v>174</v>
      </c>
      <c r="C187" s="44" t="s">
        <v>239</v>
      </c>
      <c r="D187" s="44"/>
      <c r="E187" s="50" t="s">
        <v>999</v>
      </c>
      <c r="F187" s="44">
        <v>50</v>
      </c>
      <c r="G187" s="44" t="s">
        <v>1185</v>
      </c>
    </row>
    <row r="188" spans="1:7" x14ac:dyDescent="0.25">
      <c r="A188" s="44" t="s">
        <v>175</v>
      </c>
      <c r="B188" s="44" t="s">
        <v>175</v>
      </c>
      <c r="C188" s="44" t="s">
        <v>239</v>
      </c>
      <c r="D188" s="44"/>
      <c r="E188" s="50" t="s">
        <v>999</v>
      </c>
      <c r="F188" s="44">
        <v>50</v>
      </c>
      <c r="G188" s="44" t="s">
        <v>1186</v>
      </c>
    </row>
    <row r="189" spans="1:7" x14ac:dyDescent="0.25">
      <c r="A189" s="44" t="s">
        <v>176</v>
      </c>
      <c r="B189" s="44" t="s">
        <v>176</v>
      </c>
      <c r="C189" s="44" t="s">
        <v>239</v>
      </c>
      <c r="D189" s="44"/>
      <c r="E189" s="50" t="s">
        <v>999</v>
      </c>
      <c r="F189" s="44">
        <v>30</v>
      </c>
      <c r="G189" s="44" t="s">
        <v>1187</v>
      </c>
    </row>
    <row r="190" spans="1:7" x14ac:dyDescent="0.25">
      <c r="A190" s="44" t="s">
        <v>444</v>
      </c>
      <c r="B190" s="44" t="s">
        <v>445</v>
      </c>
      <c r="C190" s="44" t="s">
        <v>446</v>
      </c>
      <c r="D190" s="44"/>
      <c r="E190" s="50" t="s">
        <v>999</v>
      </c>
      <c r="F190" s="44">
        <v>20</v>
      </c>
      <c r="G190" s="44" t="s">
        <v>1188</v>
      </c>
    </row>
    <row r="191" spans="1:7" x14ac:dyDescent="0.25">
      <c r="A191" s="44" t="s">
        <v>447</v>
      </c>
      <c r="B191" s="44" t="s">
        <v>448</v>
      </c>
      <c r="C191" s="44" t="s">
        <v>449</v>
      </c>
      <c r="D191" s="44" t="s">
        <v>450</v>
      </c>
      <c r="E191" s="50" t="s">
        <v>999</v>
      </c>
      <c r="F191" s="44">
        <v>20</v>
      </c>
      <c r="G191" s="44" t="s">
        <v>1189</v>
      </c>
    </row>
    <row r="192" spans="1:7" x14ac:dyDescent="0.25">
      <c r="A192" s="44" t="s">
        <v>177</v>
      </c>
      <c r="B192" s="44" t="s">
        <v>177</v>
      </c>
      <c r="C192" s="44" t="s">
        <v>239</v>
      </c>
      <c r="D192" s="44" t="s">
        <v>451</v>
      </c>
      <c r="E192" s="50" t="s">
        <v>999</v>
      </c>
      <c r="F192" s="44">
        <v>1470</v>
      </c>
      <c r="G192" s="44" t="s">
        <v>1190</v>
      </c>
    </row>
    <row r="193" spans="1:7" x14ac:dyDescent="0.25">
      <c r="A193" s="44" t="s">
        <v>452</v>
      </c>
      <c r="B193" s="44" t="s">
        <v>452</v>
      </c>
      <c r="C193" s="44" t="s">
        <v>239</v>
      </c>
      <c r="D193" s="44" t="s">
        <v>453</v>
      </c>
      <c r="E193" s="50" t="s">
        <v>999</v>
      </c>
      <c r="F193" s="44">
        <v>20</v>
      </c>
      <c r="G193" s="44" t="s">
        <v>1191</v>
      </c>
    </row>
    <row r="194" spans="1:7" x14ac:dyDescent="0.25">
      <c r="A194" s="44" t="s">
        <v>178</v>
      </c>
      <c r="B194" s="44" t="s">
        <v>178</v>
      </c>
      <c r="C194" s="44" t="s">
        <v>239</v>
      </c>
      <c r="D194" s="44"/>
      <c r="E194" s="50" t="s">
        <v>999</v>
      </c>
      <c r="F194" s="44">
        <v>20</v>
      </c>
      <c r="G194" s="44" t="s">
        <v>1192</v>
      </c>
    </row>
    <row r="195" spans="1:7" x14ac:dyDescent="0.25">
      <c r="A195" s="44" t="s">
        <v>179</v>
      </c>
      <c r="B195" s="44" t="s">
        <v>179</v>
      </c>
      <c r="C195" s="44" t="s">
        <v>239</v>
      </c>
      <c r="D195" s="44" t="s">
        <v>454</v>
      </c>
      <c r="E195" s="50" t="s">
        <v>999</v>
      </c>
      <c r="F195" s="44">
        <v>100</v>
      </c>
      <c r="G195" s="44" t="s">
        <v>1193</v>
      </c>
    </row>
    <row r="196" spans="1:7" x14ac:dyDescent="0.25">
      <c r="A196" s="44" t="s">
        <v>455</v>
      </c>
      <c r="B196" s="44" t="s">
        <v>455</v>
      </c>
      <c r="C196" s="44" t="s">
        <v>239</v>
      </c>
      <c r="D196" s="44"/>
      <c r="E196" s="50" t="s">
        <v>999</v>
      </c>
      <c r="F196" s="44">
        <v>40</v>
      </c>
      <c r="G196" s="44" t="s">
        <v>1194</v>
      </c>
    </row>
    <row r="197" spans="1:7" x14ac:dyDescent="0.25">
      <c r="A197" s="44" t="s">
        <v>456</v>
      </c>
      <c r="B197" s="44" t="s">
        <v>456</v>
      </c>
      <c r="C197" s="44" t="s">
        <v>239</v>
      </c>
      <c r="D197" s="44"/>
      <c r="E197" s="50" t="s">
        <v>999</v>
      </c>
      <c r="F197" s="44">
        <v>20</v>
      </c>
      <c r="G197" s="44" t="s">
        <v>1195</v>
      </c>
    </row>
    <row r="198" spans="1:7" x14ac:dyDescent="0.25">
      <c r="A198" s="44" t="s">
        <v>457</v>
      </c>
      <c r="B198" s="44" t="s">
        <v>457</v>
      </c>
      <c r="C198" s="44" t="s">
        <v>239</v>
      </c>
      <c r="D198" s="44"/>
      <c r="E198" s="50" t="s">
        <v>999</v>
      </c>
      <c r="F198" s="44">
        <v>20</v>
      </c>
      <c r="G198" s="44" t="s">
        <v>1196</v>
      </c>
    </row>
    <row r="199" spans="1:7" x14ac:dyDescent="0.25">
      <c r="A199" s="44" t="s">
        <v>458</v>
      </c>
      <c r="B199" s="44" t="s">
        <v>458</v>
      </c>
      <c r="C199" s="44" t="s">
        <v>239</v>
      </c>
      <c r="D199" s="44"/>
      <c r="E199" s="50" t="s">
        <v>999</v>
      </c>
      <c r="F199" s="44">
        <v>100</v>
      </c>
      <c r="G199" s="44" t="s">
        <v>1197</v>
      </c>
    </row>
    <row r="200" spans="1:7" x14ac:dyDescent="0.25">
      <c r="A200" s="44" t="s">
        <v>459</v>
      </c>
      <c r="B200" s="44" t="s">
        <v>459</v>
      </c>
      <c r="C200" s="44" t="s">
        <v>239</v>
      </c>
      <c r="D200" s="44"/>
      <c r="E200" s="50" t="s">
        <v>999</v>
      </c>
      <c r="F200" s="44">
        <v>40</v>
      </c>
      <c r="G200" s="44" t="s">
        <v>1198</v>
      </c>
    </row>
    <row r="201" spans="1:7" x14ac:dyDescent="0.25">
      <c r="A201" s="44" t="s">
        <v>460</v>
      </c>
      <c r="B201" s="44" t="s">
        <v>461</v>
      </c>
      <c r="C201" s="44" t="s">
        <v>462</v>
      </c>
      <c r="D201" s="44" t="s">
        <v>463</v>
      </c>
      <c r="E201" s="50" t="s">
        <v>999</v>
      </c>
      <c r="F201" s="44">
        <v>100</v>
      </c>
      <c r="G201" s="44" t="s">
        <v>1199</v>
      </c>
    </row>
    <row r="202" spans="1:7" x14ac:dyDescent="0.25">
      <c r="A202" s="44" t="s">
        <v>225</v>
      </c>
      <c r="B202" s="44" t="s">
        <v>225</v>
      </c>
      <c r="C202" s="44" t="s">
        <v>239</v>
      </c>
      <c r="D202" s="44"/>
      <c r="E202" s="50" t="s">
        <v>999</v>
      </c>
      <c r="F202" s="44">
        <v>20</v>
      </c>
      <c r="G202" s="44" t="s">
        <v>1200</v>
      </c>
    </row>
    <row r="203" spans="1:7" x14ac:dyDescent="0.25">
      <c r="A203" s="44" t="s">
        <v>464</v>
      </c>
      <c r="B203" s="44" t="s">
        <v>464</v>
      </c>
      <c r="C203" s="44" t="s">
        <v>239</v>
      </c>
      <c r="D203" s="44"/>
      <c r="E203" s="50" t="s">
        <v>999</v>
      </c>
      <c r="F203" s="44">
        <v>30</v>
      </c>
      <c r="G203" s="44" t="s">
        <v>1201</v>
      </c>
    </row>
    <row r="204" spans="1:7" x14ac:dyDescent="0.25">
      <c r="A204" s="44" t="s">
        <v>465</v>
      </c>
      <c r="B204" s="44" t="s">
        <v>465</v>
      </c>
      <c r="C204" s="44" t="s">
        <v>239</v>
      </c>
      <c r="D204" s="44"/>
      <c r="E204" s="50" t="s">
        <v>999</v>
      </c>
      <c r="F204" s="44">
        <v>200</v>
      </c>
      <c r="G204" s="44" t="s">
        <v>1202</v>
      </c>
    </row>
    <row r="205" spans="1:7" x14ac:dyDescent="0.25">
      <c r="A205" s="44" t="s">
        <v>466</v>
      </c>
      <c r="B205" s="44" t="s">
        <v>466</v>
      </c>
      <c r="C205" s="44" t="s">
        <v>239</v>
      </c>
      <c r="D205" s="44"/>
      <c r="E205" s="50" t="s">
        <v>999</v>
      </c>
      <c r="F205" s="44">
        <v>100</v>
      </c>
      <c r="G205" s="44" t="s">
        <v>1203</v>
      </c>
    </row>
    <row r="206" spans="1:7" x14ac:dyDescent="0.25">
      <c r="A206" s="44" t="s">
        <v>467</v>
      </c>
      <c r="B206" s="44" t="s">
        <v>467</v>
      </c>
      <c r="C206" s="44" t="s">
        <v>239</v>
      </c>
      <c r="D206" s="44" t="s">
        <v>468</v>
      </c>
      <c r="E206" s="50" t="s">
        <v>999</v>
      </c>
      <c r="F206" s="44">
        <v>200</v>
      </c>
      <c r="G206" s="44" t="s">
        <v>1204</v>
      </c>
    </row>
    <row r="207" spans="1:7" x14ac:dyDescent="0.25">
      <c r="A207" s="44" t="s">
        <v>469</v>
      </c>
      <c r="B207" s="44" t="s">
        <v>470</v>
      </c>
      <c r="C207" s="44" t="s">
        <v>471</v>
      </c>
      <c r="D207" s="44"/>
      <c r="E207" s="50" t="s">
        <v>999</v>
      </c>
      <c r="F207" s="44">
        <v>300</v>
      </c>
      <c r="G207" s="44" t="s">
        <v>1205</v>
      </c>
    </row>
    <row r="208" spans="1:7" x14ac:dyDescent="0.25">
      <c r="A208" s="44" t="s">
        <v>472</v>
      </c>
      <c r="B208" s="44" t="s">
        <v>473</v>
      </c>
      <c r="C208" s="44" t="s">
        <v>474</v>
      </c>
      <c r="D208" s="44" t="s">
        <v>475</v>
      </c>
      <c r="E208" s="50" t="s">
        <v>999</v>
      </c>
      <c r="F208" s="44">
        <v>100</v>
      </c>
      <c r="G208" s="44" t="s">
        <v>1206</v>
      </c>
    </row>
    <row r="209" spans="1:7" x14ac:dyDescent="0.25">
      <c r="A209" s="44" t="s">
        <v>476</v>
      </c>
      <c r="B209" s="44" t="s">
        <v>476</v>
      </c>
      <c r="C209" s="44" t="s">
        <v>239</v>
      </c>
      <c r="D209" s="44"/>
      <c r="E209" s="50" t="s">
        <v>999</v>
      </c>
      <c r="F209" s="44">
        <v>20</v>
      </c>
      <c r="G209" s="44" t="s">
        <v>1207</v>
      </c>
    </row>
    <row r="210" spans="1:7" x14ac:dyDescent="0.25">
      <c r="A210" s="44" t="s">
        <v>477</v>
      </c>
      <c r="B210" s="44" t="s">
        <v>477</v>
      </c>
      <c r="C210" s="44" t="s">
        <v>239</v>
      </c>
      <c r="D210" s="44"/>
      <c r="E210" s="50" t="s">
        <v>999</v>
      </c>
      <c r="F210" s="44">
        <v>20</v>
      </c>
      <c r="G210" s="44" t="s">
        <v>1208</v>
      </c>
    </row>
    <row r="211" spans="1:7" x14ac:dyDescent="0.25">
      <c r="A211" s="44" t="s">
        <v>478</v>
      </c>
      <c r="B211" s="44" t="s">
        <v>478</v>
      </c>
      <c r="C211" s="44" t="s">
        <v>239</v>
      </c>
      <c r="D211" s="44" t="s">
        <v>479</v>
      </c>
      <c r="E211" s="50" t="s">
        <v>999</v>
      </c>
      <c r="F211" s="44">
        <v>20</v>
      </c>
      <c r="G211" s="44" t="s">
        <v>1209</v>
      </c>
    </row>
    <row r="212" spans="1:7" x14ac:dyDescent="0.25">
      <c r="A212" s="44" t="s">
        <v>226</v>
      </c>
      <c r="B212" s="44" t="s">
        <v>226</v>
      </c>
      <c r="C212" s="44" t="s">
        <v>239</v>
      </c>
      <c r="D212" s="44"/>
      <c r="E212" s="50" t="s">
        <v>999</v>
      </c>
      <c r="F212" s="44">
        <v>100</v>
      </c>
      <c r="G212" s="44" t="s">
        <v>1210</v>
      </c>
    </row>
    <row r="213" spans="1:7" x14ac:dyDescent="0.25">
      <c r="A213" s="44" t="s">
        <v>480</v>
      </c>
      <c r="B213" s="44" t="s">
        <v>480</v>
      </c>
      <c r="C213" s="44" t="s">
        <v>239</v>
      </c>
      <c r="D213" s="44" t="s">
        <v>481</v>
      </c>
      <c r="E213" s="50" t="s">
        <v>999</v>
      </c>
      <c r="F213" s="44">
        <v>40</v>
      </c>
      <c r="G213" s="44" t="s">
        <v>1211</v>
      </c>
    </row>
    <row r="214" spans="1:7" x14ac:dyDescent="0.25">
      <c r="A214" s="44" t="s">
        <v>482</v>
      </c>
      <c r="B214" s="44" t="s">
        <v>482</v>
      </c>
      <c r="C214" s="44" t="s">
        <v>239</v>
      </c>
      <c r="D214" s="44"/>
      <c r="E214" s="50" t="s">
        <v>999</v>
      </c>
      <c r="F214" s="44">
        <v>40</v>
      </c>
      <c r="G214" s="44" t="s">
        <v>1212</v>
      </c>
    </row>
    <row r="215" spans="1:7" x14ac:dyDescent="0.25">
      <c r="A215" s="44" t="s">
        <v>483</v>
      </c>
      <c r="B215" s="44" t="s">
        <v>483</v>
      </c>
      <c r="C215" s="44" t="s">
        <v>239</v>
      </c>
      <c r="D215" s="44" t="s">
        <v>484</v>
      </c>
      <c r="E215" s="50" t="s">
        <v>999</v>
      </c>
      <c r="F215" s="44">
        <v>50</v>
      </c>
      <c r="G215" s="44" t="s">
        <v>1213</v>
      </c>
    </row>
    <row r="216" spans="1:7" x14ac:dyDescent="0.25">
      <c r="A216" s="44" t="s">
        <v>485</v>
      </c>
      <c r="B216" s="44" t="s">
        <v>485</v>
      </c>
      <c r="C216" s="44" t="s">
        <v>239</v>
      </c>
      <c r="D216" s="44"/>
      <c r="E216" s="50" t="s">
        <v>999</v>
      </c>
      <c r="F216" s="44">
        <v>20</v>
      </c>
      <c r="G216" s="44" t="s">
        <v>1214</v>
      </c>
    </row>
    <row r="217" spans="1:7" x14ac:dyDescent="0.25">
      <c r="A217" s="44" t="s">
        <v>180</v>
      </c>
      <c r="B217" s="44" t="s">
        <v>180</v>
      </c>
      <c r="C217" s="44" t="s">
        <v>239</v>
      </c>
      <c r="D217" s="44"/>
      <c r="E217" s="50" t="s">
        <v>999</v>
      </c>
      <c r="F217" s="44">
        <v>40</v>
      </c>
      <c r="G217" s="44" t="s">
        <v>1215</v>
      </c>
    </row>
    <row r="218" spans="1:7" x14ac:dyDescent="0.25">
      <c r="A218" s="44" t="s">
        <v>181</v>
      </c>
      <c r="B218" s="44" t="s">
        <v>181</v>
      </c>
      <c r="C218" s="44" t="s">
        <v>239</v>
      </c>
      <c r="D218" s="44"/>
      <c r="E218" s="50" t="s">
        <v>999</v>
      </c>
      <c r="F218" s="44">
        <v>100</v>
      </c>
      <c r="G218" s="44" t="s">
        <v>1216</v>
      </c>
    </row>
    <row r="219" spans="1:7" x14ac:dyDescent="0.25">
      <c r="A219" s="44" t="s">
        <v>486</v>
      </c>
      <c r="B219" s="44" t="s">
        <v>486</v>
      </c>
      <c r="C219" s="44" t="s">
        <v>239</v>
      </c>
      <c r="D219" s="44"/>
      <c r="E219" s="50" t="s">
        <v>999</v>
      </c>
      <c r="F219" s="44">
        <v>30</v>
      </c>
      <c r="G219" s="44" t="s">
        <v>1217</v>
      </c>
    </row>
    <row r="220" spans="1:7" x14ac:dyDescent="0.25">
      <c r="A220" s="44" t="s">
        <v>487</v>
      </c>
      <c r="B220" s="44" t="s">
        <v>487</v>
      </c>
      <c r="C220" s="44" t="s">
        <v>239</v>
      </c>
      <c r="D220" s="44"/>
      <c r="E220" s="50" t="s">
        <v>999</v>
      </c>
      <c r="F220" s="44">
        <v>40</v>
      </c>
      <c r="G220" s="44" t="s">
        <v>1218</v>
      </c>
    </row>
    <row r="221" spans="1:7" x14ac:dyDescent="0.25">
      <c r="A221" s="44" t="s">
        <v>488</v>
      </c>
      <c r="B221" s="44" t="s">
        <v>488</v>
      </c>
      <c r="C221" s="44" t="s">
        <v>239</v>
      </c>
      <c r="D221" s="44"/>
      <c r="E221" s="50" t="s">
        <v>999</v>
      </c>
      <c r="F221" s="44">
        <v>40</v>
      </c>
      <c r="G221" s="44" t="s">
        <v>1219</v>
      </c>
    </row>
    <row r="222" spans="1:7" x14ac:dyDescent="0.25">
      <c r="A222" s="44" t="s">
        <v>182</v>
      </c>
      <c r="B222" s="44" t="s">
        <v>182</v>
      </c>
      <c r="C222" s="44" t="s">
        <v>239</v>
      </c>
      <c r="D222" s="44" t="s">
        <v>489</v>
      </c>
      <c r="E222" s="50" t="s">
        <v>999</v>
      </c>
      <c r="F222" s="44">
        <v>100</v>
      </c>
      <c r="G222" s="44" t="s">
        <v>1220</v>
      </c>
    </row>
    <row r="223" spans="1:7" x14ac:dyDescent="0.25">
      <c r="A223" s="44" t="s">
        <v>490</v>
      </c>
      <c r="B223" s="44" t="s">
        <v>491</v>
      </c>
      <c r="C223" s="44" t="s">
        <v>492</v>
      </c>
      <c r="D223" s="44"/>
      <c r="E223" s="50" t="s">
        <v>999</v>
      </c>
      <c r="F223" s="44">
        <v>20</v>
      </c>
      <c r="G223" s="44" t="s">
        <v>1221</v>
      </c>
    </row>
    <row r="224" spans="1:7" x14ac:dyDescent="0.25">
      <c r="A224" s="44" t="s">
        <v>493</v>
      </c>
      <c r="B224" s="44" t="s">
        <v>493</v>
      </c>
      <c r="C224" s="44" t="s">
        <v>239</v>
      </c>
      <c r="D224" s="44" t="s">
        <v>494</v>
      </c>
      <c r="E224" s="50" t="s">
        <v>999</v>
      </c>
      <c r="F224" s="44">
        <v>40</v>
      </c>
      <c r="G224" s="44" t="s">
        <v>1222</v>
      </c>
    </row>
    <row r="225" spans="1:7" x14ac:dyDescent="0.25">
      <c r="A225" s="44" t="s">
        <v>495</v>
      </c>
      <c r="B225" s="44" t="s">
        <v>496</v>
      </c>
      <c r="C225" s="44" t="s">
        <v>497</v>
      </c>
      <c r="D225" s="44" t="s">
        <v>498</v>
      </c>
      <c r="E225" s="50" t="s">
        <v>999</v>
      </c>
      <c r="F225" s="44">
        <v>30</v>
      </c>
      <c r="G225" s="44" t="s">
        <v>1223</v>
      </c>
    </row>
    <row r="226" spans="1:7" x14ac:dyDescent="0.25">
      <c r="A226" s="44" t="s">
        <v>499</v>
      </c>
      <c r="B226" s="44" t="s">
        <v>499</v>
      </c>
      <c r="C226" s="44" t="s">
        <v>239</v>
      </c>
      <c r="D226" s="44" t="s">
        <v>500</v>
      </c>
      <c r="E226" s="50" t="s">
        <v>999</v>
      </c>
      <c r="F226" s="44">
        <v>100</v>
      </c>
      <c r="G226" s="44" t="s">
        <v>1224</v>
      </c>
    </row>
    <row r="227" spans="1:7" x14ac:dyDescent="0.25">
      <c r="A227" s="44" t="s">
        <v>501</v>
      </c>
      <c r="B227" s="44" t="s">
        <v>501</v>
      </c>
      <c r="C227" s="44" t="s">
        <v>239</v>
      </c>
      <c r="D227" s="44" t="s">
        <v>502</v>
      </c>
      <c r="E227" s="50" t="s">
        <v>999</v>
      </c>
      <c r="F227" s="44">
        <v>100</v>
      </c>
      <c r="G227" s="44" t="s">
        <v>1225</v>
      </c>
    </row>
    <row r="228" spans="1:7" x14ac:dyDescent="0.25">
      <c r="A228" s="44" t="s">
        <v>503</v>
      </c>
      <c r="B228" s="44" t="s">
        <v>503</v>
      </c>
      <c r="C228" s="44" t="s">
        <v>239</v>
      </c>
      <c r="D228" s="44"/>
      <c r="E228" s="50" t="s">
        <v>999</v>
      </c>
      <c r="F228" s="44">
        <v>100</v>
      </c>
      <c r="G228" s="44" t="s">
        <v>1226</v>
      </c>
    </row>
    <row r="229" spans="1:7" x14ac:dyDescent="0.25">
      <c r="A229" s="44" t="s">
        <v>183</v>
      </c>
      <c r="B229" s="44" t="s">
        <v>183</v>
      </c>
      <c r="C229" s="44" t="s">
        <v>239</v>
      </c>
      <c r="D229" s="44"/>
      <c r="E229" s="50" t="s">
        <v>999</v>
      </c>
      <c r="F229" s="44">
        <v>30</v>
      </c>
      <c r="G229" s="44" t="s">
        <v>1227</v>
      </c>
    </row>
    <row r="230" spans="1:7" x14ac:dyDescent="0.25">
      <c r="A230" s="44" t="s">
        <v>184</v>
      </c>
      <c r="B230" s="44" t="s">
        <v>184</v>
      </c>
      <c r="C230" s="44" t="s">
        <v>239</v>
      </c>
      <c r="D230" s="44"/>
      <c r="E230" s="50" t="s">
        <v>999</v>
      </c>
      <c r="F230" s="44">
        <v>20</v>
      </c>
      <c r="G230" s="44" t="s">
        <v>1228</v>
      </c>
    </row>
    <row r="231" spans="1:7" x14ac:dyDescent="0.25">
      <c r="A231" s="44" t="s">
        <v>504</v>
      </c>
      <c r="B231" s="44" t="s">
        <v>504</v>
      </c>
      <c r="C231" s="44" t="s">
        <v>239</v>
      </c>
      <c r="D231" s="44" t="s">
        <v>505</v>
      </c>
      <c r="E231" s="50" t="s">
        <v>999</v>
      </c>
      <c r="F231" s="44">
        <v>40</v>
      </c>
      <c r="G231" s="44" t="s">
        <v>1229</v>
      </c>
    </row>
    <row r="232" spans="1:7" x14ac:dyDescent="0.25">
      <c r="A232" s="44" t="s">
        <v>506</v>
      </c>
      <c r="B232" s="44" t="s">
        <v>506</v>
      </c>
      <c r="C232" s="44" t="s">
        <v>239</v>
      </c>
      <c r="D232" s="44" t="s">
        <v>183</v>
      </c>
      <c r="E232" s="50" t="s">
        <v>999</v>
      </c>
      <c r="F232" s="44">
        <v>100</v>
      </c>
      <c r="G232" s="44" t="s">
        <v>1230</v>
      </c>
    </row>
    <row r="233" spans="1:7" x14ac:dyDescent="0.25">
      <c r="A233" s="44" t="s">
        <v>507</v>
      </c>
      <c r="B233" s="44" t="s">
        <v>507</v>
      </c>
      <c r="C233" s="44" t="s">
        <v>239</v>
      </c>
      <c r="D233" s="44"/>
      <c r="E233" s="50" t="s">
        <v>999</v>
      </c>
      <c r="F233" s="44">
        <v>100</v>
      </c>
      <c r="G233" s="44" t="s">
        <v>1231</v>
      </c>
    </row>
    <row r="234" spans="1:7" x14ac:dyDescent="0.25">
      <c r="A234" s="44" t="s">
        <v>508</v>
      </c>
      <c r="B234" s="44" t="s">
        <v>508</v>
      </c>
      <c r="C234" s="44" t="s">
        <v>239</v>
      </c>
      <c r="D234" s="44" t="s">
        <v>509</v>
      </c>
      <c r="E234" s="50" t="s">
        <v>999</v>
      </c>
      <c r="F234" s="44">
        <v>20</v>
      </c>
      <c r="G234" s="44" t="s">
        <v>1232</v>
      </c>
    </row>
    <row r="235" spans="1:7" x14ac:dyDescent="0.25">
      <c r="A235" s="44" t="s">
        <v>510</v>
      </c>
      <c r="B235" s="44" t="s">
        <v>510</v>
      </c>
      <c r="C235" s="44" t="s">
        <v>239</v>
      </c>
      <c r="D235" s="44"/>
      <c r="E235" s="50" t="s">
        <v>999</v>
      </c>
      <c r="F235" s="44">
        <v>100</v>
      </c>
      <c r="G235" s="44" t="s">
        <v>1233</v>
      </c>
    </row>
    <row r="236" spans="1:7" x14ac:dyDescent="0.25">
      <c r="A236" s="44" t="s">
        <v>511</v>
      </c>
      <c r="B236" s="44" t="s">
        <v>511</v>
      </c>
      <c r="C236" s="44" t="s">
        <v>239</v>
      </c>
      <c r="D236" s="44" t="s">
        <v>512</v>
      </c>
      <c r="E236" s="50" t="s">
        <v>999</v>
      </c>
      <c r="F236" s="44">
        <v>50</v>
      </c>
      <c r="G236" s="44" t="s">
        <v>1234</v>
      </c>
    </row>
    <row r="237" spans="1:7" x14ac:dyDescent="0.25">
      <c r="A237" s="44" t="s">
        <v>185</v>
      </c>
      <c r="B237" s="44" t="s">
        <v>185</v>
      </c>
      <c r="C237" s="44" t="s">
        <v>239</v>
      </c>
      <c r="D237" s="44" t="s">
        <v>513</v>
      </c>
      <c r="E237" s="50" t="s">
        <v>999</v>
      </c>
      <c r="F237" s="44">
        <v>100</v>
      </c>
      <c r="G237" s="44" t="s">
        <v>1235</v>
      </c>
    </row>
    <row r="238" spans="1:7" x14ac:dyDescent="0.25">
      <c r="A238" s="44" t="s">
        <v>514</v>
      </c>
      <c r="B238" s="44" t="s">
        <v>514</v>
      </c>
      <c r="C238" s="44" t="s">
        <v>239</v>
      </c>
      <c r="D238" s="44"/>
      <c r="E238" s="50" t="s">
        <v>999</v>
      </c>
      <c r="F238" s="44">
        <v>30</v>
      </c>
      <c r="G238" s="44" t="s">
        <v>1236</v>
      </c>
    </row>
    <row r="239" spans="1:7" x14ac:dyDescent="0.25">
      <c r="A239" s="44" t="s">
        <v>515</v>
      </c>
      <c r="B239" s="44" t="s">
        <v>515</v>
      </c>
      <c r="C239" s="44" t="s">
        <v>239</v>
      </c>
      <c r="D239" s="44" t="s">
        <v>516</v>
      </c>
      <c r="E239" s="50" t="s">
        <v>999</v>
      </c>
      <c r="F239" s="44">
        <v>300</v>
      </c>
      <c r="G239" s="44" t="s">
        <v>1237</v>
      </c>
    </row>
    <row r="240" spans="1:7" x14ac:dyDescent="0.25">
      <c r="A240" s="44" t="s">
        <v>517</v>
      </c>
      <c r="B240" s="44" t="s">
        <v>517</v>
      </c>
      <c r="C240" s="44" t="s">
        <v>239</v>
      </c>
      <c r="D240" s="44"/>
      <c r="E240" s="50" t="s">
        <v>999</v>
      </c>
      <c r="F240" s="44">
        <v>50</v>
      </c>
      <c r="G240" s="44" t="s">
        <v>1238</v>
      </c>
    </row>
    <row r="241" spans="1:7" x14ac:dyDescent="0.25">
      <c r="A241" s="44" t="s">
        <v>518</v>
      </c>
      <c r="B241" s="44" t="s">
        <v>518</v>
      </c>
      <c r="C241" s="44" t="s">
        <v>239</v>
      </c>
      <c r="D241" s="44" t="s">
        <v>517</v>
      </c>
      <c r="E241" s="50" t="s">
        <v>999</v>
      </c>
      <c r="F241" s="44">
        <v>50</v>
      </c>
      <c r="G241" s="44" t="s">
        <v>1239</v>
      </c>
    </row>
    <row r="242" spans="1:7" x14ac:dyDescent="0.25">
      <c r="A242" s="44" t="s">
        <v>519</v>
      </c>
      <c r="B242" s="44" t="s">
        <v>519</v>
      </c>
      <c r="C242" s="44" t="s">
        <v>239</v>
      </c>
      <c r="D242" s="44" t="s">
        <v>520</v>
      </c>
      <c r="E242" s="50" t="s">
        <v>999</v>
      </c>
      <c r="F242" s="44">
        <v>50</v>
      </c>
      <c r="G242" s="44" t="s">
        <v>1240</v>
      </c>
    </row>
    <row r="243" spans="1:7" x14ac:dyDescent="0.25">
      <c r="A243" s="44" t="s">
        <v>521</v>
      </c>
      <c r="B243" s="44" t="s">
        <v>521</v>
      </c>
      <c r="C243" s="44" t="s">
        <v>239</v>
      </c>
      <c r="D243" s="44" t="s">
        <v>522</v>
      </c>
      <c r="E243" s="50" t="s">
        <v>999</v>
      </c>
      <c r="F243" s="44">
        <v>30</v>
      </c>
      <c r="G243" s="44" t="s">
        <v>1241</v>
      </c>
    </row>
    <row r="244" spans="1:7" x14ac:dyDescent="0.25">
      <c r="A244" s="44" t="s">
        <v>523</v>
      </c>
      <c r="B244" s="44" t="s">
        <v>524</v>
      </c>
      <c r="C244" s="44" t="s">
        <v>525</v>
      </c>
      <c r="D244" s="44" t="s">
        <v>526</v>
      </c>
      <c r="E244" s="50" t="s">
        <v>999</v>
      </c>
      <c r="F244" s="44">
        <v>20</v>
      </c>
      <c r="G244" s="44" t="s">
        <v>1242</v>
      </c>
    </row>
    <row r="245" spans="1:7" x14ac:dyDescent="0.25">
      <c r="A245" s="44" t="s">
        <v>527</v>
      </c>
      <c r="B245" s="44" t="s">
        <v>527</v>
      </c>
      <c r="C245" s="44" t="s">
        <v>239</v>
      </c>
      <c r="D245" s="44"/>
      <c r="E245" s="50" t="s">
        <v>999</v>
      </c>
      <c r="F245" s="44">
        <v>20</v>
      </c>
      <c r="G245" s="44" t="s">
        <v>1243</v>
      </c>
    </row>
    <row r="246" spans="1:7" x14ac:dyDescent="0.25">
      <c r="A246" s="44" t="s">
        <v>528</v>
      </c>
      <c r="B246" s="44" t="s">
        <v>528</v>
      </c>
      <c r="C246" s="44" t="s">
        <v>239</v>
      </c>
      <c r="D246" s="44"/>
      <c r="E246" s="50" t="s">
        <v>999</v>
      </c>
      <c r="F246" s="44">
        <v>30</v>
      </c>
      <c r="G246" s="44" t="s">
        <v>1244</v>
      </c>
    </row>
    <row r="247" spans="1:7" x14ac:dyDescent="0.25">
      <c r="A247" s="44" t="s">
        <v>529</v>
      </c>
      <c r="B247" s="44" t="s">
        <v>529</v>
      </c>
      <c r="C247" s="44" t="s">
        <v>239</v>
      </c>
      <c r="D247" s="44"/>
      <c r="E247" s="50" t="s">
        <v>999</v>
      </c>
      <c r="F247" s="44">
        <v>100</v>
      </c>
      <c r="G247" s="44" t="s">
        <v>1245</v>
      </c>
    </row>
    <row r="248" spans="1:7" x14ac:dyDescent="0.25">
      <c r="A248" s="44" t="s">
        <v>530</v>
      </c>
      <c r="B248" s="44" t="s">
        <v>531</v>
      </c>
      <c r="C248" s="44" t="s">
        <v>532</v>
      </c>
      <c r="D248" s="44"/>
      <c r="E248" s="50" t="s">
        <v>999</v>
      </c>
      <c r="F248" s="44">
        <v>100</v>
      </c>
      <c r="G248" s="44" t="s">
        <v>1246</v>
      </c>
    </row>
    <row r="249" spans="1:7" x14ac:dyDescent="0.25">
      <c r="A249" s="44" t="s">
        <v>533</v>
      </c>
      <c r="B249" s="44" t="s">
        <v>533</v>
      </c>
      <c r="C249" s="44" t="s">
        <v>239</v>
      </c>
      <c r="D249" s="44"/>
      <c r="E249" s="50" t="s">
        <v>999</v>
      </c>
      <c r="F249" s="44">
        <v>100</v>
      </c>
      <c r="G249" s="44" t="s">
        <v>1247</v>
      </c>
    </row>
    <row r="250" spans="1:7" x14ac:dyDescent="0.25">
      <c r="A250" s="44" t="s">
        <v>534</v>
      </c>
      <c r="B250" s="44" t="s">
        <v>534</v>
      </c>
      <c r="C250" s="44" t="s">
        <v>239</v>
      </c>
      <c r="D250" s="44"/>
      <c r="E250" s="50" t="s">
        <v>999</v>
      </c>
      <c r="F250" s="44">
        <v>20</v>
      </c>
      <c r="G250" s="44" t="s">
        <v>1248</v>
      </c>
    </row>
    <row r="251" spans="1:7" x14ac:dyDescent="0.25">
      <c r="A251" s="44" t="s">
        <v>535</v>
      </c>
      <c r="B251" s="44" t="s">
        <v>535</v>
      </c>
      <c r="C251" s="44" t="s">
        <v>239</v>
      </c>
      <c r="D251" s="44"/>
      <c r="E251" s="50" t="s">
        <v>999</v>
      </c>
      <c r="F251" s="44">
        <v>50</v>
      </c>
      <c r="G251" s="44" t="s">
        <v>1249</v>
      </c>
    </row>
    <row r="252" spans="1:7" x14ac:dyDescent="0.25">
      <c r="A252" s="44" t="s">
        <v>536</v>
      </c>
      <c r="B252" s="44" t="s">
        <v>536</v>
      </c>
      <c r="C252" s="44" t="s">
        <v>239</v>
      </c>
      <c r="D252" s="44" t="s">
        <v>537</v>
      </c>
      <c r="E252" s="50" t="s">
        <v>999</v>
      </c>
      <c r="F252" s="44">
        <v>20</v>
      </c>
      <c r="G252" s="44" t="s">
        <v>1250</v>
      </c>
    </row>
    <row r="253" spans="1:7" x14ac:dyDescent="0.25">
      <c r="A253" s="44" t="s">
        <v>538</v>
      </c>
      <c r="B253" s="44" t="s">
        <v>539</v>
      </c>
      <c r="C253" s="44" t="s">
        <v>540</v>
      </c>
      <c r="D253" s="44" t="s">
        <v>541</v>
      </c>
      <c r="E253" s="50" t="s">
        <v>999</v>
      </c>
      <c r="F253" s="44">
        <v>30</v>
      </c>
      <c r="G253" s="44" t="s">
        <v>1251</v>
      </c>
    </row>
    <row r="254" spans="1:7" x14ac:dyDescent="0.25">
      <c r="A254" s="44" t="s">
        <v>542</v>
      </c>
      <c r="B254" s="44" t="s">
        <v>542</v>
      </c>
      <c r="C254" s="44" t="s">
        <v>239</v>
      </c>
      <c r="D254" s="44"/>
      <c r="E254" s="50" t="s">
        <v>999</v>
      </c>
      <c r="F254" s="44">
        <v>100</v>
      </c>
      <c r="G254" s="44" t="s">
        <v>1252</v>
      </c>
    </row>
    <row r="255" spans="1:7" x14ac:dyDescent="0.25">
      <c r="A255" s="44" t="s">
        <v>543</v>
      </c>
      <c r="B255" s="44" t="s">
        <v>543</v>
      </c>
      <c r="C255" s="44" t="s">
        <v>239</v>
      </c>
      <c r="D255" s="44"/>
      <c r="E255" s="50" t="s">
        <v>999</v>
      </c>
      <c r="F255" s="44">
        <v>100</v>
      </c>
      <c r="G255" s="44" t="s">
        <v>1253</v>
      </c>
    </row>
    <row r="256" spans="1:7" x14ac:dyDescent="0.25">
      <c r="A256" s="44" t="s">
        <v>544</v>
      </c>
      <c r="B256" s="44" t="s">
        <v>544</v>
      </c>
      <c r="C256" s="44" t="s">
        <v>239</v>
      </c>
      <c r="D256" s="44"/>
      <c r="E256" s="50" t="s">
        <v>999</v>
      </c>
      <c r="F256" s="44">
        <v>30</v>
      </c>
      <c r="G256" s="44" t="s">
        <v>1254</v>
      </c>
    </row>
    <row r="257" spans="1:7" x14ac:dyDescent="0.25">
      <c r="A257" s="44" t="s">
        <v>545</v>
      </c>
      <c r="B257" s="44" t="s">
        <v>545</v>
      </c>
      <c r="C257" s="44" t="s">
        <v>239</v>
      </c>
      <c r="D257" s="44"/>
      <c r="E257" s="50" t="s">
        <v>999</v>
      </c>
      <c r="F257" s="44">
        <v>20</v>
      </c>
      <c r="G257" s="44" t="s">
        <v>1255</v>
      </c>
    </row>
    <row r="258" spans="1:7" x14ac:dyDescent="0.25">
      <c r="A258" s="44" t="s">
        <v>186</v>
      </c>
      <c r="B258" s="44" t="s">
        <v>186</v>
      </c>
      <c r="C258" s="44" t="s">
        <v>239</v>
      </c>
      <c r="D258" s="44"/>
      <c r="E258" s="50" t="s">
        <v>999</v>
      </c>
      <c r="F258" s="44">
        <v>100</v>
      </c>
      <c r="G258" s="44" t="s">
        <v>1256</v>
      </c>
    </row>
    <row r="259" spans="1:7" x14ac:dyDescent="0.25">
      <c r="A259" s="44" t="s">
        <v>546</v>
      </c>
      <c r="B259" s="44" t="s">
        <v>546</v>
      </c>
      <c r="C259" s="44" t="s">
        <v>239</v>
      </c>
      <c r="D259" s="44"/>
      <c r="E259" s="50" t="s">
        <v>999</v>
      </c>
      <c r="F259" s="44">
        <v>100</v>
      </c>
      <c r="G259" s="44" t="s">
        <v>1257</v>
      </c>
    </row>
    <row r="260" spans="1:7" x14ac:dyDescent="0.25">
      <c r="A260" s="44" t="s">
        <v>547</v>
      </c>
      <c r="B260" s="44" t="s">
        <v>547</v>
      </c>
      <c r="C260" s="44" t="s">
        <v>239</v>
      </c>
      <c r="D260" s="44" t="s">
        <v>548</v>
      </c>
      <c r="E260" s="50" t="s">
        <v>999</v>
      </c>
      <c r="F260" s="44">
        <v>40</v>
      </c>
      <c r="G260" s="44" t="s">
        <v>1258</v>
      </c>
    </row>
    <row r="261" spans="1:7" x14ac:dyDescent="0.25">
      <c r="A261" s="44" t="s">
        <v>549</v>
      </c>
      <c r="B261" s="44" t="s">
        <v>549</v>
      </c>
      <c r="C261" s="44" t="s">
        <v>239</v>
      </c>
      <c r="D261" s="44" t="s">
        <v>547</v>
      </c>
      <c r="E261" s="50" t="s">
        <v>999</v>
      </c>
      <c r="F261" s="44">
        <v>20</v>
      </c>
      <c r="G261" s="44" t="s">
        <v>1259</v>
      </c>
    </row>
    <row r="262" spans="1:7" x14ac:dyDescent="0.25">
      <c r="A262" s="44" t="s">
        <v>187</v>
      </c>
      <c r="B262" s="44" t="s">
        <v>187</v>
      </c>
      <c r="C262" s="44" t="s">
        <v>239</v>
      </c>
      <c r="D262" s="44"/>
      <c r="E262" s="50" t="s">
        <v>999</v>
      </c>
      <c r="F262" s="44">
        <v>20</v>
      </c>
      <c r="G262" s="44" t="s">
        <v>1260</v>
      </c>
    </row>
    <row r="263" spans="1:7" x14ac:dyDescent="0.25">
      <c r="A263" s="44" t="s">
        <v>188</v>
      </c>
      <c r="B263" s="44" t="s">
        <v>188</v>
      </c>
      <c r="C263" s="44" t="s">
        <v>239</v>
      </c>
      <c r="D263" s="44"/>
      <c r="E263" s="50" t="s">
        <v>999</v>
      </c>
      <c r="F263" s="44">
        <v>30</v>
      </c>
      <c r="G263" s="44" t="s">
        <v>1261</v>
      </c>
    </row>
    <row r="264" spans="1:7" x14ac:dyDescent="0.25">
      <c r="A264" s="44" t="s">
        <v>550</v>
      </c>
      <c r="B264" s="44" t="s">
        <v>550</v>
      </c>
      <c r="C264" s="44" t="s">
        <v>239</v>
      </c>
      <c r="D264" s="44" t="s">
        <v>188</v>
      </c>
      <c r="E264" s="50" t="s">
        <v>999</v>
      </c>
      <c r="F264" s="44">
        <v>50</v>
      </c>
      <c r="G264" s="44" t="s">
        <v>1262</v>
      </c>
    </row>
    <row r="265" spans="1:7" x14ac:dyDescent="0.25">
      <c r="A265" s="44" t="s">
        <v>551</v>
      </c>
      <c r="B265" s="44" t="s">
        <v>551</v>
      </c>
      <c r="C265" s="44" t="s">
        <v>239</v>
      </c>
      <c r="D265" s="44"/>
      <c r="E265" s="50" t="s">
        <v>999</v>
      </c>
      <c r="F265" s="44">
        <v>30</v>
      </c>
      <c r="G265" s="44" t="s">
        <v>1263</v>
      </c>
    </row>
    <row r="266" spans="1:7" x14ac:dyDescent="0.25">
      <c r="A266" s="44" t="s">
        <v>552</v>
      </c>
      <c r="B266" s="44" t="s">
        <v>552</v>
      </c>
      <c r="C266" s="44" t="s">
        <v>239</v>
      </c>
      <c r="D266" s="44"/>
      <c r="E266" s="50" t="s">
        <v>999</v>
      </c>
      <c r="F266" s="44">
        <v>100</v>
      </c>
      <c r="G266" s="44" t="s">
        <v>1264</v>
      </c>
    </row>
    <row r="267" spans="1:7" x14ac:dyDescent="0.25">
      <c r="A267" s="44" t="s">
        <v>189</v>
      </c>
      <c r="B267" s="44" t="s">
        <v>189</v>
      </c>
      <c r="C267" s="44" t="s">
        <v>239</v>
      </c>
      <c r="D267" s="44"/>
      <c r="E267" s="50" t="s">
        <v>999</v>
      </c>
      <c r="F267" s="44">
        <v>100</v>
      </c>
      <c r="G267" s="44" t="s">
        <v>1265</v>
      </c>
    </row>
    <row r="268" spans="1:7" x14ac:dyDescent="0.25">
      <c r="A268" s="44" t="s">
        <v>553</v>
      </c>
      <c r="B268" s="44" t="s">
        <v>553</v>
      </c>
      <c r="C268" s="44" t="s">
        <v>239</v>
      </c>
      <c r="D268" s="44"/>
      <c r="E268" s="50" t="s">
        <v>999</v>
      </c>
      <c r="F268" s="44">
        <v>100</v>
      </c>
      <c r="G268" s="44" t="s">
        <v>1266</v>
      </c>
    </row>
    <row r="269" spans="1:7" x14ac:dyDescent="0.25">
      <c r="A269" s="44" t="s">
        <v>227</v>
      </c>
      <c r="B269" s="44" t="s">
        <v>227</v>
      </c>
      <c r="C269" s="44" t="s">
        <v>239</v>
      </c>
      <c r="D269" s="44"/>
      <c r="E269" s="50" t="s">
        <v>999</v>
      </c>
      <c r="F269" s="44">
        <v>30</v>
      </c>
      <c r="G269" s="44" t="s">
        <v>1267</v>
      </c>
    </row>
    <row r="270" spans="1:7" x14ac:dyDescent="0.25">
      <c r="A270" s="44" t="s">
        <v>190</v>
      </c>
      <c r="B270" s="44" t="s">
        <v>190</v>
      </c>
      <c r="C270" s="44" t="s">
        <v>239</v>
      </c>
      <c r="D270" s="44"/>
      <c r="E270" s="50" t="s">
        <v>999</v>
      </c>
      <c r="F270" s="44">
        <v>20</v>
      </c>
      <c r="G270" s="44" t="s">
        <v>1268</v>
      </c>
    </row>
    <row r="271" spans="1:7" x14ac:dyDescent="0.25">
      <c r="A271" s="44" t="s">
        <v>228</v>
      </c>
      <c r="B271" s="44" t="s">
        <v>228</v>
      </c>
      <c r="C271" s="44" t="s">
        <v>239</v>
      </c>
      <c r="D271" s="44"/>
      <c r="E271" s="50" t="s">
        <v>999</v>
      </c>
      <c r="F271" s="44">
        <v>30</v>
      </c>
      <c r="G271" s="44" t="s">
        <v>1269</v>
      </c>
    </row>
    <row r="272" spans="1:7" x14ac:dyDescent="0.25">
      <c r="A272" s="44" t="s">
        <v>554</v>
      </c>
      <c r="B272" s="44" t="s">
        <v>554</v>
      </c>
      <c r="C272" s="44" t="s">
        <v>239</v>
      </c>
      <c r="D272" s="44"/>
      <c r="E272" s="50" t="s">
        <v>999</v>
      </c>
      <c r="F272" s="44">
        <v>40</v>
      </c>
      <c r="G272" s="44" t="s">
        <v>1270</v>
      </c>
    </row>
    <row r="273" spans="1:7" x14ac:dyDescent="0.25">
      <c r="A273" s="44" t="s">
        <v>555</v>
      </c>
      <c r="B273" s="44" t="s">
        <v>555</v>
      </c>
      <c r="C273" s="44" t="s">
        <v>239</v>
      </c>
      <c r="D273" s="44"/>
      <c r="E273" s="50" t="s">
        <v>999</v>
      </c>
      <c r="F273" s="44">
        <v>20</v>
      </c>
      <c r="G273" s="44" t="s">
        <v>1271</v>
      </c>
    </row>
    <row r="274" spans="1:7" x14ac:dyDescent="0.25">
      <c r="A274" s="44" t="s">
        <v>191</v>
      </c>
      <c r="B274" s="44" t="s">
        <v>191</v>
      </c>
      <c r="C274" s="44" t="s">
        <v>239</v>
      </c>
      <c r="D274" s="44"/>
      <c r="E274" s="50" t="s">
        <v>999</v>
      </c>
      <c r="F274" s="44">
        <v>30</v>
      </c>
      <c r="G274" s="44" t="s">
        <v>1272</v>
      </c>
    </row>
    <row r="275" spans="1:7" x14ac:dyDescent="0.25">
      <c r="A275" s="44" t="s">
        <v>192</v>
      </c>
      <c r="B275" s="44" t="s">
        <v>192</v>
      </c>
      <c r="C275" s="44" t="s">
        <v>239</v>
      </c>
      <c r="D275" s="44"/>
      <c r="E275" s="50" t="s">
        <v>999</v>
      </c>
      <c r="F275" s="44">
        <v>30</v>
      </c>
      <c r="G275" s="44" t="s">
        <v>1273</v>
      </c>
    </row>
    <row r="276" spans="1:7" x14ac:dyDescent="0.25">
      <c r="A276" s="44" t="s">
        <v>556</v>
      </c>
      <c r="B276" s="44" t="s">
        <v>556</v>
      </c>
      <c r="C276" s="44" t="s">
        <v>239</v>
      </c>
      <c r="D276" s="44"/>
      <c r="E276" s="50" t="s">
        <v>999</v>
      </c>
      <c r="F276" s="44">
        <v>20</v>
      </c>
      <c r="G276" s="44" t="s">
        <v>1274</v>
      </c>
    </row>
    <row r="277" spans="1:7" x14ac:dyDescent="0.25">
      <c r="A277" s="44" t="s">
        <v>193</v>
      </c>
      <c r="B277" s="44" t="s">
        <v>193</v>
      </c>
      <c r="C277" s="44" t="s">
        <v>239</v>
      </c>
      <c r="D277" s="44"/>
      <c r="E277" s="50" t="s">
        <v>999</v>
      </c>
      <c r="F277" s="44">
        <v>20</v>
      </c>
      <c r="G277" s="44" t="s">
        <v>1275</v>
      </c>
    </row>
    <row r="278" spans="1:7" x14ac:dyDescent="0.25">
      <c r="A278" s="44" t="s">
        <v>194</v>
      </c>
      <c r="B278" s="44" t="s">
        <v>194</v>
      </c>
      <c r="C278" s="44" t="s">
        <v>239</v>
      </c>
      <c r="D278" s="44"/>
      <c r="E278" s="50" t="s">
        <v>999</v>
      </c>
      <c r="F278" s="44">
        <v>20</v>
      </c>
      <c r="G278" s="44" t="s">
        <v>1276</v>
      </c>
    </row>
    <row r="279" spans="1:7" x14ac:dyDescent="0.25">
      <c r="A279" s="44" t="s">
        <v>557</v>
      </c>
      <c r="B279" s="44" t="s">
        <v>557</v>
      </c>
      <c r="C279" s="44" t="s">
        <v>239</v>
      </c>
      <c r="D279" s="44"/>
      <c r="E279" s="50" t="s">
        <v>999</v>
      </c>
      <c r="F279" s="44">
        <v>20</v>
      </c>
      <c r="G279" s="44" t="s">
        <v>1277</v>
      </c>
    </row>
    <row r="280" spans="1:7" x14ac:dyDescent="0.25">
      <c r="A280" s="44" t="s">
        <v>558</v>
      </c>
      <c r="B280" s="44" t="s">
        <v>558</v>
      </c>
      <c r="C280" s="44" t="s">
        <v>239</v>
      </c>
      <c r="D280" s="44"/>
      <c r="E280" s="50" t="s">
        <v>999</v>
      </c>
      <c r="F280" s="44">
        <v>20</v>
      </c>
      <c r="G280" s="44" t="s">
        <v>1278</v>
      </c>
    </row>
    <row r="281" spans="1:7" x14ac:dyDescent="0.25">
      <c r="A281" s="44" t="s">
        <v>559</v>
      </c>
      <c r="B281" s="44" t="s">
        <v>559</v>
      </c>
      <c r="C281" s="44" t="s">
        <v>239</v>
      </c>
      <c r="D281" s="44"/>
      <c r="E281" s="50" t="s">
        <v>999</v>
      </c>
      <c r="F281" s="44">
        <v>20</v>
      </c>
      <c r="G281" s="44" t="s">
        <v>1279</v>
      </c>
    </row>
    <row r="282" spans="1:7" x14ac:dyDescent="0.25">
      <c r="A282" s="44" t="s">
        <v>560</v>
      </c>
      <c r="B282" s="44" t="s">
        <v>560</v>
      </c>
      <c r="C282" s="44" t="s">
        <v>239</v>
      </c>
      <c r="D282" s="44"/>
      <c r="E282" s="50" t="s">
        <v>999</v>
      </c>
      <c r="F282" s="44">
        <v>20</v>
      </c>
      <c r="G282" s="44" t="s">
        <v>1280</v>
      </c>
    </row>
    <row r="283" spans="1:7" x14ac:dyDescent="0.25">
      <c r="A283" s="44" t="s">
        <v>195</v>
      </c>
      <c r="B283" s="44" t="s">
        <v>195</v>
      </c>
      <c r="C283" s="44" t="s">
        <v>239</v>
      </c>
      <c r="D283" s="44"/>
      <c r="E283" s="50" t="s">
        <v>999</v>
      </c>
      <c r="F283" s="44">
        <v>20</v>
      </c>
      <c r="G283" s="44" t="s">
        <v>1281</v>
      </c>
    </row>
    <row r="284" spans="1:7" x14ac:dyDescent="0.25">
      <c r="A284" s="44" t="s">
        <v>561</v>
      </c>
      <c r="B284" s="44" t="s">
        <v>561</v>
      </c>
      <c r="C284" s="44" t="s">
        <v>239</v>
      </c>
      <c r="D284" s="44"/>
      <c r="E284" s="50" t="s">
        <v>999</v>
      </c>
      <c r="F284" s="44">
        <v>100</v>
      </c>
      <c r="G284" s="44" t="s">
        <v>1282</v>
      </c>
    </row>
    <row r="285" spans="1:7" x14ac:dyDescent="0.25">
      <c r="A285" s="44" t="s">
        <v>562</v>
      </c>
      <c r="B285" s="44" t="s">
        <v>563</v>
      </c>
      <c r="C285" s="44" t="s">
        <v>564</v>
      </c>
      <c r="D285" s="44" t="s">
        <v>565</v>
      </c>
      <c r="E285" s="50" t="s">
        <v>999</v>
      </c>
      <c r="F285" s="44">
        <v>200</v>
      </c>
      <c r="G285" s="44" t="s">
        <v>1283</v>
      </c>
    </row>
    <row r="286" spans="1:7" x14ac:dyDescent="0.25">
      <c r="A286" s="44" t="s">
        <v>196</v>
      </c>
      <c r="B286" s="44" t="s">
        <v>196</v>
      </c>
      <c r="C286" s="44" t="s">
        <v>239</v>
      </c>
      <c r="D286" s="44"/>
      <c r="E286" s="50" t="s">
        <v>999</v>
      </c>
      <c r="F286" s="44">
        <v>30</v>
      </c>
      <c r="G286" s="44" t="s">
        <v>1284</v>
      </c>
    </row>
    <row r="287" spans="1:7" x14ac:dyDescent="0.25">
      <c r="A287" s="44" t="s">
        <v>566</v>
      </c>
      <c r="B287" s="44" t="s">
        <v>567</v>
      </c>
      <c r="C287" s="44" t="s">
        <v>568</v>
      </c>
      <c r="D287" s="44" t="s">
        <v>569</v>
      </c>
      <c r="E287" s="50" t="s">
        <v>999</v>
      </c>
      <c r="F287" s="44">
        <v>40</v>
      </c>
      <c r="G287" s="44" t="s">
        <v>1285</v>
      </c>
    </row>
    <row r="288" spans="1:7" x14ac:dyDescent="0.25">
      <c r="A288" s="44" t="s">
        <v>570</v>
      </c>
      <c r="B288" s="44" t="s">
        <v>571</v>
      </c>
      <c r="C288" s="44" t="s">
        <v>572</v>
      </c>
      <c r="D288" s="44" t="s">
        <v>573</v>
      </c>
      <c r="E288" s="50" t="s">
        <v>999</v>
      </c>
      <c r="F288" s="44">
        <v>100</v>
      </c>
      <c r="G288" s="44" t="s">
        <v>1286</v>
      </c>
    </row>
    <row r="289" spans="1:7" x14ac:dyDescent="0.25">
      <c r="A289" s="44" t="s">
        <v>574</v>
      </c>
      <c r="B289" s="44" t="s">
        <v>575</v>
      </c>
      <c r="C289" s="44" t="s">
        <v>576</v>
      </c>
      <c r="D289" s="44" t="s">
        <v>577</v>
      </c>
      <c r="E289" s="50" t="s">
        <v>999</v>
      </c>
      <c r="F289" s="44">
        <v>100</v>
      </c>
      <c r="G289" s="44" t="s">
        <v>1287</v>
      </c>
    </row>
    <row r="290" spans="1:7" x14ac:dyDescent="0.25">
      <c r="A290" s="44" t="s">
        <v>578</v>
      </c>
      <c r="B290" s="44" t="s">
        <v>578</v>
      </c>
      <c r="C290" s="44" t="s">
        <v>239</v>
      </c>
      <c r="D290" s="44"/>
      <c r="E290" s="50" t="s">
        <v>999</v>
      </c>
      <c r="F290" s="44">
        <v>20</v>
      </c>
      <c r="G290" s="44" t="s">
        <v>1288</v>
      </c>
    </row>
    <row r="291" spans="1:7" x14ac:dyDescent="0.25">
      <c r="A291" s="44" t="s">
        <v>579</v>
      </c>
      <c r="B291" s="44" t="s">
        <v>580</v>
      </c>
      <c r="C291" s="44" t="s">
        <v>581</v>
      </c>
      <c r="D291" s="44"/>
      <c r="E291" s="50" t="s">
        <v>999</v>
      </c>
      <c r="F291" s="44">
        <v>20</v>
      </c>
      <c r="G291" s="44" t="s">
        <v>1289</v>
      </c>
    </row>
    <row r="292" spans="1:7" x14ac:dyDescent="0.25">
      <c r="A292" s="44" t="s">
        <v>582</v>
      </c>
      <c r="B292" s="44" t="s">
        <v>582</v>
      </c>
      <c r="C292" s="44" t="s">
        <v>239</v>
      </c>
      <c r="D292" s="44"/>
      <c r="E292" s="50" t="s">
        <v>999</v>
      </c>
      <c r="F292" s="44">
        <v>20</v>
      </c>
      <c r="G292" s="44" t="s">
        <v>1290</v>
      </c>
    </row>
    <row r="293" spans="1:7" x14ac:dyDescent="0.25">
      <c r="A293" s="44" t="s">
        <v>583</v>
      </c>
      <c r="B293" s="44" t="s">
        <v>583</v>
      </c>
      <c r="C293" s="44" t="s">
        <v>239</v>
      </c>
      <c r="D293" s="44"/>
      <c r="E293" s="50" t="s">
        <v>999</v>
      </c>
      <c r="F293" s="44">
        <v>30</v>
      </c>
      <c r="G293" s="44" t="s">
        <v>1291</v>
      </c>
    </row>
    <row r="294" spans="1:7" x14ac:dyDescent="0.25">
      <c r="A294" s="44" t="s">
        <v>584</v>
      </c>
      <c r="B294" s="44" t="s">
        <v>585</v>
      </c>
      <c r="C294" s="44" t="s">
        <v>586</v>
      </c>
      <c r="D294" s="44"/>
      <c r="E294" s="50" t="s">
        <v>999</v>
      </c>
      <c r="F294" s="44">
        <v>30</v>
      </c>
      <c r="G294" s="44" t="s">
        <v>1292</v>
      </c>
    </row>
    <row r="295" spans="1:7" x14ac:dyDescent="0.25">
      <c r="A295" s="44" t="s">
        <v>587</v>
      </c>
      <c r="B295" s="44" t="s">
        <v>587</v>
      </c>
      <c r="C295" s="44" t="s">
        <v>239</v>
      </c>
      <c r="D295" s="44"/>
      <c r="E295" s="50" t="s">
        <v>999</v>
      </c>
      <c r="F295" s="44">
        <v>30</v>
      </c>
      <c r="G295" s="44" t="s">
        <v>1293</v>
      </c>
    </row>
    <row r="296" spans="1:7" x14ac:dyDescent="0.25">
      <c r="A296" s="44" t="s">
        <v>588</v>
      </c>
      <c r="B296" s="44" t="s">
        <v>588</v>
      </c>
      <c r="C296" s="44" t="s">
        <v>239</v>
      </c>
      <c r="D296" s="44"/>
      <c r="E296" s="50" t="s">
        <v>999</v>
      </c>
      <c r="F296" s="44">
        <v>30</v>
      </c>
      <c r="G296" s="44" t="s">
        <v>1294</v>
      </c>
    </row>
    <row r="297" spans="1:7" x14ac:dyDescent="0.25">
      <c r="A297" s="44" t="s">
        <v>589</v>
      </c>
      <c r="B297" s="44" t="s">
        <v>589</v>
      </c>
      <c r="C297" s="44" t="s">
        <v>239</v>
      </c>
      <c r="D297" s="44"/>
      <c r="E297" s="50" t="s">
        <v>999</v>
      </c>
      <c r="F297" s="44">
        <v>30</v>
      </c>
      <c r="G297" s="44" t="s">
        <v>1295</v>
      </c>
    </row>
    <row r="298" spans="1:7" x14ac:dyDescent="0.25">
      <c r="A298" s="44" t="s">
        <v>590</v>
      </c>
      <c r="B298" s="44" t="s">
        <v>590</v>
      </c>
      <c r="C298" s="44" t="s">
        <v>239</v>
      </c>
      <c r="D298" s="44"/>
      <c r="E298" s="50" t="s">
        <v>999</v>
      </c>
      <c r="F298" s="44">
        <v>30</v>
      </c>
      <c r="G298" s="44" t="s">
        <v>1296</v>
      </c>
    </row>
    <row r="299" spans="1:7" x14ac:dyDescent="0.25">
      <c r="A299" s="44" t="s">
        <v>591</v>
      </c>
      <c r="B299" s="44" t="s">
        <v>591</v>
      </c>
      <c r="C299" s="44" t="s">
        <v>239</v>
      </c>
      <c r="D299" s="44"/>
      <c r="E299" s="50" t="s">
        <v>999</v>
      </c>
      <c r="F299" s="44">
        <v>30</v>
      </c>
      <c r="G299" s="44" t="s">
        <v>1297</v>
      </c>
    </row>
    <row r="300" spans="1:7" x14ac:dyDescent="0.25">
      <c r="A300" s="44" t="s">
        <v>592</v>
      </c>
      <c r="B300" s="44" t="s">
        <v>592</v>
      </c>
      <c r="C300" s="44" t="s">
        <v>239</v>
      </c>
      <c r="D300" s="44" t="s">
        <v>593</v>
      </c>
      <c r="E300" s="50" t="s">
        <v>999</v>
      </c>
      <c r="F300" s="44">
        <v>100</v>
      </c>
      <c r="G300" s="44" t="s">
        <v>1298</v>
      </c>
    </row>
    <row r="301" spans="1:7" x14ac:dyDescent="0.25">
      <c r="A301" s="44" t="s">
        <v>594</v>
      </c>
      <c r="B301" s="44" t="s">
        <v>594</v>
      </c>
      <c r="C301" s="44" t="s">
        <v>239</v>
      </c>
      <c r="D301" s="44"/>
      <c r="E301" s="50" t="s">
        <v>999</v>
      </c>
      <c r="F301" s="44">
        <v>20</v>
      </c>
      <c r="G301" s="44" t="s">
        <v>1299</v>
      </c>
    </row>
    <row r="302" spans="1:7" x14ac:dyDescent="0.25">
      <c r="A302" s="44" t="s">
        <v>197</v>
      </c>
      <c r="B302" s="44" t="s">
        <v>197</v>
      </c>
      <c r="C302" s="44" t="s">
        <v>239</v>
      </c>
      <c r="D302" s="44"/>
      <c r="E302" s="50" t="s">
        <v>999</v>
      </c>
      <c r="F302" s="44">
        <v>20</v>
      </c>
      <c r="G302" s="44" t="s">
        <v>1300</v>
      </c>
    </row>
    <row r="303" spans="1:7" x14ac:dyDescent="0.25">
      <c r="A303" s="44" t="s">
        <v>595</v>
      </c>
      <c r="B303" s="44" t="s">
        <v>595</v>
      </c>
      <c r="C303" s="44" t="s">
        <v>239</v>
      </c>
      <c r="D303" s="44"/>
      <c r="E303" s="50" t="s">
        <v>999</v>
      </c>
      <c r="F303" s="44">
        <v>20</v>
      </c>
      <c r="G303" s="44" t="s">
        <v>1301</v>
      </c>
    </row>
    <row r="304" spans="1:7" x14ac:dyDescent="0.25">
      <c r="A304" s="44" t="s">
        <v>596</v>
      </c>
      <c r="B304" s="44" t="s">
        <v>596</v>
      </c>
      <c r="C304" s="44" t="s">
        <v>239</v>
      </c>
      <c r="D304" s="44" t="s">
        <v>597</v>
      </c>
      <c r="E304" s="50" t="s">
        <v>999</v>
      </c>
      <c r="F304" s="44">
        <v>100</v>
      </c>
      <c r="G304" s="44" t="s">
        <v>1302</v>
      </c>
    </row>
    <row r="305" spans="1:7" x14ac:dyDescent="0.25">
      <c r="A305" s="44" t="s">
        <v>598</v>
      </c>
      <c r="B305" s="44" t="s">
        <v>598</v>
      </c>
      <c r="C305" s="44" t="s">
        <v>239</v>
      </c>
      <c r="D305" s="44"/>
      <c r="E305" s="50" t="s">
        <v>999</v>
      </c>
      <c r="F305" s="44">
        <v>20</v>
      </c>
      <c r="G305" s="44" t="s">
        <v>1303</v>
      </c>
    </row>
    <row r="306" spans="1:7" x14ac:dyDescent="0.25">
      <c r="A306" s="44" t="s">
        <v>198</v>
      </c>
      <c r="B306" s="44" t="s">
        <v>198</v>
      </c>
      <c r="C306" s="44" t="s">
        <v>239</v>
      </c>
      <c r="D306" s="44"/>
      <c r="E306" s="50" t="s">
        <v>999</v>
      </c>
      <c r="F306" s="44">
        <v>20</v>
      </c>
      <c r="G306" s="44" t="s">
        <v>1304</v>
      </c>
    </row>
    <row r="307" spans="1:7" x14ac:dyDescent="0.25">
      <c r="A307" s="44" t="s">
        <v>599</v>
      </c>
      <c r="B307" s="44" t="s">
        <v>599</v>
      </c>
      <c r="C307" s="44" t="s">
        <v>239</v>
      </c>
      <c r="D307" s="44"/>
      <c r="E307" s="50" t="s">
        <v>999</v>
      </c>
      <c r="F307" s="44">
        <v>20</v>
      </c>
      <c r="G307" s="44" t="s">
        <v>1305</v>
      </c>
    </row>
    <row r="308" spans="1:7" x14ac:dyDescent="0.25">
      <c r="A308" s="44" t="s">
        <v>600</v>
      </c>
      <c r="B308" s="44" t="s">
        <v>600</v>
      </c>
      <c r="C308" s="44" t="s">
        <v>239</v>
      </c>
      <c r="D308" s="44"/>
      <c r="E308" s="50" t="s">
        <v>999</v>
      </c>
      <c r="F308" s="44">
        <v>20</v>
      </c>
      <c r="G308" s="44" t="s">
        <v>1306</v>
      </c>
    </row>
    <row r="309" spans="1:7" x14ac:dyDescent="0.25">
      <c r="A309" s="44" t="s">
        <v>601</v>
      </c>
      <c r="B309" s="44" t="s">
        <v>601</v>
      </c>
      <c r="C309" s="44" t="s">
        <v>239</v>
      </c>
      <c r="D309" s="44"/>
      <c r="E309" s="50" t="s">
        <v>999</v>
      </c>
      <c r="F309" s="44">
        <v>50</v>
      </c>
      <c r="G309" s="44" t="s">
        <v>1307</v>
      </c>
    </row>
    <row r="310" spans="1:7" x14ac:dyDescent="0.25">
      <c r="A310" s="44" t="s">
        <v>602</v>
      </c>
      <c r="B310" s="44" t="s">
        <v>602</v>
      </c>
      <c r="C310" s="44" t="s">
        <v>239</v>
      </c>
      <c r="D310" s="44"/>
      <c r="E310" s="50" t="s">
        <v>999</v>
      </c>
      <c r="F310" s="44">
        <v>100</v>
      </c>
      <c r="G310" s="44" t="s">
        <v>1308</v>
      </c>
    </row>
    <row r="311" spans="1:7" x14ac:dyDescent="0.25">
      <c r="A311" s="44" t="s">
        <v>199</v>
      </c>
      <c r="B311" s="44" t="s">
        <v>199</v>
      </c>
      <c r="C311" s="44" t="s">
        <v>239</v>
      </c>
      <c r="D311" s="44" t="s">
        <v>200</v>
      </c>
      <c r="E311" s="50" t="s">
        <v>999</v>
      </c>
      <c r="F311" s="44">
        <v>100</v>
      </c>
      <c r="G311" s="44" t="s">
        <v>1309</v>
      </c>
    </row>
    <row r="312" spans="1:7" x14ac:dyDescent="0.25">
      <c r="A312" s="44" t="s">
        <v>603</v>
      </c>
      <c r="B312" s="44" t="s">
        <v>604</v>
      </c>
      <c r="C312" s="44" t="s">
        <v>605</v>
      </c>
      <c r="D312" s="44" t="s">
        <v>606</v>
      </c>
      <c r="E312" s="50" t="s">
        <v>999</v>
      </c>
      <c r="F312" s="44">
        <v>20</v>
      </c>
      <c r="G312" s="44" t="s">
        <v>1310</v>
      </c>
    </row>
    <row r="313" spans="1:7" x14ac:dyDescent="0.25">
      <c r="A313" s="44" t="s">
        <v>200</v>
      </c>
      <c r="B313" s="44" t="s">
        <v>200</v>
      </c>
      <c r="C313" s="44" t="s">
        <v>239</v>
      </c>
      <c r="D313" s="44" t="s">
        <v>607</v>
      </c>
      <c r="E313" s="50" t="s">
        <v>999</v>
      </c>
      <c r="F313" s="44">
        <v>100</v>
      </c>
      <c r="G313" s="44" t="s">
        <v>1311</v>
      </c>
    </row>
    <row r="314" spans="1:7" x14ac:dyDescent="0.25">
      <c r="A314" s="44" t="s">
        <v>201</v>
      </c>
      <c r="B314" s="44" t="s">
        <v>608</v>
      </c>
      <c r="C314" s="44" t="s">
        <v>609</v>
      </c>
      <c r="D314" s="44"/>
      <c r="E314" s="50" t="s">
        <v>999</v>
      </c>
      <c r="F314" s="44">
        <v>100</v>
      </c>
      <c r="G314" s="44" t="s">
        <v>1312</v>
      </c>
    </row>
    <row r="315" spans="1:7" x14ac:dyDescent="0.25">
      <c r="A315" s="44" t="s">
        <v>610</v>
      </c>
      <c r="B315" s="44" t="s">
        <v>611</v>
      </c>
      <c r="C315" s="44" t="s">
        <v>612</v>
      </c>
      <c r="D315" s="44" t="s">
        <v>613</v>
      </c>
      <c r="E315" s="50" t="s">
        <v>999</v>
      </c>
      <c r="F315" s="44">
        <v>30</v>
      </c>
      <c r="G315" s="44" t="s">
        <v>1313</v>
      </c>
    </row>
    <row r="316" spans="1:7" x14ac:dyDescent="0.25">
      <c r="A316" s="44" t="s">
        <v>614</v>
      </c>
      <c r="B316" s="44" t="s">
        <v>614</v>
      </c>
      <c r="C316" s="44" t="s">
        <v>239</v>
      </c>
      <c r="D316" s="44"/>
      <c r="E316" s="50" t="s">
        <v>999</v>
      </c>
      <c r="F316" s="44">
        <v>100</v>
      </c>
      <c r="G316" s="44" t="s">
        <v>1314</v>
      </c>
    </row>
    <row r="317" spans="1:7" x14ac:dyDescent="0.25">
      <c r="A317" s="44" t="s">
        <v>202</v>
      </c>
      <c r="B317" s="44" t="s">
        <v>202</v>
      </c>
      <c r="C317" s="44" t="s">
        <v>239</v>
      </c>
      <c r="D317" s="44"/>
      <c r="E317" s="50" t="s">
        <v>999</v>
      </c>
      <c r="F317" s="44">
        <v>30</v>
      </c>
      <c r="G317" s="44" t="s">
        <v>1315</v>
      </c>
    </row>
    <row r="318" spans="1:7" x14ac:dyDescent="0.25">
      <c r="A318" s="44" t="s">
        <v>203</v>
      </c>
      <c r="B318" s="44" t="s">
        <v>203</v>
      </c>
      <c r="C318" s="44" t="s">
        <v>239</v>
      </c>
      <c r="D318" s="44"/>
      <c r="E318" s="50" t="s">
        <v>999</v>
      </c>
      <c r="F318" s="44">
        <v>30</v>
      </c>
      <c r="G318" s="44" t="s">
        <v>1316</v>
      </c>
    </row>
    <row r="319" spans="1:7" x14ac:dyDescent="0.25">
      <c r="A319" s="44" t="s">
        <v>615</v>
      </c>
      <c r="B319" s="44" t="s">
        <v>615</v>
      </c>
      <c r="C319" s="44" t="s">
        <v>239</v>
      </c>
      <c r="D319" s="44" t="s">
        <v>616</v>
      </c>
      <c r="E319" s="50" t="s">
        <v>999</v>
      </c>
      <c r="F319" s="44">
        <v>20</v>
      </c>
      <c r="G319" s="44" t="s">
        <v>1317</v>
      </c>
    </row>
    <row r="320" spans="1:7" x14ac:dyDescent="0.25">
      <c r="A320" s="44" t="s">
        <v>217</v>
      </c>
      <c r="B320" s="44" t="s">
        <v>617</v>
      </c>
      <c r="C320" s="44" t="s">
        <v>618</v>
      </c>
      <c r="D320" s="44"/>
      <c r="E320" s="50" t="s">
        <v>999</v>
      </c>
      <c r="F320" s="44">
        <v>20</v>
      </c>
      <c r="G320" s="44" t="s">
        <v>1318</v>
      </c>
    </row>
    <row r="321" spans="1:7" x14ac:dyDescent="0.25">
      <c r="A321" s="44" t="s">
        <v>619</v>
      </c>
      <c r="B321" s="44" t="s">
        <v>619</v>
      </c>
      <c r="C321" s="44" t="s">
        <v>239</v>
      </c>
      <c r="D321" s="44"/>
      <c r="E321" s="50" t="s">
        <v>999</v>
      </c>
      <c r="F321" s="44">
        <v>30</v>
      </c>
      <c r="G321" s="44" t="s">
        <v>1319</v>
      </c>
    </row>
    <row r="322" spans="1:7" x14ac:dyDescent="0.25">
      <c r="A322" s="44" t="s">
        <v>620</v>
      </c>
      <c r="B322" s="44" t="s">
        <v>620</v>
      </c>
      <c r="C322" s="44" t="s">
        <v>239</v>
      </c>
      <c r="D322" s="44" t="s">
        <v>203</v>
      </c>
      <c r="E322" s="50" t="s">
        <v>999</v>
      </c>
      <c r="F322" s="44">
        <v>200</v>
      </c>
      <c r="G322" s="44" t="s">
        <v>1320</v>
      </c>
    </row>
    <row r="323" spans="1:7" x14ac:dyDescent="0.25">
      <c r="A323" s="44" t="s">
        <v>616</v>
      </c>
      <c r="B323" s="44" t="s">
        <v>616</v>
      </c>
      <c r="C323" s="44" t="s">
        <v>239</v>
      </c>
      <c r="D323" s="44" t="s">
        <v>621</v>
      </c>
      <c r="E323" s="50" t="s">
        <v>999</v>
      </c>
      <c r="F323" s="44">
        <v>20</v>
      </c>
      <c r="G323" s="44" t="s">
        <v>1321</v>
      </c>
    </row>
    <row r="324" spans="1:7" x14ac:dyDescent="0.25">
      <c r="A324" s="44" t="s">
        <v>204</v>
      </c>
      <c r="B324" s="44" t="s">
        <v>204</v>
      </c>
      <c r="C324" s="44" t="s">
        <v>239</v>
      </c>
      <c r="D324" s="44" t="s">
        <v>622</v>
      </c>
      <c r="E324" s="50" t="s">
        <v>999</v>
      </c>
      <c r="F324" s="44">
        <v>100</v>
      </c>
      <c r="G324" s="44" t="s">
        <v>1322</v>
      </c>
    </row>
    <row r="325" spans="1:7" x14ac:dyDescent="0.25">
      <c r="A325" s="44" t="s">
        <v>623</v>
      </c>
      <c r="B325" s="44" t="s">
        <v>623</v>
      </c>
      <c r="C325" s="44" t="s">
        <v>239</v>
      </c>
      <c r="D325" s="44"/>
      <c r="E325" s="50" t="s">
        <v>999</v>
      </c>
      <c r="F325" s="44">
        <v>400</v>
      </c>
      <c r="G325" s="44" t="s">
        <v>1323</v>
      </c>
    </row>
    <row r="326" spans="1:7" x14ac:dyDescent="0.25">
      <c r="A326" s="44" t="s">
        <v>624</v>
      </c>
      <c r="B326" s="44" t="s">
        <v>625</v>
      </c>
      <c r="C326" s="44" t="s">
        <v>626</v>
      </c>
      <c r="D326" s="44" t="s">
        <v>627</v>
      </c>
      <c r="E326" s="50" t="s">
        <v>999</v>
      </c>
      <c r="F326" s="44">
        <v>40</v>
      </c>
      <c r="G326" s="44" t="s">
        <v>1324</v>
      </c>
    </row>
    <row r="327" spans="1:7" x14ac:dyDescent="0.25">
      <c r="A327" s="44" t="s">
        <v>628</v>
      </c>
      <c r="B327" s="44" t="s">
        <v>628</v>
      </c>
      <c r="C327" s="44" t="s">
        <v>239</v>
      </c>
      <c r="D327" s="44"/>
      <c r="E327" s="50" t="s">
        <v>999</v>
      </c>
      <c r="F327" s="44">
        <v>100</v>
      </c>
      <c r="G327" s="44" t="s">
        <v>1325</v>
      </c>
    </row>
    <row r="328" spans="1:7" x14ac:dyDescent="0.25">
      <c r="A328" s="44" t="s">
        <v>629</v>
      </c>
      <c r="B328" s="44" t="s">
        <v>629</v>
      </c>
      <c r="C328" s="44" t="s">
        <v>239</v>
      </c>
      <c r="D328" s="44" t="s">
        <v>630</v>
      </c>
      <c r="E328" s="50" t="s">
        <v>999</v>
      </c>
      <c r="F328" s="44">
        <v>20</v>
      </c>
      <c r="G328" s="44" t="s">
        <v>1326</v>
      </c>
    </row>
    <row r="329" spans="1:7" x14ac:dyDescent="0.25">
      <c r="A329" s="44" t="s">
        <v>631</v>
      </c>
      <c r="B329" s="44" t="s">
        <v>631</v>
      </c>
      <c r="C329" s="44" t="s">
        <v>239</v>
      </c>
      <c r="D329" s="44"/>
      <c r="E329" s="50" t="s">
        <v>999</v>
      </c>
      <c r="F329" s="44">
        <v>50</v>
      </c>
      <c r="G329" s="44" t="s">
        <v>1327</v>
      </c>
    </row>
    <row r="330" spans="1:7" x14ac:dyDescent="0.25">
      <c r="A330" s="44" t="s">
        <v>205</v>
      </c>
      <c r="B330" s="44" t="s">
        <v>632</v>
      </c>
      <c r="C330" s="44" t="s">
        <v>633</v>
      </c>
      <c r="D330" s="44"/>
      <c r="E330" s="50" t="s">
        <v>999</v>
      </c>
      <c r="F330" s="44">
        <v>100</v>
      </c>
      <c r="G330" s="44" t="s">
        <v>1328</v>
      </c>
    </row>
    <row r="331" spans="1:7" x14ac:dyDescent="0.25">
      <c r="A331" s="44" t="s">
        <v>634</v>
      </c>
      <c r="B331" s="44" t="s">
        <v>634</v>
      </c>
      <c r="C331" s="44" t="s">
        <v>239</v>
      </c>
      <c r="D331" s="44" t="s">
        <v>635</v>
      </c>
      <c r="E331" s="50" t="s">
        <v>999</v>
      </c>
      <c r="F331" s="44">
        <v>50</v>
      </c>
      <c r="G331" s="44" t="s">
        <v>1329</v>
      </c>
    </row>
    <row r="332" spans="1:7" x14ac:dyDescent="0.25">
      <c r="A332" s="44" t="s">
        <v>636</v>
      </c>
      <c r="B332" s="44" t="s">
        <v>636</v>
      </c>
      <c r="C332" s="44" t="s">
        <v>239</v>
      </c>
      <c r="D332" s="44"/>
      <c r="E332" s="50" t="s">
        <v>999</v>
      </c>
      <c r="F332" s="44">
        <v>100</v>
      </c>
      <c r="G332" s="44" t="s">
        <v>1330</v>
      </c>
    </row>
    <row r="333" spans="1:7" x14ac:dyDescent="0.25">
      <c r="A333" s="44" t="s">
        <v>637</v>
      </c>
      <c r="B333" s="44" t="s">
        <v>637</v>
      </c>
      <c r="C333" s="44" t="s">
        <v>239</v>
      </c>
      <c r="D333" s="44"/>
      <c r="E333" s="50" t="s">
        <v>999</v>
      </c>
      <c r="F333" s="44">
        <v>20</v>
      </c>
      <c r="G333" s="44" t="s">
        <v>1331</v>
      </c>
    </row>
    <row r="334" spans="1:7" x14ac:dyDescent="0.25">
      <c r="A334" s="44" t="s">
        <v>638</v>
      </c>
      <c r="B334" s="44" t="s">
        <v>638</v>
      </c>
      <c r="C334" s="44" t="s">
        <v>239</v>
      </c>
      <c r="D334" s="44"/>
      <c r="E334" s="50" t="s">
        <v>999</v>
      </c>
      <c r="F334" s="44">
        <v>50</v>
      </c>
      <c r="G334" s="44" t="s">
        <v>1332</v>
      </c>
    </row>
    <row r="335" spans="1:7" x14ac:dyDescent="0.25">
      <c r="A335" s="44" t="s">
        <v>639</v>
      </c>
      <c r="B335" s="44" t="s">
        <v>640</v>
      </c>
      <c r="C335" s="44" t="s">
        <v>641</v>
      </c>
      <c r="D335" s="44"/>
      <c r="E335" s="50" t="s">
        <v>999</v>
      </c>
      <c r="F335" s="44">
        <v>40</v>
      </c>
      <c r="G335" s="44" t="s">
        <v>1333</v>
      </c>
    </row>
    <row r="336" spans="1:7" x14ac:dyDescent="0.25">
      <c r="A336" s="44" t="s">
        <v>642</v>
      </c>
      <c r="B336" s="44" t="s">
        <v>643</v>
      </c>
      <c r="C336" s="44" t="s">
        <v>644</v>
      </c>
      <c r="D336" s="44"/>
      <c r="E336" s="50" t="s">
        <v>999</v>
      </c>
      <c r="F336" s="44">
        <v>40</v>
      </c>
      <c r="G336" s="44" t="s">
        <v>1334</v>
      </c>
    </row>
    <row r="337" spans="1:7" x14ac:dyDescent="0.25">
      <c r="A337" s="44" t="s">
        <v>645</v>
      </c>
      <c r="B337" s="44" t="s">
        <v>645</v>
      </c>
      <c r="C337" s="44" t="s">
        <v>239</v>
      </c>
      <c r="D337" s="44"/>
      <c r="E337" s="50" t="s">
        <v>999</v>
      </c>
      <c r="F337" s="44">
        <v>20</v>
      </c>
      <c r="G337" s="44" t="s">
        <v>1335</v>
      </c>
    </row>
    <row r="338" spans="1:7" x14ac:dyDescent="0.25">
      <c r="A338" s="44" t="s">
        <v>206</v>
      </c>
      <c r="B338" s="44" t="s">
        <v>206</v>
      </c>
      <c r="C338" s="44" t="s">
        <v>239</v>
      </c>
      <c r="D338" s="44"/>
      <c r="E338" s="50" t="s">
        <v>999</v>
      </c>
      <c r="F338" s="44">
        <v>40</v>
      </c>
      <c r="G338" s="44" t="s">
        <v>1336</v>
      </c>
    </row>
    <row r="339" spans="1:7" x14ac:dyDescent="0.25">
      <c r="A339" s="44" t="s">
        <v>207</v>
      </c>
      <c r="B339" s="44" t="s">
        <v>207</v>
      </c>
      <c r="C339" s="44" t="s">
        <v>239</v>
      </c>
      <c r="D339" s="44"/>
      <c r="E339" s="50" t="s">
        <v>999</v>
      </c>
      <c r="F339" s="44">
        <v>20</v>
      </c>
      <c r="G339" s="44" t="s">
        <v>1337</v>
      </c>
    </row>
    <row r="340" spans="1:7" x14ac:dyDescent="0.25">
      <c r="A340" s="44" t="s">
        <v>208</v>
      </c>
      <c r="B340" s="44" t="s">
        <v>208</v>
      </c>
      <c r="C340" s="44" t="s">
        <v>239</v>
      </c>
      <c r="D340" s="44"/>
      <c r="E340" s="50" t="s">
        <v>999</v>
      </c>
      <c r="F340" s="44">
        <v>50</v>
      </c>
      <c r="G340" s="44" t="s">
        <v>1338</v>
      </c>
    </row>
    <row r="341" spans="1:7" x14ac:dyDescent="0.25">
      <c r="A341" s="44" t="s">
        <v>209</v>
      </c>
      <c r="B341" s="44" t="s">
        <v>209</v>
      </c>
      <c r="C341" s="44" t="s">
        <v>239</v>
      </c>
      <c r="D341" s="44"/>
      <c r="E341" s="50" t="s">
        <v>999</v>
      </c>
      <c r="F341" s="44">
        <v>30</v>
      </c>
      <c r="G341" s="44" t="s">
        <v>1339</v>
      </c>
    </row>
    <row r="342" spans="1:7" x14ac:dyDescent="0.25">
      <c r="A342" s="44" t="s">
        <v>210</v>
      </c>
      <c r="B342" s="44" t="s">
        <v>210</v>
      </c>
      <c r="C342" s="44" t="s">
        <v>239</v>
      </c>
      <c r="D342" s="44"/>
      <c r="E342" s="50" t="s">
        <v>999</v>
      </c>
      <c r="F342" s="44">
        <v>50</v>
      </c>
      <c r="G342" s="44" t="s">
        <v>1340</v>
      </c>
    </row>
    <row r="343" spans="1:7" x14ac:dyDescent="0.25">
      <c r="A343" s="44" t="s">
        <v>646</v>
      </c>
      <c r="B343" s="44" t="s">
        <v>646</v>
      </c>
      <c r="C343" s="44" t="s">
        <v>239</v>
      </c>
      <c r="D343" s="44"/>
      <c r="E343" s="50" t="s">
        <v>999</v>
      </c>
      <c r="F343" s="44">
        <v>20</v>
      </c>
      <c r="G343" s="44" t="s">
        <v>1341</v>
      </c>
    </row>
    <row r="344" spans="1:7" x14ac:dyDescent="0.25">
      <c r="A344" s="44" t="s">
        <v>211</v>
      </c>
      <c r="B344" s="44" t="s">
        <v>211</v>
      </c>
      <c r="C344" s="44" t="s">
        <v>239</v>
      </c>
      <c r="D344" s="44"/>
      <c r="E344" s="50" t="s">
        <v>999</v>
      </c>
      <c r="F344" s="44">
        <v>100</v>
      </c>
      <c r="G344" s="44" t="s">
        <v>1342</v>
      </c>
    </row>
    <row r="345" spans="1:7" x14ac:dyDescent="0.25">
      <c r="A345" s="44" t="s">
        <v>212</v>
      </c>
      <c r="B345" s="44" t="s">
        <v>212</v>
      </c>
      <c r="C345" s="44" t="s">
        <v>239</v>
      </c>
      <c r="D345" s="44"/>
      <c r="E345" s="50" t="s">
        <v>999</v>
      </c>
      <c r="F345" s="44">
        <v>20</v>
      </c>
      <c r="G345" s="44" t="s">
        <v>1343</v>
      </c>
    </row>
    <row r="346" spans="1:7" x14ac:dyDescent="0.25">
      <c r="A346" s="44" t="s">
        <v>213</v>
      </c>
      <c r="B346" s="44" t="s">
        <v>213</v>
      </c>
      <c r="C346" s="44" t="s">
        <v>239</v>
      </c>
      <c r="D346" s="44"/>
      <c r="E346" s="50" t="s">
        <v>999</v>
      </c>
      <c r="F346" s="44">
        <v>30</v>
      </c>
      <c r="G346" s="44" t="s">
        <v>1344</v>
      </c>
    </row>
    <row r="347" spans="1:7" x14ac:dyDescent="0.25">
      <c r="A347" s="44" t="s">
        <v>647</v>
      </c>
      <c r="B347" s="44" t="s">
        <v>647</v>
      </c>
      <c r="C347" s="44" t="s">
        <v>239</v>
      </c>
      <c r="D347" s="44"/>
      <c r="E347" s="50" t="s">
        <v>999</v>
      </c>
      <c r="F347" s="44">
        <v>100</v>
      </c>
      <c r="G347" s="44" t="s">
        <v>1345</v>
      </c>
    </row>
    <row r="348" spans="1:7" x14ac:dyDescent="0.25">
      <c r="A348" s="44" t="s">
        <v>214</v>
      </c>
      <c r="B348" s="44" t="s">
        <v>214</v>
      </c>
      <c r="C348" s="44" t="s">
        <v>239</v>
      </c>
      <c r="D348" s="44" t="s">
        <v>647</v>
      </c>
      <c r="E348" s="50" t="s">
        <v>999</v>
      </c>
      <c r="F348" s="44">
        <v>50</v>
      </c>
      <c r="G348" s="44" t="s">
        <v>1346</v>
      </c>
    </row>
    <row r="349" spans="1:7" x14ac:dyDescent="0.25">
      <c r="A349" s="44" t="s">
        <v>648</v>
      </c>
      <c r="B349" s="44" t="s">
        <v>648</v>
      </c>
      <c r="C349" s="44" t="s">
        <v>239</v>
      </c>
      <c r="D349" s="44" t="s">
        <v>649</v>
      </c>
      <c r="E349" s="50" t="s">
        <v>999</v>
      </c>
      <c r="F349" s="44">
        <v>100</v>
      </c>
      <c r="G349" s="44" t="s">
        <v>1347</v>
      </c>
    </row>
    <row r="350" spans="1:7" x14ac:dyDescent="0.25">
      <c r="A350" s="44" t="s">
        <v>650</v>
      </c>
      <c r="B350" s="44" t="s">
        <v>650</v>
      </c>
      <c r="C350" s="44" t="s">
        <v>239</v>
      </c>
      <c r="D350" s="44"/>
      <c r="E350" s="50" t="s">
        <v>999</v>
      </c>
      <c r="F350" s="44">
        <v>30</v>
      </c>
      <c r="G350" s="44" t="s">
        <v>1348</v>
      </c>
    </row>
    <row r="351" spans="1:7" x14ac:dyDescent="0.25">
      <c r="A351" s="44" t="s">
        <v>651</v>
      </c>
      <c r="B351" s="44" t="s">
        <v>651</v>
      </c>
      <c r="C351" s="44" t="s">
        <v>239</v>
      </c>
      <c r="D351" s="44" t="s">
        <v>652</v>
      </c>
      <c r="E351" s="50" t="s">
        <v>999</v>
      </c>
      <c r="F351" s="44">
        <v>40</v>
      </c>
      <c r="G351" s="44" t="s">
        <v>1349</v>
      </c>
    </row>
    <row r="352" spans="1:7" x14ac:dyDescent="0.25">
      <c r="A352" s="44" t="s">
        <v>653</v>
      </c>
      <c r="B352" s="44" t="s">
        <v>653</v>
      </c>
      <c r="C352" s="44" t="s">
        <v>239</v>
      </c>
      <c r="D352" s="44" t="s">
        <v>654</v>
      </c>
      <c r="E352" s="50" t="s">
        <v>999</v>
      </c>
      <c r="F352" s="44">
        <v>40</v>
      </c>
      <c r="G352" s="44" t="s">
        <v>1350</v>
      </c>
    </row>
    <row r="353" spans="1:7" x14ac:dyDescent="0.25">
      <c r="A353" s="44" t="s">
        <v>655</v>
      </c>
      <c r="B353" s="44" t="s">
        <v>655</v>
      </c>
      <c r="C353" s="44" t="s">
        <v>239</v>
      </c>
      <c r="D353" s="44"/>
      <c r="E353" s="50" t="s">
        <v>999</v>
      </c>
      <c r="F353" s="44">
        <v>30</v>
      </c>
      <c r="G353" s="44" t="s">
        <v>1351</v>
      </c>
    </row>
    <row r="354" spans="1:7" x14ac:dyDescent="0.25">
      <c r="A354" s="44" t="s">
        <v>656</v>
      </c>
      <c r="B354" s="44" t="s">
        <v>656</v>
      </c>
      <c r="C354" s="44" t="s">
        <v>239</v>
      </c>
      <c r="D354" s="44"/>
      <c r="E354" s="50" t="s">
        <v>999</v>
      </c>
      <c r="F354" s="44">
        <v>100</v>
      </c>
      <c r="G354" s="44" t="s">
        <v>1352</v>
      </c>
    </row>
    <row r="355" spans="1:7" x14ac:dyDescent="0.25">
      <c r="A355" s="44" t="s">
        <v>657</v>
      </c>
      <c r="B355" s="44" t="s">
        <v>658</v>
      </c>
      <c r="C355" s="44" t="s">
        <v>659</v>
      </c>
      <c r="D355" s="44" t="s">
        <v>660</v>
      </c>
      <c r="E355" s="50" t="s">
        <v>999</v>
      </c>
      <c r="F355" s="44">
        <v>100</v>
      </c>
      <c r="G355" s="44" t="s">
        <v>1353</v>
      </c>
    </row>
    <row r="356" spans="1:7" x14ac:dyDescent="0.25">
      <c r="A356" s="49" t="s">
        <v>233</v>
      </c>
      <c r="B356" s="49" t="s">
        <v>234</v>
      </c>
      <c r="C356" s="49" t="s">
        <v>235</v>
      </c>
      <c r="D356" s="49" t="s">
        <v>236</v>
      </c>
      <c r="E356" s="49"/>
      <c r="F356" s="49" t="s">
        <v>237</v>
      </c>
      <c r="G356" s="44" t="e">
        <v>#N/A</v>
      </c>
    </row>
    <row r="357" spans="1:7" x14ac:dyDescent="0.25">
      <c r="A357" s="44" t="s">
        <v>661</v>
      </c>
      <c r="B357" s="44" t="s">
        <v>661</v>
      </c>
      <c r="C357" s="44" t="s">
        <v>662</v>
      </c>
      <c r="D357" s="44" t="s">
        <v>663</v>
      </c>
      <c r="E357" s="50" t="s">
        <v>1354</v>
      </c>
      <c r="F357" s="44">
        <v>30</v>
      </c>
      <c r="G357" s="44" t="s">
        <v>1355</v>
      </c>
    </row>
    <row r="358" spans="1:7" x14ac:dyDescent="0.25">
      <c r="A358" s="44" t="s">
        <v>664</v>
      </c>
      <c r="B358" s="44" t="s">
        <v>664</v>
      </c>
      <c r="C358" s="44" t="s">
        <v>665</v>
      </c>
      <c r="D358" s="44" t="s">
        <v>663</v>
      </c>
      <c r="E358" s="50" t="s">
        <v>1354</v>
      </c>
      <c r="F358" s="44">
        <v>30</v>
      </c>
      <c r="G358" s="44" t="s">
        <v>1356</v>
      </c>
    </row>
    <row r="359" spans="1:7" x14ac:dyDescent="0.25">
      <c r="A359" s="44" t="s">
        <v>666</v>
      </c>
      <c r="B359" s="44" t="s">
        <v>666</v>
      </c>
      <c r="C359" s="44" t="s">
        <v>667</v>
      </c>
      <c r="D359" s="44" t="s">
        <v>668</v>
      </c>
      <c r="E359" s="50" t="s">
        <v>1354</v>
      </c>
      <c r="F359" s="44">
        <v>20</v>
      </c>
      <c r="G359" s="44" t="s">
        <v>1357</v>
      </c>
    </row>
    <row r="360" spans="1:7" x14ac:dyDescent="0.25">
      <c r="A360" s="44" t="s">
        <v>669</v>
      </c>
      <c r="B360" s="44" t="s">
        <v>669</v>
      </c>
      <c r="C360" s="44" t="s">
        <v>670</v>
      </c>
      <c r="D360" s="44" t="s">
        <v>671</v>
      </c>
      <c r="E360" s="50" t="s">
        <v>1354</v>
      </c>
      <c r="F360" s="44">
        <v>40</v>
      </c>
      <c r="G360" s="44" t="s">
        <v>1358</v>
      </c>
    </row>
    <row r="361" spans="1:7" x14ac:dyDescent="0.25">
      <c r="A361" s="44" t="s">
        <v>672</v>
      </c>
      <c r="B361" s="44" t="s">
        <v>672</v>
      </c>
      <c r="C361" s="44" t="s">
        <v>673</v>
      </c>
      <c r="D361" s="44" t="s">
        <v>674</v>
      </c>
      <c r="E361" s="50" t="s">
        <v>1354</v>
      </c>
      <c r="F361" s="44">
        <v>30</v>
      </c>
      <c r="G361" s="44" t="s">
        <v>1359</v>
      </c>
    </row>
    <row r="362" spans="1:7" x14ac:dyDescent="0.25">
      <c r="A362" s="44" t="s">
        <v>675</v>
      </c>
      <c r="B362" s="44" t="s">
        <v>675</v>
      </c>
      <c r="C362" s="44" t="s">
        <v>676</v>
      </c>
      <c r="D362" s="44" t="s">
        <v>341</v>
      </c>
      <c r="E362" s="50" t="s">
        <v>1354</v>
      </c>
      <c r="F362" s="44">
        <v>30</v>
      </c>
      <c r="G362" s="44" t="s">
        <v>1360</v>
      </c>
    </row>
    <row r="363" spans="1:7" x14ac:dyDescent="0.25">
      <c r="A363" s="44" t="s">
        <v>677</v>
      </c>
      <c r="B363" s="44" t="s">
        <v>677</v>
      </c>
      <c r="C363" s="44" t="s">
        <v>678</v>
      </c>
      <c r="D363" s="44" t="s">
        <v>341</v>
      </c>
      <c r="E363" s="50" t="s">
        <v>1354</v>
      </c>
      <c r="F363" s="44">
        <v>20</v>
      </c>
      <c r="G363" s="44" t="s">
        <v>1361</v>
      </c>
    </row>
    <row r="364" spans="1:7" x14ac:dyDescent="0.25">
      <c r="A364" s="44" t="s">
        <v>679</v>
      </c>
      <c r="B364" s="44" t="s">
        <v>679</v>
      </c>
      <c r="C364" s="44" t="s">
        <v>680</v>
      </c>
      <c r="D364" s="44" t="s">
        <v>341</v>
      </c>
      <c r="E364" s="50" t="s">
        <v>1354</v>
      </c>
      <c r="F364" s="44">
        <v>20</v>
      </c>
      <c r="G364" s="44" t="s">
        <v>1362</v>
      </c>
    </row>
    <row r="365" spans="1:7" x14ac:dyDescent="0.25">
      <c r="A365" s="44" t="s">
        <v>681</v>
      </c>
      <c r="B365" s="44" t="s">
        <v>681</v>
      </c>
      <c r="C365" s="44" t="s">
        <v>682</v>
      </c>
      <c r="D365" s="44" t="s">
        <v>159</v>
      </c>
      <c r="E365" s="50" t="s">
        <v>1354</v>
      </c>
      <c r="F365" s="44">
        <v>100</v>
      </c>
      <c r="G365" s="44" t="s">
        <v>1363</v>
      </c>
    </row>
    <row r="366" spans="1:7" x14ac:dyDescent="0.25">
      <c r="A366" s="44" t="s">
        <v>683</v>
      </c>
      <c r="B366" s="44" t="s">
        <v>683</v>
      </c>
      <c r="C366" s="44" t="s">
        <v>684</v>
      </c>
      <c r="D366" s="44" t="s">
        <v>159</v>
      </c>
      <c r="E366" s="50" t="s">
        <v>1354</v>
      </c>
      <c r="F366" s="44">
        <v>20</v>
      </c>
      <c r="G366" s="44" t="s">
        <v>1364</v>
      </c>
    </row>
    <row r="367" spans="1:7" x14ac:dyDescent="0.25">
      <c r="A367" s="44" t="s">
        <v>685</v>
      </c>
      <c r="B367" s="44" t="s">
        <v>685</v>
      </c>
      <c r="C367" s="44" t="s">
        <v>686</v>
      </c>
      <c r="D367" s="44" t="s">
        <v>361</v>
      </c>
      <c r="E367" s="50" t="s">
        <v>1354</v>
      </c>
      <c r="F367" s="44">
        <v>30</v>
      </c>
      <c r="G367" s="44" t="s">
        <v>1365</v>
      </c>
    </row>
    <row r="368" spans="1:7" x14ac:dyDescent="0.25">
      <c r="A368" s="44" t="s">
        <v>687</v>
      </c>
      <c r="B368" s="44" t="s">
        <v>687</v>
      </c>
      <c r="C368" s="44" t="s">
        <v>688</v>
      </c>
      <c r="D368" s="44" t="s">
        <v>361</v>
      </c>
      <c r="E368" s="50" t="s">
        <v>1354</v>
      </c>
      <c r="F368" s="44">
        <v>20</v>
      </c>
      <c r="G368" s="44" t="s">
        <v>1366</v>
      </c>
    </row>
    <row r="369" spans="1:7" x14ac:dyDescent="0.25">
      <c r="A369" s="44" t="s">
        <v>689</v>
      </c>
      <c r="B369" s="44" t="s">
        <v>689</v>
      </c>
      <c r="C369" s="44" t="s">
        <v>690</v>
      </c>
      <c r="D369" s="44" t="s">
        <v>364</v>
      </c>
      <c r="E369" s="50" t="s">
        <v>1354</v>
      </c>
      <c r="F369" s="44">
        <v>20</v>
      </c>
      <c r="G369" s="44" t="s">
        <v>1367</v>
      </c>
    </row>
    <row r="370" spans="1:7" x14ac:dyDescent="0.25">
      <c r="A370" s="44" t="s">
        <v>691</v>
      </c>
      <c r="B370" s="44" t="s">
        <v>691</v>
      </c>
      <c r="C370" s="44" t="s">
        <v>692</v>
      </c>
      <c r="D370" s="44" t="s">
        <v>372</v>
      </c>
      <c r="E370" s="50" t="s">
        <v>1354</v>
      </c>
      <c r="F370" s="44">
        <v>20</v>
      </c>
      <c r="G370" s="44" t="s">
        <v>1368</v>
      </c>
    </row>
    <row r="371" spans="1:7" x14ac:dyDescent="0.25">
      <c r="A371" s="44" t="s">
        <v>693</v>
      </c>
      <c r="B371" s="44" t="s">
        <v>693</v>
      </c>
      <c r="C371" s="44" t="s">
        <v>694</v>
      </c>
      <c r="D371" s="44" t="s">
        <v>372</v>
      </c>
      <c r="E371" s="50" t="s">
        <v>1354</v>
      </c>
      <c r="F371" s="44">
        <v>20</v>
      </c>
      <c r="G371" s="44" t="s">
        <v>1369</v>
      </c>
    </row>
    <row r="372" spans="1:7" x14ac:dyDescent="0.25">
      <c r="A372" s="44" t="s">
        <v>695</v>
      </c>
      <c r="B372" s="44" t="s">
        <v>695</v>
      </c>
      <c r="C372" s="44" t="s">
        <v>696</v>
      </c>
      <c r="D372" s="44" t="s">
        <v>165</v>
      </c>
      <c r="E372" s="50" t="s">
        <v>1354</v>
      </c>
      <c r="F372" s="44">
        <v>40</v>
      </c>
      <c r="G372" s="44" t="s">
        <v>1370</v>
      </c>
    </row>
    <row r="373" spans="1:7" x14ac:dyDescent="0.25">
      <c r="A373" s="44" t="s">
        <v>697</v>
      </c>
      <c r="B373" s="44" t="s">
        <v>697</v>
      </c>
      <c r="C373" s="44" t="s">
        <v>698</v>
      </c>
      <c r="D373" s="44" t="s">
        <v>165</v>
      </c>
      <c r="E373" s="50" t="s">
        <v>1354</v>
      </c>
      <c r="F373" s="44">
        <v>20</v>
      </c>
      <c r="G373" s="44" t="s">
        <v>1371</v>
      </c>
    </row>
    <row r="374" spans="1:7" x14ac:dyDescent="0.25">
      <c r="A374" s="44" t="s">
        <v>699</v>
      </c>
      <c r="B374" s="44" t="s">
        <v>699</v>
      </c>
      <c r="C374" s="44" t="s">
        <v>700</v>
      </c>
      <c r="D374" s="44" t="s">
        <v>701</v>
      </c>
      <c r="E374" s="50" t="s">
        <v>1354</v>
      </c>
      <c r="F374" s="44">
        <v>20</v>
      </c>
      <c r="G374" s="44" t="s">
        <v>1372</v>
      </c>
    </row>
    <row r="375" spans="1:7" x14ac:dyDescent="0.25">
      <c r="A375" s="44" t="s">
        <v>702</v>
      </c>
      <c r="B375" s="44" t="s">
        <v>702</v>
      </c>
      <c r="C375" s="44" t="s">
        <v>703</v>
      </c>
      <c r="D375" s="44" t="s">
        <v>398</v>
      </c>
      <c r="E375" s="50" t="s">
        <v>1354</v>
      </c>
      <c r="F375" s="44">
        <v>20</v>
      </c>
      <c r="G375" s="44" t="s">
        <v>1373</v>
      </c>
    </row>
    <row r="376" spans="1:7" x14ac:dyDescent="0.25">
      <c r="A376" s="44" t="s">
        <v>704</v>
      </c>
      <c r="B376" s="44" t="s">
        <v>704</v>
      </c>
      <c r="C376" s="44" t="s">
        <v>705</v>
      </c>
      <c r="D376" s="44" t="s">
        <v>398</v>
      </c>
      <c r="E376" s="50" t="s">
        <v>1354</v>
      </c>
      <c r="F376" s="44">
        <v>30</v>
      </c>
      <c r="G376" s="44" t="s">
        <v>1374</v>
      </c>
    </row>
    <row r="377" spans="1:7" x14ac:dyDescent="0.25">
      <c r="A377" s="44" t="s">
        <v>706</v>
      </c>
      <c r="B377" s="44" t="s">
        <v>706</v>
      </c>
      <c r="C377" s="44" t="s">
        <v>707</v>
      </c>
      <c r="D377" s="44" t="s">
        <v>398</v>
      </c>
      <c r="E377" s="50" t="s">
        <v>1354</v>
      </c>
      <c r="F377" s="44">
        <v>20</v>
      </c>
      <c r="G377" s="44" t="s">
        <v>1375</v>
      </c>
    </row>
    <row r="378" spans="1:7" x14ac:dyDescent="0.25">
      <c r="A378" s="44" t="s">
        <v>708</v>
      </c>
      <c r="B378" s="44" t="s">
        <v>708</v>
      </c>
      <c r="C378" s="44" t="s">
        <v>709</v>
      </c>
      <c r="D378" s="44" t="s">
        <v>710</v>
      </c>
      <c r="E378" s="50" t="s">
        <v>1354</v>
      </c>
      <c r="F378" s="44">
        <v>20</v>
      </c>
      <c r="G378" s="44" t="s">
        <v>1376</v>
      </c>
    </row>
    <row r="379" spans="1:7" x14ac:dyDescent="0.25">
      <c r="A379" s="44" t="s">
        <v>711</v>
      </c>
      <c r="B379" s="44" t="s">
        <v>711</v>
      </c>
      <c r="C379" s="44" t="s">
        <v>712</v>
      </c>
      <c r="D379" s="44" t="s">
        <v>171</v>
      </c>
      <c r="E379" s="50" t="s">
        <v>1354</v>
      </c>
      <c r="F379" s="44">
        <v>40</v>
      </c>
      <c r="G379" s="44" t="s">
        <v>1377</v>
      </c>
    </row>
    <row r="380" spans="1:7" x14ac:dyDescent="0.25">
      <c r="A380" s="44" t="s">
        <v>713</v>
      </c>
      <c r="B380" s="44" t="s">
        <v>713</v>
      </c>
      <c r="C380" s="44" t="s">
        <v>714</v>
      </c>
      <c r="D380" s="44" t="s">
        <v>171</v>
      </c>
      <c r="E380" s="50" t="s">
        <v>1354</v>
      </c>
      <c r="F380" s="44">
        <v>20</v>
      </c>
      <c r="G380" s="44" t="s">
        <v>1378</v>
      </c>
    </row>
    <row r="381" spans="1:7" x14ac:dyDescent="0.25">
      <c r="A381" s="44" t="s">
        <v>715</v>
      </c>
      <c r="B381" s="44" t="s">
        <v>715</v>
      </c>
      <c r="C381" s="44" t="s">
        <v>716</v>
      </c>
      <c r="D381" s="44" t="s">
        <v>430</v>
      </c>
      <c r="E381" s="50" t="s">
        <v>1354</v>
      </c>
      <c r="F381" s="44">
        <v>30</v>
      </c>
      <c r="G381" s="44" t="s">
        <v>1379</v>
      </c>
    </row>
    <row r="382" spans="1:7" x14ac:dyDescent="0.25">
      <c r="A382" s="44" t="s">
        <v>717</v>
      </c>
      <c r="B382" s="44" t="s">
        <v>717</v>
      </c>
      <c r="C382" s="44" t="s">
        <v>718</v>
      </c>
      <c r="D382" s="44" t="s">
        <v>430</v>
      </c>
      <c r="E382" s="50" t="s">
        <v>1354</v>
      </c>
      <c r="F382" s="44">
        <v>30</v>
      </c>
      <c r="G382" s="44" t="s">
        <v>1380</v>
      </c>
    </row>
    <row r="383" spans="1:7" x14ac:dyDescent="0.25">
      <c r="A383" s="44" t="s">
        <v>719</v>
      </c>
      <c r="B383" s="44" t="s">
        <v>719</v>
      </c>
      <c r="C383" s="44" t="s">
        <v>720</v>
      </c>
      <c r="D383" s="44" t="s">
        <v>430</v>
      </c>
      <c r="E383" s="50" t="s">
        <v>1354</v>
      </c>
      <c r="F383" s="44">
        <v>20</v>
      </c>
      <c r="G383" s="44" t="s">
        <v>1381</v>
      </c>
    </row>
    <row r="384" spans="1:7" x14ac:dyDescent="0.25">
      <c r="A384" s="44" t="s">
        <v>721</v>
      </c>
      <c r="B384" s="44" t="s">
        <v>721</v>
      </c>
      <c r="C384" s="44" t="s">
        <v>722</v>
      </c>
      <c r="D384" s="44" t="s">
        <v>430</v>
      </c>
      <c r="E384" s="50" t="s">
        <v>1354</v>
      </c>
      <c r="F384" s="44">
        <v>30</v>
      </c>
      <c r="G384" s="44" t="s">
        <v>1382</v>
      </c>
    </row>
    <row r="385" spans="1:7" x14ac:dyDescent="0.25">
      <c r="A385" s="44" t="s">
        <v>723</v>
      </c>
      <c r="B385" s="44" t="s">
        <v>723</v>
      </c>
      <c r="C385" s="44" t="s">
        <v>724</v>
      </c>
      <c r="D385" s="44" t="s">
        <v>430</v>
      </c>
      <c r="E385" s="50" t="s">
        <v>1354</v>
      </c>
      <c r="F385" s="44">
        <v>20</v>
      </c>
      <c r="G385" s="44" t="s">
        <v>1383</v>
      </c>
    </row>
    <row r="386" spans="1:7" x14ac:dyDescent="0.25">
      <c r="A386" s="44" t="s">
        <v>725</v>
      </c>
      <c r="B386" s="44" t="s">
        <v>725</v>
      </c>
      <c r="C386" s="44" t="s">
        <v>726</v>
      </c>
      <c r="D386" s="44" t="s">
        <v>458</v>
      </c>
      <c r="E386" s="50" t="s">
        <v>1354</v>
      </c>
      <c r="F386" s="44">
        <v>20</v>
      </c>
      <c r="G386" s="44" t="s">
        <v>1384</v>
      </c>
    </row>
    <row r="387" spans="1:7" x14ac:dyDescent="0.25">
      <c r="A387" s="44" t="s">
        <v>727</v>
      </c>
      <c r="B387" s="44" t="s">
        <v>727</v>
      </c>
      <c r="C387" s="44" t="s">
        <v>728</v>
      </c>
      <c r="D387" s="44" t="s">
        <v>458</v>
      </c>
      <c r="E387" s="50" t="s">
        <v>1354</v>
      </c>
      <c r="F387" s="44">
        <v>30</v>
      </c>
      <c r="G387" s="44" t="s">
        <v>1385</v>
      </c>
    </row>
    <row r="388" spans="1:7" x14ac:dyDescent="0.25">
      <c r="A388" s="44" t="s">
        <v>729</v>
      </c>
      <c r="B388" s="44" t="s">
        <v>729</v>
      </c>
      <c r="C388" s="44" t="s">
        <v>729</v>
      </c>
      <c r="D388" s="44" t="s">
        <v>458</v>
      </c>
      <c r="E388" s="50" t="s">
        <v>1354</v>
      </c>
      <c r="F388" s="44">
        <v>20</v>
      </c>
      <c r="G388" s="44" t="s">
        <v>1386</v>
      </c>
    </row>
    <row r="389" spans="1:7" x14ac:dyDescent="0.25">
      <c r="A389" s="44" t="s">
        <v>730</v>
      </c>
      <c r="B389" s="44" t="s">
        <v>730</v>
      </c>
      <c r="C389" s="44" t="s">
        <v>730</v>
      </c>
      <c r="D389" s="44" t="s">
        <v>458</v>
      </c>
      <c r="E389" s="50" t="s">
        <v>1354</v>
      </c>
      <c r="F389" s="44">
        <v>30</v>
      </c>
      <c r="G389" s="44" t="s">
        <v>1387</v>
      </c>
    </row>
    <row r="390" spans="1:7" x14ac:dyDescent="0.25">
      <c r="A390" s="44" t="s">
        <v>731</v>
      </c>
      <c r="B390" s="44" t="s">
        <v>731</v>
      </c>
      <c r="C390" s="44" t="s">
        <v>732</v>
      </c>
      <c r="D390" s="44" t="s">
        <v>467</v>
      </c>
      <c r="E390" s="50" t="s">
        <v>1354</v>
      </c>
      <c r="F390" s="44">
        <v>20</v>
      </c>
      <c r="G390" s="44" t="s">
        <v>1388</v>
      </c>
    </row>
    <row r="391" spans="1:7" x14ac:dyDescent="0.25">
      <c r="A391" s="44" t="s">
        <v>733</v>
      </c>
      <c r="B391" s="44" t="s">
        <v>733</v>
      </c>
      <c r="C391" s="44" t="s">
        <v>734</v>
      </c>
      <c r="D391" s="44" t="s">
        <v>467</v>
      </c>
      <c r="E391" s="50" t="s">
        <v>1354</v>
      </c>
      <c r="F391" s="44">
        <v>20</v>
      </c>
      <c r="G391" s="44" t="s">
        <v>1389</v>
      </c>
    </row>
    <row r="392" spans="1:7" x14ac:dyDescent="0.25">
      <c r="A392" s="44" t="s">
        <v>735</v>
      </c>
      <c r="B392" s="44" t="s">
        <v>735</v>
      </c>
      <c r="C392" s="44" t="s">
        <v>736</v>
      </c>
      <c r="D392" s="44" t="s">
        <v>467</v>
      </c>
      <c r="E392" s="50" t="s">
        <v>1354</v>
      </c>
      <c r="F392" s="44">
        <v>20</v>
      </c>
      <c r="G392" s="44" t="s">
        <v>1390</v>
      </c>
    </row>
    <row r="393" spans="1:7" x14ac:dyDescent="0.25">
      <c r="A393" s="44" t="s">
        <v>737</v>
      </c>
      <c r="B393" s="44" t="s">
        <v>737</v>
      </c>
      <c r="C393" s="44" t="s">
        <v>738</v>
      </c>
      <c r="D393" s="44" t="s">
        <v>467</v>
      </c>
      <c r="E393" s="50" t="s">
        <v>1354</v>
      </c>
      <c r="F393" s="44">
        <v>20</v>
      </c>
      <c r="G393" s="44" t="s">
        <v>1391</v>
      </c>
    </row>
    <row r="394" spans="1:7" x14ac:dyDescent="0.25">
      <c r="A394" s="44" t="s">
        <v>739</v>
      </c>
      <c r="B394" s="44" t="s">
        <v>739</v>
      </c>
      <c r="C394" s="44" t="s">
        <v>740</v>
      </c>
      <c r="D394" s="44" t="s">
        <v>467</v>
      </c>
      <c r="E394" s="50" t="s">
        <v>1354</v>
      </c>
      <c r="F394" s="44">
        <v>20</v>
      </c>
      <c r="G394" s="44" t="s">
        <v>1392</v>
      </c>
    </row>
    <row r="395" spans="1:7" x14ac:dyDescent="0.25">
      <c r="A395" s="44" t="s">
        <v>741</v>
      </c>
      <c r="B395" s="44" t="s">
        <v>741</v>
      </c>
      <c r="C395" s="44" t="s">
        <v>742</v>
      </c>
      <c r="D395" s="44" t="s">
        <v>743</v>
      </c>
      <c r="E395" s="50" t="s">
        <v>1354</v>
      </c>
      <c r="F395" s="44">
        <v>30</v>
      </c>
      <c r="G395" s="44" t="s">
        <v>1393</v>
      </c>
    </row>
    <row r="396" spans="1:7" x14ac:dyDescent="0.25">
      <c r="A396" s="44" t="s">
        <v>744</v>
      </c>
      <c r="B396" s="44" t="s">
        <v>744</v>
      </c>
      <c r="C396" s="44" t="s">
        <v>745</v>
      </c>
      <c r="D396" s="44" t="s">
        <v>743</v>
      </c>
      <c r="E396" s="50" t="s">
        <v>1354</v>
      </c>
      <c r="F396" s="44">
        <v>20</v>
      </c>
      <c r="G396" s="44" t="s">
        <v>1394</v>
      </c>
    </row>
    <row r="397" spans="1:7" x14ac:dyDescent="0.25">
      <c r="A397" s="44" t="s">
        <v>746</v>
      </c>
      <c r="B397" s="44" t="s">
        <v>746</v>
      </c>
      <c r="C397" s="44" t="s">
        <v>747</v>
      </c>
      <c r="D397" s="44" t="s">
        <v>743</v>
      </c>
      <c r="E397" s="50" t="s">
        <v>1354</v>
      </c>
      <c r="F397" s="44">
        <v>20</v>
      </c>
      <c r="G397" s="44" t="s">
        <v>1395</v>
      </c>
    </row>
    <row r="398" spans="1:7" x14ac:dyDescent="0.25">
      <c r="A398" s="44" t="s">
        <v>748</v>
      </c>
      <c r="B398" s="44" t="s">
        <v>748</v>
      </c>
      <c r="C398" s="44" t="s">
        <v>749</v>
      </c>
      <c r="D398" s="44" t="s">
        <v>750</v>
      </c>
      <c r="E398" s="50" t="s">
        <v>1354</v>
      </c>
      <c r="F398" s="44">
        <v>100</v>
      </c>
      <c r="G398" s="44" t="s">
        <v>1396</v>
      </c>
    </row>
    <row r="399" spans="1:7" x14ac:dyDescent="0.25">
      <c r="A399" s="44" t="s">
        <v>751</v>
      </c>
      <c r="B399" s="44" t="s">
        <v>751</v>
      </c>
      <c r="C399" s="44" t="s">
        <v>752</v>
      </c>
      <c r="D399" s="44" t="s">
        <v>515</v>
      </c>
      <c r="E399" s="50" t="s">
        <v>1354</v>
      </c>
      <c r="F399" s="44">
        <v>30</v>
      </c>
      <c r="G399" s="44" t="s">
        <v>1397</v>
      </c>
    </row>
    <row r="400" spans="1:7" x14ac:dyDescent="0.25">
      <c r="A400" s="44" t="s">
        <v>753</v>
      </c>
      <c r="B400" s="44" t="s">
        <v>753</v>
      </c>
      <c r="C400" s="44" t="s">
        <v>754</v>
      </c>
      <c r="D400" s="44" t="s">
        <v>196</v>
      </c>
      <c r="E400" s="50" t="s">
        <v>1354</v>
      </c>
      <c r="F400" s="44">
        <v>30</v>
      </c>
      <c r="G400" s="44" t="s">
        <v>1398</v>
      </c>
    </row>
    <row r="401" spans="1:7" x14ac:dyDescent="0.25">
      <c r="A401" s="44" t="s">
        <v>755</v>
      </c>
      <c r="B401" s="44" t="s">
        <v>755</v>
      </c>
      <c r="C401" s="44" t="s">
        <v>756</v>
      </c>
      <c r="D401" s="44" t="s">
        <v>196</v>
      </c>
      <c r="E401" s="50" t="s">
        <v>1354</v>
      </c>
      <c r="F401" s="44">
        <v>30</v>
      </c>
      <c r="G401" s="44" t="s">
        <v>1399</v>
      </c>
    </row>
    <row r="402" spans="1:7" x14ac:dyDescent="0.25">
      <c r="A402" s="44" t="s">
        <v>757</v>
      </c>
      <c r="B402" s="44" t="s">
        <v>757</v>
      </c>
      <c r="C402" s="44" t="s">
        <v>758</v>
      </c>
      <c r="D402" s="44" t="s">
        <v>196</v>
      </c>
      <c r="E402" s="50" t="s">
        <v>1354</v>
      </c>
      <c r="F402" s="44">
        <v>20</v>
      </c>
      <c r="G402" s="44" t="s">
        <v>1400</v>
      </c>
    </row>
    <row r="403" spans="1:7" x14ac:dyDescent="0.25">
      <c r="A403" s="44" t="s">
        <v>759</v>
      </c>
      <c r="B403" s="44" t="s">
        <v>759</v>
      </c>
      <c r="C403" s="44" t="s">
        <v>760</v>
      </c>
      <c r="D403" s="44" t="s">
        <v>196</v>
      </c>
      <c r="E403" s="50" t="s">
        <v>1354</v>
      </c>
      <c r="F403" s="44">
        <v>30</v>
      </c>
      <c r="G403" s="44" t="s">
        <v>1401</v>
      </c>
    </row>
    <row r="404" spans="1:7" x14ac:dyDescent="0.25">
      <c r="A404" s="44" t="s">
        <v>761</v>
      </c>
      <c r="B404" s="44" t="s">
        <v>761</v>
      </c>
      <c r="C404" s="44" t="s">
        <v>762</v>
      </c>
      <c r="D404" s="44" t="s">
        <v>196</v>
      </c>
      <c r="E404" s="50" t="s">
        <v>1354</v>
      </c>
      <c r="F404" s="44">
        <v>20</v>
      </c>
      <c r="G404" s="44" t="s">
        <v>1402</v>
      </c>
    </row>
    <row r="405" spans="1:7" x14ac:dyDescent="0.25">
      <c r="A405" s="44" t="s">
        <v>763</v>
      </c>
      <c r="B405" s="44" t="s">
        <v>763</v>
      </c>
      <c r="C405" s="44" t="s">
        <v>764</v>
      </c>
      <c r="D405" s="44" t="s">
        <v>592</v>
      </c>
      <c r="E405" s="50" t="s">
        <v>1354</v>
      </c>
      <c r="F405" s="44">
        <v>20</v>
      </c>
      <c r="G405" s="44" t="s">
        <v>1403</v>
      </c>
    </row>
    <row r="406" spans="1:7" x14ac:dyDescent="0.25">
      <c r="A406" s="44" t="s">
        <v>765</v>
      </c>
      <c r="B406" s="44" t="s">
        <v>765</v>
      </c>
      <c r="C406" s="44" t="s">
        <v>766</v>
      </c>
      <c r="D406" s="44" t="s">
        <v>592</v>
      </c>
      <c r="E406" s="50" t="s">
        <v>1354</v>
      </c>
      <c r="F406" s="44">
        <v>40</v>
      </c>
      <c r="G406" s="44" t="s">
        <v>1404</v>
      </c>
    </row>
    <row r="407" spans="1:7" x14ac:dyDescent="0.25">
      <c r="A407" s="44" t="s">
        <v>767</v>
      </c>
      <c r="B407" s="44" t="s">
        <v>767</v>
      </c>
      <c r="C407" s="44" t="s">
        <v>768</v>
      </c>
      <c r="D407" s="44" t="s">
        <v>592</v>
      </c>
      <c r="E407" s="50" t="s">
        <v>1354</v>
      </c>
      <c r="F407" s="44">
        <v>200</v>
      </c>
      <c r="G407" s="44" t="s">
        <v>1405</v>
      </c>
    </row>
    <row r="408" spans="1:7" x14ac:dyDescent="0.25">
      <c r="A408" s="44" t="s">
        <v>769</v>
      </c>
      <c r="B408" s="44" t="s">
        <v>769</v>
      </c>
      <c r="C408" s="44" t="s">
        <v>770</v>
      </c>
      <c r="D408" s="44" t="s">
        <v>592</v>
      </c>
      <c r="E408" s="50" t="s">
        <v>1354</v>
      </c>
      <c r="F408" s="44">
        <v>20</v>
      </c>
      <c r="G408" s="44" t="s">
        <v>1406</v>
      </c>
    </row>
    <row r="409" spans="1:7" x14ac:dyDescent="0.25">
      <c r="A409" s="44" t="s">
        <v>771</v>
      </c>
      <c r="B409" s="44" t="s">
        <v>771</v>
      </c>
      <c r="C409" s="44" t="s">
        <v>770</v>
      </c>
      <c r="D409" s="44" t="s">
        <v>592</v>
      </c>
      <c r="E409" s="50" t="s">
        <v>1354</v>
      </c>
      <c r="F409" s="44">
        <v>20</v>
      </c>
      <c r="G409" s="44" t="s">
        <v>1407</v>
      </c>
    </row>
    <row r="410" spans="1:7" x14ac:dyDescent="0.25">
      <c r="A410" s="44" t="s">
        <v>772</v>
      </c>
      <c r="B410" s="44" t="s">
        <v>772</v>
      </c>
      <c r="C410" s="44" t="s">
        <v>773</v>
      </c>
      <c r="D410" s="44" t="s">
        <v>710</v>
      </c>
      <c r="E410" s="50" t="s">
        <v>1354</v>
      </c>
      <c r="F410" s="44">
        <v>20</v>
      </c>
      <c r="G410" s="44" t="s">
        <v>1408</v>
      </c>
    </row>
    <row r="411" spans="1:7" x14ac:dyDescent="0.25">
      <c r="A411" s="44" t="s">
        <v>774</v>
      </c>
      <c r="B411" s="44" t="s">
        <v>774</v>
      </c>
      <c r="C411" s="44" t="s">
        <v>775</v>
      </c>
      <c r="D411" s="44" t="s">
        <v>710</v>
      </c>
      <c r="E411" s="50" t="s">
        <v>1354</v>
      </c>
      <c r="F411" s="44">
        <v>20</v>
      </c>
      <c r="G411" s="44" t="s">
        <v>1409</v>
      </c>
    </row>
    <row r="412" spans="1:7" x14ac:dyDescent="0.25">
      <c r="A412" s="44" t="s">
        <v>776</v>
      </c>
      <c r="B412" s="44" t="s">
        <v>776</v>
      </c>
      <c r="C412" s="44" t="s">
        <v>777</v>
      </c>
      <c r="D412" s="44" t="s">
        <v>778</v>
      </c>
      <c r="E412" s="50" t="s">
        <v>1354</v>
      </c>
      <c r="F412" s="44">
        <v>20</v>
      </c>
      <c r="G412" s="44" t="s">
        <v>1410</v>
      </c>
    </row>
    <row r="413" spans="1:7" x14ac:dyDescent="0.25">
      <c r="A413" s="44" t="s">
        <v>779</v>
      </c>
      <c r="B413" s="44" t="s">
        <v>779</v>
      </c>
      <c r="C413" s="44" t="s">
        <v>780</v>
      </c>
      <c r="D413" s="44" t="s">
        <v>778</v>
      </c>
      <c r="E413" s="50" t="s">
        <v>1354</v>
      </c>
      <c r="F413" s="44">
        <v>20</v>
      </c>
      <c r="G413" s="44" t="s">
        <v>1411</v>
      </c>
    </row>
    <row r="414" spans="1:7" x14ac:dyDescent="0.25">
      <c r="A414" s="44" t="s">
        <v>781</v>
      </c>
      <c r="B414" s="44" t="s">
        <v>781</v>
      </c>
      <c r="C414" s="44" t="s">
        <v>782</v>
      </c>
      <c r="D414" s="44" t="s">
        <v>778</v>
      </c>
      <c r="E414" s="50" t="s">
        <v>1354</v>
      </c>
      <c r="F414" s="44">
        <v>30</v>
      </c>
      <c r="G414" s="44" t="s">
        <v>1412</v>
      </c>
    </row>
    <row r="415" spans="1:7" x14ac:dyDescent="0.25">
      <c r="A415" s="44" t="s">
        <v>783</v>
      </c>
      <c r="B415" s="44" t="s">
        <v>783</v>
      </c>
      <c r="C415" s="44" t="s">
        <v>784</v>
      </c>
      <c r="D415" s="44" t="s">
        <v>785</v>
      </c>
      <c r="E415" s="50" t="s">
        <v>1354</v>
      </c>
      <c r="F415" s="44">
        <v>30</v>
      </c>
      <c r="G415" s="44" t="s">
        <v>1413</v>
      </c>
    </row>
    <row r="416" spans="1:7" x14ac:dyDescent="0.25">
      <c r="A416" s="44" t="s">
        <v>786</v>
      </c>
      <c r="B416" s="44" t="s">
        <v>786</v>
      </c>
      <c r="C416" s="44" t="s">
        <v>787</v>
      </c>
      <c r="D416" s="44" t="s">
        <v>778</v>
      </c>
      <c r="E416" s="50" t="s">
        <v>1354</v>
      </c>
      <c r="F416" s="44">
        <v>20</v>
      </c>
      <c r="G416" s="44" t="s">
        <v>1414</v>
      </c>
    </row>
    <row r="417" spans="1:7" x14ac:dyDescent="0.25">
      <c r="A417" s="44" t="s">
        <v>788</v>
      </c>
      <c r="B417" s="44" t="s">
        <v>788</v>
      </c>
      <c r="C417" s="44" t="s">
        <v>789</v>
      </c>
      <c r="D417" s="44" t="s">
        <v>199</v>
      </c>
      <c r="E417" s="50" t="s">
        <v>1354</v>
      </c>
      <c r="F417" s="44">
        <v>20</v>
      </c>
      <c r="G417" s="44" t="s">
        <v>1415</v>
      </c>
    </row>
    <row r="418" spans="1:7" x14ac:dyDescent="0.25">
      <c r="A418" s="44" t="s">
        <v>790</v>
      </c>
      <c r="B418" s="44" t="s">
        <v>790</v>
      </c>
      <c r="C418" s="44" t="s">
        <v>791</v>
      </c>
      <c r="D418" s="44" t="s">
        <v>199</v>
      </c>
      <c r="E418" s="50" t="s">
        <v>1354</v>
      </c>
      <c r="F418" s="44">
        <v>20</v>
      </c>
      <c r="G418" s="44" t="s">
        <v>1416</v>
      </c>
    </row>
    <row r="419" spans="1:7" x14ac:dyDescent="0.25">
      <c r="A419" s="44" t="s">
        <v>792</v>
      </c>
      <c r="B419" s="44" t="s">
        <v>792</v>
      </c>
      <c r="C419" s="44" t="s">
        <v>793</v>
      </c>
      <c r="D419" s="44" t="s">
        <v>199</v>
      </c>
      <c r="E419" s="50" t="s">
        <v>1354</v>
      </c>
      <c r="F419" s="44">
        <v>30</v>
      </c>
      <c r="G419" s="44" t="s">
        <v>1417</v>
      </c>
    </row>
    <row r="420" spans="1:7" x14ac:dyDescent="0.25">
      <c r="A420" s="44" t="s">
        <v>794</v>
      </c>
      <c r="B420" s="44" t="s">
        <v>794</v>
      </c>
      <c r="C420" s="44" t="s">
        <v>795</v>
      </c>
      <c r="D420" s="44" t="s">
        <v>199</v>
      </c>
      <c r="E420" s="50" t="s">
        <v>1354</v>
      </c>
      <c r="F420" s="44">
        <v>20</v>
      </c>
      <c r="G420" s="44" t="s">
        <v>1418</v>
      </c>
    </row>
    <row r="421" spans="1:7" x14ac:dyDescent="0.25">
      <c r="A421" s="44" t="s">
        <v>796</v>
      </c>
      <c r="B421" s="44" t="s">
        <v>796</v>
      </c>
      <c r="C421" s="44" t="s">
        <v>797</v>
      </c>
      <c r="D421" s="44" t="s">
        <v>199</v>
      </c>
      <c r="E421" s="50" t="s">
        <v>1354</v>
      </c>
      <c r="F421" s="44">
        <v>20</v>
      </c>
      <c r="G421" s="44" t="s">
        <v>1419</v>
      </c>
    </row>
    <row r="422" spans="1:7" x14ac:dyDescent="0.25">
      <c r="A422" s="44" t="s">
        <v>798</v>
      </c>
      <c r="B422" s="44" t="s">
        <v>798</v>
      </c>
      <c r="C422" s="44" t="s">
        <v>799</v>
      </c>
      <c r="D422" s="44" t="s">
        <v>199</v>
      </c>
      <c r="E422" s="50" t="s">
        <v>1354</v>
      </c>
      <c r="F422" s="44">
        <v>200</v>
      </c>
      <c r="G422" s="44" t="s">
        <v>1420</v>
      </c>
    </row>
    <row r="423" spans="1:7" x14ac:dyDescent="0.25">
      <c r="A423" s="44" t="s">
        <v>800</v>
      </c>
      <c r="B423" s="44" t="s">
        <v>800</v>
      </c>
      <c r="C423" s="44" t="s">
        <v>801</v>
      </c>
      <c r="D423" s="44" t="s">
        <v>202</v>
      </c>
      <c r="E423" s="50" t="s">
        <v>1354</v>
      </c>
      <c r="F423" s="44">
        <v>20</v>
      </c>
      <c r="G423" s="44" t="s">
        <v>1421</v>
      </c>
    </row>
    <row r="424" spans="1:7" x14ac:dyDescent="0.25">
      <c r="A424" s="44" t="s">
        <v>802</v>
      </c>
      <c r="B424" s="44" t="s">
        <v>802</v>
      </c>
      <c r="C424" s="44" t="s">
        <v>803</v>
      </c>
      <c r="D424" s="44" t="s">
        <v>202</v>
      </c>
      <c r="E424" s="50" t="s">
        <v>1354</v>
      </c>
      <c r="F424" s="44">
        <v>40</v>
      </c>
      <c r="G424" s="44" t="s">
        <v>1422</v>
      </c>
    </row>
    <row r="425" spans="1:7" x14ac:dyDescent="0.25">
      <c r="A425" s="44" t="s">
        <v>804</v>
      </c>
      <c r="B425" s="44" t="s">
        <v>804</v>
      </c>
      <c r="C425" s="44" t="s">
        <v>805</v>
      </c>
      <c r="D425" s="44" t="s">
        <v>629</v>
      </c>
      <c r="E425" s="50" t="s">
        <v>1354</v>
      </c>
      <c r="F425" s="44">
        <v>30</v>
      </c>
      <c r="G425" s="44" t="s">
        <v>1423</v>
      </c>
    </row>
    <row r="426" spans="1:7" x14ac:dyDescent="0.25">
      <c r="A426" s="44" t="s">
        <v>806</v>
      </c>
      <c r="B426" s="44" t="s">
        <v>806</v>
      </c>
      <c r="C426" s="44" t="s">
        <v>807</v>
      </c>
      <c r="D426" s="44" t="s">
        <v>629</v>
      </c>
      <c r="E426" s="50" t="s">
        <v>1354</v>
      </c>
      <c r="F426" s="44">
        <v>20</v>
      </c>
      <c r="G426" s="44" t="s">
        <v>1424</v>
      </c>
    </row>
    <row r="427" spans="1:7" x14ac:dyDescent="0.25">
      <c r="A427" s="44" t="s">
        <v>808</v>
      </c>
      <c r="B427" s="44" t="s">
        <v>808</v>
      </c>
      <c r="C427" s="44" t="s">
        <v>809</v>
      </c>
      <c r="D427" s="44" t="s">
        <v>631</v>
      </c>
      <c r="E427" s="50" t="s">
        <v>1354</v>
      </c>
      <c r="F427" s="44">
        <v>20</v>
      </c>
      <c r="G427" s="44" t="s">
        <v>1425</v>
      </c>
    </row>
    <row r="428" spans="1:7" x14ac:dyDescent="0.25">
      <c r="A428" s="44" t="s">
        <v>810</v>
      </c>
      <c r="B428" s="44" t="s">
        <v>810</v>
      </c>
      <c r="C428" s="44" t="s">
        <v>811</v>
      </c>
      <c r="D428" s="44" t="s">
        <v>812</v>
      </c>
      <c r="E428" s="50" t="s">
        <v>1354</v>
      </c>
      <c r="F428" s="44">
        <v>20</v>
      </c>
      <c r="G428" s="44" t="s">
        <v>1426</v>
      </c>
    </row>
    <row r="429" spans="1:7" x14ac:dyDescent="0.25">
      <c r="A429" s="44" t="s">
        <v>813</v>
      </c>
      <c r="B429" s="44" t="s">
        <v>813</v>
      </c>
      <c r="C429" s="44" t="s">
        <v>814</v>
      </c>
      <c r="D429" s="44" t="s">
        <v>650</v>
      </c>
      <c r="E429" s="50" t="s">
        <v>1354</v>
      </c>
      <c r="F429" s="44">
        <v>20</v>
      </c>
      <c r="G429" s="44" t="s">
        <v>1427</v>
      </c>
    </row>
    <row r="430" spans="1:7" x14ac:dyDescent="0.25">
      <c r="A430" s="44" t="s">
        <v>815</v>
      </c>
      <c r="B430" s="44" t="s">
        <v>815</v>
      </c>
      <c r="C430" s="44" t="s">
        <v>816</v>
      </c>
      <c r="D430" s="44" t="s">
        <v>650</v>
      </c>
      <c r="E430" s="50" t="s">
        <v>1354</v>
      </c>
      <c r="F430" s="44">
        <v>30</v>
      </c>
      <c r="G430" s="44" t="s">
        <v>1428</v>
      </c>
    </row>
    <row r="431" spans="1:7" x14ac:dyDescent="0.25">
      <c r="A431" s="44" t="s">
        <v>817</v>
      </c>
      <c r="B431" s="44" t="s">
        <v>817</v>
      </c>
      <c r="C431" s="44" t="s">
        <v>818</v>
      </c>
      <c r="D431" s="44" t="s">
        <v>650</v>
      </c>
      <c r="E431" s="50" t="s">
        <v>1354</v>
      </c>
      <c r="F431" s="44">
        <v>20</v>
      </c>
      <c r="G431" s="44" t="s">
        <v>1429</v>
      </c>
    </row>
    <row r="432" spans="1:7" x14ac:dyDescent="0.25">
      <c r="A432" s="44" t="s">
        <v>819</v>
      </c>
      <c r="B432" s="44" t="s">
        <v>819</v>
      </c>
      <c r="C432" s="44" t="s">
        <v>820</v>
      </c>
      <c r="D432" s="44" t="s">
        <v>650</v>
      </c>
      <c r="E432" s="50" t="s">
        <v>1354</v>
      </c>
      <c r="F432" s="44">
        <v>20</v>
      </c>
      <c r="G432" s="44" t="s">
        <v>1430</v>
      </c>
    </row>
    <row r="433" spans="1:7" x14ac:dyDescent="0.25">
      <c r="A433" s="44" t="s">
        <v>821</v>
      </c>
      <c r="B433" s="44" t="s">
        <v>821</v>
      </c>
      <c r="C433" s="44" t="s">
        <v>822</v>
      </c>
      <c r="D433" s="44" t="s">
        <v>650</v>
      </c>
      <c r="E433" s="50" t="s">
        <v>1354</v>
      </c>
      <c r="F433" s="44">
        <v>30</v>
      </c>
      <c r="G433" s="44" t="s">
        <v>1431</v>
      </c>
    </row>
    <row r="434" spans="1:7" x14ac:dyDescent="0.25">
      <c r="A434" s="44" t="s">
        <v>823</v>
      </c>
      <c r="B434" s="44" t="s">
        <v>823</v>
      </c>
      <c r="C434" s="44" t="s">
        <v>824</v>
      </c>
      <c r="D434" s="44" t="s">
        <v>656</v>
      </c>
      <c r="E434" s="50" t="s">
        <v>1354</v>
      </c>
      <c r="F434" s="44">
        <v>20</v>
      </c>
      <c r="G434" s="44" t="s">
        <v>1432</v>
      </c>
    </row>
    <row r="435" spans="1:7" x14ac:dyDescent="0.25">
      <c r="A435" s="44" t="s">
        <v>825</v>
      </c>
      <c r="B435" s="44" t="s">
        <v>825</v>
      </c>
      <c r="C435" s="44" t="s">
        <v>826</v>
      </c>
      <c r="D435" s="44" t="s">
        <v>656</v>
      </c>
      <c r="E435" s="50" t="s">
        <v>1354</v>
      </c>
      <c r="F435" s="44">
        <v>20</v>
      </c>
      <c r="G435" s="44" t="s">
        <v>1433</v>
      </c>
    </row>
    <row r="436" spans="1:7" x14ac:dyDescent="0.25">
      <c r="A436" s="44" t="s">
        <v>827</v>
      </c>
      <c r="B436" s="44" t="s">
        <v>827</v>
      </c>
      <c r="C436" s="44" t="s">
        <v>828</v>
      </c>
      <c r="D436" s="44" t="s">
        <v>656</v>
      </c>
      <c r="E436" s="50" t="s">
        <v>1354</v>
      </c>
      <c r="F436" s="44">
        <v>200</v>
      </c>
      <c r="G436" s="44" t="s">
        <v>1434</v>
      </c>
    </row>
    <row r="437" spans="1:7" x14ac:dyDescent="0.25">
      <c r="A437" s="44" t="s">
        <v>829</v>
      </c>
      <c r="B437" s="44" t="s">
        <v>829</v>
      </c>
      <c r="C437" s="44" t="s">
        <v>830</v>
      </c>
      <c r="D437" s="44" t="s">
        <v>656</v>
      </c>
      <c r="E437" s="50" t="s">
        <v>1354</v>
      </c>
      <c r="F437" s="44">
        <v>20</v>
      </c>
      <c r="G437" s="44" t="s">
        <v>1435</v>
      </c>
    </row>
    <row r="438" spans="1:7" x14ac:dyDescent="0.25">
      <c r="A438" s="44" t="s">
        <v>831</v>
      </c>
      <c r="B438" s="44" t="s">
        <v>831</v>
      </c>
      <c r="C438" s="44" t="s">
        <v>832</v>
      </c>
      <c r="D438" s="44" t="s">
        <v>656</v>
      </c>
      <c r="E438" s="50" t="s">
        <v>1354</v>
      </c>
      <c r="F438" s="44">
        <v>100</v>
      </c>
      <c r="G438" s="44" t="s">
        <v>1436</v>
      </c>
    </row>
    <row r="439" spans="1:7" x14ac:dyDescent="0.25">
      <c r="A439" s="44" t="s">
        <v>833</v>
      </c>
      <c r="B439" s="44" t="s">
        <v>833</v>
      </c>
      <c r="C439" s="44" t="s">
        <v>834</v>
      </c>
      <c r="D439" s="44" t="s">
        <v>835</v>
      </c>
      <c r="E439" s="50" t="s">
        <v>1354</v>
      </c>
      <c r="F439" s="44">
        <v>100</v>
      </c>
      <c r="G439" s="44" t="s">
        <v>1437</v>
      </c>
    </row>
    <row r="440" spans="1:7" x14ac:dyDescent="0.25">
      <c r="A440" s="44" t="s">
        <v>836</v>
      </c>
      <c r="B440" s="44" t="s">
        <v>836</v>
      </c>
      <c r="C440" s="44" t="s">
        <v>837</v>
      </c>
      <c r="D440" s="44" t="s">
        <v>835</v>
      </c>
      <c r="E440" s="50" t="s">
        <v>1354</v>
      </c>
      <c r="F440" s="44">
        <v>40</v>
      </c>
      <c r="G440" s="44" t="s">
        <v>1438</v>
      </c>
    </row>
    <row r="441" spans="1:7" x14ac:dyDescent="0.25">
      <c r="A441" s="44" t="s">
        <v>838</v>
      </c>
      <c r="B441" s="44" t="s">
        <v>838</v>
      </c>
      <c r="C441" s="44" t="s">
        <v>839</v>
      </c>
      <c r="D441" s="44" t="s">
        <v>835</v>
      </c>
      <c r="E441" s="50" t="s">
        <v>1354</v>
      </c>
      <c r="F441" s="44">
        <v>30</v>
      </c>
      <c r="G441" s="44" t="s">
        <v>1439</v>
      </c>
    </row>
    <row r="442" spans="1:7" x14ac:dyDescent="0.25">
      <c r="A442" s="44" t="s">
        <v>840</v>
      </c>
      <c r="B442" s="44" t="s">
        <v>840</v>
      </c>
      <c r="C442" s="44" t="s">
        <v>841</v>
      </c>
      <c r="D442" s="44" t="s">
        <v>835</v>
      </c>
      <c r="E442" s="50" t="s">
        <v>1354</v>
      </c>
      <c r="F442" s="44">
        <v>20</v>
      </c>
      <c r="G442" s="44" t="s">
        <v>1440</v>
      </c>
    </row>
    <row r="443" spans="1:7" x14ac:dyDescent="0.25">
      <c r="A443" s="44" t="s">
        <v>842</v>
      </c>
      <c r="B443" s="44" t="s">
        <v>842</v>
      </c>
      <c r="C443" s="44" t="s">
        <v>843</v>
      </c>
      <c r="D443" s="44" t="s">
        <v>835</v>
      </c>
      <c r="E443" s="50" t="s">
        <v>1354</v>
      </c>
      <c r="F443" s="44">
        <v>20</v>
      </c>
      <c r="G443" s="44" t="s">
        <v>1441</v>
      </c>
    </row>
    <row r="444" spans="1:7" x14ac:dyDescent="0.25">
      <c r="A444" s="49" t="s">
        <v>844</v>
      </c>
      <c r="B444" s="49" t="s">
        <v>844</v>
      </c>
      <c r="C444" s="49" t="s">
        <v>845</v>
      </c>
      <c r="D444" s="49" t="s">
        <v>846</v>
      </c>
      <c r="E444" s="49"/>
      <c r="F444" s="49" t="s">
        <v>237</v>
      </c>
      <c r="G444" s="44" t="e">
        <v>#N/A</v>
      </c>
    </row>
    <row r="445" spans="1:7" x14ac:dyDescent="0.25">
      <c r="A445" s="44" t="s">
        <v>847</v>
      </c>
      <c r="B445" s="44" t="s">
        <v>847</v>
      </c>
      <c r="C445" s="44" t="s">
        <v>957</v>
      </c>
      <c r="D445" s="44" t="s">
        <v>239</v>
      </c>
      <c r="E445" s="44" t="s">
        <v>1442</v>
      </c>
      <c r="F445" s="44">
        <v>100</v>
      </c>
      <c r="G445" s="44" t="s">
        <v>1443</v>
      </c>
    </row>
    <row r="446" spans="1:7" x14ac:dyDescent="0.25">
      <c r="A446" s="44" t="s">
        <v>849</v>
      </c>
      <c r="B446" s="44" t="s">
        <v>849</v>
      </c>
      <c r="C446" s="44" t="s">
        <v>848</v>
      </c>
      <c r="D446" s="44" t="s">
        <v>239</v>
      </c>
      <c r="E446" s="44" t="s">
        <v>1442</v>
      </c>
      <c r="F446" s="44">
        <v>50</v>
      </c>
      <c r="G446" s="44" t="s">
        <v>1444</v>
      </c>
    </row>
    <row r="447" spans="1:7" x14ac:dyDescent="0.25">
      <c r="A447" s="44" t="s">
        <v>850</v>
      </c>
      <c r="B447" s="44" t="s">
        <v>850</v>
      </c>
      <c r="C447" s="44" t="s">
        <v>848</v>
      </c>
      <c r="D447" s="44" t="s">
        <v>239</v>
      </c>
      <c r="E447" s="44" t="s">
        <v>1442</v>
      </c>
      <c r="F447" s="44">
        <v>30</v>
      </c>
      <c r="G447" s="44" t="s">
        <v>1445</v>
      </c>
    </row>
    <row r="448" spans="1:7" x14ac:dyDescent="0.25">
      <c r="A448" s="44" t="s">
        <v>851</v>
      </c>
      <c r="B448" s="44" t="s">
        <v>851</v>
      </c>
      <c r="C448" s="44" t="s">
        <v>848</v>
      </c>
      <c r="D448" s="44" t="s">
        <v>239</v>
      </c>
      <c r="E448" s="44" t="s">
        <v>1442</v>
      </c>
      <c r="F448" s="44">
        <v>20</v>
      </c>
      <c r="G448" s="44" t="s">
        <v>1446</v>
      </c>
    </row>
    <row r="449" spans="1:7" x14ac:dyDescent="0.25">
      <c r="A449" s="44" t="s">
        <v>852</v>
      </c>
      <c r="B449" s="44" t="s">
        <v>852</v>
      </c>
      <c r="C449" s="44" t="s">
        <v>848</v>
      </c>
      <c r="D449" s="44" t="s">
        <v>239</v>
      </c>
      <c r="E449" s="44" t="s">
        <v>1442</v>
      </c>
      <c r="F449" s="44">
        <v>200</v>
      </c>
      <c r="G449" s="44" t="s">
        <v>1447</v>
      </c>
    </row>
    <row r="450" spans="1:7" x14ac:dyDescent="0.25">
      <c r="A450" s="44" t="s">
        <v>853</v>
      </c>
      <c r="B450" s="44" t="s">
        <v>853</v>
      </c>
      <c r="C450" s="44" t="s">
        <v>848</v>
      </c>
      <c r="D450" s="44" t="s">
        <v>239</v>
      </c>
      <c r="E450" s="44" t="s">
        <v>1442</v>
      </c>
      <c r="F450" s="44">
        <v>20</v>
      </c>
      <c r="G450" s="44" t="s">
        <v>1448</v>
      </c>
    </row>
    <row r="451" spans="1:7" x14ac:dyDescent="0.25">
      <c r="A451" s="44" t="s">
        <v>854</v>
      </c>
      <c r="B451" s="44" t="s">
        <v>854</v>
      </c>
      <c r="C451" s="44" t="s">
        <v>848</v>
      </c>
      <c r="D451" s="44" t="s">
        <v>239</v>
      </c>
      <c r="E451" s="44" t="s">
        <v>1442</v>
      </c>
      <c r="F451" s="44">
        <v>30</v>
      </c>
      <c r="G451" s="44" t="s">
        <v>1449</v>
      </c>
    </row>
    <row r="452" spans="1:7" x14ac:dyDescent="0.25">
      <c r="A452" s="44" t="s">
        <v>855</v>
      </c>
      <c r="B452" s="44" t="s">
        <v>855</v>
      </c>
      <c r="C452" s="44" t="s">
        <v>848</v>
      </c>
      <c r="D452" s="44" t="s">
        <v>239</v>
      </c>
      <c r="E452" s="44" t="s">
        <v>1442</v>
      </c>
      <c r="F452" s="44">
        <v>40</v>
      </c>
      <c r="G452" s="44" t="s">
        <v>1450</v>
      </c>
    </row>
    <row r="453" spans="1:7" x14ac:dyDescent="0.25">
      <c r="A453" s="44" t="s">
        <v>856</v>
      </c>
      <c r="B453" s="44" t="s">
        <v>856</v>
      </c>
      <c r="C453" s="44" t="s">
        <v>857</v>
      </c>
      <c r="D453" s="44" t="s">
        <v>239</v>
      </c>
      <c r="E453" s="44" t="s">
        <v>1442</v>
      </c>
      <c r="F453" s="44">
        <v>40</v>
      </c>
      <c r="G453" s="44" t="s">
        <v>1451</v>
      </c>
    </row>
    <row r="454" spans="1:7" x14ac:dyDescent="0.25">
      <c r="A454" s="44" t="s">
        <v>858</v>
      </c>
      <c r="B454" s="44" t="s">
        <v>858</v>
      </c>
      <c r="C454" s="44" t="s">
        <v>859</v>
      </c>
      <c r="D454" s="44" t="s">
        <v>239</v>
      </c>
      <c r="E454" s="44" t="s">
        <v>1442</v>
      </c>
      <c r="F454" s="44">
        <v>20</v>
      </c>
      <c r="G454" s="44" t="s">
        <v>1452</v>
      </c>
    </row>
    <row r="455" spans="1:7" x14ac:dyDescent="0.25">
      <c r="A455" s="44" t="s">
        <v>860</v>
      </c>
      <c r="B455" s="44" t="s">
        <v>860</v>
      </c>
      <c r="C455" s="44" t="s">
        <v>859</v>
      </c>
      <c r="D455" s="44" t="s">
        <v>239</v>
      </c>
      <c r="E455" s="44" t="s">
        <v>1442</v>
      </c>
      <c r="F455" s="44">
        <v>100</v>
      </c>
      <c r="G455" s="44" t="s">
        <v>1453</v>
      </c>
    </row>
    <row r="456" spans="1:7" x14ac:dyDescent="0.25">
      <c r="A456" s="44" t="s">
        <v>861</v>
      </c>
      <c r="B456" s="44" t="s">
        <v>861</v>
      </c>
      <c r="C456" s="44" t="s">
        <v>859</v>
      </c>
      <c r="D456" s="44" t="s">
        <v>862</v>
      </c>
      <c r="E456" s="44" t="s">
        <v>1442</v>
      </c>
      <c r="F456" s="44">
        <v>50</v>
      </c>
      <c r="G456" s="44" t="s">
        <v>1454</v>
      </c>
    </row>
    <row r="457" spans="1:7" x14ac:dyDescent="0.25">
      <c r="A457" s="44" t="s">
        <v>863</v>
      </c>
      <c r="B457" s="44" t="s">
        <v>863</v>
      </c>
      <c r="C457" s="44" t="s">
        <v>859</v>
      </c>
      <c r="D457" s="44" t="s">
        <v>864</v>
      </c>
      <c r="E457" s="44" t="s">
        <v>1442</v>
      </c>
      <c r="F457" s="44">
        <v>40</v>
      </c>
      <c r="G457" s="44" t="s">
        <v>1455</v>
      </c>
    </row>
    <row r="458" spans="1:7" x14ac:dyDescent="0.25">
      <c r="A458" s="44" t="s">
        <v>865</v>
      </c>
      <c r="B458" s="44" t="s">
        <v>865</v>
      </c>
      <c r="C458" s="44" t="s">
        <v>859</v>
      </c>
      <c r="D458" s="44" t="s">
        <v>866</v>
      </c>
      <c r="E458" s="44" t="s">
        <v>1442</v>
      </c>
      <c r="F458" s="44">
        <v>30</v>
      </c>
      <c r="G458" s="44" t="s">
        <v>1456</v>
      </c>
    </row>
    <row r="459" spans="1:7" x14ac:dyDescent="0.25">
      <c r="A459" s="44" t="s">
        <v>867</v>
      </c>
      <c r="B459" s="44" t="s">
        <v>867</v>
      </c>
      <c r="C459" s="44" t="s">
        <v>859</v>
      </c>
      <c r="D459" s="44" t="s">
        <v>868</v>
      </c>
      <c r="E459" s="44" t="s">
        <v>1442</v>
      </c>
      <c r="F459" s="44">
        <v>20</v>
      </c>
      <c r="G459" s="44" t="s">
        <v>1457</v>
      </c>
    </row>
    <row r="460" spans="1:7" x14ac:dyDescent="0.25">
      <c r="A460" s="44" t="s">
        <v>869</v>
      </c>
      <c r="B460" s="44" t="s">
        <v>869</v>
      </c>
      <c r="C460" s="44" t="s">
        <v>859</v>
      </c>
      <c r="D460" s="44" t="s">
        <v>870</v>
      </c>
      <c r="E460" s="44" t="s">
        <v>1442</v>
      </c>
      <c r="F460" s="44">
        <v>30</v>
      </c>
      <c r="G460" s="44" t="s">
        <v>1458</v>
      </c>
    </row>
    <row r="461" spans="1:7" x14ac:dyDescent="0.25">
      <c r="A461" s="44" t="s">
        <v>871</v>
      </c>
      <c r="B461" s="44" t="s">
        <v>871</v>
      </c>
      <c r="C461" s="44" t="s">
        <v>859</v>
      </c>
      <c r="D461" s="44" t="s">
        <v>872</v>
      </c>
      <c r="E461" s="44" t="s">
        <v>1442</v>
      </c>
      <c r="F461" s="44">
        <v>40</v>
      </c>
      <c r="G461" s="44" t="s">
        <v>1459</v>
      </c>
    </row>
    <row r="462" spans="1:7" x14ac:dyDescent="0.25">
      <c r="A462" s="44" t="s">
        <v>873</v>
      </c>
      <c r="B462" s="44" t="s">
        <v>873</v>
      </c>
      <c r="C462" s="44" t="s">
        <v>859</v>
      </c>
      <c r="D462" s="44" t="s">
        <v>874</v>
      </c>
      <c r="E462" s="44" t="s">
        <v>1442</v>
      </c>
      <c r="F462" s="44">
        <v>30</v>
      </c>
      <c r="G462" s="44" t="s">
        <v>1460</v>
      </c>
    </row>
    <row r="463" spans="1:7" x14ac:dyDescent="0.25">
      <c r="A463" s="44" t="s">
        <v>875</v>
      </c>
      <c r="B463" s="44" t="s">
        <v>875</v>
      </c>
      <c r="C463" s="44" t="s">
        <v>859</v>
      </c>
      <c r="D463" s="44" t="s">
        <v>876</v>
      </c>
      <c r="E463" s="44" t="s">
        <v>1442</v>
      </c>
      <c r="F463" s="44">
        <v>50</v>
      </c>
      <c r="G463" s="44" t="s">
        <v>1461</v>
      </c>
    </row>
    <row r="464" spans="1:7" x14ac:dyDescent="0.25">
      <c r="A464" s="44" t="s">
        <v>877</v>
      </c>
      <c r="B464" s="44" t="s">
        <v>877</v>
      </c>
      <c r="C464" s="44" t="s">
        <v>859</v>
      </c>
      <c r="D464" s="44" t="s">
        <v>239</v>
      </c>
      <c r="E464" s="44" t="s">
        <v>1442</v>
      </c>
      <c r="F464" s="44">
        <v>50</v>
      </c>
      <c r="G464" s="44" t="s">
        <v>1462</v>
      </c>
    </row>
    <row r="465" spans="1:7" x14ac:dyDescent="0.25">
      <c r="A465" s="44" t="s">
        <v>878</v>
      </c>
      <c r="B465" s="44" t="s">
        <v>878</v>
      </c>
      <c r="C465" s="44" t="s">
        <v>859</v>
      </c>
      <c r="D465" s="44" t="s">
        <v>239</v>
      </c>
      <c r="E465" s="44" t="s">
        <v>1442</v>
      </c>
      <c r="F465" s="44">
        <v>20</v>
      </c>
      <c r="G465" s="44" t="s">
        <v>1463</v>
      </c>
    </row>
    <row r="466" spans="1:7" x14ac:dyDescent="0.25">
      <c r="A466" s="44" t="s">
        <v>879</v>
      </c>
      <c r="B466" s="44" t="s">
        <v>879</v>
      </c>
      <c r="C466" s="44" t="s">
        <v>859</v>
      </c>
      <c r="D466" s="44" t="s">
        <v>239</v>
      </c>
      <c r="E466" s="44" t="s">
        <v>1442</v>
      </c>
      <c r="F466" s="44">
        <v>200</v>
      </c>
      <c r="G466" s="44" t="s">
        <v>1464</v>
      </c>
    </row>
    <row r="467" spans="1:7" x14ac:dyDescent="0.25">
      <c r="A467" s="44" t="s">
        <v>880</v>
      </c>
      <c r="B467" s="44" t="s">
        <v>880</v>
      </c>
      <c r="C467" s="44" t="s">
        <v>859</v>
      </c>
      <c r="D467" s="44" t="s">
        <v>239</v>
      </c>
      <c r="E467" s="44" t="s">
        <v>1442</v>
      </c>
      <c r="F467" s="44">
        <v>100</v>
      </c>
      <c r="G467" s="44" t="s">
        <v>1465</v>
      </c>
    </row>
    <row r="468" spans="1:7" x14ac:dyDescent="0.25">
      <c r="A468" s="44" t="s">
        <v>881</v>
      </c>
      <c r="B468" s="44" t="s">
        <v>881</v>
      </c>
      <c r="C468" s="44" t="s">
        <v>859</v>
      </c>
      <c r="D468" s="44" t="s">
        <v>239</v>
      </c>
      <c r="E468" s="44" t="s">
        <v>1442</v>
      </c>
      <c r="F468" s="44">
        <v>50</v>
      </c>
      <c r="G468" s="44" t="s">
        <v>1466</v>
      </c>
    </row>
    <row r="469" spans="1:7" x14ac:dyDescent="0.25">
      <c r="A469" s="44" t="s">
        <v>882</v>
      </c>
      <c r="B469" s="44" t="s">
        <v>882</v>
      </c>
      <c r="C469" s="44" t="s">
        <v>859</v>
      </c>
      <c r="D469" s="44" t="s">
        <v>239</v>
      </c>
      <c r="E469" s="44" t="s">
        <v>1442</v>
      </c>
      <c r="F469" s="44">
        <v>30</v>
      </c>
      <c r="G469" s="44" t="s">
        <v>1467</v>
      </c>
    </row>
    <row r="470" spans="1:7" x14ac:dyDescent="0.25">
      <c r="A470" s="44" t="s">
        <v>883</v>
      </c>
      <c r="B470" s="44" t="s">
        <v>883</v>
      </c>
      <c r="C470" s="44" t="s">
        <v>859</v>
      </c>
      <c r="D470" s="44" t="s">
        <v>239</v>
      </c>
      <c r="E470" s="44" t="s">
        <v>1442</v>
      </c>
      <c r="F470" s="44">
        <v>40</v>
      </c>
      <c r="G470" s="44" t="s">
        <v>1468</v>
      </c>
    </row>
    <row r="471" spans="1:7" x14ac:dyDescent="0.25">
      <c r="A471" s="44" t="s">
        <v>884</v>
      </c>
      <c r="B471" s="44" t="s">
        <v>884</v>
      </c>
      <c r="C471" s="44" t="s">
        <v>859</v>
      </c>
      <c r="D471" s="44" t="s">
        <v>239</v>
      </c>
      <c r="E471" s="44" t="s">
        <v>1442</v>
      </c>
      <c r="F471" s="44">
        <v>50</v>
      </c>
      <c r="G471" s="44" t="s">
        <v>1469</v>
      </c>
    </row>
    <row r="472" spans="1:7" x14ac:dyDescent="0.25">
      <c r="A472" s="44" t="s">
        <v>885</v>
      </c>
      <c r="B472" s="44" t="s">
        <v>885</v>
      </c>
      <c r="C472" s="44" t="s">
        <v>859</v>
      </c>
      <c r="D472" s="44" t="s">
        <v>239</v>
      </c>
      <c r="E472" s="44" t="s">
        <v>1442</v>
      </c>
      <c r="F472" s="44">
        <v>30</v>
      </c>
      <c r="G472" s="44" t="s">
        <v>1470</v>
      </c>
    </row>
    <row r="473" spans="1:7" x14ac:dyDescent="0.25">
      <c r="A473" s="44" t="s">
        <v>886</v>
      </c>
      <c r="B473" s="44" t="s">
        <v>886</v>
      </c>
      <c r="C473" s="44" t="s">
        <v>859</v>
      </c>
      <c r="D473" s="44" t="s">
        <v>887</v>
      </c>
      <c r="E473" s="44" t="s">
        <v>1442</v>
      </c>
      <c r="F473" s="44">
        <v>30</v>
      </c>
      <c r="G473" s="44" t="s">
        <v>1471</v>
      </c>
    </row>
    <row r="474" spans="1:7" x14ac:dyDescent="0.25">
      <c r="A474" s="44" t="s">
        <v>888</v>
      </c>
      <c r="B474" s="44" t="s">
        <v>888</v>
      </c>
      <c r="C474" s="44" t="s">
        <v>859</v>
      </c>
      <c r="D474" s="44" t="s">
        <v>239</v>
      </c>
      <c r="E474" s="44" t="s">
        <v>1442</v>
      </c>
      <c r="F474" s="44">
        <v>50</v>
      </c>
      <c r="G474" s="44" t="s">
        <v>1472</v>
      </c>
    </row>
    <row r="475" spans="1:7" x14ac:dyDescent="0.25">
      <c r="A475" s="44" t="s">
        <v>889</v>
      </c>
      <c r="B475" s="44" t="s">
        <v>889</v>
      </c>
      <c r="C475" s="44" t="s">
        <v>859</v>
      </c>
      <c r="D475" s="44" t="s">
        <v>890</v>
      </c>
      <c r="E475" s="44" t="s">
        <v>1442</v>
      </c>
      <c r="F475" s="44">
        <v>20</v>
      </c>
      <c r="G475" s="44" t="s">
        <v>1473</v>
      </c>
    </row>
    <row r="476" spans="1:7" x14ac:dyDescent="0.25">
      <c r="A476" s="44" t="s">
        <v>891</v>
      </c>
      <c r="B476" s="44" t="s">
        <v>891</v>
      </c>
      <c r="C476" s="44" t="s">
        <v>892</v>
      </c>
      <c r="D476" s="44" t="s">
        <v>239</v>
      </c>
      <c r="E476" s="44" t="s">
        <v>1442</v>
      </c>
      <c r="F476" s="44">
        <v>30</v>
      </c>
      <c r="G476" s="44" t="s">
        <v>1474</v>
      </c>
    </row>
    <row r="477" spans="1:7" x14ac:dyDescent="0.25">
      <c r="A477" s="44" t="s">
        <v>893</v>
      </c>
      <c r="B477" s="44" t="s">
        <v>893</v>
      </c>
      <c r="C477" s="44" t="s">
        <v>892</v>
      </c>
      <c r="D477" s="44" t="s">
        <v>894</v>
      </c>
      <c r="E477" s="44" t="s">
        <v>1442</v>
      </c>
      <c r="F477" s="44">
        <v>50</v>
      </c>
      <c r="G477" s="44" t="s">
        <v>1475</v>
      </c>
    </row>
    <row r="478" spans="1:7" x14ac:dyDescent="0.25">
      <c r="A478" s="44" t="s">
        <v>895</v>
      </c>
      <c r="B478" s="44" t="s">
        <v>895</v>
      </c>
      <c r="C478" s="44" t="s">
        <v>892</v>
      </c>
      <c r="D478" s="44" t="s">
        <v>896</v>
      </c>
      <c r="E478" s="44" t="s">
        <v>1442</v>
      </c>
      <c r="F478" s="44">
        <v>200</v>
      </c>
      <c r="G478" s="44" t="s">
        <v>1476</v>
      </c>
    </row>
    <row r="479" spans="1:7" x14ac:dyDescent="0.25">
      <c r="A479" s="44" t="s">
        <v>897</v>
      </c>
      <c r="B479" s="44" t="s">
        <v>897</v>
      </c>
      <c r="C479" s="44" t="s">
        <v>892</v>
      </c>
      <c r="D479" s="44" t="s">
        <v>898</v>
      </c>
      <c r="E479" s="44" t="s">
        <v>1442</v>
      </c>
      <c r="F479" s="44">
        <v>30</v>
      </c>
      <c r="G479" s="44" t="s">
        <v>1477</v>
      </c>
    </row>
    <row r="480" spans="1:7" x14ac:dyDescent="0.25">
      <c r="A480" s="44" t="s">
        <v>899</v>
      </c>
      <c r="B480" s="44" t="s">
        <v>899</v>
      </c>
      <c r="C480" s="44" t="s">
        <v>892</v>
      </c>
      <c r="D480" s="44" t="s">
        <v>900</v>
      </c>
      <c r="E480" s="44" t="s">
        <v>1442</v>
      </c>
      <c r="F480" s="44">
        <v>200</v>
      </c>
      <c r="G480" s="44" t="s">
        <v>1478</v>
      </c>
    </row>
    <row r="481" spans="1:7" x14ac:dyDescent="0.25">
      <c r="A481" s="44" t="s">
        <v>901</v>
      </c>
      <c r="B481" s="44" t="s">
        <v>901</v>
      </c>
      <c r="C481" s="44" t="s">
        <v>892</v>
      </c>
      <c r="D481" s="44" t="s">
        <v>902</v>
      </c>
      <c r="E481" s="44" t="s">
        <v>1442</v>
      </c>
      <c r="F481" s="44">
        <v>50</v>
      </c>
      <c r="G481" s="44" t="s">
        <v>1479</v>
      </c>
    </row>
    <row r="482" spans="1:7" x14ac:dyDescent="0.25">
      <c r="A482" s="44" t="s">
        <v>903</v>
      </c>
      <c r="B482" s="44" t="s">
        <v>903</v>
      </c>
      <c r="C482" s="44" t="s">
        <v>892</v>
      </c>
      <c r="D482" s="44" t="s">
        <v>904</v>
      </c>
      <c r="E482" s="44" t="s">
        <v>1442</v>
      </c>
      <c r="F482" s="44">
        <v>50</v>
      </c>
      <c r="G482" s="44" t="s">
        <v>1480</v>
      </c>
    </row>
    <row r="483" spans="1:7" x14ac:dyDescent="0.25">
      <c r="A483" s="44" t="s">
        <v>905</v>
      </c>
      <c r="B483" s="44" t="s">
        <v>905</v>
      </c>
      <c r="C483" s="44" t="s">
        <v>892</v>
      </c>
      <c r="D483" s="44" t="s">
        <v>906</v>
      </c>
      <c r="E483" s="44" t="s">
        <v>1442</v>
      </c>
      <c r="F483" s="44">
        <v>20</v>
      </c>
      <c r="G483" s="44" t="s">
        <v>1481</v>
      </c>
    </row>
    <row r="484" spans="1:7" x14ac:dyDescent="0.25">
      <c r="A484" s="44" t="s">
        <v>907</v>
      </c>
      <c r="B484" s="44" t="s">
        <v>907</v>
      </c>
      <c r="C484" s="44" t="s">
        <v>892</v>
      </c>
      <c r="D484" s="44" t="s">
        <v>239</v>
      </c>
      <c r="E484" s="44" t="s">
        <v>1442</v>
      </c>
      <c r="F484" s="44">
        <v>40</v>
      </c>
      <c r="G484" s="44" t="s">
        <v>1482</v>
      </c>
    </row>
    <row r="485" spans="1:7" x14ac:dyDescent="0.25">
      <c r="A485" s="44" t="s">
        <v>908</v>
      </c>
      <c r="B485" s="44" t="s">
        <v>908</v>
      </c>
      <c r="C485" s="44" t="s">
        <v>909</v>
      </c>
      <c r="D485" s="44" t="s">
        <v>910</v>
      </c>
      <c r="E485" s="44" t="s">
        <v>1442</v>
      </c>
      <c r="F485" s="44">
        <v>100</v>
      </c>
      <c r="G485" s="44" t="s">
        <v>1483</v>
      </c>
    </row>
    <row r="486" spans="1:7" x14ac:dyDescent="0.25">
      <c r="A486" s="44" t="s">
        <v>911</v>
      </c>
      <c r="B486" s="44" t="s">
        <v>911</v>
      </c>
      <c r="C486" s="44" t="s">
        <v>909</v>
      </c>
      <c r="D486" s="44" t="s">
        <v>239</v>
      </c>
      <c r="E486" s="44" t="s">
        <v>1442</v>
      </c>
      <c r="F486" s="44">
        <v>30</v>
      </c>
      <c r="G486" s="44" t="s">
        <v>1484</v>
      </c>
    </row>
    <row r="487" spans="1:7" x14ac:dyDescent="0.25">
      <c r="A487" s="44" t="s">
        <v>912</v>
      </c>
      <c r="B487" s="44" t="s">
        <v>912</v>
      </c>
      <c r="C487" s="44" t="s">
        <v>909</v>
      </c>
      <c r="D487" s="44" t="s">
        <v>913</v>
      </c>
      <c r="E487" s="44" t="s">
        <v>1442</v>
      </c>
      <c r="F487" s="44">
        <v>30</v>
      </c>
      <c r="G487" s="44" t="s">
        <v>1485</v>
      </c>
    </row>
    <row r="488" spans="1:7" x14ac:dyDescent="0.25">
      <c r="A488" s="44" t="s">
        <v>914</v>
      </c>
      <c r="B488" s="44" t="s">
        <v>914</v>
      </c>
      <c r="C488" s="44" t="s">
        <v>909</v>
      </c>
      <c r="D488" s="44" t="s">
        <v>915</v>
      </c>
      <c r="E488" s="44" t="s">
        <v>1442</v>
      </c>
      <c r="F488" s="44">
        <v>100</v>
      </c>
      <c r="G488" s="44" t="s">
        <v>1486</v>
      </c>
    </row>
    <row r="489" spans="1:7" x14ac:dyDescent="0.25">
      <c r="A489" s="44" t="s">
        <v>916</v>
      </c>
      <c r="B489" s="44" t="s">
        <v>916</v>
      </c>
      <c r="C489" s="44" t="s">
        <v>909</v>
      </c>
      <c r="D489" s="44" t="s">
        <v>239</v>
      </c>
      <c r="E489" s="44" t="s">
        <v>1442</v>
      </c>
      <c r="F489" s="44">
        <v>50</v>
      </c>
      <c r="G489" s="44" t="s">
        <v>1487</v>
      </c>
    </row>
    <row r="490" spans="1:7" x14ac:dyDescent="0.25">
      <c r="A490" s="44" t="s">
        <v>917</v>
      </c>
      <c r="B490" s="44" t="s">
        <v>917</v>
      </c>
      <c r="C490" s="44" t="s">
        <v>909</v>
      </c>
      <c r="D490" s="44" t="s">
        <v>918</v>
      </c>
      <c r="E490" s="44" t="s">
        <v>1442</v>
      </c>
      <c r="F490" s="44">
        <v>30</v>
      </c>
      <c r="G490" s="44" t="s">
        <v>1488</v>
      </c>
    </row>
    <row r="491" spans="1:7" x14ac:dyDescent="0.25">
      <c r="A491" s="44" t="s">
        <v>919</v>
      </c>
      <c r="B491" s="44" t="s">
        <v>919</v>
      </c>
      <c r="C491" s="44" t="s">
        <v>909</v>
      </c>
      <c r="D491" s="44" t="s">
        <v>920</v>
      </c>
      <c r="E491" s="44" t="s">
        <v>1442</v>
      </c>
      <c r="F491" s="44">
        <v>20</v>
      </c>
      <c r="G491" s="44" t="s">
        <v>1489</v>
      </c>
    </row>
    <row r="492" spans="1:7" x14ac:dyDescent="0.25">
      <c r="A492" s="44" t="s">
        <v>921</v>
      </c>
      <c r="B492" s="44" t="s">
        <v>921</v>
      </c>
      <c r="C492" s="44" t="s">
        <v>909</v>
      </c>
      <c r="D492" s="44" t="s">
        <v>922</v>
      </c>
      <c r="E492" s="44" t="s">
        <v>1442</v>
      </c>
      <c r="F492" s="44">
        <v>100</v>
      </c>
      <c r="G492" s="44" t="s">
        <v>1490</v>
      </c>
    </row>
    <row r="493" spans="1:7" x14ac:dyDescent="0.25">
      <c r="A493" s="44" t="s">
        <v>923</v>
      </c>
      <c r="B493" s="44" t="s">
        <v>923</v>
      </c>
      <c r="C493" s="44" t="s">
        <v>909</v>
      </c>
      <c r="D493" s="44" t="s">
        <v>924</v>
      </c>
      <c r="E493" s="44" t="s">
        <v>1442</v>
      </c>
      <c r="F493" s="44">
        <v>100</v>
      </c>
      <c r="G493" s="44" t="s">
        <v>1491</v>
      </c>
    </row>
    <row r="494" spans="1:7" x14ac:dyDescent="0.25">
      <c r="A494" s="44" t="s">
        <v>925</v>
      </c>
      <c r="B494" s="44" t="s">
        <v>925</v>
      </c>
      <c r="C494" s="44" t="s">
        <v>909</v>
      </c>
      <c r="D494" s="44" t="s">
        <v>926</v>
      </c>
      <c r="E494" s="44" t="s">
        <v>1442</v>
      </c>
      <c r="F494" s="44">
        <v>30</v>
      </c>
      <c r="G494" s="44" t="s">
        <v>1492</v>
      </c>
    </row>
    <row r="495" spans="1:7" x14ac:dyDescent="0.25">
      <c r="A495" s="44" t="s">
        <v>927</v>
      </c>
      <c r="B495" s="44" t="s">
        <v>927</v>
      </c>
      <c r="C495" s="44" t="s">
        <v>909</v>
      </c>
      <c r="D495" s="44" t="s">
        <v>928</v>
      </c>
      <c r="E495" s="44" t="s">
        <v>1442</v>
      </c>
      <c r="F495" s="44">
        <v>30</v>
      </c>
      <c r="G495" s="44" t="s">
        <v>1493</v>
      </c>
    </row>
    <row r="496" spans="1:7" x14ac:dyDescent="0.25">
      <c r="A496" s="44" t="s">
        <v>929</v>
      </c>
      <c r="B496" s="44" t="s">
        <v>929</v>
      </c>
      <c r="C496" s="44" t="s">
        <v>930</v>
      </c>
      <c r="D496" s="44" t="s">
        <v>931</v>
      </c>
      <c r="E496" s="44" t="s">
        <v>1442</v>
      </c>
      <c r="F496" s="44">
        <v>20</v>
      </c>
      <c r="G496" s="44" t="s">
        <v>1494</v>
      </c>
    </row>
    <row r="497" spans="1:7" x14ac:dyDescent="0.25">
      <c r="A497" s="44" t="s">
        <v>932</v>
      </c>
      <c r="B497" s="44" t="s">
        <v>932</v>
      </c>
      <c r="C497" s="44" t="s">
        <v>930</v>
      </c>
      <c r="D497" s="44" t="s">
        <v>239</v>
      </c>
      <c r="E497" s="44" t="s">
        <v>1442</v>
      </c>
      <c r="F497" s="44">
        <v>30</v>
      </c>
      <c r="G497" s="44" t="s">
        <v>1495</v>
      </c>
    </row>
    <row r="498" spans="1:7" x14ac:dyDescent="0.25">
      <c r="A498" s="44" t="s">
        <v>933</v>
      </c>
      <c r="B498" s="44" t="s">
        <v>933</v>
      </c>
      <c r="C498" s="44" t="s">
        <v>930</v>
      </c>
      <c r="D498" s="44" t="s">
        <v>934</v>
      </c>
      <c r="E498" s="44" t="s">
        <v>1442</v>
      </c>
      <c r="F498" s="44">
        <v>40</v>
      </c>
      <c r="G498" s="44" t="s">
        <v>1496</v>
      </c>
    </row>
    <row r="499" spans="1:7" x14ac:dyDescent="0.25">
      <c r="A499" s="44" t="s">
        <v>935</v>
      </c>
      <c r="B499" s="44" t="s">
        <v>935</v>
      </c>
      <c r="C499" s="44" t="s">
        <v>930</v>
      </c>
      <c r="D499" s="44" t="s">
        <v>936</v>
      </c>
      <c r="E499" s="44" t="s">
        <v>1442</v>
      </c>
      <c r="F499" s="44">
        <v>50</v>
      </c>
      <c r="G499" s="44" t="s">
        <v>1497</v>
      </c>
    </row>
    <row r="500" spans="1:7" x14ac:dyDescent="0.25">
      <c r="A500" s="44" t="s">
        <v>937</v>
      </c>
      <c r="B500" s="44" t="s">
        <v>937</v>
      </c>
      <c r="C500" s="44" t="s">
        <v>930</v>
      </c>
      <c r="D500" s="44" t="s">
        <v>938</v>
      </c>
      <c r="E500" s="44" t="s">
        <v>1442</v>
      </c>
      <c r="F500" s="44">
        <v>20</v>
      </c>
      <c r="G500" s="44" t="s">
        <v>1498</v>
      </c>
    </row>
    <row r="501" spans="1:7" x14ac:dyDescent="0.25">
      <c r="A501" s="44" t="s">
        <v>939</v>
      </c>
      <c r="B501" s="44" t="s">
        <v>939</v>
      </c>
      <c r="C501" s="44" t="s">
        <v>930</v>
      </c>
      <c r="D501" s="44" t="s">
        <v>239</v>
      </c>
      <c r="E501" s="44" t="s">
        <v>1442</v>
      </c>
      <c r="F501" s="44">
        <v>100</v>
      </c>
      <c r="G501" s="44" t="s">
        <v>1499</v>
      </c>
    </row>
    <row r="502" spans="1:7" x14ac:dyDescent="0.25">
      <c r="A502" s="44" t="s">
        <v>940</v>
      </c>
      <c r="B502" s="44" t="s">
        <v>940</v>
      </c>
      <c r="C502" s="44" t="s">
        <v>930</v>
      </c>
      <c r="D502" s="44" t="s">
        <v>941</v>
      </c>
      <c r="E502" s="44" t="s">
        <v>1442</v>
      </c>
      <c r="F502" s="44">
        <v>50</v>
      </c>
      <c r="G502" s="44" t="s">
        <v>1500</v>
      </c>
    </row>
    <row r="503" spans="1:7" x14ac:dyDescent="0.25">
      <c r="A503" s="44" t="s">
        <v>942</v>
      </c>
      <c r="B503" s="44" t="s">
        <v>942</v>
      </c>
      <c r="C503" s="44" t="s">
        <v>930</v>
      </c>
      <c r="D503" s="44" t="s">
        <v>943</v>
      </c>
      <c r="E503" s="44" t="s">
        <v>1442</v>
      </c>
      <c r="F503" s="44">
        <v>20</v>
      </c>
      <c r="G503" s="44" t="s">
        <v>1501</v>
      </c>
    </row>
    <row r="504" spans="1:7" x14ac:dyDescent="0.25">
      <c r="A504" s="44" t="s">
        <v>944</v>
      </c>
      <c r="B504" s="44" t="s">
        <v>944</v>
      </c>
      <c r="C504" s="44" t="s">
        <v>930</v>
      </c>
      <c r="D504" s="44" t="s">
        <v>945</v>
      </c>
      <c r="E504" s="44" t="s">
        <v>1442</v>
      </c>
      <c r="F504" s="44">
        <v>100</v>
      </c>
      <c r="G504" s="44" t="s">
        <v>1502</v>
      </c>
    </row>
    <row r="505" spans="1:7" x14ac:dyDescent="0.25">
      <c r="A505" s="44" t="s">
        <v>946</v>
      </c>
      <c r="B505" s="44" t="s">
        <v>946</v>
      </c>
      <c r="C505" s="44" t="s">
        <v>930</v>
      </c>
      <c r="D505" s="44" t="s">
        <v>239</v>
      </c>
      <c r="E505" s="44" t="s">
        <v>1442</v>
      </c>
      <c r="F505" s="44">
        <v>20</v>
      </c>
      <c r="G505" s="44" t="s">
        <v>1503</v>
      </c>
    </row>
    <row r="506" spans="1:7" x14ac:dyDescent="0.25">
      <c r="A506" s="44" t="s">
        <v>947</v>
      </c>
      <c r="B506" s="44" t="s">
        <v>947</v>
      </c>
      <c r="C506" s="44" t="s">
        <v>930</v>
      </c>
      <c r="D506" s="44" t="s">
        <v>948</v>
      </c>
      <c r="E506" s="44" t="s">
        <v>1442</v>
      </c>
      <c r="F506" s="44">
        <v>30</v>
      </c>
      <c r="G506" s="44" t="s">
        <v>1504</v>
      </c>
    </row>
    <row r="507" spans="1:7" x14ac:dyDescent="0.25">
      <c r="A507" s="44" t="s">
        <v>949</v>
      </c>
      <c r="B507" s="44" t="s">
        <v>949</v>
      </c>
      <c r="C507" s="44" t="s">
        <v>930</v>
      </c>
      <c r="D507" s="44" t="s">
        <v>950</v>
      </c>
      <c r="E507" s="44" t="s">
        <v>1442</v>
      </c>
      <c r="F507" s="44">
        <v>20</v>
      </c>
      <c r="G507" s="44" t="s">
        <v>1505</v>
      </c>
    </row>
    <row r="508" spans="1:7" x14ac:dyDescent="0.25">
      <c r="A508" s="44" t="s">
        <v>951</v>
      </c>
      <c r="B508" s="44" t="s">
        <v>951</v>
      </c>
      <c r="C508" s="44" t="s">
        <v>930</v>
      </c>
      <c r="D508" s="44" t="s">
        <v>952</v>
      </c>
      <c r="E508" s="44" t="s">
        <v>1442</v>
      </c>
      <c r="F508" s="44">
        <v>30</v>
      </c>
      <c r="G508" s="44" t="s">
        <v>1506</v>
      </c>
    </row>
    <row r="509" spans="1:7" x14ac:dyDescent="0.25">
      <c r="A509" s="44" t="s">
        <v>953</v>
      </c>
      <c r="B509" s="44" t="s">
        <v>953</v>
      </c>
      <c r="C509" s="44" t="s">
        <v>930</v>
      </c>
      <c r="D509" s="44" t="s">
        <v>239</v>
      </c>
      <c r="E509" s="44" t="s">
        <v>1442</v>
      </c>
      <c r="F509" s="44">
        <v>50</v>
      </c>
      <c r="G509" s="44" t="s">
        <v>1507</v>
      </c>
    </row>
    <row r="510" spans="1:7" x14ac:dyDescent="0.25">
      <c r="A510" s="44" t="s">
        <v>954</v>
      </c>
      <c r="B510" s="44" t="s">
        <v>954</v>
      </c>
      <c r="C510" s="44" t="s">
        <v>955</v>
      </c>
      <c r="D510" s="44" t="s">
        <v>239</v>
      </c>
      <c r="E510" s="44" t="s">
        <v>1442</v>
      </c>
      <c r="F510" s="44">
        <v>20</v>
      </c>
      <c r="G510" s="44" t="s">
        <v>1508</v>
      </c>
    </row>
    <row r="511" spans="1:7" x14ac:dyDescent="0.25">
      <c r="A511" s="44" t="s">
        <v>956</v>
      </c>
      <c r="B511" s="44" t="s">
        <v>956</v>
      </c>
      <c r="C511" s="44" t="s">
        <v>957</v>
      </c>
      <c r="D511" s="44" t="s">
        <v>958</v>
      </c>
      <c r="E511" s="44" t="s">
        <v>1442</v>
      </c>
      <c r="F511" s="44">
        <v>50</v>
      </c>
      <c r="G511" s="44" t="s">
        <v>1509</v>
      </c>
    </row>
    <row r="512" spans="1:7" x14ac:dyDescent="0.25">
      <c r="A512" s="44" t="s">
        <v>959</v>
      </c>
      <c r="B512" s="44" t="s">
        <v>959</v>
      </c>
      <c r="C512" s="44" t="s">
        <v>957</v>
      </c>
      <c r="D512" s="44" t="s">
        <v>960</v>
      </c>
      <c r="E512" s="44" t="s">
        <v>1442</v>
      </c>
      <c r="F512" s="44">
        <v>40</v>
      </c>
      <c r="G512" s="44" t="s">
        <v>1510</v>
      </c>
    </row>
    <row r="513" spans="1:7" x14ac:dyDescent="0.25">
      <c r="A513" s="44" t="s">
        <v>961</v>
      </c>
      <c r="B513" s="44" t="s">
        <v>961</v>
      </c>
      <c r="C513" s="44" t="s">
        <v>957</v>
      </c>
      <c r="D513" s="44" t="s">
        <v>962</v>
      </c>
      <c r="E513" s="44" t="s">
        <v>1442</v>
      </c>
      <c r="F513" s="44">
        <v>20</v>
      </c>
      <c r="G513" s="44" t="s">
        <v>1511</v>
      </c>
    </row>
    <row r="514" spans="1:7" x14ac:dyDescent="0.25">
      <c r="A514" s="44" t="s">
        <v>963</v>
      </c>
      <c r="B514" s="44" t="s">
        <v>963</v>
      </c>
      <c r="C514" s="44" t="s">
        <v>957</v>
      </c>
      <c r="D514" s="44" t="s">
        <v>964</v>
      </c>
      <c r="E514" s="44" t="s">
        <v>1442</v>
      </c>
      <c r="F514" s="44">
        <v>20</v>
      </c>
      <c r="G514" s="44" t="s">
        <v>1512</v>
      </c>
    </row>
    <row r="515" spans="1:7" x14ac:dyDescent="0.25">
      <c r="A515" s="44" t="s">
        <v>965</v>
      </c>
      <c r="B515" s="44" t="s">
        <v>965</v>
      </c>
      <c r="C515" s="44" t="s">
        <v>957</v>
      </c>
      <c r="D515" s="44" t="s">
        <v>966</v>
      </c>
      <c r="E515" s="44" t="s">
        <v>1442</v>
      </c>
      <c r="F515" s="44">
        <v>30</v>
      </c>
      <c r="G515" s="44" t="s">
        <v>1513</v>
      </c>
    </row>
    <row r="516" spans="1:7" x14ac:dyDescent="0.25">
      <c r="A516" s="44" t="s">
        <v>967</v>
      </c>
      <c r="B516" s="44" t="s">
        <v>967</v>
      </c>
      <c r="C516" s="44" t="s">
        <v>957</v>
      </c>
      <c r="D516" s="44" t="s">
        <v>968</v>
      </c>
      <c r="E516" s="44" t="s">
        <v>1442</v>
      </c>
      <c r="F516" s="44">
        <v>40</v>
      </c>
      <c r="G516" s="44" t="s">
        <v>1514</v>
      </c>
    </row>
    <row r="517" spans="1:7" x14ac:dyDescent="0.25">
      <c r="A517" s="44" t="s">
        <v>969</v>
      </c>
      <c r="B517" s="44" t="s">
        <v>969</v>
      </c>
      <c r="C517" s="44" t="s">
        <v>957</v>
      </c>
      <c r="D517" s="44" t="s">
        <v>970</v>
      </c>
      <c r="E517" s="44" t="s">
        <v>1442</v>
      </c>
      <c r="F517" s="44">
        <v>20</v>
      </c>
      <c r="G517" s="44" t="s">
        <v>1515</v>
      </c>
    </row>
    <row r="518" spans="1:7" x14ac:dyDescent="0.25">
      <c r="A518" s="44" t="s">
        <v>971</v>
      </c>
      <c r="B518" s="44" t="s">
        <v>971</v>
      </c>
      <c r="C518" s="44" t="s">
        <v>957</v>
      </c>
      <c r="D518" s="44" t="s">
        <v>239</v>
      </c>
      <c r="E518" s="44" t="s">
        <v>1442</v>
      </c>
      <c r="F518" s="44">
        <v>30</v>
      </c>
      <c r="G518" s="44" t="s">
        <v>1516</v>
      </c>
    </row>
    <row r="519" spans="1:7" x14ac:dyDescent="0.25">
      <c r="A519" s="44" t="s">
        <v>972</v>
      </c>
      <c r="B519" s="44" t="s">
        <v>972</v>
      </c>
      <c r="C519" s="44" t="s">
        <v>957</v>
      </c>
      <c r="D519" s="44" t="s">
        <v>239</v>
      </c>
      <c r="E519" s="44" t="s">
        <v>1442</v>
      </c>
      <c r="F519" s="44">
        <v>40</v>
      </c>
      <c r="G519" s="44" t="s">
        <v>1517</v>
      </c>
    </row>
    <row r="520" spans="1:7" x14ac:dyDescent="0.25">
      <c r="A520" s="44" t="s">
        <v>973</v>
      </c>
      <c r="B520" s="44" t="s">
        <v>973</v>
      </c>
      <c r="C520" s="44" t="s">
        <v>957</v>
      </c>
      <c r="D520" s="44" t="s">
        <v>974</v>
      </c>
      <c r="E520" s="44" t="s">
        <v>1442</v>
      </c>
      <c r="F520" s="44">
        <v>40</v>
      </c>
      <c r="G520" s="44" t="s">
        <v>1518</v>
      </c>
    </row>
    <row r="521" spans="1:7" x14ac:dyDescent="0.25">
      <c r="A521" s="44" t="s">
        <v>975</v>
      </c>
      <c r="B521" s="44" t="s">
        <v>975</v>
      </c>
      <c r="C521" s="44" t="s">
        <v>1519</v>
      </c>
      <c r="D521" s="44" t="s">
        <v>239</v>
      </c>
      <c r="E521" s="44" t="s">
        <v>1442</v>
      </c>
      <c r="F521" s="44">
        <v>100</v>
      </c>
      <c r="G521" s="44" t="s">
        <v>1520</v>
      </c>
    </row>
    <row r="522" spans="1:7" x14ac:dyDescent="0.25">
      <c r="A522" s="44" t="s">
        <v>976</v>
      </c>
      <c r="B522" s="44" t="s">
        <v>976</v>
      </c>
      <c r="C522" s="44" t="s">
        <v>1519</v>
      </c>
      <c r="D522" s="44" t="s">
        <v>239</v>
      </c>
      <c r="E522" s="44" t="s">
        <v>1442</v>
      </c>
      <c r="F522" s="44">
        <v>20</v>
      </c>
      <c r="G522" s="44" t="s">
        <v>1521</v>
      </c>
    </row>
    <row r="523" spans="1:7" x14ac:dyDescent="0.25">
      <c r="A523" s="44" t="s">
        <v>977</v>
      </c>
      <c r="B523" s="44" t="s">
        <v>977</v>
      </c>
      <c r="C523" s="44" t="s">
        <v>1519</v>
      </c>
      <c r="D523" s="44" t="s">
        <v>239</v>
      </c>
      <c r="E523" s="44" t="s">
        <v>1442</v>
      </c>
      <c r="F523" s="44">
        <v>100</v>
      </c>
      <c r="G523" s="44" t="s">
        <v>1522</v>
      </c>
    </row>
    <row r="524" spans="1:7" x14ac:dyDescent="0.25">
      <c r="A524" s="44" t="s">
        <v>978</v>
      </c>
      <c r="B524" s="44" t="s">
        <v>978</v>
      </c>
      <c r="C524" s="44" t="s">
        <v>1519</v>
      </c>
      <c r="D524" s="44" t="s">
        <v>239</v>
      </c>
      <c r="E524" s="44" t="s">
        <v>1442</v>
      </c>
      <c r="F524" s="44">
        <v>100</v>
      </c>
      <c r="G524" s="44" t="s">
        <v>1523</v>
      </c>
    </row>
    <row r="525" spans="1:7" x14ac:dyDescent="0.25">
      <c r="A525" s="44" t="s">
        <v>979</v>
      </c>
      <c r="B525" s="44" t="s">
        <v>979</v>
      </c>
      <c r="C525" s="44" t="s">
        <v>1519</v>
      </c>
      <c r="D525" s="44" t="s">
        <v>239</v>
      </c>
      <c r="E525" s="44" t="s">
        <v>1442</v>
      </c>
      <c r="F525" s="44">
        <v>100</v>
      </c>
      <c r="G525" s="44" t="s">
        <v>1524</v>
      </c>
    </row>
    <row r="526" spans="1:7" x14ac:dyDescent="0.25">
      <c r="A526" s="44" t="s">
        <v>980</v>
      </c>
      <c r="B526" s="44" t="s">
        <v>980</v>
      </c>
      <c r="C526" s="44" t="s">
        <v>981</v>
      </c>
      <c r="D526" s="44" t="s">
        <v>239</v>
      </c>
      <c r="E526" s="44" t="s">
        <v>1442</v>
      </c>
      <c r="F526" s="44">
        <v>50</v>
      </c>
      <c r="G526" s="44" t="s">
        <v>1525</v>
      </c>
    </row>
    <row r="527" spans="1:7" x14ac:dyDescent="0.25">
      <c r="A527" s="44" t="s">
        <v>982</v>
      </c>
      <c r="B527" s="44" t="s">
        <v>982</v>
      </c>
      <c r="C527" s="44" t="s">
        <v>981</v>
      </c>
      <c r="D527" s="44" t="s">
        <v>239</v>
      </c>
      <c r="E527" s="44" t="s">
        <v>1442</v>
      </c>
      <c r="F527" s="44">
        <v>20</v>
      </c>
      <c r="G527" s="44" t="s">
        <v>1526</v>
      </c>
    </row>
    <row r="528" spans="1:7" x14ac:dyDescent="0.25">
      <c r="A528" s="44" t="s">
        <v>983</v>
      </c>
      <c r="B528" s="44" t="s">
        <v>983</v>
      </c>
      <c r="C528" s="44" t="s">
        <v>984</v>
      </c>
      <c r="D528" s="44" t="s">
        <v>239</v>
      </c>
      <c r="E528" s="44" t="s">
        <v>1442</v>
      </c>
      <c r="F528" s="44">
        <v>40</v>
      </c>
      <c r="G528" s="44" t="s">
        <v>1527</v>
      </c>
    </row>
    <row r="529" spans="1:7" x14ac:dyDescent="0.25">
      <c r="A529" s="44" t="s">
        <v>985</v>
      </c>
      <c r="B529" s="44" t="s">
        <v>985</v>
      </c>
      <c r="C529" s="44" t="s">
        <v>984</v>
      </c>
      <c r="D529" s="44" t="s">
        <v>239</v>
      </c>
      <c r="E529" s="44" t="s">
        <v>1442</v>
      </c>
      <c r="F529" s="44">
        <v>30</v>
      </c>
      <c r="G529" s="44" t="s">
        <v>1528</v>
      </c>
    </row>
    <row r="530" spans="1:7" x14ac:dyDescent="0.25">
      <c r="A530" s="44" t="s">
        <v>986</v>
      </c>
      <c r="B530" s="44" t="s">
        <v>986</v>
      </c>
      <c r="C530" s="44" t="s">
        <v>987</v>
      </c>
      <c r="D530" s="44" t="s">
        <v>239</v>
      </c>
      <c r="E530" s="44" t="s">
        <v>1442</v>
      </c>
      <c r="F530" s="44">
        <v>100</v>
      </c>
      <c r="G530" s="44" t="s">
        <v>1529</v>
      </c>
    </row>
    <row r="531" spans="1:7" x14ac:dyDescent="0.25">
      <c r="A531" s="44" t="s">
        <v>988</v>
      </c>
      <c r="B531" s="44" t="s">
        <v>988</v>
      </c>
      <c r="C531" s="44" t="s">
        <v>987</v>
      </c>
      <c r="D531" s="44" t="s">
        <v>239</v>
      </c>
      <c r="E531" s="44" t="s">
        <v>1442</v>
      </c>
      <c r="F531" s="44">
        <v>30</v>
      </c>
      <c r="G531" s="44" t="s">
        <v>1530</v>
      </c>
    </row>
    <row r="532" spans="1:7" x14ac:dyDescent="0.25">
      <c r="A532" s="51" t="s">
        <v>229</v>
      </c>
      <c r="B532" s="44"/>
      <c r="C532" s="44"/>
      <c r="D532" s="44"/>
      <c r="E532" s="44"/>
      <c r="F532" s="44"/>
      <c r="G532" s="44" t="s">
        <v>1531</v>
      </c>
    </row>
    <row r="533" spans="1:7" x14ac:dyDescent="0.25">
      <c r="A533" s="51" t="s">
        <v>230</v>
      </c>
      <c r="B533" s="44"/>
      <c r="C533" s="44"/>
      <c r="D533" s="44"/>
      <c r="E533" s="44"/>
      <c r="F533" s="44"/>
      <c r="G533" s="44" t="s">
        <v>1532</v>
      </c>
    </row>
    <row r="534" spans="1:7" x14ac:dyDescent="0.25">
      <c r="A534" s="51" t="s">
        <v>215</v>
      </c>
      <c r="B534" s="44"/>
      <c r="C534" s="44"/>
      <c r="D534" s="44"/>
      <c r="E534" s="44"/>
      <c r="F534" s="44"/>
      <c r="G534" s="44" t="s">
        <v>1533</v>
      </c>
    </row>
    <row r="535" spans="1:7" x14ac:dyDescent="0.25">
      <c r="A535" s="51" t="s">
        <v>216</v>
      </c>
      <c r="B535" s="44"/>
      <c r="C535" s="44"/>
      <c r="D535" s="44"/>
      <c r="E535" s="44"/>
      <c r="F535" s="44"/>
      <c r="G535" s="44" t="s">
        <v>1534</v>
      </c>
    </row>
    <row r="536" spans="1:7" x14ac:dyDescent="0.25">
      <c r="A536" s="51" t="s">
        <v>231</v>
      </c>
      <c r="B536" s="44"/>
      <c r="C536" s="44"/>
      <c r="D536" s="44"/>
      <c r="E536" s="44"/>
      <c r="F536" s="44"/>
      <c r="G536" s="44" t="s">
        <v>1535</v>
      </c>
    </row>
    <row r="537" spans="1:7" x14ac:dyDescent="0.25">
      <c r="A537" s="51" t="s">
        <v>110</v>
      </c>
      <c r="B537" s="44"/>
      <c r="C537" s="44"/>
      <c r="D537" s="44"/>
      <c r="E537" s="44"/>
      <c r="F537" s="44"/>
      <c r="G537" s="44" t="s">
        <v>1536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topLeftCell="A73" workbookViewId="0">
      <selection activeCell="A50" sqref="A50:A97"/>
    </sheetView>
  </sheetViews>
  <sheetFormatPr defaultRowHeight="15" x14ac:dyDescent="0.25"/>
  <cols>
    <col min="1" max="1" width="32.42578125" style="33" customWidth="1"/>
    <col min="2" max="16384" width="9.140625" style="16"/>
  </cols>
  <sheetData>
    <row r="1" spans="1:1" x14ac:dyDescent="0.25">
      <c r="A1" s="32" t="s">
        <v>1542</v>
      </c>
    </row>
    <row r="2" spans="1:1" x14ac:dyDescent="0.25">
      <c r="A2" s="83" t="s">
        <v>137</v>
      </c>
    </row>
    <row r="3" spans="1:1" x14ac:dyDescent="0.25">
      <c r="A3" s="83" t="s">
        <v>259</v>
      </c>
    </row>
    <row r="4" spans="1:1" x14ac:dyDescent="0.25">
      <c r="A4" s="83" t="s">
        <v>263</v>
      </c>
    </row>
    <row r="5" spans="1:1" x14ac:dyDescent="0.25">
      <c r="A5" s="83" t="s">
        <v>269</v>
      </c>
    </row>
    <row r="6" spans="1:1" x14ac:dyDescent="0.25">
      <c r="A6" s="83" t="s">
        <v>272</v>
      </c>
    </row>
    <row r="7" spans="1:1" x14ac:dyDescent="0.25">
      <c r="A7" s="83" t="s">
        <v>274</v>
      </c>
    </row>
    <row r="8" spans="1:1" x14ac:dyDescent="0.25">
      <c r="A8" s="83" t="s">
        <v>275</v>
      </c>
    </row>
    <row r="9" spans="1:1" x14ac:dyDescent="0.25">
      <c r="A9" s="83" t="s">
        <v>285</v>
      </c>
    </row>
    <row r="10" spans="1:1" x14ac:dyDescent="0.25">
      <c r="A10" s="83" t="s">
        <v>144</v>
      </c>
    </row>
    <row r="11" spans="1:1" x14ac:dyDescent="0.25">
      <c r="A11" s="83" t="s">
        <v>306</v>
      </c>
    </row>
    <row r="12" spans="1:1" x14ac:dyDescent="0.25">
      <c r="A12" s="83" t="s">
        <v>309</v>
      </c>
    </row>
    <row r="13" spans="1:1" x14ac:dyDescent="0.25">
      <c r="A13" s="83" t="s">
        <v>315</v>
      </c>
    </row>
    <row r="14" spans="1:1" x14ac:dyDescent="0.25">
      <c r="A14" s="83" t="s">
        <v>320</v>
      </c>
    </row>
    <row r="15" spans="1:1" x14ac:dyDescent="0.25">
      <c r="A15" s="83" t="s">
        <v>332</v>
      </c>
    </row>
    <row r="16" spans="1:1" x14ac:dyDescent="0.25">
      <c r="A16" s="84" t="s">
        <v>341</v>
      </c>
    </row>
    <row r="17" spans="1:1" x14ac:dyDescent="0.25">
      <c r="A17" s="83" t="s">
        <v>150</v>
      </c>
    </row>
    <row r="18" spans="1:1" x14ac:dyDescent="0.25">
      <c r="A18" s="83" t="s">
        <v>345</v>
      </c>
    </row>
    <row r="19" spans="1:1" x14ac:dyDescent="0.25">
      <c r="A19" s="83" t="s">
        <v>357</v>
      </c>
    </row>
    <row r="20" spans="1:1" x14ac:dyDescent="0.25">
      <c r="A20" s="83" t="s">
        <v>361</v>
      </c>
    </row>
    <row r="21" spans="1:1" x14ac:dyDescent="0.25">
      <c r="A21" s="83" t="s">
        <v>364</v>
      </c>
    </row>
    <row r="22" spans="1:1" x14ac:dyDescent="0.25">
      <c r="A22" s="83" t="s">
        <v>365</v>
      </c>
    </row>
    <row r="23" spans="1:1" x14ac:dyDescent="0.25">
      <c r="A23" s="83" t="s">
        <v>386</v>
      </c>
    </row>
    <row r="24" spans="1:1" x14ac:dyDescent="0.25">
      <c r="A24" s="83" t="s">
        <v>390</v>
      </c>
    </row>
    <row r="25" spans="1:1" x14ac:dyDescent="0.25">
      <c r="A25" s="83" t="s">
        <v>165</v>
      </c>
    </row>
    <row r="26" spans="1:1" x14ac:dyDescent="0.25">
      <c r="A26" s="83" t="s">
        <v>393</v>
      </c>
    </row>
    <row r="27" spans="1:1" x14ac:dyDescent="0.25">
      <c r="A27" s="83" t="s">
        <v>395</v>
      </c>
    </row>
    <row r="28" spans="1:1" x14ac:dyDescent="0.25">
      <c r="A28" s="83" t="s">
        <v>411</v>
      </c>
    </row>
    <row r="29" spans="1:1" x14ac:dyDescent="0.25">
      <c r="A29" s="83" t="s">
        <v>428</v>
      </c>
    </row>
    <row r="30" spans="1:1" x14ac:dyDescent="0.25">
      <c r="A30" s="83" t="s">
        <v>429</v>
      </c>
    </row>
    <row r="31" spans="1:1" x14ac:dyDescent="0.25">
      <c r="A31" s="83" t="s">
        <v>430</v>
      </c>
    </row>
    <row r="32" spans="1:1" x14ac:dyDescent="0.25">
      <c r="A32" s="83" t="s">
        <v>467</v>
      </c>
    </row>
    <row r="33" spans="1:1" x14ac:dyDescent="0.25">
      <c r="A33" s="83" t="s">
        <v>182</v>
      </c>
    </row>
    <row r="34" spans="1:1" x14ac:dyDescent="0.25">
      <c r="A34" s="83" t="s">
        <v>493</v>
      </c>
    </row>
    <row r="35" spans="1:1" x14ac:dyDescent="0.25">
      <c r="A35" s="83" t="s">
        <v>499</v>
      </c>
    </row>
    <row r="36" spans="1:1" x14ac:dyDescent="0.25">
      <c r="A36" s="83" t="s">
        <v>551</v>
      </c>
    </row>
    <row r="37" spans="1:1" x14ac:dyDescent="0.25">
      <c r="A37" s="83" t="s">
        <v>596</v>
      </c>
    </row>
    <row r="38" spans="1:1" x14ac:dyDescent="0.25">
      <c r="A38" s="83" t="s">
        <v>199</v>
      </c>
    </row>
    <row r="39" spans="1:1" x14ac:dyDescent="0.25">
      <c r="A39" s="83" t="s">
        <v>202</v>
      </c>
    </row>
    <row r="40" spans="1:1" x14ac:dyDescent="0.25">
      <c r="A40" s="83" t="s">
        <v>631</v>
      </c>
    </row>
    <row r="41" spans="1:1" x14ac:dyDescent="0.25">
      <c r="A41" s="83" t="s">
        <v>637</v>
      </c>
    </row>
    <row r="42" spans="1:1" x14ac:dyDescent="0.25">
      <c r="A42" s="83" t="s">
        <v>650</v>
      </c>
    </row>
    <row r="43" spans="1:1" x14ac:dyDescent="0.25">
      <c r="A43" s="83" t="s">
        <v>651</v>
      </c>
    </row>
    <row r="44" spans="1:1" x14ac:dyDescent="0.25">
      <c r="A44" s="83" t="s">
        <v>653</v>
      </c>
    </row>
    <row r="45" spans="1:1" x14ac:dyDescent="0.25">
      <c r="A45" s="83" t="s">
        <v>656</v>
      </c>
    </row>
    <row r="46" spans="1:1" ht="15.75" x14ac:dyDescent="0.25">
      <c r="A46" s="85" t="s">
        <v>657</v>
      </c>
    </row>
    <row r="47" spans="1:1" x14ac:dyDescent="0.25">
      <c r="A47" s="86" t="s">
        <v>216</v>
      </c>
    </row>
    <row r="48" spans="1:1" x14ac:dyDescent="0.25">
      <c r="A48" s="86" t="s">
        <v>231</v>
      </c>
    </row>
    <row r="49" spans="1:1" x14ac:dyDescent="0.25">
      <c r="A49" s="83" t="s">
        <v>110</v>
      </c>
    </row>
    <row r="50" spans="1:1" x14ac:dyDescent="0.25">
      <c r="A50" s="87" t="s">
        <v>137</v>
      </c>
    </row>
    <row r="51" spans="1:1" x14ac:dyDescent="0.25">
      <c r="A51" s="87" t="s">
        <v>259</v>
      </c>
    </row>
    <row r="52" spans="1:1" x14ac:dyDescent="0.25">
      <c r="A52" s="87" t="s">
        <v>263</v>
      </c>
    </row>
    <row r="53" spans="1:1" x14ac:dyDescent="0.25">
      <c r="A53" s="87" t="s">
        <v>269</v>
      </c>
    </row>
    <row r="54" spans="1:1" x14ac:dyDescent="0.25">
      <c r="A54" s="87" t="s">
        <v>272</v>
      </c>
    </row>
    <row r="55" spans="1:1" x14ac:dyDescent="0.25">
      <c r="A55" s="87" t="s">
        <v>274</v>
      </c>
    </row>
    <row r="56" spans="1:1" x14ac:dyDescent="0.25">
      <c r="A56" s="87" t="s">
        <v>275</v>
      </c>
    </row>
    <row r="57" spans="1:1" x14ac:dyDescent="0.25">
      <c r="A57" s="87" t="s">
        <v>285</v>
      </c>
    </row>
    <row r="58" spans="1:1" x14ac:dyDescent="0.25">
      <c r="A58" s="87" t="s">
        <v>144</v>
      </c>
    </row>
    <row r="59" spans="1:1" x14ac:dyDescent="0.25">
      <c r="A59" s="87" t="s">
        <v>306</v>
      </c>
    </row>
    <row r="60" spans="1:1" x14ac:dyDescent="0.25">
      <c r="A60" s="87" t="s">
        <v>309</v>
      </c>
    </row>
    <row r="61" spans="1:1" x14ac:dyDescent="0.25">
      <c r="A61" s="87" t="s">
        <v>315</v>
      </c>
    </row>
    <row r="62" spans="1:1" x14ac:dyDescent="0.25">
      <c r="A62" s="87" t="s">
        <v>320</v>
      </c>
    </row>
    <row r="63" spans="1:1" x14ac:dyDescent="0.25">
      <c r="A63" s="87" t="s">
        <v>332</v>
      </c>
    </row>
    <row r="64" spans="1:1" x14ac:dyDescent="0.25">
      <c r="A64" s="88" t="s">
        <v>341</v>
      </c>
    </row>
    <row r="65" spans="1:1" x14ac:dyDescent="0.25">
      <c r="A65" s="87" t="s">
        <v>150</v>
      </c>
    </row>
    <row r="66" spans="1:1" x14ac:dyDescent="0.25">
      <c r="A66" s="87" t="s">
        <v>345</v>
      </c>
    </row>
    <row r="67" spans="1:1" x14ac:dyDescent="0.25">
      <c r="A67" s="87" t="s">
        <v>357</v>
      </c>
    </row>
    <row r="68" spans="1:1" x14ac:dyDescent="0.25">
      <c r="A68" s="87" t="s">
        <v>361</v>
      </c>
    </row>
    <row r="69" spans="1:1" x14ac:dyDescent="0.25">
      <c r="A69" s="87" t="s">
        <v>364</v>
      </c>
    </row>
    <row r="70" spans="1:1" x14ac:dyDescent="0.25">
      <c r="A70" s="87" t="s">
        <v>365</v>
      </c>
    </row>
    <row r="71" spans="1:1" x14ac:dyDescent="0.25">
      <c r="A71" s="87" t="s">
        <v>386</v>
      </c>
    </row>
    <row r="72" spans="1:1" x14ac:dyDescent="0.25">
      <c r="A72" s="87" t="s">
        <v>390</v>
      </c>
    </row>
    <row r="73" spans="1:1" x14ac:dyDescent="0.25">
      <c r="A73" s="87" t="s">
        <v>165</v>
      </c>
    </row>
    <row r="74" spans="1:1" x14ac:dyDescent="0.25">
      <c r="A74" s="87" t="s">
        <v>393</v>
      </c>
    </row>
    <row r="75" spans="1:1" x14ac:dyDescent="0.25">
      <c r="A75" s="87" t="s">
        <v>395</v>
      </c>
    </row>
    <row r="76" spans="1:1" x14ac:dyDescent="0.25">
      <c r="A76" s="87" t="s">
        <v>411</v>
      </c>
    </row>
    <row r="77" spans="1:1" x14ac:dyDescent="0.25">
      <c r="A77" s="87" t="s">
        <v>428</v>
      </c>
    </row>
    <row r="78" spans="1:1" x14ac:dyDescent="0.25">
      <c r="A78" s="87" t="s">
        <v>429</v>
      </c>
    </row>
    <row r="79" spans="1:1" x14ac:dyDescent="0.25">
      <c r="A79" s="87" t="s">
        <v>430</v>
      </c>
    </row>
    <row r="80" spans="1:1" x14ac:dyDescent="0.25">
      <c r="A80" s="87" t="s">
        <v>467</v>
      </c>
    </row>
    <row r="81" spans="1:1" x14ac:dyDescent="0.25">
      <c r="A81" s="87" t="s">
        <v>182</v>
      </c>
    </row>
    <row r="82" spans="1:1" x14ac:dyDescent="0.25">
      <c r="A82" s="87" t="s">
        <v>493</v>
      </c>
    </row>
    <row r="83" spans="1:1" x14ac:dyDescent="0.25">
      <c r="A83" s="87" t="s">
        <v>499</v>
      </c>
    </row>
    <row r="84" spans="1:1" x14ac:dyDescent="0.25">
      <c r="A84" s="87" t="s">
        <v>551</v>
      </c>
    </row>
    <row r="85" spans="1:1" x14ac:dyDescent="0.25">
      <c r="A85" s="87" t="s">
        <v>596</v>
      </c>
    </row>
    <row r="86" spans="1:1" x14ac:dyDescent="0.25">
      <c r="A86" s="87" t="s">
        <v>199</v>
      </c>
    </row>
    <row r="87" spans="1:1" x14ac:dyDescent="0.25">
      <c r="A87" s="87" t="s">
        <v>202</v>
      </c>
    </row>
    <row r="88" spans="1:1" x14ac:dyDescent="0.25">
      <c r="A88" s="87" t="s">
        <v>631</v>
      </c>
    </row>
    <row r="89" spans="1:1" x14ac:dyDescent="0.25">
      <c r="A89" s="87" t="s">
        <v>637</v>
      </c>
    </row>
    <row r="90" spans="1:1" x14ac:dyDescent="0.25">
      <c r="A90" s="87" t="s">
        <v>650</v>
      </c>
    </row>
    <row r="91" spans="1:1" x14ac:dyDescent="0.25">
      <c r="A91" s="87" t="s">
        <v>651</v>
      </c>
    </row>
    <row r="92" spans="1:1" x14ac:dyDescent="0.25">
      <c r="A92" s="87" t="s">
        <v>653</v>
      </c>
    </row>
    <row r="93" spans="1:1" x14ac:dyDescent="0.25">
      <c r="A93" s="87" t="s">
        <v>656</v>
      </c>
    </row>
    <row r="94" spans="1:1" ht="15.75" x14ac:dyDescent="0.25">
      <c r="A94" s="89" t="s">
        <v>657</v>
      </c>
    </row>
    <row r="95" spans="1:1" x14ac:dyDescent="0.25">
      <c r="A95" s="90" t="s">
        <v>216</v>
      </c>
    </row>
    <row r="96" spans="1:1" x14ac:dyDescent="0.25">
      <c r="A96" s="90" t="s">
        <v>231</v>
      </c>
    </row>
    <row r="97" spans="1:1" x14ac:dyDescent="0.25">
      <c r="A97" s="87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2014-03-27T15:16:56Z</dcterms:modified>
</cp:coreProperties>
</file>