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410" yWindow="0" windowWidth="8835" windowHeight="12285" tabRatio="717"/>
  </bookViews>
  <sheets>
    <sheet name="Instructions" sheetId="11" r:id="rId1"/>
    <sheet name="Array Table" sheetId="1" r:id="rId2"/>
    <sheet name="NTC Data" sheetId="12" r:id="rId3"/>
    <sheet name="Test Sample Data" sheetId="4" r:id="rId4"/>
    <sheet name="QC report" sheetId="6" r:id="rId5"/>
    <sheet name="Identification call" sheetId="5" r:id="rId6"/>
    <sheet name="Calculations" sheetId="3" r:id="rId7"/>
    <sheet name="AssayDescription" sheetId="13" state="hidden" r:id="rId8"/>
    <sheet name="Assays" sheetId="14" state="hidden" r:id="rId9"/>
  </sheets>
  <calcPr calcId="145621"/>
</workbook>
</file>

<file path=xl/calcChain.xml><?xml version="1.0" encoding="utf-8"?>
<calcChain xmlns="http://schemas.openxmlformats.org/spreadsheetml/2006/main">
  <c r="P76" i="3" l="1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75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51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27" i="3"/>
  <c r="H16" i="6" l="1"/>
  <c r="G16" i="6"/>
  <c r="G9" i="6"/>
  <c r="H9" i="6"/>
  <c r="H8" i="6"/>
  <c r="G8" i="6"/>
  <c r="H3" i="6"/>
  <c r="G3" i="6"/>
  <c r="F16" i="6"/>
  <c r="E16" i="6"/>
  <c r="D16" i="6"/>
  <c r="C16" i="6"/>
  <c r="C12" i="6"/>
  <c r="D12" i="6"/>
  <c r="E12" i="6"/>
  <c r="F12" i="6"/>
  <c r="F11" i="6"/>
  <c r="E11" i="6"/>
  <c r="D11" i="6"/>
  <c r="C11" i="6"/>
  <c r="C9" i="6"/>
  <c r="D9" i="6"/>
  <c r="E9" i="6"/>
  <c r="F9" i="6"/>
  <c r="F8" i="6"/>
  <c r="E8" i="6"/>
  <c r="D8" i="6" l="1"/>
  <c r="C8" i="6"/>
  <c r="E4" i="6"/>
  <c r="F4" i="6"/>
  <c r="F3" i="6"/>
  <c r="E3" i="6"/>
  <c r="D3" i="6"/>
  <c r="C3" i="6"/>
  <c r="E17" i="6" l="1"/>
  <c r="F17" i="6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75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51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27" i="3"/>
  <c r="I4" i="3"/>
  <c r="J4" i="3"/>
  <c r="I5" i="3"/>
  <c r="J5" i="3"/>
  <c r="I6" i="3"/>
  <c r="J6" i="3"/>
  <c r="I7" i="3"/>
  <c r="J7" i="3"/>
  <c r="I8" i="3"/>
  <c r="J8" i="3"/>
  <c r="I9" i="3"/>
  <c r="J9" i="3"/>
  <c r="I10" i="3"/>
  <c r="J10" i="3"/>
  <c r="I11" i="3"/>
  <c r="J11" i="3"/>
  <c r="I12" i="3"/>
  <c r="J12" i="3"/>
  <c r="I13" i="3"/>
  <c r="J13" i="3"/>
  <c r="I14" i="3"/>
  <c r="J14" i="3"/>
  <c r="I15" i="3"/>
  <c r="J15" i="3"/>
  <c r="I16" i="3"/>
  <c r="J16" i="3"/>
  <c r="I17" i="3"/>
  <c r="J17" i="3"/>
  <c r="I18" i="3"/>
  <c r="J18" i="3"/>
  <c r="I19" i="3"/>
  <c r="J19" i="3"/>
  <c r="I20" i="3"/>
  <c r="J20" i="3"/>
  <c r="I21" i="3"/>
  <c r="J21" i="3"/>
  <c r="I22" i="3"/>
  <c r="J22" i="3"/>
  <c r="I23" i="3"/>
  <c r="J23" i="3"/>
  <c r="I24" i="3"/>
  <c r="J24" i="3"/>
  <c r="I25" i="3"/>
  <c r="J25" i="3"/>
  <c r="I26" i="3"/>
  <c r="J26" i="3"/>
  <c r="J3" i="3"/>
  <c r="I3" i="3"/>
  <c r="D4" i="3" l="1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E3" i="3"/>
  <c r="D3" i="3"/>
  <c r="A3" i="5" l="1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" i="5"/>
  <c r="B2" i="1" l="1"/>
  <c r="O27" i="3" l="1"/>
  <c r="O75" i="3"/>
  <c r="L75" i="3"/>
  <c r="L27" i="3"/>
  <c r="G75" i="3"/>
  <c r="B75" i="3"/>
  <c r="B27" i="3"/>
  <c r="C26" i="4"/>
  <c r="G27" i="3"/>
  <c r="B51" i="3"/>
  <c r="C74" i="4"/>
  <c r="C74" i="12"/>
  <c r="E2" i="1"/>
  <c r="E2" i="5" s="1"/>
  <c r="C26" i="12"/>
  <c r="D2" i="1"/>
  <c r="C2" i="1"/>
  <c r="C2" i="5" s="1"/>
  <c r="B2" i="5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51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3" i="3"/>
  <c r="B3" i="1" l="1"/>
  <c r="F3" i="1"/>
  <c r="G3" i="1"/>
  <c r="B4" i="1"/>
  <c r="F4" i="1"/>
  <c r="G4" i="1"/>
  <c r="B5" i="1"/>
  <c r="F5" i="1"/>
  <c r="G5" i="1"/>
  <c r="B6" i="1"/>
  <c r="F6" i="1"/>
  <c r="G6" i="1"/>
  <c r="B7" i="1"/>
  <c r="F7" i="1"/>
  <c r="G7" i="1"/>
  <c r="B8" i="1"/>
  <c r="F8" i="1"/>
  <c r="G8" i="1"/>
  <c r="B9" i="1"/>
  <c r="F9" i="1"/>
  <c r="G9" i="1"/>
  <c r="B10" i="1"/>
  <c r="F10" i="1"/>
  <c r="G10" i="1"/>
  <c r="B11" i="1"/>
  <c r="F11" i="1"/>
  <c r="G11" i="1"/>
  <c r="B12" i="1"/>
  <c r="F12" i="1"/>
  <c r="G12" i="1"/>
  <c r="B13" i="1"/>
  <c r="F13" i="1"/>
  <c r="G13" i="1"/>
  <c r="B14" i="1"/>
  <c r="F14" i="1"/>
  <c r="G14" i="1"/>
  <c r="B15" i="1"/>
  <c r="F15" i="1"/>
  <c r="G15" i="1"/>
  <c r="B16" i="1"/>
  <c r="F16" i="1"/>
  <c r="G16" i="1"/>
  <c r="B17" i="1"/>
  <c r="F17" i="1"/>
  <c r="G17" i="1"/>
  <c r="B18" i="1"/>
  <c r="F18" i="1"/>
  <c r="G18" i="1"/>
  <c r="B19" i="1"/>
  <c r="F19" i="1"/>
  <c r="G19" i="1"/>
  <c r="B20" i="1"/>
  <c r="F20" i="1"/>
  <c r="G20" i="1"/>
  <c r="B21" i="1"/>
  <c r="F21" i="1"/>
  <c r="G21" i="1"/>
  <c r="B22" i="1"/>
  <c r="F22" i="1"/>
  <c r="G22" i="1"/>
  <c r="B23" i="1"/>
  <c r="F23" i="1"/>
  <c r="G23" i="1"/>
  <c r="B24" i="1"/>
  <c r="F24" i="1"/>
  <c r="G24" i="1"/>
  <c r="B25" i="1"/>
  <c r="F25" i="1"/>
  <c r="G25" i="1"/>
  <c r="G2" i="1"/>
  <c r="O40" i="3" l="1"/>
  <c r="O88" i="3"/>
  <c r="L88" i="3"/>
  <c r="L40" i="3"/>
  <c r="G88" i="3"/>
  <c r="G40" i="3"/>
  <c r="B88" i="3"/>
  <c r="B64" i="3"/>
  <c r="B40" i="3"/>
  <c r="C87" i="4"/>
  <c r="C39" i="4"/>
  <c r="C87" i="12"/>
  <c r="C39" i="12"/>
  <c r="O36" i="3"/>
  <c r="O84" i="3"/>
  <c r="L84" i="3"/>
  <c r="L36" i="3"/>
  <c r="G84" i="3"/>
  <c r="G36" i="3"/>
  <c r="B84" i="3"/>
  <c r="B60" i="3"/>
  <c r="B36" i="3"/>
  <c r="C83" i="4"/>
  <c r="C35" i="4"/>
  <c r="C83" i="12"/>
  <c r="C35" i="12"/>
  <c r="O32" i="3"/>
  <c r="O80" i="3"/>
  <c r="L80" i="3"/>
  <c r="L32" i="3"/>
  <c r="G80" i="3"/>
  <c r="G32" i="3"/>
  <c r="B80" i="3"/>
  <c r="B56" i="3"/>
  <c r="B32" i="3"/>
  <c r="C79" i="4"/>
  <c r="C31" i="4"/>
  <c r="C79" i="12"/>
  <c r="C31" i="12"/>
  <c r="E3" i="1"/>
  <c r="E3" i="5" s="1"/>
  <c r="O28" i="3"/>
  <c r="O76" i="3"/>
  <c r="L76" i="3"/>
  <c r="L28" i="3"/>
  <c r="G76" i="3"/>
  <c r="G28" i="3"/>
  <c r="B76" i="3"/>
  <c r="B52" i="3"/>
  <c r="B28" i="3"/>
  <c r="C75" i="4"/>
  <c r="C27" i="4"/>
  <c r="C75" i="12"/>
  <c r="C27" i="12"/>
  <c r="O33" i="3"/>
  <c r="O81" i="3"/>
  <c r="L81" i="3"/>
  <c r="L33" i="3"/>
  <c r="G81" i="3"/>
  <c r="G33" i="3"/>
  <c r="B81" i="3"/>
  <c r="B57" i="3"/>
  <c r="B33" i="3"/>
  <c r="C80" i="4"/>
  <c r="C32" i="4"/>
  <c r="C80" i="12"/>
  <c r="C32" i="12"/>
  <c r="E4" i="1"/>
  <c r="O29" i="3"/>
  <c r="O77" i="3"/>
  <c r="G77" i="3"/>
  <c r="L29" i="3"/>
  <c r="G29" i="3"/>
  <c r="B53" i="3"/>
  <c r="C76" i="4"/>
  <c r="C76" i="12"/>
  <c r="L77" i="3"/>
  <c r="B77" i="3"/>
  <c r="B29" i="3"/>
  <c r="C28" i="4"/>
  <c r="C28" i="12"/>
  <c r="O46" i="3"/>
  <c r="O94" i="3"/>
  <c r="L94" i="3"/>
  <c r="L46" i="3"/>
  <c r="G94" i="3"/>
  <c r="G46" i="3"/>
  <c r="B94" i="3"/>
  <c r="B70" i="3"/>
  <c r="B46" i="3"/>
  <c r="C93" i="4"/>
  <c r="C45" i="4"/>
  <c r="C93" i="12"/>
  <c r="C45" i="12"/>
  <c r="O42" i="3"/>
  <c r="O90" i="3"/>
  <c r="L90" i="3"/>
  <c r="L42" i="3"/>
  <c r="G90" i="3"/>
  <c r="G42" i="3"/>
  <c r="B90" i="3"/>
  <c r="B66" i="3"/>
  <c r="B42" i="3"/>
  <c r="C89" i="4"/>
  <c r="C41" i="4"/>
  <c r="C89" i="12"/>
  <c r="C41" i="12"/>
  <c r="O38" i="3"/>
  <c r="O86" i="3"/>
  <c r="L86" i="3"/>
  <c r="L38" i="3"/>
  <c r="G86" i="3"/>
  <c r="G38" i="3"/>
  <c r="B86" i="3"/>
  <c r="B62" i="3"/>
  <c r="B38" i="3"/>
  <c r="C85" i="4"/>
  <c r="C37" i="4"/>
  <c r="C85" i="12"/>
  <c r="C37" i="12"/>
  <c r="O34" i="3"/>
  <c r="O82" i="3"/>
  <c r="L82" i="3"/>
  <c r="L34" i="3"/>
  <c r="G82" i="3"/>
  <c r="G34" i="3"/>
  <c r="B82" i="3"/>
  <c r="B58" i="3"/>
  <c r="B34" i="3"/>
  <c r="C81" i="4"/>
  <c r="C33" i="4"/>
  <c r="C81" i="12"/>
  <c r="C33" i="12"/>
  <c r="E5" i="1"/>
  <c r="O30" i="3"/>
  <c r="O78" i="3"/>
  <c r="L78" i="3"/>
  <c r="L30" i="3"/>
  <c r="G78" i="3"/>
  <c r="G30" i="3"/>
  <c r="B78" i="3"/>
  <c r="B54" i="3"/>
  <c r="B30" i="3"/>
  <c r="C77" i="4"/>
  <c r="C29" i="4"/>
  <c r="C77" i="12"/>
  <c r="C29" i="12"/>
  <c r="O48" i="3"/>
  <c r="O96" i="3"/>
  <c r="L96" i="3"/>
  <c r="L48" i="3"/>
  <c r="G96" i="3"/>
  <c r="G48" i="3"/>
  <c r="B96" i="3"/>
  <c r="B72" i="3"/>
  <c r="B48" i="3"/>
  <c r="C95" i="4"/>
  <c r="C47" i="4"/>
  <c r="C95" i="12"/>
  <c r="C47" i="12"/>
  <c r="O44" i="3"/>
  <c r="O92" i="3"/>
  <c r="L92" i="3"/>
  <c r="L44" i="3"/>
  <c r="G92" i="3"/>
  <c r="G44" i="3"/>
  <c r="B92" i="3"/>
  <c r="B68" i="3"/>
  <c r="B44" i="3"/>
  <c r="C91" i="4"/>
  <c r="C43" i="4"/>
  <c r="C91" i="12"/>
  <c r="C43" i="12"/>
  <c r="O97" i="3"/>
  <c r="L97" i="3"/>
  <c r="L49" i="3"/>
  <c r="G97" i="3"/>
  <c r="G49" i="3"/>
  <c r="B97" i="3"/>
  <c r="B73" i="3"/>
  <c r="B49" i="3"/>
  <c r="C96" i="4"/>
  <c r="C48" i="4"/>
  <c r="C96" i="12"/>
  <c r="C48" i="12"/>
  <c r="O49" i="3"/>
  <c r="O45" i="3"/>
  <c r="L93" i="3"/>
  <c r="O93" i="3"/>
  <c r="G45" i="3"/>
  <c r="B69" i="3"/>
  <c r="C92" i="4"/>
  <c r="C92" i="12"/>
  <c r="L45" i="3"/>
  <c r="G93" i="3"/>
  <c r="B93" i="3"/>
  <c r="B45" i="3"/>
  <c r="C44" i="4"/>
  <c r="C44" i="12"/>
  <c r="O41" i="3"/>
  <c r="O89" i="3"/>
  <c r="L89" i="3"/>
  <c r="L41" i="3"/>
  <c r="G89" i="3"/>
  <c r="G41" i="3"/>
  <c r="B89" i="3"/>
  <c r="B65" i="3"/>
  <c r="B41" i="3"/>
  <c r="C88" i="4"/>
  <c r="C40" i="4"/>
  <c r="C88" i="12"/>
  <c r="C40" i="12"/>
  <c r="O37" i="3"/>
  <c r="O85" i="3"/>
  <c r="G85" i="3"/>
  <c r="B85" i="3"/>
  <c r="B37" i="3"/>
  <c r="C36" i="4"/>
  <c r="C36" i="12"/>
  <c r="L37" i="3"/>
  <c r="L85" i="3"/>
  <c r="G37" i="3"/>
  <c r="B61" i="3"/>
  <c r="C84" i="4"/>
  <c r="C84" i="12"/>
  <c r="O50" i="3"/>
  <c r="O98" i="3"/>
  <c r="L98" i="3"/>
  <c r="L50" i="3"/>
  <c r="G98" i="3"/>
  <c r="G50" i="3"/>
  <c r="B98" i="3"/>
  <c r="B74" i="3"/>
  <c r="B50" i="3"/>
  <c r="C97" i="4"/>
  <c r="C49" i="4"/>
  <c r="C97" i="12"/>
  <c r="C49" i="12"/>
  <c r="O47" i="3"/>
  <c r="O95" i="3"/>
  <c r="L95" i="3"/>
  <c r="L47" i="3"/>
  <c r="G95" i="3"/>
  <c r="G47" i="3"/>
  <c r="B95" i="3"/>
  <c r="B71" i="3"/>
  <c r="B47" i="3"/>
  <c r="C94" i="4"/>
  <c r="C46" i="4"/>
  <c r="C94" i="12"/>
  <c r="C46" i="12"/>
  <c r="O43" i="3"/>
  <c r="O91" i="3"/>
  <c r="L91" i="3"/>
  <c r="L43" i="3"/>
  <c r="G43" i="3"/>
  <c r="B67" i="3"/>
  <c r="C90" i="4"/>
  <c r="C90" i="12"/>
  <c r="G91" i="3"/>
  <c r="B91" i="3"/>
  <c r="B43" i="3"/>
  <c r="C42" i="4"/>
  <c r="C42" i="12"/>
  <c r="O39" i="3"/>
  <c r="O87" i="3"/>
  <c r="L87" i="3"/>
  <c r="L39" i="3"/>
  <c r="G87" i="3"/>
  <c r="G39" i="3"/>
  <c r="B87" i="3"/>
  <c r="B63" i="3"/>
  <c r="B39" i="3"/>
  <c r="C86" i="4"/>
  <c r="C38" i="4"/>
  <c r="C86" i="12"/>
  <c r="C38" i="12"/>
  <c r="O35" i="3"/>
  <c r="O83" i="3"/>
  <c r="L83" i="3"/>
  <c r="L35" i="3"/>
  <c r="G83" i="3"/>
  <c r="B83" i="3"/>
  <c r="B35" i="3"/>
  <c r="C34" i="4"/>
  <c r="C34" i="12"/>
  <c r="G35" i="3"/>
  <c r="B59" i="3"/>
  <c r="C82" i="4"/>
  <c r="C82" i="12"/>
  <c r="O31" i="3"/>
  <c r="O79" i="3"/>
  <c r="L79" i="3"/>
  <c r="L31" i="3"/>
  <c r="G79" i="3"/>
  <c r="G31" i="3"/>
  <c r="B79" i="3"/>
  <c r="B55" i="3"/>
  <c r="B31" i="3"/>
  <c r="C78" i="4"/>
  <c r="C30" i="4"/>
  <c r="C78" i="12"/>
  <c r="C30" i="12"/>
  <c r="E23" i="1"/>
  <c r="C23" i="1"/>
  <c r="E19" i="1"/>
  <c r="E19" i="5" s="1"/>
  <c r="C19" i="1"/>
  <c r="C19" i="5" s="1"/>
  <c r="B19" i="5"/>
  <c r="C24" i="1"/>
  <c r="E24" i="1"/>
  <c r="C25" i="1"/>
  <c r="E25" i="1"/>
  <c r="E21" i="1"/>
  <c r="E21" i="5" s="1"/>
  <c r="C21" i="1"/>
  <c r="C21" i="5" s="1"/>
  <c r="B21" i="5"/>
  <c r="E17" i="1"/>
  <c r="E17" i="5" s="1"/>
  <c r="C17" i="1"/>
  <c r="C17" i="5" s="1"/>
  <c r="B17" i="5"/>
  <c r="E13" i="1"/>
  <c r="E13" i="5" s="1"/>
  <c r="C13" i="1"/>
  <c r="C13" i="5" s="1"/>
  <c r="B13" i="5"/>
  <c r="E9" i="1"/>
  <c r="E9" i="5" s="1"/>
  <c r="C9" i="1"/>
  <c r="C9" i="5" s="1"/>
  <c r="B9" i="5"/>
  <c r="E15" i="1"/>
  <c r="E15" i="5" s="1"/>
  <c r="C15" i="1"/>
  <c r="C15" i="5" s="1"/>
  <c r="B15" i="5"/>
  <c r="E11" i="1"/>
  <c r="E11" i="5" s="1"/>
  <c r="C11" i="1"/>
  <c r="C11" i="5" s="1"/>
  <c r="B11" i="5"/>
  <c r="E7" i="1"/>
  <c r="E7" i="5" s="1"/>
  <c r="C7" i="1"/>
  <c r="C7" i="5" s="1"/>
  <c r="B7" i="5"/>
  <c r="C20" i="1"/>
  <c r="C20" i="5" s="1"/>
  <c r="E20" i="1"/>
  <c r="E20" i="5" s="1"/>
  <c r="B20" i="5"/>
  <c r="E16" i="1"/>
  <c r="E16" i="5" s="1"/>
  <c r="C16" i="1"/>
  <c r="C16" i="5" s="1"/>
  <c r="B16" i="5"/>
  <c r="C12" i="1"/>
  <c r="C12" i="5" s="1"/>
  <c r="E12" i="1"/>
  <c r="E12" i="5" s="1"/>
  <c r="B12" i="5"/>
  <c r="E8" i="1"/>
  <c r="E8" i="5" s="1"/>
  <c r="C8" i="1"/>
  <c r="C8" i="5" s="1"/>
  <c r="B8" i="5"/>
  <c r="C22" i="1"/>
  <c r="C22" i="5" s="1"/>
  <c r="E22" i="1"/>
  <c r="E22" i="5" s="1"/>
  <c r="B22" i="5"/>
  <c r="C18" i="1"/>
  <c r="C18" i="5" s="1"/>
  <c r="E18" i="1"/>
  <c r="E18" i="5" s="1"/>
  <c r="B18" i="5"/>
  <c r="C14" i="1"/>
  <c r="C14" i="5" s="1"/>
  <c r="E14" i="1"/>
  <c r="E14" i="5" s="1"/>
  <c r="B14" i="5"/>
  <c r="C10" i="1"/>
  <c r="C10" i="5" s="1"/>
  <c r="E10" i="1"/>
  <c r="E10" i="5" s="1"/>
  <c r="B10" i="5"/>
  <c r="C6" i="1"/>
  <c r="C6" i="5" s="1"/>
  <c r="E6" i="1"/>
  <c r="E6" i="5" s="1"/>
  <c r="B6" i="5"/>
  <c r="C5" i="1"/>
  <c r="C5" i="5" s="1"/>
  <c r="E5" i="5"/>
  <c r="B5" i="5"/>
  <c r="C4" i="1"/>
  <c r="C4" i="5" s="1"/>
  <c r="E4" i="5"/>
  <c r="B4" i="5"/>
  <c r="C3" i="1"/>
  <c r="C3" i="5" s="1"/>
  <c r="B3" i="5"/>
  <c r="O51" i="3"/>
  <c r="L51" i="3"/>
  <c r="G51" i="3"/>
  <c r="C50" i="4"/>
  <c r="C2" i="4"/>
  <c r="C50" i="12"/>
  <c r="D25" i="1"/>
  <c r="L74" i="3"/>
  <c r="G74" i="3"/>
  <c r="C73" i="4"/>
  <c r="C25" i="4"/>
  <c r="O74" i="3"/>
  <c r="C73" i="12"/>
  <c r="O73" i="3"/>
  <c r="L73" i="3"/>
  <c r="C72" i="12"/>
  <c r="C72" i="4"/>
  <c r="C24" i="4"/>
  <c r="G73" i="3"/>
  <c r="O72" i="3"/>
  <c r="L72" i="3"/>
  <c r="G72" i="3"/>
  <c r="C71" i="12"/>
  <c r="C71" i="4"/>
  <c r="C23" i="4"/>
  <c r="D22" i="1"/>
  <c r="D22" i="5" s="1"/>
  <c r="O71" i="3"/>
  <c r="L71" i="3"/>
  <c r="G71" i="3"/>
  <c r="C70" i="4"/>
  <c r="C22" i="4"/>
  <c r="C70" i="12"/>
  <c r="D21" i="1"/>
  <c r="D21" i="5" s="1"/>
  <c r="C69" i="4"/>
  <c r="O70" i="3"/>
  <c r="L70" i="3"/>
  <c r="G70" i="3"/>
  <c r="C21" i="4"/>
  <c r="C69" i="12"/>
  <c r="O69" i="3"/>
  <c r="L69" i="3"/>
  <c r="G69" i="3"/>
  <c r="C20" i="4"/>
  <c r="C68" i="4"/>
  <c r="C68" i="12"/>
  <c r="C67" i="4"/>
  <c r="O68" i="3"/>
  <c r="L68" i="3"/>
  <c r="G68" i="3"/>
  <c r="C67" i="12"/>
  <c r="C19" i="4"/>
  <c r="O67" i="3"/>
  <c r="L67" i="3"/>
  <c r="G67" i="3"/>
  <c r="C66" i="4"/>
  <c r="C18" i="4"/>
  <c r="C66" i="12"/>
  <c r="D17" i="1"/>
  <c r="D17" i="5" s="1"/>
  <c r="O66" i="3"/>
  <c r="L66" i="3"/>
  <c r="C17" i="4"/>
  <c r="G66" i="3"/>
  <c r="C65" i="4"/>
  <c r="C65" i="12"/>
  <c r="O65" i="3"/>
  <c r="L65" i="3"/>
  <c r="G65" i="3"/>
  <c r="C64" i="4"/>
  <c r="C16" i="4"/>
  <c r="C64" i="12"/>
  <c r="O64" i="3"/>
  <c r="L64" i="3"/>
  <c r="G64" i="3"/>
  <c r="C63" i="4"/>
  <c r="C63" i="12"/>
  <c r="C15" i="4"/>
  <c r="D14" i="1"/>
  <c r="D14" i="5" s="1"/>
  <c r="O63" i="3"/>
  <c r="L63" i="3"/>
  <c r="G63" i="3"/>
  <c r="C62" i="4"/>
  <c r="C14" i="4"/>
  <c r="C62" i="12"/>
  <c r="O62" i="3"/>
  <c r="L62" i="3"/>
  <c r="G62" i="3"/>
  <c r="C13" i="4"/>
  <c r="C61" i="4"/>
  <c r="C61" i="12"/>
  <c r="O61" i="3"/>
  <c r="L61" i="3"/>
  <c r="G61" i="3"/>
  <c r="C12" i="4"/>
  <c r="C60" i="12"/>
  <c r="C60" i="4"/>
  <c r="O60" i="3"/>
  <c r="L60" i="3"/>
  <c r="G60" i="3"/>
  <c r="C59" i="4"/>
  <c r="C59" i="12"/>
  <c r="C11" i="4"/>
  <c r="O59" i="3"/>
  <c r="L59" i="3"/>
  <c r="G59" i="3"/>
  <c r="C58" i="4"/>
  <c r="C10" i="4"/>
  <c r="C58" i="12"/>
  <c r="D9" i="1"/>
  <c r="D9" i="5" s="1"/>
  <c r="O58" i="3"/>
  <c r="G58" i="3"/>
  <c r="C57" i="4"/>
  <c r="C9" i="4"/>
  <c r="L58" i="3"/>
  <c r="C57" i="12"/>
  <c r="O57" i="3"/>
  <c r="L57" i="3"/>
  <c r="G57" i="3"/>
  <c r="C8" i="4"/>
  <c r="C56" i="12"/>
  <c r="C56" i="4"/>
  <c r="O56" i="3"/>
  <c r="L56" i="3"/>
  <c r="G56" i="3"/>
  <c r="C55" i="12"/>
  <c r="C7" i="4"/>
  <c r="C55" i="4"/>
  <c r="D6" i="1"/>
  <c r="D6" i="5" s="1"/>
  <c r="O55" i="3"/>
  <c r="L55" i="3"/>
  <c r="G55" i="3"/>
  <c r="C54" i="4"/>
  <c r="C6" i="4"/>
  <c r="C54" i="12"/>
  <c r="C53" i="4"/>
  <c r="O54" i="3"/>
  <c r="L54" i="3"/>
  <c r="G54" i="3"/>
  <c r="C5" i="4"/>
  <c r="C53" i="12"/>
  <c r="O53" i="3"/>
  <c r="L53" i="3"/>
  <c r="G53" i="3"/>
  <c r="C52" i="4"/>
  <c r="C4" i="4"/>
  <c r="C52" i="12"/>
  <c r="C51" i="4"/>
  <c r="O52" i="3"/>
  <c r="L52" i="3"/>
  <c r="G52" i="3"/>
  <c r="C51" i="12"/>
  <c r="C3" i="4"/>
  <c r="D20" i="1"/>
  <c r="D20" i="5" s="1"/>
  <c r="O21" i="3"/>
  <c r="L21" i="3"/>
  <c r="G21" i="3"/>
  <c r="B21" i="3"/>
  <c r="C20" i="12"/>
  <c r="O14" i="3"/>
  <c r="L14" i="3"/>
  <c r="G14" i="3"/>
  <c r="B14" i="3"/>
  <c r="C13" i="12"/>
  <c r="D11" i="1"/>
  <c r="D11" i="5" s="1"/>
  <c r="O12" i="3"/>
  <c r="L12" i="3"/>
  <c r="G12" i="3"/>
  <c r="B12" i="3"/>
  <c r="C11" i="12"/>
  <c r="O6" i="3"/>
  <c r="L6" i="3"/>
  <c r="G6" i="3"/>
  <c r="B6" i="3"/>
  <c r="C5" i="12"/>
  <c r="D4" i="1"/>
  <c r="D4" i="5" s="1"/>
  <c r="O5" i="3"/>
  <c r="L5" i="3"/>
  <c r="G5" i="3"/>
  <c r="B5" i="3"/>
  <c r="C4" i="12"/>
  <c r="D3" i="1"/>
  <c r="D3" i="5" s="1"/>
  <c r="B14" i="11"/>
  <c r="O4" i="3"/>
  <c r="L4" i="3"/>
  <c r="G4" i="3"/>
  <c r="B4" i="3"/>
  <c r="C3" i="12"/>
  <c r="C25" i="12"/>
  <c r="O26" i="3"/>
  <c r="G26" i="3"/>
  <c r="B26" i="3"/>
  <c r="L26" i="3"/>
  <c r="D24" i="1"/>
  <c r="O25" i="3"/>
  <c r="L25" i="3"/>
  <c r="G25" i="3"/>
  <c r="B25" i="3"/>
  <c r="C24" i="12"/>
  <c r="D23" i="1"/>
  <c r="O24" i="3"/>
  <c r="L24" i="3"/>
  <c r="G24" i="3"/>
  <c r="B24" i="3"/>
  <c r="C23" i="12"/>
  <c r="C17" i="12"/>
  <c r="L18" i="3"/>
  <c r="O18" i="3"/>
  <c r="G18" i="3"/>
  <c r="B18" i="3"/>
  <c r="D16" i="1"/>
  <c r="D16" i="5" s="1"/>
  <c r="O17" i="3"/>
  <c r="L17" i="3"/>
  <c r="G17" i="3"/>
  <c r="B17" i="3"/>
  <c r="C16" i="12"/>
  <c r="D15" i="1"/>
  <c r="D15" i="5" s="1"/>
  <c r="O16" i="3"/>
  <c r="L16" i="3"/>
  <c r="G16" i="3"/>
  <c r="B16" i="3"/>
  <c r="C15" i="12"/>
  <c r="D13" i="1"/>
  <c r="D13" i="5" s="1"/>
  <c r="C9" i="12"/>
  <c r="O10" i="3"/>
  <c r="G10" i="3"/>
  <c r="B10" i="3"/>
  <c r="L10" i="3"/>
  <c r="D8" i="1"/>
  <c r="D8" i="5" s="1"/>
  <c r="O9" i="3"/>
  <c r="L9" i="3"/>
  <c r="G9" i="3"/>
  <c r="B9" i="3"/>
  <c r="C8" i="12"/>
  <c r="D7" i="1"/>
  <c r="D7" i="5" s="1"/>
  <c r="O8" i="3"/>
  <c r="L8" i="3"/>
  <c r="G8" i="3"/>
  <c r="B8" i="3"/>
  <c r="C7" i="12"/>
  <c r="D5" i="1"/>
  <c r="D5" i="5" s="1"/>
  <c r="B13" i="11"/>
  <c r="O3" i="3"/>
  <c r="L3" i="3"/>
  <c r="B3" i="3"/>
  <c r="C2" i="12"/>
  <c r="G3" i="3"/>
  <c r="O22" i="3"/>
  <c r="L22" i="3"/>
  <c r="G22" i="3"/>
  <c r="B22" i="3"/>
  <c r="C21" i="12"/>
  <c r="D19" i="1"/>
  <c r="D19" i="5" s="1"/>
  <c r="O20" i="3"/>
  <c r="L20" i="3"/>
  <c r="G20" i="3"/>
  <c r="B20" i="3"/>
  <c r="C19" i="12"/>
  <c r="D12" i="1"/>
  <c r="D12" i="5" s="1"/>
  <c r="O13" i="3"/>
  <c r="L13" i="3"/>
  <c r="G13" i="3"/>
  <c r="B13" i="3"/>
  <c r="C12" i="12"/>
  <c r="L19" i="3"/>
  <c r="G19" i="3"/>
  <c r="C18" i="12"/>
  <c r="O19" i="3"/>
  <c r="B19" i="3"/>
  <c r="O11" i="3"/>
  <c r="C10" i="12"/>
  <c r="L11" i="3"/>
  <c r="G11" i="3"/>
  <c r="B11" i="3"/>
  <c r="O23" i="3"/>
  <c r="L23" i="3"/>
  <c r="G23" i="3"/>
  <c r="B23" i="3"/>
  <c r="C22" i="12"/>
  <c r="D18" i="1"/>
  <c r="D18" i="5" s="1"/>
  <c r="O15" i="3"/>
  <c r="L15" i="3"/>
  <c r="G15" i="3"/>
  <c r="B15" i="3"/>
  <c r="C14" i="12"/>
  <c r="D10" i="1"/>
  <c r="D10" i="5" s="1"/>
  <c r="O7" i="3"/>
  <c r="L7" i="3"/>
  <c r="G7" i="3"/>
  <c r="B7" i="3"/>
  <c r="C6" i="12"/>
  <c r="C4" i="6" l="1"/>
  <c r="D4" i="6"/>
  <c r="H101" i="3"/>
  <c r="H103" i="3"/>
  <c r="H107" i="3"/>
  <c r="H104" i="3"/>
  <c r="H105" i="3"/>
  <c r="H102" i="3"/>
  <c r="H106" i="3"/>
  <c r="I125" i="3"/>
  <c r="I127" i="3"/>
  <c r="I124" i="3"/>
  <c r="I126" i="3"/>
  <c r="I103" i="3"/>
  <c r="I105" i="3"/>
  <c r="I107" i="3"/>
  <c r="I102" i="3"/>
  <c r="I104" i="3"/>
  <c r="I106" i="3"/>
  <c r="I101" i="3"/>
  <c r="H120" i="3"/>
  <c r="H119" i="3"/>
  <c r="H121" i="3"/>
  <c r="H118" i="3"/>
  <c r="M8" i="3" l="1"/>
  <c r="P8" i="3" s="1"/>
  <c r="H7" i="5" s="1"/>
  <c r="F3" i="5" l="1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" i="1"/>
  <c r="F2" i="5" s="1"/>
  <c r="D2" i="5"/>
  <c r="I111" i="3" l="1"/>
  <c r="I113" i="3"/>
  <c r="I115" i="3"/>
  <c r="D17" i="6"/>
  <c r="I114" i="3" l="1"/>
  <c r="I112" i="3"/>
  <c r="G20" i="5"/>
  <c r="G10" i="5"/>
  <c r="G21" i="5"/>
  <c r="G22" i="5"/>
  <c r="G3" i="5"/>
  <c r="C17" i="6"/>
  <c r="I9" i="5"/>
  <c r="M20" i="3"/>
  <c r="P20" i="3" s="1"/>
  <c r="H19" i="5" s="1"/>
  <c r="G4" i="5"/>
  <c r="G13" i="5"/>
  <c r="G14" i="5"/>
  <c r="G2" i="5"/>
  <c r="G12" i="5"/>
  <c r="G5" i="5"/>
  <c r="G8" i="5"/>
  <c r="G6" i="5"/>
  <c r="G9" i="5"/>
  <c r="G17" i="5"/>
  <c r="G11" i="5"/>
  <c r="G18" i="5"/>
  <c r="G15" i="5"/>
  <c r="G16" i="5"/>
  <c r="G19" i="5"/>
  <c r="I110" i="3"/>
  <c r="G7" i="5"/>
  <c r="M4" i="3"/>
  <c r="P4" i="3" s="1"/>
  <c r="H3" i="5" s="1"/>
  <c r="J8" i="5"/>
  <c r="K10" i="5"/>
  <c r="J12" i="5"/>
  <c r="I14" i="5"/>
  <c r="M12" i="3"/>
  <c r="P12" i="3" s="1"/>
  <c r="H11" i="5" s="1"/>
  <c r="K5" i="5"/>
  <c r="I3" i="5"/>
  <c r="J16" i="5"/>
  <c r="I17" i="5"/>
  <c r="I13" i="5"/>
  <c r="M18" i="3"/>
  <c r="P18" i="3" s="1"/>
  <c r="H17" i="5" s="1"/>
  <c r="M3" i="3"/>
  <c r="P3" i="3" s="1"/>
  <c r="K2" i="5"/>
  <c r="J11" i="5"/>
  <c r="J19" i="5"/>
  <c r="K8" i="5"/>
  <c r="J22" i="5"/>
  <c r="M13" i="3"/>
  <c r="P13" i="3" s="1"/>
  <c r="H12" i="5" s="1"/>
  <c r="J3" i="5"/>
  <c r="I4" i="5"/>
  <c r="M26" i="3"/>
  <c r="J7" i="5"/>
  <c r="J18" i="5"/>
  <c r="M19" i="3"/>
  <c r="P19" i="3" s="1"/>
  <c r="H18" i="5" s="1"/>
  <c r="I5" i="5"/>
  <c r="I12" i="5"/>
  <c r="M7" i="3"/>
  <c r="P7" i="3" s="1"/>
  <c r="H6" i="5" s="1"/>
  <c r="I8" i="5"/>
  <c r="I22" i="5"/>
  <c r="I7" i="5"/>
  <c r="J14" i="5"/>
  <c r="J13" i="5"/>
  <c r="M14" i="3"/>
  <c r="P14" i="3" s="1"/>
  <c r="H13" i="5" s="1"/>
  <c r="M9" i="3"/>
  <c r="P9" i="3" s="1"/>
  <c r="H8" i="5" s="1"/>
  <c r="I6" i="5"/>
  <c r="J2" i="5"/>
  <c r="K7" i="5"/>
  <c r="M16" i="3"/>
  <c r="P16" i="3" s="1"/>
  <c r="H15" i="5" s="1"/>
  <c r="J6" i="5"/>
  <c r="M23" i="3"/>
  <c r="J17" i="5"/>
  <c r="K12" i="5"/>
  <c r="M6" i="3"/>
  <c r="M25" i="3"/>
  <c r="K9" i="5"/>
  <c r="M10" i="3"/>
  <c r="P10" i="3" s="1"/>
  <c r="H9" i="5" s="1"/>
  <c r="I16" i="5"/>
  <c r="J9" i="5"/>
  <c r="K6" i="5"/>
  <c r="K22" i="5"/>
  <c r="K4" i="5"/>
  <c r="M5" i="3"/>
  <c r="M21" i="3"/>
  <c r="H124" i="3" s="1"/>
  <c r="M11" i="3"/>
  <c r="P11" i="3" s="1"/>
  <c r="H10" i="5" s="1"/>
  <c r="M22" i="3"/>
  <c r="I10" i="5"/>
  <c r="M15" i="3"/>
  <c r="P15" i="3" s="1"/>
  <c r="H14" i="5" s="1"/>
  <c r="K11" i="5"/>
  <c r="I11" i="5"/>
  <c r="J21" i="5"/>
  <c r="M24" i="3"/>
  <c r="J10" i="5"/>
  <c r="J15" i="5"/>
  <c r="M17" i="3"/>
  <c r="P17" i="3" s="1"/>
  <c r="H16" i="5" s="1"/>
  <c r="I135" i="3" l="1"/>
  <c r="I130" i="3"/>
  <c r="I131" i="3"/>
  <c r="I134" i="3"/>
  <c r="I132" i="3"/>
  <c r="I133" i="3"/>
  <c r="H113" i="3"/>
  <c r="H112" i="3"/>
  <c r="H111" i="3"/>
  <c r="I138" i="3"/>
  <c r="H115" i="3"/>
  <c r="H114" i="3"/>
  <c r="H110" i="3"/>
  <c r="I141" i="3"/>
  <c r="H127" i="3"/>
  <c r="H141" i="3" s="1"/>
  <c r="I21" i="5" s="1"/>
  <c r="H125" i="3"/>
  <c r="H139" i="3" s="1"/>
  <c r="I19" i="5" s="1"/>
  <c r="H126" i="3"/>
  <c r="H140" i="3" s="1"/>
  <c r="I140" i="3"/>
  <c r="I139" i="3"/>
  <c r="K17" i="5"/>
  <c r="H2" i="5"/>
  <c r="J5" i="5" l="1"/>
  <c r="P6" i="3"/>
  <c r="H5" i="5" s="1"/>
  <c r="P5" i="3"/>
  <c r="H4" i="5" s="1"/>
  <c r="J4" i="5"/>
  <c r="H135" i="3"/>
  <c r="I2" i="5" s="1"/>
  <c r="H131" i="3"/>
  <c r="P23" i="3" s="1"/>
  <c r="H22" i="5" s="1"/>
  <c r="H130" i="3"/>
  <c r="P22" i="3" s="1"/>
  <c r="H21" i="5" s="1"/>
  <c r="H132" i="3"/>
  <c r="P24" i="3" s="1"/>
  <c r="H133" i="3"/>
  <c r="P25" i="3" s="1"/>
  <c r="H134" i="3"/>
  <c r="P26" i="3" s="1"/>
  <c r="I142" i="3"/>
  <c r="K21" i="5"/>
  <c r="K19" i="5"/>
  <c r="K3" i="5"/>
  <c r="H138" i="3"/>
  <c r="I20" i="5" s="1"/>
  <c r="K13" i="5"/>
  <c r="K14" i="5"/>
  <c r="K16" i="5"/>
  <c r="K20" i="5" l="1"/>
  <c r="P21" i="3"/>
  <c r="H20" i="5" s="1"/>
  <c r="J20" i="5"/>
  <c r="K18" i="5"/>
  <c r="I15" i="5"/>
  <c r="K15" i="5"/>
  <c r="H142" i="3"/>
  <c r="I18" i="5"/>
</calcChain>
</file>

<file path=xl/sharedStrings.xml><?xml version="1.0" encoding="utf-8"?>
<sst xmlns="http://schemas.openxmlformats.org/spreadsheetml/2006/main" count="3813" uniqueCount="1583">
  <si>
    <t>Well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</si>
  <si>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</si>
  <si>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</si>
  <si>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</si>
  <si>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</si>
  <si>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</si>
  <si>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</si>
  <si>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</si>
  <si>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</si>
  <si>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</si>
  <si>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</si>
  <si>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</si>
  <si>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</si>
  <si>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</si>
  <si>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</si>
  <si>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</si>
  <si>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</si>
  <si>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</si>
  <si>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</si>
  <si>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</si>
  <si>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</si>
  <si>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</si>
  <si>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</si>
  <si>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</si>
  <si>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</si>
  <si>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</si>
  <si>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</si>
  <si>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</si>
  <si>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</si>
  <si>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</si>
  <si>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</si>
  <si>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</si>
  <si>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</si>
  <si>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</si>
  <si>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</si>
  <si>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</si>
  <si>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</si>
  <si>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</si>
  <si>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</si>
  <si>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</si>
  <si>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</si>
  <si>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</si>
  <si>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</si>
  <si>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</si>
  <si>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</si>
  <si>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</si>
  <si>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</si>
  <si>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</si>
  <si>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</si>
  <si>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</si>
  <si>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</si>
  <si>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</si>
  <si>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</si>
  <si>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</si>
  <si>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</si>
  <si>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</si>
  <si>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</si>
  <si>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</si>
  <si>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</si>
  <si>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</si>
  <si>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</si>
  <si>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</si>
  <si>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</si>
  <si>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</si>
  <si>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</si>
  <si>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</si>
  <si>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</si>
  <si>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</si>
  <si>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</si>
  <si>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</si>
  <si>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</si>
  <si>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</si>
  <si>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</si>
  <si>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</si>
  <si>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</si>
  <si>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</si>
  <si>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</si>
  <si>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</si>
  <si>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</si>
  <si>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</si>
  <si>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</si>
  <si>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</si>
  <si>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</si>
  <si>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</si>
  <si>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</si>
  <si>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</si>
  <si>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</si>
  <si>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</si>
  <si>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</si>
  <si>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</si>
  <si>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</si>
  <si>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</si>
  <si>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</si>
  <si>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</si>
  <si>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</si>
  <si>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</si>
  <si>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AVG</t>
  </si>
  <si>
    <t>SD</t>
  </si>
  <si>
    <t>Test Samples</t>
  </si>
  <si>
    <t>D1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</si>
  <si>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</si>
  <si>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</si>
  <si>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</si>
  <si>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</si>
  <si>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</si>
  <si>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</si>
  <si>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</si>
  <si>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</si>
  <si>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</si>
  <si>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</si>
  <si>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PPC</t>
  </si>
  <si>
    <t xml:space="preserve">Generally, only change data in yellow cells. Gray and white cells contain formulas for calculation or results. Please do not change them.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</si>
  <si>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</si>
  <si>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</si>
  <si>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</si>
  <si>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</si>
  <si>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</si>
  <si>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</si>
  <si>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</si>
  <si>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</si>
  <si>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</si>
  <si>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</si>
  <si>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</si>
  <si>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</si>
  <si>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Gene</t>
  </si>
  <si>
    <t>A01</t>
  </si>
  <si>
    <t>A02</t>
  </si>
  <si>
    <t>…..</t>
  </si>
  <si>
    <t>…</t>
  </si>
  <si>
    <t>QC call</t>
  </si>
  <si>
    <t>To analyze data, proceed with the following simple procedure:</t>
  </si>
  <si>
    <t>1.  If using a 384-well format (E or G) plate, download the “384-Well Format E Data Analysis Patch” to reformat a 384-well dataset into the correct four sets of 96 assays for each of the four samples.</t>
  </si>
  <si>
    <t>NTC Data</t>
  </si>
  <si>
    <t>NTC 1</t>
  </si>
  <si>
    <t>Identification Call</t>
  </si>
  <si>
    <t>dCt</t>
  </si>
  <si>
    <t>Ave</t>
  </si>
  <si>
    <t>Acidaminococcus fermentans</t>
  </si>
  <si>
    <t>Aerococcus christensenii</t>
  </si>
  <si>
    <t>Aerococcus urinae</t>
  </si>
  <si>
    <t>Aerococcus viridans</t>
  </si>
  <si>
    <t>Anaerococcus hydrogenalis</t>
  </si>
  <si>
    <t>Anaerococcus prevotii</t>
  </si>
  <si>
    <t>Atopobium vaginae</t>
  </si>
  <si>
    <t>Bacteroides fragilis</t>
  </si>
  <si>
    <t>Bacteroides ureolyticus</t>
  </si>
  <si>
    <t>Bifidobacterium bifidum</t>
  </si>
  <si>
    <t>Bifidobacterium breve</t>
  </si>
  <si>
    <t>Bifidobacterium dentium</t>
  </si>
  <si>
    <t>Bifidobacterium longum</t>
  </si>
  <si>
    <t>Campylobacter fetus</t>
  </si>
  <si>
    <t>Campylobacter gracilis</t>
  </si>
  <si>
    <t>Campylobacter rectus</t>
  </si>
  <si>
    <t>Campylobacter showae</t>
  </si>
  <si>
    <t>Candida albicans</t>
  </si>
  <si>
    <t>Candida glabrata</t>
  </si>
  <si>
    <t>Candida parapsilosis</t>
  </si>
  <si>
    <t>Capnocytophaga ochracea</t>
  </si>
  <si>
    <t>Capnocytophaga sputigena</t>
  </si>
  <si>
    <t>Chlamydia trachomatis</t>
  </si>
  <si>
    <t>Clostridium sordellii</t>
  </si>
  <si>
    <t>Corynebacterium aurimucosum</t>
  </si>
  <si>
    <t>Dialister pneumosintes</t>
  </si>
  <si>
    <t>Eggerthella sinensis</t>
  </si>
  <si>
    <t>Eikenella corrodens</t>
  </si>
  <si>
    <t>Enterococcus faecalis</t>
  </si>
  <si>
    <t>Finegoldia magna</t>
  </si>
  <si>
    <t>Fusobacterium nucleatum</t>
  </si>
  <si>
    <t>Fusobacterium periodonticum</t>
  </si>
  <si>
    <t>Gardnerella vaginalis</t>
  </si>
  <si>
    <t>Haemophilus ducreyi</t>
  </si>
  <si>
    <t>Haemophilus influenzae</t>
  </si>
  <si>
    <t>Lactobacillus acidophilus</t>
  </si>
  <si>
    <t>Lactobacillus crispatus</t>
  </si>
  <si>
    <t>Lactobacillus gasseri</t>
  </si>
  <si>
    <t>Lactobacillus iners</t>
  </si>
  <si>
    <t>Lactobacillus jensenii</t>
  </si>
  <si>
    <t>Lactobacillus reuteri</t>
  </si>
  <si>
    <t>Lactobacillus salivarius</t>
  </si>
  <si>
    <t>Lactobacillus vaginalis</t>
  </si>
  <si>
    <t>Mobiluncus curtisii</t>
  </si>
  <si>
    <t>Mobiluncus mulieris</t>
  </si>
  <si>
    <t>Morganella morganii</t>
  </si>
  <si>
    <t>Mycoplasma genitalium</t>
  </si>
  <si>
    <t>Mycoplasma hominis</t>
  </si>
  <si>
    <t>Neisseria gonorrhoeae</t>
  </si>
  <si>
    <t>Parvimonas micra</t>
  </si>
  <si>
    <t>Peptoniphilus asaccharolyticus</t>
  </si>
  <si>
    <t>Peptostreptococcus anaerobius</t>
  </si>
  <si>
    <t>Porphyromonas asaccharolytica</t>
  </si>
  <si>
    <t>Prevotella bivia</t>
  </si>
  <si>
    <t>Prevotella disiens</t>
  </si>
  <si>
    <t>Prevotella intermedia</t>
  </si>
  <si>
    <t>Prevotella melaninogenica</t>
  </si>
  <si>
    <t>Prevotella nigrescens</t>
  </si>
  <si>
    <t>Propionibacterium acnes</t>
  </si>
  <si>
    <t>Pseudomonas aeruginosa</t>
  </si>
  <si>
    <t>Selenomonas noxia</t>
  </si>
  <si>
    <t>Sneathia sanguinegens</t>
  </si>
  <si>
    <t>Staphylococcus aureus</t>
  </si>
  <si>
    <t>Staphylococcus epidermidis</t>
  </si>
  <si>
    <t>Staphylococcus saprophyticus</t>
  </si>
  <si>
    <t>Streptococcus agalactiae</t>
  </si>
  <si>
    <t>Streptococcus anginosus</t>
  </si>
  <si>
    <t>Streptococcus mitis</t>
  </si>
  <si>
    <t>Streptococcus salivarius</t>
  </si>
  <si>
    <t>Tannerella forsythia</t>
  </si>
  <si>
    <t>Treponema denticola</t>
  </si>
  <si>
    <t>Treponema pallidum</t>
  </si>
  <si>
    <t>Treponema socranskii</t>
  </si>
  <si>
    <t>Trichomonas vaginalis</t>
  </si>
  <si>
    <t>Ureaplasma parvum</t>
  </si>
  <si>
    <t>Ureaplasma urealyticum</t>
  </si>
  <si>
    <t>Varibaculum cambriense</t>
  </si>
  <si>
    <t>Veillonella parvula</t>
  </si>
  <si>
    <t>Pan Aspergillus/Candida</t>
  </si>
  <si>
    <t>Pan Bacteria 1</t>
  </si>
  <si>
    <t>Streptococcus constellatus</t>
  </si>
  <si>
    <t>Actinomyces israelii</t>
  </si>
  <si>
    <t>Actinomyces naeslundii</t>
  </si>
  <si>
    <t>Actinomyces odontolyticus</t>
  </si>
  <si>
    <t>Actinomyces urogenitalis</t>
  </si>
  <si>
    <t>Bifidobacterium scardovii</t>
  </si>
  <si>
    <t>Candida krusei</t>
  </si>
  <si>
    <t>Capnocytophaga gingivalis</t>
  </si>
  <si>
    <t>Leptotrichia amnionii</t>
  </si>
  <si>
    <t>Methylobacterium mesophilicum</t>
  </si>
  <si>
    <t>Porphyromonas gingivalis</t>
  </si>
  <si>
    <t>Prevotella buccalis</t>
  </si>
  <si>
    <t>Hs/Mm.GAPDH</t>
  </si>
  <si>
    <t>Hs/Mm.HBB1</t>
  </si>
  <si>
    <t>Pan Bacteria 3</t>
  </si>
  <si>
    <t>PPC = 22(+/-2)?</t>
  </si>
  <si>
    <t>bacinfo name</t>
  </si>
  <si>
    <t>label</t>
  </si>
  <si>
    <t>bacinfo descr. exact match</t>
  </si>
  <si>
    <t>May detect</t>
  </si>
  <si>
    <t>Sensitivity</t>
  </si>
  <si>
    <t>Abiotrophia defectiva</t>
  </si>
  <si>
    <t/>
  </si>
  <si>
    <t xml:space="preserve"> </t>
  </si>
  <si>
    <t>Achromobacter xylosoxidans</t>
  </si>
  <si>
    <t>Bordetella hinzii</t>
  </si>
  <si>
    <t>Acinetobacter baumannii</t>
  </si>
  <si>
    <t>Acinetobacter calcoaceticus</t>
  </si>
  <si>
    <t>Acinetobacter spp</t>
  </si>
  <si>
    <t>Acinetobacter calcoaceticus,Acinetobacter rhizosphaerae</t>
  </si>
  <si>
    <t>Acinetobacter guillouiae,Acinetobacter septicus,Acinetobacter ursingii</t>
  </si>
  <si>
    <t>Acinetobacter haemolyticus</t>
  </si>
  <si>
    <t>Acinetobacter baylyi,Acinetobacter ursingii</t>
  </si>
  <si>
    <t>Actinobacillus hominis</t>
  </si>
  <si>
    <t>Actinobacillus suis</t>
  </si>
  <si>
    <t>Actinomyces europaeus</t>
  </si>
  <si>
    <t>Actinomyces gerencseriae</t>
  </si>
  <si>
    <t>Actinomyces graevenitzii</t>
  </si>
  <si>
    <t>Actinomyces lingnae</t>
  </si>
  <si>
    <t>Actinomyces radingae</t>
  </si>
  <si>
    <t>Actinomyces suimastitidis</t>
  </si>
  <si>
    <t>Actinomyces viscosus</t>
  </si>
  <si>
    <t>Aeromonas hydrophila</t>
  </si>
  <si>
    <t>Aeromonas spp 1</t>
  </si>
  <si>
    <t>Aeromonas enteropelogenes,Aeromonas hydrophila,Aeromonas punctata,Aeromonas media</t>
  </si>
  <si>
    <t>Shewanella benthica</t>
  </si>
  <si>
    <t>Aeromonas sobria</t>
  </si>
  <si>
    <t>Aeromonas spp 2</t>
  </si>
  <si>
    <t>Aeromonas veronii,Aeromonas sobria</t>
  </si>
  <si>
    <t>Aggregatibacter actinomycetemcomitans</t>
  </si>
  <si>
    <t>Bibersteinia trehalosi</t>
  </si>
  <si>
    <t>Aggregatibacter segnis</t>
  </si>
  <si>
    <t>Akkermansia muciniphila</t>
  </si>
  <si>
    <t>Alcaligenes faecalis</t>
  </si>
  <si>
    <t>Alistipes putredinis</t>
  </si>
  <si>
    <t>Anaerococcus lactolyticus</t>
  </si>
  <si>
    <t>Anaeroglobus geminatus</t>
  </si>
  <si>
    <t>Anaerostipes caccae</t>
  </si>
  <si>
    <t>Anaerotruncus colihominis</t>
  </si>
  <si>
    <t>Arcobacter butzleri</t>
  </si>
  <si>
    <t>Arcobacter skirrowii</t>
  </si>
  <si>
    <t>Arcobacter cryaerophilus</t>
  </si>
  <si>
    <t>Aspergillus flavus</t>
  </si>
  <si>
    <t>Aspergillus fumigatus</t>
  </si>
  <si>
    <t>Atopobium parvulum</t>
  </si>
  <si>
    <t>Atopobium rimae</t>
  </si>
  <si>
    <t>Bacillus anthracis</t>
  </si>
  <si>
    <t>Bacillus weihenstephanensis,Bacillus cereus</t>
  </si>
  <si>
    <t>Bacillus cereus</t>
  </si>
  <si>
    <t>Bacillus spp 1</t>
  </si>
  <si>
    <t>Bacillus anthracis,Bacillus cereus</t>
  </si>
  <si>
    <t>Bacillus cytotoxicus,Bacillus weihenstephanensis,Bacillus amyloliquefaciens</t>
  </si>
  <si>
    <t>Bacillus licheniformis</t>
  </si>
  <si>
    <t>Bacillus spp 2</t>
  </si>
  <si>
    <t>Bacillus sonorensis,Bacillus licheniformis</t>
  </si>
  <si>
    <t>Bacillus subtilis</t>
  </si>
  <si>
    <t>Bacillus spp 3</t>
  </si>
  <si>
    <t>Bacillus malacitensis,Bacillus subtilis</t>
  </si>
  <si>
    <t>Bacillus amyloliquefaciens</t>
  </si>
  <si>
    <t>Bacteroides caccae</t>
  </si>
  <si>
    <t>Bacteroides coprocola</t>
  </si>
  <si>
    <t>Bacteroides coprophilus</t>
  </si>
  <si>
    <t>Bacteroides dorei</t>
  </si>
  <si>
    <t>Bacteroides eggerthii</t>
  </si>
  <si>
    <t>Bacteroides intestinalis</t>
  </si>
  <si>
    <t>Bacteroides ovatus</t>
  </si>
  <si>
    <t>Bacteroides pectinophilus</t>
  </si>
  <si>
    <t>Bacteroides plebeius</t>
  </si>
  <si>
    <t>Bacteroides sp. 1_1_6</t>
  </si>
  <si>
    <t>Bacteroides thetaiotaomicron</t>
  </si>
  <si>
    <t>Bacteroides sp. 2_2_4</t>
  </si>
  <si>
    <t>Bacteroides sp. 4_3_47FAA</t>
  </si>
  <si>
    <t>Bacteroides vulgatus</t>
  </si>
  <si>
    <t>Bacteroides stercoris</t>
  </si>
  <si>
    <t>Bacteroides acidifaciens,Bacteroides finegoldii,Bacteroides fragilis,Bacteroides ovatus,Bacteroides salyersiae</t>
  </si>
  <si>
    <t>Bacteroides acidofaciens,Bacteroides coprocola</t>
  </si>
  <si>
    <t>Bifidobacterium adolescentis</t>
  </si>
  <si>
    <t>Bifidobacterium pseudocatenulatum</t>
  </si>
  <si>
    <t>Blautia hydrogenotrophica</t>
  </si>
  <si>
    <t>Bordetella parapertussis</t>
  </si>
  <si>
    <t>Bordetella spp</t>
  </si>
  <si>
    <t>Bordetella bronchiseptica,Bordetella parapertussis,Bordetella pertussis</t>
  </si>
  <si>
    <t>Brevibacillus agri</t>
  </si>
  <si>
    <t>Brevibacillus brevis</t>
  </si>
  <si>
    <t>Brevibacillus reuszeri</t>
  </si>
  <si>
    <t>Brevibacterium casei</t>
  </si>
  <si>
    <t>Brevundimonas diminuta</t>
  </si>
  <si>
    <t>Brevundimonas vesicularis</t>
  </si>
  <si>
    <t>Burkholderia cepacia</t>
  </si>
  <si>
    <t>Burkholderia spp 1</t>
  </si>
  <si>
    <t>Burkholderia vietnamiensis,Burkholderia pyrrocinia,Burkholderia cenocepacia,Burkholderia cepacia</t>
  </si>
  <si>
    <t>Burkholderia gladioli</t>
  </si>
  <si>
    <t>Burkholderia mallei</t>
  </si>
  <si>
    <t>Burkholderia spp 2</t>
  </si>
  <si>
    <t>Burkholderia pseudomallei,Burkholderia mallei</t>
  </si>
  <si>
    <t>Butyricicoccus pullicaecorum</t>
  </si>
  <si>
    <t>Clostridium thermocellum</t>
  </si>
  <si>
    <t>Butyrivibrio crossotus</t>
  </si>
  <si>
    <t>Butyrivibrio fibrisolvens</t>
  </si>
  <si>
    <t>Campylobacter coli</t>
  </si>
  <si>
    <t>Campylobacter spp 1</t>
  </si>
  <si>
    <t>Campylobacter jejuni,Campylobacter coli</t>
  </si>
  <si>
    <t>Campylobacter concisus</t>
  </si>
  <si>
    <t>Campylobacter hyointestinalis,Campylobacter lanienae</t>
  </si>
  <si>
    <t>Campylobacter jejuni</t>
  </si>
  <si>
    <t>Campylobacter spp 2</t>
  </si>
  <si>
    <t>Campylobacter coli,Campylobacter subantarcticus,Campylobacter lari,Campylobacter jejuni</t>
  </si>
  <si>
    <t>Campylobacter sputorum</t>
  </si>
  <si>
    <t>Campylobacter upsaliensis</t>
  </si>
  <si>
    <t>Campylobacter cuniculorum,Campylobacter helveticus,Helicobacter bilis</t>
  </si>
  <si>
    <t>Candida orthopsilosis,Candida metapsilosis</t>
  </si>
  <si>
    <t>Candida tropicalis</t>
  </si>
  <si>
    <t>Capnocytophaga granulosa</t>
  </si>
  <si>
    <t>Cardiobacterium hominis</t>
  </si>
  <si>
    <t>Catellicoccus marimammalium</t>
  </si>
  <si>
    <t>Catenibacterium mitsuokai</t>
  </si>
  <si>
    <t>Catonella morbi</t>
  </si>
  <si>
    <t>Chlamydophila pneumoniae</t>
  </si>
  <si>
    <t>Chlamydophila psittaci</t>
  </si>
  <si>
    <t>Chlamydophila abortus</t>
  </si>
  <si>
    <t>Citrobacter freundii</t>
  </si>
  <si>
    <t>Dickeya dadantii,Klebsiella oxytoca,Serratia marcescens,Enterobacter amnigenus,Pantoea dispersa,Raoultella terrigena</t>
  </si>
  <si>
    <t>Citrobacter youngae</t>
  </si>
  <si>
    <t>Citrobacter rodentium</t>
  </si>
  <si>
    <t>Clostridium difficile</t>
  </si>
  <si>
    <t>Clostridium nexile</t>
  </si>
  <si>
    <t>Clostridium hylemonae,Dorea formicigenerans,Roseburia faecis,Ruminococcus gnavus,Ruminococcus obeum,Ruminococcus torques,Blautia producta</t>
  </si>
  <si>
    <t>Clostridium perfringens</t>
  </si>
  <si>
    <t>Clostridium septicum</t>
  </si>
  <si>
    <t>Clostridium sp. M62/1</t>
  </si>
  <si>
    <t>Clostridium sp. SS2/1</t>
  </si>
  <si>
    <t>Clostridium tetani</t>
  </si>
  <si>
    <t>Collinsella aerofaciens</t>
  </si>
  <si>
    <t>Coprococcus comes</t>
  </si>
  <si>
    <t>Coprococcus eutactus</t>
  </si>
  <si>
    <t>Corynebacterium diphtheriae</t>
  </si>
  <si>
    <t>Corynebacterium simulans,Corynebacterium freneyi</t>
  </si>
  <si>
    <t>Corynebacterium durum</t>
  </si>
  <si>
    <t>Corynebacterium matruchotii</t>
  </si>
  <si>
    <t>Corynebacterium pseudodiphtheriticum</t>
  </si>
  <si>
    <t>Coxiella burnetii</t>
  </si>
  <si>
    <t>Desulfovibrio desulfuricans</t>
  </si>
  <si>
    <t>Desulfovibrio piger</t>
  </si>
  <si>
    <t>Desulfovibrio vulgaris</t>
  </si>
  <si>
    <t>Dialister invisus</t>
  </si>
  <si>
    <t>Dorea formicigenerans</t>
  </si>
  <si>
    <t>Dorea longicatena</t>
  </si>
  <si>
    <t>Ehrlichia canis</t>
  </si>
  <si>
    <t>Elizabethkingia meningoseptica</t>
  </si>
  <si>
    <t>Enterobacter cloacae</t>
  </si>
  <si>
    <t>Entero./Kleb. spp</t>
  </si>
  <si>
    <t>Klebsiella oxytoca,Enterobacter cloacae</t>
  </si>
  <si>
    <t>Buttiauxella warmboldiae,Citrobacter farmeri,Citrobacter freundii,Cronobacter dublinensis,Cronobacter sakazakii,Enterobacter aerogenes,Enterobacter hormaechei,Enterobacter sp. 638,Klebsiella granulomatis,Klebsiella pneumoniae,Klebsiella variicola,Leclercia adecarboxylata,Raoultella ornithinolytica,Raoultella planticola,Raoultella terrigena,Salmonella serovar,Serratia liquefaciens,Serratia marcescens</t>
  </si>
  <si>
    <t>Enterococcus casseliflavus</t>
  </si>
  <si>
    <t>Enterococcus spp</t>
  </si>
  <si>
    <t>Enterococcus gallinarum,Enterococcus casseliflavus</t>
  </si>
  <si>
    <t>Enterococcus faecium</t>
  </si>
  <si>
    <t>Enterococcus avium,Enterococcus durans,Enterococcus hirae,Enterococcus lactis</t>
  </si>
  <si>
    <t>Enterococcus italicus</t>
  </si>
  <si>
    <t>Enterococcus sulfureus</t>
  </si>
  <si>
    <t>Erysipelothrix rhusiopathiae</t>
  </si>
  <si>
    <t>Escherichia coli</t>
  </si>
  <si>
    <t>Escheric./Shig. spp</t>
  </si>
  <si>
    <t>Escherichia coli,Escherichia fergusonii,Shigella boydii,Shigella sonnei,Shigella dysenteriae,Shigella flexneri</t>
  </si>
  <si>
    <t>Escherichia albertii,Enterobacter aerogenes,Enterobacter cloacae,Serratia marcescens</t>
  </si>
  <si>
    <t>Eubacterium hallii</t>
  </si>
  <si>
    <t>Eubacterium infirmum</t>
  </si>
  <si>
    <t>Eubacterium rectale</t>
  </si>
  <si>
    <t>Eubacterium saburreum</t>
  </si>
  <si>
    <t>Eubacterium siraeum</t>
  </si>
  <si>
    <t>Eubacterium ventriosum</t>
  </si>
  <si>
    <t>Exiguobacterium aurantiacum</t>
  </si>
  <si>
    <t>Faecalibacterium prausnitzii</t>
  </si>
  <si>
    <t>Filifactor alocis</t>
  </si>
  <si>
    <t>Francisella tularensis</t>
  </si>
  <si>
    <t>Francisella novicida,Francisella tularensis</t>
  </si>
  <si>
    <t>Fusobacterium mortiferum</t>
  </si>
  <si>
    <t>Fusobacterium necrophorum</t>
  </si>
  <si>
    <t>Fusobacterium canifelinum</t>
  </si>
  <si>
    <t>Fusobacterium varium</t>
  </si>
  <si>
    <t>Gemella bergeri</t>
  </si>
  <si>
    <t>Gemella haemolysans</t>
  </si>
  <si>
    <t>Gemella morbillorum</t>
  </si>
  <si>
    <t>Geobacillus stearothermophilus</t>
  </si>
  <si>
    <t>Granulicatella adiacens</t>
  </si>
  <si>
    <t>Granulicatella elegans</t>
  </si>
  <si>
    <t>Pasteurella aerogenes,Photorhabdus temperata,Rickettsiella popilliae</t>
  </si>
  <si>
    <t>Haemophilus haemolyticus</t>
  </si>
  <si>
    <t>Haemophilus parainfluenzae</t>
  </si>
  <si>
    <t>Hafnia alvei</t>
  </si>
  <si>
    <t>Pectobacterium atrosepticum,Pectobacterium wasabiae,Serratia proteamaculans,Serratia liquefaciens,Serratia quinivorans</t>
  </si>
  <si>
    <t>Helicobacter cinaedi</t>
  </si>
  <si>
    <t>Helicobacter fennelliae</t>
  </si>
  <si>
    <t>Helicobacter pylori</t>
  </si>
  <si>
    <t>Helicobacter suis</t>
  </si>
  <si>
    <t>Inquilinus limosus</t>
  </si>
  <si>
    <t>Kingella denitrificans</t>
  </si>
  <si>
    <t>Kingella kingae</t>
  </si>
  <si>
    <t>Klebsiella granulomatis</t>
  </si>
  <si>
    <t>Kocuria kristinae</t>
  </si>
  <si>
    <t>Lachnobacterium bovis</t>
  </si>
  <si>
    <t>Lactobacillus helveticus,Lactobacillus intestinalis</t>
  </si>
  <si>
    <t>Lactobacillus casei</t>
  </si>
  <si>
    <t>Lactobacillus spp 1</t>
  </si>
  <si>
    <t>Lactobacillus paracasei,Lactobacillus zeae,Lactobacillus casei</t>
  </si>
  <si>
    <t>Lactobacillus delbrueckii</t>
  </si>
  <si>
    <t>Lactobacillus fermentum</t>
  </si>
  <si>
    <t>Lactobacillus paracasei</t>
  </si>
  <si>
    <t>Lactobacillus spp 3</t>
  </si>
  <si>
    <t>Lactobacillus casei,Lactobacillus zeae,Lactobacillus paracasei</t>
  </si>
  <si>
    <t>Lactobacillus plantarum</t>
  </si>
  <si>
    <t>Lactobacillus spp 2</t>
  </si>
  <si>
    <t>Lactobacillus pentosus,Lactobacillus plantarum</t>
  </si>
  <si>
    <t>Lactobacillus paraplantarum</t>
  </si>
  <si>
    <t>Lactobacillus hilgardii,Lactobacillus mali,Lactobacillus panis,Streptococcus pseudopneumoniae,Lactobacillus farraginis</t>
  </si>
  <si>
    <t>Lactobacillus rhamnosus</t>
  </si>
  <si>
    <t>Lactobacillus zeae</t>
  </si>
  <si>
    <t>Lactobacillus coleohominis,Lactobacillus reuteri</t>
  </si>
  <si>
    <t>Lactococcus garvieae</t>
  </si>
  <si>
    <t>Lactococcus lactis</t>
  </si>
  <si>
    <t>Lautropia mirabilis</t>
  </si>
  <si>
    <t>Legionella pneumophila</t>
  </si>
  <si>
    <t>Leifsonia aquatica</t>
  </si>
  <si>
    <t>Leptospira interrogans</t>
  </si>
  <si>
    <t>Leptospira spp</t>
  </si>
  <si>
    <t>Leptospira kirschneri,Leptospira borgpetersenii,Leptospira interrogans</t>
  </si>
  <si>
    <t>Leptospira noguchii,Leptospira santarosai,Leptospira weilii</t>
  </si>
  <si>
    <t>Leptotrichia buccalis</t>
  </si>
  <si>
    <t>Leptotrichia goodfellowii</t>
  </si>
  <si>
    <t>Leptotrichia wadei</t>
  </si>
  <si>
    <t>Listeria monocytogenes</t>
  </si>
  <si>
    <t>Listeria welshimeri</t>
  </si>
  <si>
    <t>Lysinibacillus fusiformis</t>
  </si>
  <si>
    <t>Lysinibacillus spp</t>
  </si>
  <si>
    <t>Lysinibacillus sphaericus,Lysinibacillus fusiformis</t>
  </si>
  <si>
    <t>Massilia timonae</t>
  </si>
  <si>
    <t>Janthin./Massi. spp</t>
  </si>
  <si>
    <t>Janthinobacterium lividum,Massilia timonae</t>
  </si>
  <si>
    <t>Herminiimonas arsenicoxydans,Janthinobacterium sp. Marseille</t>
  </si>
  <si>
    <t>Megasphaera micronuciformis</t>
  </si>
  <si>
    <t>Megasphaera sp. DJF_B143</t>
  </si>
  <si>
    <t>Methylobacterium fujisawaense</t>
  </si>
  <si>
    <t>Methylobacterium adhaesivum</t>
  </si>
  <si>
    <t>Methylobacterium zatmanii</t>
  </si>
  <si>
    <t>Methylobacterium adhaesivum,Methylobacterium komagatae</t>
  </si>
  <si>
    <t>Microbacterium binotii</t>
  </si>
  <si>
    <t>Micrococcus luteus</t>
  </si>
  <si>
    <t>Micrococcus antarcticus,Micrococcus lylae</t>
  </si>
  <si>
    <t>Mitsuokella multacida</t>
  </si>
  <si>
    <t>Mogibacterium timidum</t>
  </si>
  <si>
    <t>Moraxella catarrhalis</t>
  </si>
  <si>
    <t>Moraxella lacunata</t>
  </si>
  <si>
    <t>Escherichia albertii,Providencia alcalifaciens,Providencia heimbachae,Providencia rustigianii</t>
  </si>
  <si>
    <t>Mycobacterium africanum</t>
  </si>
  <si>
    <t>Mycobacterium spp 1</t>
  </si>
  <si>
    <t>Mycobacterium tuberculosis,Mycobacterium bovis,Mycobacterium africanum</t>
  </si>
  <si>
    <t>Mycobacterium avium</t>
  </si>
  <si>
    <t>Mycobacterium arosiense</t>
  </si>
  <si>
    <t>Mycobacterium chelonae</t>
  </si>
  <si>
    <t>Mycobacterium spp 2</t>
  </si>
  <si>
    <t>Mycobacterium abscessus,Mycobacterium chelonae</t>
  </si>
  <si>
    <t>Mycobacterium abscessus</t>
  </si>
  <si>
    <t>Mycobacterium intracellulare</t>
  </si>
  <si>
    <t>Mycobacterium avium,Mycobacterium arosiense</t>
  </si>
  <si>
    <t>Mycobacterium kansasii</t>
  </si>
  <si>
    <t>Mycobacterium nebraskense</t>
  </si>
  <si>
    <t>Mycobacterium tuberculosis</t>
  </si>
  <si>
    <t>Mycoplasma orale</t>
  </si>
  <si>
    <t>Mycoplasma subdolum</t>
  </si>
  <si>
    <t>Mycoplasma pneumoniae</t>
  </si>
  <si>
    <t>Neisseria bacilliformis</t>
  </si>
  <si>
    <t>Neisseria cinerea</t>
  </si>
  <si>
    <t>Neisseria gonorrhoeae,Neisseria meningitidis</t>
  </si>
  <si>
    <t>Neisseria elongata</t>
  </si>
  <si>
    <t>Neisseria flavescens</t>
  </si>
  <si>
    <t>Neisseria subflava,Neisseria flava</t>
  </si>
  <si>
    <t>Neisseria cinerea,Neisseria meningitidis,Neisseria polysaccharea</t>
  </si>
  <si>
    <t>Neisseria lactamica</t>
  </si>
  <si>
    <t>Neisseria meningitidis</t>
  </si>
  <si>
    <t>Neisseria cinerea,Neisseria gonorrhoeae</t>
  </si>
  <si>
    <t>Neisseria mucosa</t>
  </si>
  <si>
    <t>Neisseria sicca</t>
  </si>
  <si>
    <t>Neisseria subflava</t>
  </si>
  <si>
    <t>Neisseria flava</t>
  </si>
  <si>
    <t>Neorickettsia risticii</t>
  </si>
  <si>
    <t>Neorickettsia sennetsu</t>
  </si>
  <si>
    <t>Nocardia asteroides</t>
  </si>
  <si>
    <t>Nocardia spp</t>
  </si>
  <si>
    <t>Nocardia cyriacigeorgica,Nocardia abscessus,Nocardia cummidelens,Nocardia flavorosea,Nocardia pseudobrasiliensis,Nocardia fluminea,Nocardia asteroides</t>
  </si>
  <si>
    <t>Nocardia exalbida,Nocardia neocaledoniensis,Nocardia paucivorans,Nocardia vinacea,Rhodococcus erythropolis,Williamsia muralis</t>
  </si>
  <si>
    <t>Nocardia farcinica</t>
  </si>
  <si>
    <t>Nocardioides sp. NS/27</t>
  </si>
  <si>
    <t>Novosphingobium sp. K39</t>
  </si>
  <si>
    <t>Ochrobactrum anthropi</t>
  </si>
  <si>
    <t>Ochrobactrum spp</t>
  </si>
  <si>
    <t>Ochrobactrum tritici,Ochrobactrum anthropi</t>
  </si>
  <si>
    <t>Oribacterium sinus</t>
  </si>
  <si>
    <t>Paenibacillus larvae</t>
  </si>
  <si>
    <t>Paenibacillus macerans</t>
  </si>
  <si>
    <t>Paenibacillus thiaminolyticus</t>
  </si>
  <si>
    <t>Paenibacillus popilliae</t>
  </si>
  <si>
    <t>Pantoea agglomerans</t>
  </si>
  <si>
    <t>Pantoea spp</t>
  </si>
  <si>
    <t>Pantoea ananatis,Pantoea agglomerans</t>
  </si>
  <si>
    <t>Erwinia tasmaniensis,Kluyvera ascorbata,Sodalis glossinidius</t>
  </si>
  <si>
    <t>Papillibacter cinnamivorans</t>
  </si>
  <si>
    <t>Parabacteroides distasonis</t>
  </si>
  <si>
    <t>Parabacteroides merdae</t>
  </si>
  <si>
    <t>Paracoccus marcusii</t>
  </si>
  <si>
    <t>Pasteurella multocida</t>
  </si>
  <si>
    <t>Pediococcus acidilactici</t>
  </si>
  <si>
    <t>Pediococcus stilesii</t>
  </si>
  <si>
    <t>Pediococcus pentosaceus</t>
  </si>
  <si>
    <t>Peptostreptococcus stomatis</t>
  </si>
  <si>
    <t>Plesiomonas shigelloides</t>
  </si>
  <si>
    <t>Pneumocystis jirovecii</t>
  </si>
  <si>
    <t>Porphyromonas endodontalis</t>
  </si>
  <si>
    <t>Prevotella copri</t>
  </si>
  <si>
    <t>Prevotella denticola</t>
  </si>
  <si>
    <t>Prevotella loescheii</t>
  </si>
  <si>
    <t>Prevotella oralis</t>
  </si>
  <si>
    <t>Prevotella oris</t>
  </si>
  <si>
    <t>Prevotella tannerae</t>
  </si>
  <si>
    <t>Prevotella veroralis</t>
  </si>
  <si>
    <t>Propionibacterium propionicum</t>
  </si>
  <si>
    <t>Proteus mirabilis</t>
  </si>
  <si>
    <t>Proteus spp</t>
  </si>
  <si>
    <t>Proteus mirabilis,Proteus vulgaris</t>
  </si>
  <si>
    <t>Candidatus hamiltonella</t>
  </si>
  <si>
    <t>Pseudomonas fluorescens</t>
  </si>
  <si>
    <t>Pseudomonas spp 1</t>
  </si>
  <si>
    <t>Pseudomonas veronii,Pseudomonas rhodesiae,Pseudomonas koreensis,Pseudomonas umsongensis,Pseudomonas libanensis,Pseudomonas chlororaphis,Pseudomonas fluorescens</t>
  </si>
  <si>
    <t>Marinobacter hydrocarbonoclasticus,Pseudomonas fragi,Pseudomonas mandelii,Pseudomonas savastanoi,Marinobacter alkaliphilus</t>
  </si>
  <si>
    <t>Pseudomonas putida</t>
  </si>
  <si>
    <t>Pseudomonas spp 2</t>
  </si>
  <si>
    <t>Pseudomonas entomophila,Pseudomonas nitroreducens,Pseudomonas alcaligenes,Pseudomonas plecoglossicida,Pseudomonas putida</t>
  </si>
  <si>
    <t>Pseudomonas mendocina,Pseudomonas stutzeri,Pseudomonas mosselii,Pseudomonas oryzihabitans</t>
  </si>
  <si>
    <t>Pseudomonas straminea</t>
  </si>
  <si>
    <t>Pseudomonas spp 3</t>
  </si>
  <si>
    <t>Pseudomonas fulva,Pseudomonas straminea</t>
  </si>
  <si>
    <t>Pseudomonas fluorescens,Pseudomonas koreensis,Pseudomonas mosselii</t>
  </si>
  <si>
    <t>Pseudoramibacter alactolyticus</t>
  </si>
  <si>
    <t>Rahnella aquatilis</t>
  </si>
  <si>
    <t>Ewing./Rahnella spp</t>
  </si>
  <si>
    <t>Ewingella americana,Rahnella aquatilis</t>
  </si>
  <si>
    <t>Ralstonia pickettii</t>
  </si>
  <si>
    <t>Rhodococcus equi</t>
  </si>
  <si>
    <t>Rothia dentocariosa</t>
  </si>
  <si>
    <t>Rothia spp</t>
  </si>
  <si>
    <t>Rothia aeria,Rothia dentocariosa</t>
  </si>
  <si>
    <t>Rothia mucilaginosa</t>
  </si>
  <si>
    <t>Ruminococcus bromii</t>
  </si>
  <si>
    <t>Ruminococcus gnavus</t>
  </si>
  <si>
    <t>Ruminococcus obeum</t>
  </si>
  <si>
    <t>Ruminococcus torques</t>
  </si>
  <si>
    <t>Salmonella enterica</t>
  </si>
  <si>
    <t>Citrobacter amalonaticus</t>
  </si>
  <si>
    <t>Selenomonas infelix</t>
  </si>
  <si>
    <t>Selenomonas sputigena</t>
  </si>
  <si>
    <t>Shigella dysenteriae</t>
  </si>
  <si>
    <t>Salmonella bongori</t>
  </si>
  <si>
    <t>Shuttleworthia satelles</t>
  </si>
  <si>
    <t>Solobacterium moorei</t>
  </si>
  <si>
    <t>Sphingomonas paucimobilis</t>
  </si>
  <si>
    <t>Sphingomonas sp. AO1</t>
  </si>
  <si>
    <t>Sporobacter termitidis</t>
  </si>
  <si>
    <t>Staphylococcus caprae</t>
  </si>
  <si>
    <t>Staph. spp 1</t>
  </si>
  <si>
    <t>Staphylococcus capitis,Staphylococcus caprae</t>
  </si>
  <si>
    <t>Staphylococcus aureus,Staphylococcus epidermidis,Staphylococcus pettenkoferi,Staphylococcus pseudintermedius</t>
  </si>
  <si>
    <t>Staphylococcus aureus,Staphylococcus haemolyticus,Staphylococcus pettenkoferi</t>
  </si>
  <si>
    <t>Staph. spp 2</t>
  </si>
  <si>
    <t>Staphylococcus arlettae,Staphylococcus saprophyticus</t>
  </si>
  <si>
    <t>Stenotrophomonas maltophilia</t>
  </si>
  <si>
    <t>Pseud./Sten./Xanth.</t>
  </si>
  <si>
    <t>Xanthomonas retroflexus,Pseudomonas geniculata,Stenotrophomonas maltophilia</t>
  </si>
  <si>
    <t>Stenotrophomonas koreensis</t>
  </si>
  <si>
    <t>Streptobacillus moniliformis</t>
  </si>
  <si>
    <t>Streptococcus australis</t>
  </si>
  <si>
    <t>Streptococcus infantis</t>
  </si>
  <si>
    <t>Streptococcus spp 1</t>
  </si>
  <si>
    <t>Streptococcus intermedius,Streptococcus constellatus</t>
  </si>
  <si>
    <t>Streptococcus downei</t>
  </si>
  <si>
    <t>Streptococcus gordonii</t>
  </si>
  <si>
    <t>Streptococcus cristatus,Streptococcus oralis,Streptococcus pneumoniae,Streptococcus pseudopneumoniae,Streptococcus salivarius</t>
  </si>
  <si>
    <t>Streptococcus infantis,Streptococcus oralis,Streptococcus pneumoniae,Streptococcus porcinus,Streptococcus pseudopneumoniae</t>
  </si>
  <si>
    <t>Streptococcus mutans</t>
  </si>
  <si>
    <t>Streptococcus oralis</t>
  </si>
  <si>
    <t>Streptococcus spp 2</t>
  </si>
  <si>
    <t>Streptococcus pneumoniae,Streptococcus infantis,Streptococcus oralis</t>
  </si>
  <si>
    <t>Streptococcus equi,Streptococcus pseudopneumoniae,Streptococcus mitis,Streptococcus phocae</t>
  </si>
  <si>
    <t>Streptococcus parasanguinis</t>
  </si>
  <si>
    <t>Streptococcus pneumoniae</t>
  </si>
  <si>
    <t>Streptococcus infantis,Streptococcus oralis,Streptococcus pseudopneumoniae,Streptococcus mitis</t>
  </si>
  <si>
    <t>Streptococcus pyogenes</t>
  </si>
  <si>
    <t>Streptococcus spp 3</t>
  </si>
  <si>
    <t>Streptococcus thermophilus,Streptococcus salivarius</t>
  </si>
  <si>
    <t>Streptococcus sanguinis</t>
  </si>
  <si>
    <t>Streptococcus pseudopneumoniae,Streptococcus genomosp.</t>
  </si>
  <si>
    <t>Streptococcus sinensis</t>
  </si>
  <si>
    <t>Streptococcus suis</t>
  </si>
  <si>
    <t>Streptomyces bikiniensis</t>
  </si>
  <si>
    <t>Streptomyces griseus</t>
  </si>
  <si>
    <t>Streptomyces spp 1</t>
  </si>
  <si>
    <t>Streptomyces mediolani,Streptomyces microflavus,Streptomyces anulatus,Streptomyces parvus,Streptomyces finlayi,Streptomyces griseus</t>
  </si>
  <si>
    <t>Streptomyces somaliensis</t>
  </si>
  <si>
    <t>Streptomyces spp 2</t>
  </si>
  <si>
    <t>Streptomyces albidoflavus,Streptomyces somaliensis</t>
  </si>
  <si>
    <t>Subdoligranulum variabile</t>
  </si>
  <si>
    <t>Turicibacter sanguinis</t>
  </si>
  <si>
    <t>Veillonella dispar</t>
  </si>
  <si>
    <t>Vibrio alginolyticus</t>
  </si>
  <si>
    <t>Vibrio campbellii,Vibrio harveyi,Vibrio orientalis,Vibrio rotiferianus,Vibrio parahaemolyticus</t>
  </si>
  <si>
    <t>Vibrio cholerae</t>
  </si>
  <si>
    <t>Vibrio parahaemolyticus</t>
  </si>
  <si>
    <t>Vibrio harveyi,Vibrio orientalis,Vibrio shilonii</t>
  </si>
  <si>
    <t>Vibrio vulnificus</t>
  </si>
  <si>
    <t>Vibrio aestuarianus</t>
  </si>
  <si>
    <t>Weissella confusa</t>
  </si>
  <si>
    <t>Yersinia enterocolitica</t>
  </si>
  <si>
    <t>Yersinia pestis</t>
  </si>
  <si>
    <t>Yersinia spp</t>
  </si>
  <si>
    <t>Yersinia pestis,Yersinia pseudotuberculosis</t>
  </si>
  <si>
    <t>Yersinia rohdei</t>
  </si>
  <si>
    <t>badA</t>
  </si>
  <si>
    <t xml:space="preserve">Surface protein/Bartonella adhesin </t>
  </si>
  <si>
    <t>Bartonella henselae</t>
  </si>
  <si>
    <t>bepB</t>
  </si>
  <si>
    <t xml:space="preserve">BepB protein </t>
  </si>
  <si>
    <t>ptxA</t>
  </si>
  <si>
    <t xml:space="preserve">pertussis toxin subunit 1 precursor </t>
  </si>
  <si>
    <t>Bordetella pertussis</t>
  </si>
  <si>
    <t>wbkA</t>
  </si>
  <si>
    <t xml:space="preserve">mannosyltransferase </t>
  </si>
  <si>
    <t>Brucella canis,Brucella ovis,Brucella suis,Brucella pinnipedialis,Brucella microti,Brucella abortus,Brucella melitensis</t>
  </si>
  <si>
    <t>wzt</t>
  </si>
  <si>
    <t xml:space="preserve">O-antigen export system ATP-binding protein </t>
  </si>
  <si>
    <t>Brucella canis,Brucella ovis,Brucella suis,Brucella pinnipedialis,Brucella microti,Brucella melitensis</t>
  </si>
  <si>
    <t>flhA</t>
  </si>
  <si>
    <t xml:space="preserve">flagellar biosynthesis protein </t>
  </si>
  <si>
    <t>fliF</t>
  </si>
  <si>
    <t xml:space="preserve">flagellar M-ring protein </t>
  </si>
  <si>
    <t>waaC</t>
  </si>
  <si>
    <t xml:space="preserve">putative lipopolysaccharide heptosyltransferase </t>
  </si>
  <si>
    <t>pkn5</t>
  </si>
  <si>
    <t xml:space="preserve">S/T Protein Kinase </t>
  </si>
  <si>
    <t>CT456</t>
  </si>
  <si>
    <t xml:space="preserve">type III translocated protein </t>
  </si>
  <si>
    <t>tcdB</t>
  </si>
  <si>
    <t xml:space="preserve">toxin B </t>
  </si>
  <si>
    <t>tcdA</t>
  </si>
  <si>
    <t xml:space="preserve">toxin A </t>
  </si>
  <si>
    <t>cloSI</t>
  </si>
  <si>
    <t xml:space="preserve">alpha-clostripain </t>
  </si>
  <si>
    <t>spaA</t>
  </si>
  <si>
    <t xml:space="preserve">Putative surface-anchored fimbrial subunit </t>
  </si>
  <si>
    <t>spaB</t>
  </si>
  <si>
    <t xml:space="preserve">Putative surface anchored protein </t>
  </si>
  <si>
    <t>ace (E. faecalis)</t>
  </si>
  <si>
    <t xml:space="preserve">collagen adhesin protein </t>
  </si>
  <si>
    <t>efaA</t>
  </si>
  <si>
    <t xml:space="preserve">endocarditis specific antigen </t>
  </si>
  <si>
    <t>aslA</t>
  </si>
  <si>
    <t xml:space="preserve">putative arylsulfatase </t>
  </si>
  <si>
    <t>Escherichia fergusonii,Escherichia coli</t>
  </si>
  <si>
    <t>chuS</t>
  </si>
  <si>
    <t xml:space="preserve">Putative heme/hemoglobin transport protein </t>
  </si>
  <si>
    <t>eae</t>
  </si>
  <si>
    <t xml:space="preserve">intimin adherence protein </t>
  </si>
  <si>
    <t>stx2A</t>
  </si>
  <si>
    <t xml:space="preserve">shiga-like toxin II A subunit encoded by bacteriophage BP-933W </t>
  </si>
  <si>
    <t>stx1B</t>
  </si>
  <si>
    <t xml:space="preserve">shiga-like toxin 1 subunit B encoded within prophage CP-933V </t>
  </si>
  <si>
    <t>Escherichia coli,Shigella dysenteriae</t>
  </si>
  <si>
    <t>hap</t>
  </si>
  <si>
    <t xml:space="preserve">adhesion and penetration protein </t>
  </si>
  <si>
    <t>tbpA</t>
  </si>
  <si>
    <t xml:space="preserve">transferrin-binding protein 1 precursor </t>
  </si>
  <si>
    <t>flaB</t>
  </si>
  <si>
    <t xml:space="preserve">flagellin B (flaB) </t>
  </si>
  <si>
    <t>oipA</t>
  </si>
  <si>
    <t xml:space="preserve">outer membrane protein </t>
  </si>
  <si>
    <t>flgG</t>
  </si>
  <si>
    <t xml:space="preserve">flagellar basal-body rod protein (flgG) </t>
  </si>
  <si>
    <t>ureA</t>
  </si>
  <si>
    <t xml:space="preserve">urease alpha subunit (ureA) (urea amidohydrolase) </t>
  </si>
  <si>
    <t>ureI</t>
  </si>
  <si>
    <t xml:space="preserve">urease accessory protein (ureI) </t>
  </si>
  <si>
    <t>icmK</t>
  </si>
  <si>
    <t xml:space="preserve">IcmK (DotH) </t>
  </si>
  <si>
    <t>lepA</t>
  </si>
  <si>
    <t xml:space="preserve">LepA, interaptin </t>
  </si>
  <si>
    <t>rpoS</t>
  </si>
  <si>
    <t>htpB</t>
  </si>
  <si>
    <t>plcA</t>
  </si>
  <si>
    <t xml:space="preserve">phosphatidylinositol-specific phospholipase c </t>
  </si>
  <si>
    <t>iap</t>
  </si>
  <si>
    <t xml:space="preserve">P60 extracellular protein, invasion associated protein Iap </t>
  </si>
  <si>
    <t>InlA</t>
  </si>
  <si>
    <t xml:space="preserve">Internalin A </t>
  </si>
  <si>
    <t>bsh</t>
  </si>
  <si>
    <t xml:space="preserve">bile salt hydrolase </t>
  </si>
  <si>
    <t>clpC</t>
  </si>
  <si>
    <t xml:space="preserve">endopeptidase Clp ATP-binding chain C </t>
  </si>
  <si>
    <t>mbtA</t>
  </si>
  <si>
    <t xml:space="preserve">mbtA </t>
  </si>
  <si>
    <t>Mycobacterium bovis,Mycobacterium tuberculosis,Mycobacterium africanum,Mycobacterium canettii</t>
  </si>
  <si>
    <t>mbtD</t>
  </si>
  <si>
    <t xml:space="preserve">mbtD </t>
  </si>
  <si>
    <t>mbtE</t>
  </si>
  <si>
    <t xml:space="preserve">mbtE </t>
  </si>
  <si>
    <t>lbpA</t>
  </si>
  <si>
    <t xml:space="preserve">lactoferrin-binding protein A </t>
  </si>
  <si>
    <t>Neisseria meningitidis,Neisseria lactamica,Neisseria gonorrhoeae</t>
  </si>
  <si>
    <t>pilG</t>
  </si>
  <si>
    <t xml:space="preserve">pilus assembly protein PilG </t>
  </si>
  <si>
    <t>fleN</t>
  </si>
  <si>
    <t xml:space="preserve">flagellar synthesis regulator FleN </t>
  </si>
  <si>
    <t>flgK</t>
  </si>
  <si>
    <t xml:space="preserve">flagellar hook-associated protein 1 FlgK </t>
  </si>
  <si>
    <t>fliG</t>
  </si>
  <si>
    <t xml:space="preserve">flagellar motor switch protein FliG </t>
  </si>
  <si>
    <t>fliN</t>
  </si>
  <si>
    <t xml:space="preserve">flagellar motor switch protein FliN </t>
  </si>
  <si>
    <t>lasI</t>
  </si>
  <si>
    <t xml:space="preserve">autoinducer synthesis protein LasI </t>
  </si>
  <si>
    <t>invA</t>
  </si>
  <si>
    <t xml:space="preserve">invasion protein </t>
  </si>
  <si>
    <t>fimH</t>
  </si>
  <si>
    <t xml:space="preserve">minor fimbrial subunit </t>
  </si>
  <si>
    <t>phoP</t>
  </si>
  <si>
    <t xml:space="preserve">response regulator in two-component regulatory system with PhoQ, transcribes genes expressed under low Mg+ concentration (OmpR family) </t>
  </si>
  <si>
    <t>spaO</t>
  </si>
  <si>
    <t xml:space="preserve">surface presentation of antigens; secretory proteins </t>
  </si>
  <si>
    <t>spaP</t>
  </si>
  <si>
    <t>stxA</t>
  </si>
  <si>
    <t xml:space="preserve">Shiga toxin subunit A; RNA-N-glycosidase; catalyticsubunit </t>
  </si>
  <si>
    <t>stxB</t>
  </si>
  <si>
    <t xml:space="preserve">Shiga toxin subunit B; receptor binding subunit </t>
  </si>
  <si>
    <t>iucA</t>
  </si>
  <si>
    <t xml:space="preserve">IucA </t>
  </si>
  <si>
    <t>Shigella flexneri,Shigella sonnei,Escherichia coli,Shigella boydii</t>
  </si>
  <si>
    <t>iucB</t>
  </si>
  <si>
    <t xml:space="preserve">IucB </t>
  </si>
  <si>
    <t>iucC</t>
  </si>
  <si>
    <t xml:space="preserve">IucC </t>
  </si>
  <si>
    <t>iucD</t>
  </si>
  <si>
    <t xml:space="preserve">IucD </t>
  </si>
  <si>
    <t>Shigella boydii</t>
  </si>
  <si>
    <t>iutA</t>
  </si>
  <si>
    <t xml:space="preserve">IutA </t>
  </si>
  <si>
    <t>hla</t>
  </si>
  <si>
    <t xml:space="preserve">Alpha-Hemolysin precursor </t>
  </si>
  <si>
    <t>hlb</t>
  </si>
  <si>
    <t xml:space="preserve">beta-hemolysin </t>
  </si>
  <si>
    <t>hlgB</t>
  </si>
  <si>
    <t xml:space="preserve">gamma-hemolysin component B </t>
  </si>
  <si>
    <t>hlgC</t>
  </si>
  <si>
    <t xml:space="preserve">gamma-hemolysin component C </t>
  </si>
  <si>
    <t>lukF</t>
  </si>
  <si>
    <t xml:space="preserve">Panton-Valentine leukocidin chain F precursor </t>
  </si>
  <si>
    <t>spa</t>
  </si>
  <si>
    <t xml:space="preserve">Immunoglobulin G binding protein A precursor </t>
  </si>
  <si>
    <t>neuC</t>
  </si>
  <si>
    <t xml:space="preserve">UDP-N-acetylglucosamine-2-epimerase NeuC </t>
  </si>
  <si>
    <t>cpsL</t>
  </si>
  <si>
    <t xml:space="preserve">polysaccharide biosynthesis protein CpsL </t>
  </si>
  <si>
    <t>ply</t>
  </si>
  <si>
    <t xml:space="preserve">pneumolysin </t>
  </si>
  <si>
    <t>lytA</t>
  </si>
  <si>
    <t xml:space="preserve">autolysin </t>
  </si>
  <si>
    <t>speB</t>
  </si>
  <si>
    <t xml:space="preserve">pyrogenic exotoxin B </t>
  </si>
  <si>
    <t>slo</t>
  </si>
  <si>
    <t xml:space="preserve">streptolysin O precursor </t>
  </si>
  <si>
    <t>Streptococcus dysgalactiae,Streptococcus pyogenes</t>
  </si>
  <si>
    <t>clpB</t>
  </si>
  <si>
    <t xml:space="preserve">clpB protein </t>
  </si>
  <si>
    <t>vasH</t>
  </si>
  <si>
    <t xml:space="preserve">sigma-54 dependent transcriptional regulator </t>
  </si>
  <si>
    <t>ace (V. cholerae)</t>
  </si>
  <si>
    <t xml:space="preserve">accessory cholera enterotoxin </t>
  </si>
  <si>
    <t>ctxA</t>
  </si>
  <si>
    <t xml:space="preserve">cholera enterotoxin, A subunit </t>
  </si>
  <si>
    <t>zot</t>
  </si>
  <si>
    <t xml:space="preserve">zona occludens toxin </t>
  </si>
  <si>
    <t>fliC2</t>
  </si>
  <si>
    <t xml:space="preserve">flagellin </t>
  </si>
  <si>
    <t>fliA</t>
  </si>
  <si>
    <t xml:space="preserve">RNA polymerase sigma factor for flagellar operon </t>
  </si>
  <si>
    <t>YE2522</t>
  </si>
  <si>
    <t xml:space="preserve">thermoregulated motility protein </t>
  </si>
  <si>
    <t>ystA</t>
  </si>
  <si>
    <t xml:space="preserve">enterotoxin </t>
  </si>
  <si>
    <t>inv</t>
  </si>
  <si>
    <t xml:space="preserve">In vitro mammalian cells invasion </t>
  </si>
  <si>
    <t>psaC</t>
  </si>
  <si>
    <t xml:space="preserve">outer membrane usher protein PsaC precursor </t>
  </si>
  <si>
    <t>Yersinia pseudotuberculosis,Yersinia pestis</t>
  </si>
  <si>
    <t>psaA</t>
  </si>
  <si>
    <t xml:space="preserve">pH 6 antigen precursor (antigen 4) (adhesin) </t>
  </si>
  <si>
    <t>ail</t>
  </si>
  <si>
    <t xml:space="preserve">attachment invasion locus protein </t>
  </si>
  <si>
    <t>ybtT</t>
  </si>
  <si>
    <t xml:space="preserve">yersiniabactin biosynthetic protein YbtT </t>
  </si>
  <si>
    <t>psaB</t>
  </si>
  <si>
    <t xml:space="preserve">chaperone protein PsaB precursor </t>
  </si>
  <si>
    <t>Gene name</t>
  </si>
  <si>
    <t>Antibiotic classification</t>
  </si>
  <si>
    <t>Also detects</t>
  </si>
  <si>
    <t>AAC(6)-Ib-cr</t>
  </si>
  <si>
    <t>Aminoglycoside-resistance</t>
  </si>
  <si>
    <t>aacC1</t>
  </si>
  <si>
    <t>aacC2</t>
  </si>
  <si>
    <t>aacC4</t>
  </si>
  <si>
    <t>aadA1</t>
  </si>
  <si>
    <t>aadB</t>
  </si>
  <si>
    <t>aphA1</t>
  </si>
  <si>
    <t>aphA6</t>
  </si>
  <si>
    <t>mecA</t>
  </si>
  <si>
    <t>Beta-lactam resistance</t>
  </si>
  <si>
    <t>BES-1</t>
  </si>
  <si>
    <t>Class A beta-lactamase</t>
  </si>
  <si>
    <t>BIC-1</t>
  </si>
  <si>
    <t>CTX-M-1 Group</t>
  </si>
  <si>
    <t>Detects CTX-M-1 type (37 variants)</t>
  </si>
  <si>
    <t>CTX-M-8 Group</t>
  </si>
  <si>
    <t>Detects CTX-M-8 type (3 variants)</t>
  </si>
  <si>
    <t>CTX-M-9 Group</t>
  </si>
  <si>
    <t>Detects CTX-M-9 type (40 variants)</t>
  </si>
  <si>
    <t>GES</t>
  </si>
  <si>
    <t>GES,IBC</t>
  </si>
  <si>
    <t>IMI &amp; NMC-A</t>
  </si>
  <si>
    <t>NMC-A,IMI-2,IMI-3</t>
  </si>
  <si>
    <t>KPC</t>
  </si>
  <si>
    <t>KPC-1,KPC-2,KPC-3,KPC-4,KPC-5,KPC-6,KPC-7,KPC-8,KPC-9,KPC-10,KPC-11</t>
  </si>
  <si>
    <t>Per-1 group</t>
  </si>
  <si>
    <t>Per-1,Per-3,Per-4,Per-5</t>
  </si>
  <si>
    <t>Per-2 group</t>
  </si>
  <si>
    <t>Per-2,Per-6</t>
  </si>
  <si>
    <t>SFC-1</t>
  </si>
  <si>
    <t>SFO-1</t>
  </si>
  <si>
    <t>SHV</t>
  </si>
  <si>
    <t>SHV(156D)</t>
  </si>
  <si>
    <t>SHV(156G)</t>
  </si>
  <si>
    <t>SHV(238G240E)</t>
  </si>
  <si>
    <t>SHV(238G240K)</t>
  </si>
  <si>
    <t>SHV(238S240E)</t>
  </si>
  <si>
    <t>SHV(238S240K)</t>
  </si>
  <si>
    <t>SME</t>
  </si>
  <si>
    <t>SME-1,SME-2,SME-3</t>
  </si>
  <si>
    <t>TLA-1</t>
  </si>
  <si>
    <t>VEB</t>
  </si>
  <si>
    <t>VEB-1,VEB-2,VEB-3,VEB-4,VEB-5,VEB-6,VEB-7</t>
  </si>
  <si>
    <t>ccrA</t>
  </si>
  <si>
    <t>Class B beta-lactamase</t>
  </si>
  <si>
    <t>IMP-1 group</t>
  </si>
  <si>
    <t>IMP-1,IMP-3,IMP-4,IMP-6,IMP-10,IMP-25,IMP-26</t>
  </si>
  <si>
    <t>IMP-12 group</t>
  </si>
  <si>
    <t>IMP-12,IMP-14,IMP-16,IMP-18</t>
  </si>
  <si>
    <t>IMP-2 group</t>
  </si>
  <si>
    <t>IMP-2,IMP-8,IMP-11,IMP-19,IMP-20,IMP-21,IMP-24</t>
  </si>
  <si>
    <t>IMP-5 group</t>
  </si>
  <si>
    <t>IMP-5,IMP-7,IMP-9,IMP-13,IMP-15,IMP-22</t>
  </si>
  <si>
    <t>NDM</t>
  </si>
  <si>
    <t>NDM-1,NDM-2</t>
  </si>
  <si>
    <t>VIM-1 group</t>
  </si>
  <si>
    <t>VIM-1,VIM-2,VIM-3,VIM-4,VIM-5,VIM-6,VIM-8,VIM-9,VIM-10,VIM-11,VIM-12,VIM-14,VIM-15,VIM-16,VIM-17,VIM-18,VIM-19,VIM-20,VIM-23,VIM-24,VIM-25,VIM-26</t>
  </si>
  <si>
    <t>VIM-13</t>
  </si>
  <si>
    <t>VIM-13 (28 variants)</t>
  </si>
  <si>
    <t>VIM-7</t>
  </si>
  <si>
    <t>ACC-1 group</t>
  </si>
  <si>
    <t>Class C beta-lactamase</t>
  </si>
  <si>
    <t>ACC-1,ACC-2,ACC-4</t>
  </si>
  <si>
    <t>ACC-3</t>
  </si>
  <si>
    <t>ACT 5/7 group</t>
  </si>
  <si>
    <t>ACT-5,ACT-7</t>
  </si>
  <si>
    <t>ACT-1 group</t>
  </si>
  <si>
    <t>ACT-1,ACT-2,ACT-3,ACT-4,ACT-6</t>
  </si>
  <si>
    <t>CFE-1</t>
  </si>
  <si>
    <t>CMY-10 Group</t>
  </si>
  <si>
    <t>CMY-1,CMY-8,CMY-9,CMY-10,CMY-19</t>
  </si>
  <si>
    <t>DHA</t>
  </si>
  <si>
    <t>DHA-1,DHA-2,DHA-3,DHA-5,DHA-6,DHA-7</t>
  </si>
  <si>
    <t>FOX</t>
  </si>
  <si>
    <t>FOX-1,FOX-2,FOX-3,FOX-4,FOX-5,FOX-6,FOX-7</t>
  </si>
  <si>
    <t>LAT</t>
  </si>
  <si>
    <t>LAT-1,LAT-3,LAT-4,CMY-2 group</t>
  </si>
  <si>
    <t>MIR</t>
  </si>
  <si>
    <t>MIR-1,MIR-2,MIR-3,MIR-4,MIR-5</t>
  </si>
  <si>
    <t>MOX</t>
  </si>
  <si>
    <t>MOX-1,MOX-2,MOX-3,MOX-4,MOX-5,MOX-6,MOX-7</t>
  </si>
  <si>
    <t>OXA-10 Group</t>
  </si>
  <si>
    <t>Class D beta-lactamase</t>
  </si>
  <si>
    <t>OXA-10,OXA-11,OXA-14,OXA-16,OXA-17,OXA-19,OXA-28,OXA-35,OXA-142,OXA-145,OXA-147</t>
  </si>
  <si>
    <t>OXA-18</t>
  </si>
  <si>
    <t>OXA-2 Group</t>
  </si>
  <si>
    <t>OXA-2,OXA-15,OXA-32,OXA-34,OXA-141,OXA-161</t>
  </si>
  <si>
    <t>OXA-23 Group</t>
  </si>
  <si>
    <t>OXA-23,OXA-27,OXA-49,OXA-73,OXA-133,OXA-146,OXA-165,OXA-166,OXA-167,OXA-168,OXA-169,OXA-170,OXA-171</t>
  </si>
  <si>
    <t>OXA-24 Group</t>
  </si>
  <si>
    <t>OXA-24,OXA-25,OXA-26,OXA-40,OXA-72,OXA-139,OXA-160</t>
  </si>
  <si>
    <t>OXA-45</t>
  </si>
  <si>
    <t>OXA-48 Group</t>
  </si>
  <si>
    <t>OXA-48,OXA-162,OXA-163,OXA-181</t>
  </si>
  <si>
    <t>OXA-50 Group</t>
  </si>
  <si>
    <t>OXA-50 group (50 variants)</t>
  </si>
  <si>
    <t>OXA-51 Group</t>
  </si>
  <si>
    <t>OXA-51 group (65 variants)</t>
  </si>
  <si>
    <t>OXA-54</t>
  </si>
  <si>
    <t>OXA-55</t>
  </si>
  <si>
    <t>OXA-55,OXA-SH</t>
  </si>
  <si>
    <t>OXA-58 Group</t>
  </si>
  <si>
    <t>OXA-58,OXA-96,OXA-97,OXA-164</t>
  </si>
  <si>
    <t>OXA-60</t>
  </si>
  <si>
    <t>OXA-60,OXA-60a,OXA-60b,OXA-60c</t>
  </si>
  <si>
    <t>OXA-62</t>
  </si>
  <si>
    <t>ereB</t>
  </si>
  <si>
    <t>Erythromycin resistance</t>
  </si>
  <si>
    <t>QepA</t>
  </si>
  <si>
    <t>Fluoroquinolone resistance</t>
  </si>
  <si>
    <t>QepA1,QepA2</t>
  </si>
  <si>
    <t>QnrA</t>
  </si>
  <si>
    <t>QnrA1,QnrA2,QnrA3,QnrA4,QnrA5,QnrA6,QnrA7</t>
  </si>
  <si>
    <t>QnrB-1 group</t>
  </si>
  <si>
    <t>QnrB1,QnrB2,QnrB3,QnrB6,QnrB7,QnrB9,QnrB13,QnrB14,QnrB15,QnrB16,QnrB17,QnrB18,QnrB20,QnrB23,QnrB24,QnrB29,QnrB30</t>
  </si>
  <si>
    <t>QnrB-31 group</t>
  </si>
  <si>
    <t>QnrB31,QnrB32</t>
  </si>
  <si>
    <t>QnrB-4 group</t>
  </si>
  <si>
    <t>QnrB4,QnrB11,QnrB12,QnrB22</t>
  </si>
  <si>
    <t>QnrB-5 group</t>
  </si>
  <si>
    <t>QnrB5,QnrB10,QnrB19</t>
  </si>
  <si>
    <t>QnrB-8 group</t>
  </si>
  <si>
    <t>QnrB8,QnrB21,QnrB25,QnrB27,QnrB28</t>
  </si>
  <si>
    <t>QnrC</t>
  </si>
  <si>
    <t>QnrD</t>
  </si>
  <si>
    <t>QnrS</t>
  </si>
  <si>
    <t>QnrS1,QnrS2,QnrS3,QnrS4</t>
  </si>
  <si>
    <t>ermA</t>
  </si>
  <si>
    <t>ermB</t>
  </si>
  <si>
    <t>ermC</t>
  </si>
  <si>
    <t>mefA</t>
  </si>
  <si>
    <t>msrA</t>
  </si>
  <si>
    <t>oprj</t>
  </si>
  <si>
    <t>Multidrug resistance efflux pump</t>
  </si>
  <si>
    <t>oprm</t>
  </si>
  <si>
    <t>tetA</t>
  </si>
  <si>
    <t>Tetracycline efflux pump</t>
  </si>
  <si>
    <t>tetB</t>
  </si>
  <si>
    <t>vanB</t>
  </si>
  <si>
    <t>Vancomycin resistance</t>
  </si>
  <si>
    <t>vanC</t>
  </si>
  <si>
    <t>NTC QC check</t>
  </si>
  <si>
    <t>SHV dCt</t>
  </si>
  <si>
    <t>MRSA call</t>
  </si>
  <si>
    <t>Data analysis calculates the presence or absence of an microbial species or microbial genes for all inputted samples. A microbial species/gene profile will be displayed under identification call tab.</t>
  </si>
  <si>
    <t>2. PPC (Test Sample)</t>
  </si>
  <si>
    <t>1. PPC (NTC)</t>
  </si>
  <si>
    <t>2. Universal Assays (Test Sample)</t>
  </si>
  <si>
    <t>product name</t>
  </si>
  <si>
    <t>Assay Category</t>
  </si>
  <si>
    <t>Cat #</t>
  </si>
  <si>
    <t>Microbial Identification</t>
  </si>
  <si>
    <t>BPID00001A</t>
  </si>
  <si>
    <t>BPID00002A</t>
  </si>
  <si>
    <t>BPID00003A</t>
  </si>
  <si>
    <t>BPID00004A</t>
  </si>
  <si>
    <t>BPID00005A</t>
  </si>
  <si>
    <t>BPID00006A</t>
  </si>
  <si>
    <t>BPID00007A</t>
  </si>
  <si>
    <t>BPID00008A</t>
  </si>
  <si>
    <t>BPID00009A</t>
  </si>
  <si>
    <t>BPID00010A</t>
  </si>
  <si>
    <t>BPID00011A</t>
  </si>
  <si>
    <t>BPID00012A</t>
  </si>
  <si>
    <t>BPID00013A</t>
  </si>
  <si>
    <t>BPID00014A</t>
  </si>
  <si>
    <t>BPID00015A</t>
  </si>
  <si>
    <t>BPID00016A</t>
  </si>
  <si>
    <t>BPID00017A</t>
  </si>
  <si>
    <t>BPID00018A</t>
  </si>
  <si>
    <t>BPID00019A</t>
  </si>
  <si>
    <t>BPID00020A</t>
  </si>
  <si>
    <t>BPID00021A</t>
  </si>
  <si>
    <t>BPID00022A</t>
  </si>
  <si>
    <t>BPID00023A</t>
  </si>
  <si>
    <t>BPID00024A</t>
  </si>
  <si>
    <t>BPID00025A</t>
  </si>
  <si>
    <t>BPID00026A</t>
  </si>
  <si>
    <t>BPID00027A</t>
  </si>
  <si>
    <t>BPID00028A</t>
  </si>
  <si>
    <t>BPID00029A</t>
  </si>
  <si>
    <t>BPID00030A</t>
  </si>
  <si>
    <t>BPID00031A</t>
  </si>
  <si>
    <t>BPID00032A</t>
  </si>
  <si>
    <t>BPID00033A</t>
  </si>
  <si>
    <t>BPID00034A</t>
  </si>
  <si>
    <t>BPID00035A</t>
  </si>
  <si>
    <t>BPID00036A</t>
  </si>
  <si>
    <t>BPID00037A</t>
  </si>
  <si>
    <t>BPID00038A</t>
  </si>
  <si>
    <t>BPID00039A</t>
  </si>
  <si>
    <t>BPID00040A</t>
  </si>
  <si>
    <t>BPID00041A</t>
  </si>
  <si>
    <t>BPID00042A</t>
  </si>
  <si>
    <t>BPID00043A</t>
  </si>
  <si>
    <t>BPID00044A</t>
  </si>
  <si>
    <t>BPID00045A</t>
  </si>
  <si>
    <t>BPID00046A</t>
  </si>
  <si>
    <t>BPID00047A</t>
  </si>
  <si>
    <t>BPID00048A</t>
  </si>
  <si>
    <t>BPID00049A</t>
  </si>
  <si>
    <t>BPID00050A</t>
  </si>
  <si>
    <t>BPID00051A</t>
  </si>
  <si>
    <t>BPID00052A</t>
  </si>
  <si>
    <t>BPID00053A</t>
  </si>
  <si>
    <t>BPID00054A</t>
  </si>
  <si>
    <t>BPID00055A</t>
  </si>
  <si>
    <t>BPID00056A</t>
  </si>
  <si>
    <t>BPID00057A</t>
  </si>
  <si>
    <t>BPID00058A</t>
  </si>
  <si>
    <t>BPID00059A</t>
  </si>
  <si>
    <t>BPID00060A</t>
  </si>
  <si>
    <t>BPID00061A</t>
  </si>
  <si>
    <t>BPID00062A</t>
  </si>
  <si>
    <t>BPID00063A</t>
  </si>
  <si>
    <t>BPID00064A</t>
  </si>
  <si>
    <t>BPID00065A</t>
  </si>
  <si>
    <t>BPID00066A</t>
  </si>
  <si>
    <t>BPID00067A</t>
  </si>
  <si>
    <t>BPID00068A</t>
  </si>
  <si>
    <t>BPID00069A</t>
  </si>
  <si>
    <t>BPID00070A</t>
  </si>
  <si>
    <t>BPID00071A</t>
  </si>
  <si>
    <t>BPID00072A</t>
  </si>
  <si>
    <t>BPID00073A</t>
  </si>
  <si>
    <t>BPID00074A</t>
  </si>
  <si>
    <t>BPID00075A</t>
  </si>
  <si>
    <t>BPID00076A</t>
  </si>
  <si>
    <t>BPID00077A</t>
  </si>
  <si>
    <t>BPID00078A</t>
  </si>
  <si>
    <t>BPID00079A</t>
  </si>
  <si>
    <t>BPID00080A</t>
  </si>
  <si>
    <t>BPID00081A</t>
  </si>
  <si>
    <t>BPID00082A</t>
  </si>
  <si>
    <t>BPID00083A</t>
  </si>
  <si>
    <t>BPID00084A</t>
  </si>
  <si>
    <t>BPID00085A</t>
  </si>
  <si>
    <t>BPID00086A</t>
  </si>
  <si>
    <t>BPID00087A</t>
  </si>
  <si>
    <t>BPID00088A</t>
  </si>
  <si>
    <t>BPID00089A</t>
  </si>
  <si>
    <t>BPID00090A</t>
  </si>
  <si>
    <t>BPID00091A</t>
  </si>
  <si>
    <t>BPID00092A</t>
  </si>
  <si>
    <t>BPID00093A</t>
  </si>
  <si>
    <t>BPID00094A</t>
  </si>
  <si>
    <t>BPID00095A</t>
  </si>
  <si>
    <t>BPID00096A</t>
  </si>
  <si>
    <t>BPID00097A</t>
  </si>
  <si>
    <t>BPID00098A</t>
  </si>
  <si>
    <t>BPID00099A</t>
  </si>
  <si>
    <t>BPID00100A</t>
  </si>
  <si>
    <t>BPID00101A</t>
  </si>
  <si>
    <t>BPID00102A</t>
  </si>
  <si>
    <t>BPID00103A</t>
  </si>
  <si>
    <t>BPID00104A</t>
  </si>
  <si>
    <t>BPID00105A</t>
  </si>
  <si>
    <t>BPID00106A</t>
  </si>
  <si>
    <t>BPID00107A</t>
  </si>
  <si>
    <t>BPID00108A</t>
  </si>
  <si>
    <t>BPID00109A</t>
  </si>
  <si>
    <t>BPID00110A</t>
  </si>
  <si>
    <t>BPID00111A</t>
  </si>
  <si>
    <t>BPID00112A</t>
  </si>
  <si>
    <t>BPID00113A</t>
  </si>
  <si>
    <t>BPID00114A</t>
  </si>
  <si>
    <t>BPID00115A</t>
  </si>
  <si>
    <t>BPID00116A</t>
  </si>
  <si>
    <t>BPID00117A</t>
  </si>
  <si>
    <t>BPID00118A</t>
  </si>
  <si>
    <t>BPID00119A</t>
  </si>
  <si>
    <t>BPID00120A</t>
  </si>
  <si>
    <t>BPID00121A</t>
  </si>
  <si>
    <t>BPID00122A</t>
  </si>
  <si>
    <t>BPID00123A</t>
  </si>
  <si>
    <t>BPID00124A</t>
  </si>
  <si>
    <t>BPID00125A</t>
  </si>
  <si>
    <t>BPID00126A</t>
  </si>
  <si>
    <t>BPID00127A</t>
  </si>
  <si>
    <t>BPID00128A</t>
  </si>
  <si>
    <t>BPID00129A</t>
  </si>
  <si>
    <t>BPID00130A</t>
  </si>
  <si>
    <t>BPID00131A</t>
  </si>
  <si>
    <t>BPID00132A</t>
  </si>
  <si>
    <t>BPID00133A</t>
  </si>
  <si>
    <t>BPID00134A</t>
  </si>
  <si>
    <t>BPID00135A</t>
  </si>
  <si>
    <t>BPID00136A</t>
  </si>
  <si>
    <t>BPID00137A</t>
  </si>
  <si>
    <t>BPID00139A</t>
  </si>
  <si>
    <t>BPID00141A</t>
  </si>
  <si>
    <t>BPID00142A</t>
  </si>
  <si>
    <t>BPID00143A</t>
  </si>
  <si>
    <t>BPID00144A</t>
  </si>
  <si>
    <t>BPID00145A</t>
  </si>
  <si>
    <t>BPID00146A</t>
  </si>
  <si>
    <t>BPID00147A</t>
  </si>
  <si>
    <t>BPID00148A</t>
  </si>
  <si>
    <t>BPID00149A</t>
  </si>
  <si>
    <t>BPID00150A</t>
  </si>
  <si>
    <t>BPID00151A</t>
  </si>
  <si>
    <t>BPID00152A</t>
  </si>
  <si>
    <t>BPID00153A</t>
  </si>
  <si>
    <t>BPID00154A</t>
  </si>
  <si>
    <t>BPID00155A</t>
  </si>
  <si>
    <t>BPID00156A</t>
  </si>
  <si>
    <t>BPID00157A</t>
  </si>
  <si>
    <t>BPID00158A</t>
  </si>
  <si>
    <t>BPID00159A</t>
  </si>
  <si>
    <t>BPID00160A</t>
  </si>
  <si>
    <t>BPID00161A</t>
  </si>
  <si>
    <t>BPID00162A</t>
  </si>
  <si>
    <t>BPID00163A</t>
  </si>
  <si>
    <t>BPID00164A</t>
  </si>
  <si>
    <t>BPID00165A</t>
  </si>
  <si>
    <t>BPID00166A</t>
  </si>
  <si>
    <t>BPID00167A</t>
  </si>
  <si>
    <t>BPID00168A</t>
  </si>
  <si>
    <t>BPID00169A</t>
  </si>
  <si>
    <t>BPID00170A</t>
  </si>
  <si>
    <t>BPID00171A</t>
  </si>
  <si>
    <t>BPID00172A</t>
  </si>
  <si>
    <t>BPID00173A</t>
  </si>
  <si>
    <t>BPID00174A</t>
  </si>
  <si>
    <t>BPID00175A</t>
  </si>
  <si>
    <t>BPID00176A</t>
  </si>
  <si>
    <t>BPID00177A</t>
  </si>
  <si>
    <t>BPID00178A</t>
  </si>
  <si>
    <t>BPID00179A</t>
  </si>
  <si>
    <t>BPID00180A</t>
  </si>
  <si>
    <t>BPID00182A</t>
  </si>
  <si>
    <t>BPID00183A</t>
  </si>
  <si>
    <t>BPID00184A</t>
  </si>
  <si>
    <t>BPID00185A</t>
  </si>
  <si>
    <t>BPID00186A</t>
  </si>
  <si>
    <t>BPID00187A</t>
  </si>
  <si>
    <t>BPID00188A</t>
  </si>
  <si>
    <t>BPID00189A</t>
  </si>
  <si>
    <t>BPID00190A</t>
  </si>
  <si>
    <t>BPID00191A</t>
  </si>
  <si>
    <t>BPID00192A</t>
  </si>
  <si>
    <t>BPID00193A</t>
  </si>
  <si>
    <t>BPID00194A</t>
  </si>
  <si>
    <t>BPID00195A</t>
  </si>
  <si>
    <t>BPID00196A</t>
  </si>
  <si>
    <t>BPID00197A</t>
  </si>
  <si>
    <t>BPID00198A</t>
  </si>
  <si>
    <t>BPID00199A</t>
  </si>
  <si>
    <t>BPID00200A</t>
  </si>
  <si>
    <t>BPID00201A</t>
  </si>
  <si>
    <t>BPID00202A</t>
  </si>
  <si>
    <t>BPID00203A</t>
  </si>
  <si>
    <t>BPID00204A</t>
  </si>
  <si>
    <t>BPID00205A</t>
  </si>
  <si>
    <t>BPID00206A</t>
  </si>
  <si>
    <t>BPID00207A</t>
  </si>
  <si>
    <t>BPID00208A</t>
  </si>
  <si>
    <t>BPID00209A</t>
  </si>
  <si>
    <t>BPID00210A</t>
  </si>
  <si>
    <t>BPID00211A</t>
  </si>
  <si>
    <t>BPID00212A</t>
  </si>
  <si>
    <t>BPID00213A</t>
  </si>
  <si>
    <t>BPID00214A</t>
  </si>
  <si>
    <t>BPID00215A</t>
  </si>
  <si>
    <t>BPID00216A</t>
  </si>
  <si>
    <t>BPID00217A</t>
  </si>
  <si>
    <t>BPID00218A</t>
  </si>
  <si>
    <t>BPID00219A</t>
  </si>
  <si>
    <t>BPID00220A</t>
  </si>
  <si>
    <t>BPID00221A</t>
  </si>
  <si>
    <t>BPID00222A</t>
  </si>
  <si>
    <t>BPID00223A</t>
  </si>
  <si>
    <t>BPID00224A</t>
  </si>
  <si>
    <t>BPID00225A</t>
  </si>
  <si>
    <t>BPID00226A</t>
  </si>
  <si>
    <t>BPID00227A</t>
  </si>
  <si>
    <t>BPID00228A</t>
  </si>
  <si>
    <t>BPID00229A</t>
  </si>
  <si>
    <t>BPID00230A</t>
  </si>
  <si>
    <t>BPID00231A</t>
  </si>
  <si>
    <t>BPID00232A</t>
  </si>
  <si>
    <t>BPID00233A</t>
  </si>
  <si>
    <t>BPID00234A</t>
  </si>
  <si>
    <t>BPID00235A</t>
  </si>
  <si>
    <t>BPID00236A</t>
  </si>
  <si>
    <t>BPID00237A</t>
  </si>
  <si>
    <t>BPID00238A</t>
  </si>
  <si>
    <t>BPID00239A</t>
  </si>
  <si>
    <t>BPID00240A</t>
  </si>
  <si>
    <t>BPID00241A</t>
  </si>
  <si>
    <t>BPID00242A</t>
  </si>
  <si>
    <t>BPID00243A</t>
  </si>
  <si>
    <t>BPID00244A</t>
  </si>
  <si>
    <t>BPID00245A</t>
  </si>
  <si>
    <t>BPID00246A</t>
  </si>
  <si>
    <t>BPID00247A</t>
  </si>
  <si>
    <t>BPID00248A</t>
  </si>
  <si>
    <t>BPID00249A</t>
  </si>
  <si>
    <t>BPID00250A</t>
  </si>
  <si>
    <t>BPID00251A</t>
  </si>
  <si>
    <t>BPID00252A</t>
  </si>
  <si>
    <t>BPID00253A</t>
  </si>
  <si>
    <t>BPID00254A</t>
  </si>
  <si>
    <t>BPID00255A</t>
  </si>
  <si>
    <t>BPID00256A</t>
  </si>
  <si>
    <t>BPID00257A</t>
  </si>
  <si>
    <t>BPID00258A</t>
  </si>
  <si>
    <t>BPID00259A</t>
  </si>
  <si>
    <t>BPID00260A</t>
  </si>
  <si>
    <t>BPID00261A</t>
  </si>
  <si>
    <t>BPID00262A</t>
  </si>
  <si>
    <t>BPID00263A</t>
  </si>
  <si>
    <t>BPID00264A</t>
  </si>
  <si>
    <t>BPID00265A</t>
  </si>
  <si>
    <t>BPID00266A</t>
  </si>
  <si>
    <t>BPID00267A</t>
  </si>
  <si>
    <t>BPID00268A</t>
  </si>
  <si>
    <t>BPID00269A</t>
  </si>
  <si>
    <t>BPID00270A</t>
  </si>
  <si>
    <t>BPID00271A</t>
  </si>
  <si>
    <t>BPID00272A</t>
  </si>
  <si>
    <t>BPID00273A</t>
  </si>
  <si>
    <t>BPID00274A</t>
  </si>
  <si>
    <t>BPID00275A</t>
  </si>
  <si>
    <t>BPID00276A</t>
  </si>
  <si>
    <t>BPID00277A</t>
  </si>
  <si>
    <t>BPID00278A</t>
  </si>
  <si>
    <t>BPID00279A</t>
  </si>
  <si>
    <t>BPID00280A</t>
  </si>
  <si>
    <t>BPID00281A</t>
  </si>
  <si>
    <t>BPID00282A</t>
  </si>
  <si>
    <t>BPID00283A</t>
  </si>
  <si>
    <t>BPID00284A</t>
  </si>
  <si>
    <t>BPID00285A</t>
  </si>
  <si>
    <t>BPID00286A</t>
  </si>
  <si>
    <t>BPID00287A</t>
  </si>
  <si>
    <t>BPID00288A</t>
  </si>
  <si>
    <t>BPID00289A</t>
  </si>
  <si>
    <t>BPID00290A</t>
  </si>
  <si>
    <t>BPID00291A</t>
  </si>
  <si>
    <t>BPID00292A</t>
  </si>
  <si>
    <t>BPID00293A</t>
  </si>
  <si>
    <t>BPID00294A</t>
  </si>
  <si>
    <t>BPID00295A</t>
  </si>
  <si>
    <t>BPID00296A</t>
  </si>
  <si>
    <t>BPID00297A</t>
  </si>
  <si>
    <t>BPID00298A</t>
  </si>
  <si>
    <t>BPID00299A</t>
  </si>
  <si>
    <t>BPID00300A</t>
  </si>
  <si>
    <t>BPID00301A</t>
  </si>
  <si>
    <t>BPID00302A</t>
  </si>
  <si>
    <t>BPID00303A</t>
  </si>
  <si>
    <t>BPID00304A</t>
  </si>
  <si>
    <t>BPID00305A</t>
  </si>
  <si>
    <t>BPID00307A</t>
  </si>
  <si>
    <t>BPID00308A</t>
  </si>
  <si>
    <t>BPID00309A</t>
  </si>
  <si>
    <t>BPID00310A</t>
  </si>
  <si>
    <t>BPID00311A</t>
  </si>
  <si>
    <t>BPID00312A</t>
  </si>
  <si>
    <t>BPID00313A</t>
  </si>
  <si>
    <t>BPID00314A</t>
  </si>
  <si>
    <t>BPID00315A</t>
  </si>
  <si>
    <t>BPID00316A</t>
  </si>
  <si>
    <t>BPID00317A</t>
  </si>
  <si>
    <t>BPID00318A</t>
  </si>
  <si>
    <t>BPID00319A</t>
  </si>
  <si>
    <t>BPID00320A</t>
  </si>
  <si>
    <t>BPID00321A</t>
  </si>
  <si>
    <t>BPID00322A</t>
  </si>
  <si>
    <t>BPID00323A</t>
  </si>
  <si>
    <t>BPID00324A</t>
  </si>
  <si>
    <t>BPID00325A</t>
  </si>
  <si>
    <t>BPID00326A</t>
  </si>
  <si>
    <t>BPID00327A</t>
  </si>
  <si>
    <t>BPID00328A</t>
  </si>
  <si>
    <t>BPID00329A</t>
  </si>
  <si>
    <t>BPID00330A</t>
  </si>
  <si>
    <t>BPID00331A</t>
  </si>
  <si>
    <t>BPID00332A</t>
  </si>
  <si>
    <t>BPID00333A</t>
  </si>
  <si>
    <t>BPID00334A</t>
  </si>
  <si>
    <t>BPID00335A</t>
  </si>
  <si>
    <t>BPID00336A</t>
  </si>
  <si>
    <t>BPID00337A</t>
  </si>
  <si>
    <t>BPID00338A</t>
  </si>
  <si>
    <t>BPID00339A</t>
  </si>
  <si>
    <t>BPID00340A</t>
  </si>
  <si>
    <t>BPID00341A</t>
  </si>
  <si>
    <t>BPID00342A</t>
  </si>
  <si>
    <t>BPID00343A</t>
  </si>
  <si>
    <t>BPID00344A</t>
  </si>
  <si>
    <t>BPID00345A</t>
  </si>
  <si>
    <t>BPID00346A</t>
  </si>
  <si>
    <t>BPID00347A</t>
  </si>
  <si>
    <t>BPID00348A</t>
  </si>
  <si>
    <t>BPID00349A</t>
  </si>
  <si>
    <t>BPID00350A</t>
  </si>
  <si>
    <t>BPID00351A</t>
  </si>
  <si>
    <t>BPID00352A</t>
  </si>
  <si>
    <t>BPID00353A</t>
  </si>
  <si>
    <t>BPID00354A</t>
  </si>
  <si>
    <t>BPID00355A</t>
  </si>
  <si>
    <t>BPID00356A</t>
  </si>
  <si>
    <t>BPID00357A</t>
  </si>
  <si>
    <t>BPID00358A</t>
  </si>
  <si>
    <t>virulence factor gene</t>
  </si>
  <si>
    <t>BPVF00453A</t>
  </si>
  <si>
    <t>BPVF00454A</t>
  </si>
  <si>
    <t>BPVF00455A</t>
  </si>
  <si>
    <t>BPVF00456A</t>
  </si>
  <si>
    <t>BPVF00457A</t>
  </si>
  <si>
    <t>BPVF00458A</t>
  </si>
  <si>
    <t>BPVF00459A</t>
  </si>
  <si>
    <t>BPVF00460A</t>
  </si>
  <si>
    <t>BPVF00461A</t>
  </si>
  <si>
    <t>BPVF00462A</t>
  </si>
  <si>
    <t>BPVF00463A</t>
  </si>
  <si>
    <t>BPVF00464A</t>
  </si>
  <si>
    <t>BPVF00465A</t>
  </si>
  <si>
    <t>BPVF00466A</t>
  </si>
  <si>
    <t>BPVF00467A</t>
  </si>
  <si>
    <t>BPVF00468A</t>
  </si>
  <si>
    <t>BPVF00469A</t>
  </si>
  <si>
    <t>BPVF00470A</t>
  </si>
  <si>
    <t>BPVF00471A</t>
  </si>
  <si>
    <t>BPVF00472A</t>
  </si>
  <si>
    <t>BPVF00473A</t>
  </si>
  <si>
    <t>BPVF00474A</t>
  </si>
  <si>
    <t>BPVF00475A</t>
  </si>
  <si>
    <t>BPVF00476A</t>
  </si>
  <si>
    <t>BPVF00477A</t>
  </si>
  <si>
    <t>BPVF00478A</t>
  </si>
  <si>
    <t>BPVF00479A</t>
  </si>
  <si>
    <t>BPVF00480A</t>
  </si>
  <si>
    <t>BPVF00481A</t>
  </si>
  <si>
    <t>BPVF00482A</t>
  </si>
  <si>
    <t>BPVF00483A</t>
  </si>
  <si>
    <t>BPVF00484A</t>
  </si>
  <si>
    <t>BPVF00485A</t>
  </si>
  <si>
    <t>BPVF00486A</t>
  </si>
  <si>
    <t>BPVF00487A</t>
  </si>
  <si>
    <t>BPVF00488A</t>
  </si>
  <si>
    <t>BPVF00489A</t>
  </si>
  <si>
    <t>BPVF00490A</t>
  </si>
  <si>
    <t>BPVF00491A</t>
  </si>
  <si>
    <t>BPVF00492A</t>
  </si>
  <si>
    <t>BPVF00493A</t>
  </si>
  <si>
    <t>BPVF00494A</t>
  </si>
  <si>
    <t>BPVF00495A</t>
  </si>
  <si>
    <t>BPVF00496A</t>
  </si>
  <si>
    <t>BPVF00497A</t>
  </si>
  <si>
    <t>BPVF00498A</t>
  </si>
  <si>
    <t>BPVF00499A</t>
  </si>
  <si>
    <t>BPVF00500A</t>
  </si>
  <si>
    <t>BPVF00501A</t>
  </si>
  <si>
    <t>BPVF00502A</t>
  </si>
  <si>
    <t>BPVF00503A</t>
  </si>
  <si>
    <t>BPVF00504A</t>
  </si>
  <si>
    <t>BPVF00505A</t>
  </si>
  <si>
    <t>BPVF00506A</t>
  </si>
  <si>
    <t>BPVF00507A</t>
  </si>
  <si>
    <t>BPVF00508A</t>
  </si>
  <si>
    <t>BPVF00509A</t>
  </si>
  <si>
    <t>BPVF00510A</t>
  </si>
  <si>
    <t>BPVF00511A</t>
  </si>
  <si>
    <t>BPVF00512A</t>
  </si>
  <si>
    <t>BPVF00513A</t>
  </si>
  <si>
    <t>BPVF00514A</t>
  </si>
  <si>
    <t>BPVF00515A</t>
  </si>
  <si>
    <t>BPVF00516A</t>
  </si>
  <si>
    <t>BPVF00517A</t>
  </si>
  <si>
    <t>BPVF00518A</t>
  </si>
  <si>
    <t>BPVF00519A</t>
  </si>
  <si>
    <t>BPVF00520A</t>
  </si>
  <si>
    <t>BPVF00521A</t>
  </si>
  <si>
    <t>BPVF00522A</t>
  </si>
  <si>
    <t>BPVF00523A</t>
  </si>
  <si>
    <t>BPVF00524A</t>
  </si>
  <si>
    <t>BPVF00525A</t>
  </si>
  <si>
    <t>BPVF00526A</t>
  </si>
  <si>
    <t>BPVF00527A</t>
  </si>
  <si>
    <t>BPVF00528A</t>
  </si>
  <si>
    <t>BPVF00529A</t>
  </si>
  <si>
    <t>BPVF00530A</t>
  </si>
  <si>
    <t>BPVF00531A</t>
  </si>
  <si>
    <t>BPVF00532A</t>
  </si>
  <si>
    <t>BPVF00533A</t>
  </si>
  <si>
    <t>BPVF00534A</t>
  </si>
  <si>
    <t>BPVF00535A</t>
  </si>
  <si>
    <t>BPVF00536A</t>
  </si>
  <si>
    <t>BPVF00537A</t>
  </si>
  <si>
    <t>BPVF00538A</t>
  </si>
  <si>
    <t>BPVF00539A</t>
  </si>
  <si>
    <t>antibiotic resistance gene</t>
  </si>
  <si>
    <t>BPAR00366A</t>
  </si>
  <si>
    <t>BPAR00367A</t>
  </si>
  <si>
    <t>BPAR00368A</t>
  </si>
  <si>
    <t>BPAR00369A</t>
  </si>
  <si>
    <t>BPAR00370A</t>
  </si>
  <si>
    <t>BPAR00371A</t>
  </si>
  <si>
    <t>BPAR00372A</t>
  </si>
  <si>
    <t>BPAR00373A</t>
  </si>
  <si>
    <t>BPAR00374A</t>
  </si>
  <si>
    <t>BPAR00375A</t>
  </si>
  <si>
    <t>BPAR00376A</t>
  </si>
  <si>
    <t>BPAR00377A</t>
  </si>
  <si>
    <t>BPAR00378A</t>
  </si>
  <si>
    <t>BPAR00379A</t>
  </si>
  <si>
    <t>BPAR00380A</t>
  </si>
  <si>
    <t>BPAR00381A</t>
  </si>
  <si>
    <t>BPAR00382A</t>
  </si>
  <si>
    <t>BPAR00383A</t>
  </si>
  <si>
    <t>BPAR00384A</t>
  </si>
  <si>
    <t>BPAR00385A</t>
  </si>
  <si>
    <t>BPAR00386A</t>
  </si>
  <si>
    <t>BPAR00387A</t>
  </si>
  <si>
    <t>BPAR00388A</t>
  </si>
  <si>
    <t>BPAR00389A</t>
  </si>
  <si>
    <t>BPAR00390A</t>
  </si>
  <si>
    <t>BPAR00391A</t>
  </si>
  <si>
    <t>BPAR00392A</t>
  </si>
  <si>
    <t>BPAR00393A</t>
  </si>
  <si>
    <t>BPAR00394A</t>
  </si>
  <si>
    <t>BPAR00395A</t>
  </si>
  <si>
    <t>BPAR00396A</t>
  </si>
  <si>
    <t>BPAR00397A</t>
  </si>
  <si>
    <t>BPAR00398A</t>
  </si>
  <si>
    <t>BPAR00399A</t>
  </si>
  <si>
    <t>BPAR00400A</t>
  </si>
  <si>
    <t>BPAR00401A</t>
  </si>
  <si>
    <t>BPAR00402A</t>
  </si>
  <si>
    <t>BPAR00403A</t>
  </si>
  <si>
    <t>BPAR00404A</t>
  </si>
  <si>
    <t>BPAR00405A</t>
  </si>
  <si>
    <t>BPAR00406A</t>
  </si>
  <si>
    <t>BPAR00407A</t>
  </si>
  <si>
    <t>BPAR00408A</t>
  </si>
  <si>
    <t>BPAR00409A</t>
  </si>
  <si>
    <t>BPAR00410A</t>
  </si>
  <si>
    <t>BPAR00411A</t>
  </si>
  <si>
    <t>BPAR00412A</t>
  </si>
  <si>
    <t>BPAR00413A</t>
  </si>
  <si>
    <t>BPAR00414A</t>
  </si>
  <si>
    <t>BPAR00415A</t>
  </si>
  <si>
    <t>BPAR00416A</t>
  </si>
  <si>
    <t>BPAR00417A</t>
  </si>
  <si>
    <t>BPAR00418A</t>
  </si>
  <si>
    <t>BPAR00419A</t>
  </si>
  <si>
    <t>BPAR00420A</t>
  </si>
  <si>
    <t>BPAR00421A</t>
  </si>
  <si>
    <t>BPAR00422A</t>
  </si>
  <si>
    <t>BPAR00423A</t>
  </si>
  <si>
    <t>BPAR00424A</t>
  </si>
  <si>
    <t>BPAR00425A</t>
  </si>
  <si>
    <t>BPAR00426A</t>
  </si>
  <si>
    <t>BPAR00427A</t>
  </si>
  <si>
    <t>BPAR00428A</t>
  </si>
  <si>
    <t>BPAR00429A</t>
  </si>
  <si>
    <t>BPAR00430A</t>
  </si>
  <si>
    <t>BPAR00431A</t>
  </si>
  <si>
    <t>BPAR00432A</t>
  </si>
  <si>
    <t>BPAR00433A</t>
  </si>
  <si>
    <t>BPAR00434A</t>
  </si>
  <si>
    <t>BPAR00435A</t>
  </si>
  <si>
    <t>BPAR00436A</t>
  </si>
  <si>
    <t>BPAR00437A</t>
  </si>
  <si>
    <t>BPAR00438A</t>
  </si>
  <si>
    <t>BPAR00439A</t>
  </si>
  <si>
    <t>BPAR00440A</t>
  </si>
  <si>
    <t>BPAR00441A</t>
  </si>
  <si>
    <t xml:space="preserve">Macrolide Lincosamide Streptogramin_b </t>
  </si>
  <si>
    <t>BPAR00442A</t>
  </si>
  <si>
    <t>BPAR00443A</t>
  </si>
  <si>
    <t>BPAR00444A</t>
  </si>
  <si>
    <t>BPAR00445A</t>
  </si>
  <si>
    <t>BPAR00446A</t>
  </si>
  <si>
    <t>BPAR00447A</t>
  </si>
  <si>
    <t>BPAR00448A</t>
  </si>
  <si>
    <t>BPAR00449A</t>
  </si>
  <si>
    <t>BPAR00450A</t>
  </si>
  <si>
    <t>BPAR00451A</t>
  </si>
  <si>
    <t>BPAR00452A</t>
  </si>
  <si>
    <t>BPCL00363A</t>
  </si>
  <si>
    <t>BPCL00364A</t>
  </si>
  <si>
    <t>BPCL00359A</t>
  </si>
  <si>
    <t>BPCL00360A</t>
  </si>
  <si>
    <t>BPCL00362A</t>
  </si>
  <si>
    <t>BPCL00365A</t>
  </si>
  <si>
    <t>Catalog number</t>
  </si>
  <si>
    <t>Antibiotic classification/Virulence Factor Gene Description</t>
  </si>
  <si>
    <t>SHV Ct</t>
  </si>
  <si>
    <t>SHV call</t>
  </si>
  <si>
    <t>MRSA</t>
  </si>
  <si>
    <t>MRSA dCt</t>
  </si>
  <si>
    <t>Species/Gene</t>
  </si>
  <si>
    <t>MRSA NTC</t>
  </si>
  <si>
    <t>NTC</t>
  </si>
  <si>
    <t>Sample</t>
  </si>
  <si>
    <r>
      <t xml:space="preserve">2. Copy the Ct values of your test sample from your real-time PCR results; use the </t>
    </r>
    <r>
      <rPr>
        <b/>
        <u/>
        <sz val="10"/>
        <rFont val="Arial"/>
        <family val="2"/>
      </rPr>
      <t>Paste Special</t>
    </r>
    <r>
      <rPr>
        <b/>
        <sz val="10"/>
        <rFont val="Arial"/>
        <family val="2"/>
      </rPr>
      <t xml:space="preserve"> function and select "</t>
    </r>
    <r>
      <rPr>
        <b/>
        <u/>
        <sz val="10"/>
        <rFont val="Arial"/>
        <family val="2"/>
      </rPr>
      <t>Values</t>
    </r>
    <r>
      <rPr>
        <b/>
        <sz val="10"/>
        <rFont val="Arial"/>
        <family val="2"/>
      </rPr>
      <t>" to paste the Ct values to the yellow part of the "Input Ct" worksheet. This template accommodates 2 samples from 1 PCR plate run.</t>
    </r>
  </si>
  <si>
    <t>NTC plate</t>
  </si>
  <si>
    <t>Sample plate</t>
  </si>
  <si>
    <t>NTC 2 (optional)</t>
  </si>
  <si>
    <t xml:space="preserve">4. Obtain presence/absence/questionable call results for microbial species/gene in each sample in the "identification call" worksheet. </t>
  </si>
  <si>
    <t>Also detects (Antibiotic Resistance Genes)/Virulence Factor Associated Species</t>
  </si>
  <si>
    <t>A1, C1,E1, G1</t>
  </si>
  <si>
    <t>A2, C2,E2, G2</t>
  </si>
  <si>
    <t>A3, C3,E3, G3</t>
  </si>
  <si>
    <t>A4, C4,E4, G4</t>
  </si>
  <si>
    <t>A5, C5,E5, G5</t>
  </si>
  <si>
    <t>A6, C6,E6, G6</t>
  </si>
  <si>
    <t>A7, C7,E7, G7</t>
  </si>
  <si>
    <t>A8, C8,E8, G8</t>
  </si>
  <si>
    <t>A9, C9,E9, G9</t>
  </si>
  <si>
    <t>A10, C10,E10, G10</t>
  </si>
  <si>
    <t>A11, C11,E11, G11</t>
  </si>
  <si>
    <t>A12, C12,E12, G12</t>
  </si>
  <si>
    <t>B1, D1,F1, H1</t>
  </si>
  <si>
    <t>B2, D2,F2, H2</t>
  </si>
  <si>
    <t>B3, D3,F3, H3</t>
  </si>
  <si>
    <t>B4, D4,F4, H4</t>
  </si>
  <si>
    <t>B5, D5,F5, H5</t>
  </si>
  <si>
    <t>B6, D6,F6, H6</t>
  </si>
  <si>
    <t>B7, D7,F7, H7</t>
  </si>
  <si>
    <t>B8, D8,F8, H8</t>
  </si>
  <si>
    <t>B9, D9,F9, H9</t>
  </si>
  <si>
    <t>B10, D10,F10, H10</t>
  </si>
  <si>
    <t>B11, D11,F11, H11</t>
  </si>
  <si>
    <t>B12, D12,F12, H12</t>
  </si>
  <si>
    <t>NTC 3 (optional)</t>
  </si>
  <si>
    <t>NTC 4 (optional)</t>
  </si>
  <si>
    <t>3. If NTC and Test sample were run on the same plate, export Rows A and B to "NTC Data" tab (sample 1) and Rows C, D, E, F, G and H to "Test Sample Data" tab (sample 1-4). If plate only contains test samples, then export all data to "Test Sample Data".</t>
  </si>
  <si>
    <t>May detect (Microbial Identification)</t>
  </si>
  <si>
    <t>May detect (microbial identification)</t>
  </si>
  <si>
    <t>Instructions for analyzing Microbial DNA qPCR Array results with this template: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</si>
</sst>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\$* #,##0.00_);_(\$* \(#,##0.00\);_(\$* \-??_);_(@_)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0"/>
      <name val="Mangal"/>
      <family val="2"/>
    </font>
    <font>
      <i/>
      <sz val="11"/>
      <color indexed="23"/>
      <name val="Calibri"/>
      <family val="2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9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15"/>
      </patternFill>
    </fill>
    <fill>
      <patternFill patternType="solid">
        <fgColor indexed="31"/>
        <bgColor indexed="40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1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5"/>
      </patternFill>
    </fill>
    <fill>
      <patternFill patternType="solid">
        <fgColor indexed="47"/>
        <bgColor indexed="34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44"/>
        <bgColor indexed="40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29"/>
        <bgColor indexed="19"/>
      </patternFill>
    </fill>
    <fill>
      <patternFill patternType="solid">
        <fgColor indexed="11"/>
      </patternFill>
    </fill>
    <fill>
      <patternFill patternType="solid">
        <fgColor indexed="11"/>
        <bgColor indexed="21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38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57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62"/>
        <bgColor indexed="59"/>
      </patternFill>
    </fill>
    <fill>
      <patternFill patternType="solid">
        <fgColor indexed="10"/>
      </patternFill>
    </fill>
    <fill>
      <patternFill patternType="solid">
        <fgColor indexed="10"/>
        <bgColor indexed="16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48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24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6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21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1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1" fillId="36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1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1" fillId="44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1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1" fillId="46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21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1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1" fillId="52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1" fillId="55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21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1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1" fillId="57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23" fillId="59" borderId="0" applyNumberFormat="0" applyBorder="0" applyAlignment="0" applyProtection="0"/>
    <xf numFmtId="0" fontId="17" fillId="12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3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3" fillId="52" borderId="0" applyNumberFormat="0" applyBorder="0" applyAlignment="0" applyProtection="0"/>
    <xf numFmtId="0" fontId="17" fillId="16" borderId="0" applyNumberFormat="0" applyBorder="0" applyAlignment="0" applyProtection="0"/>
    <xf numFmtId="0" fontId="23" fillId="52" borderId="0" applyNumberFormat="0" applyBorder="0" applyAlignment="0" applyProtection="0"/>
    <xf numFmtId="0" fontId="23" fillId="55" borderId="0" applyNumberFormat="0" applyBorder="0" applyAlignment="0" applyProtection="0"/>
    <xf numFmtId="0" fontId="24" fillId="56" borderId="0" applyNumberFormat="0" applyBorder="0" applyAlignment="0" applyProtection="0"/>
    <xf numFmtId="0" fontId="23" fillId="55" borderId="0" applyNumberFormat="0" applyBorder="0" applyAlignment="0" applyProtection="0"/>
    <xf numFmtId="0" fontId="24" fillId="56" borderId="0" applyNumberFormat="0" applyBorder="0" applyAlignment="0" applyProtection="0"/>
    <xf numFmtId="0" fontId="23" fillId="55" borderId="0" applyNumberFormat="0" applyBorder="0" applyAlignment="0" applyProtection="0"/>
    <xf numFmtId="0" fontId="17" fillId="20" borderId="0" applyNumberFormat="0" applyBorder="0" applyAlignment="0" applyProtection="0"/>
    <xf numFmtId="0" fontId="23" fillId="55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17" fillId="24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17" fillId="28" borderId="0" applyNumberFormat="0" applyBorder="0" applyAlignment="0" applyProtection="0"/>
    <xf numFmtId="0" fontId="23" fillId="63" borderId="0" applyNumberFormat="0" applyBorder="0" applyAlignment="0" applyProtection="0"/>
    <xf numFmtId="0" fontId="23" fillId="66" borderId="0" applyNumberFormat="0" applyBorder="0" applyAlignment="0" applyProtection="0"/>
    <xf numFmtId="0" fontId="24" fillId="67" borderId="0" applyNumberFormat="0" applyBorder="0" applyAlignment="0" applyProtection="0"/>
    <xf numFmtId="0" fontId="23" fillId="66" borderId="0" applyNumberFormat="0" applyBorder="0" applyAlignment="0" applyProtection="0"/>
    <xf numFmtId="0" fontId="24" fillId="67" borderId="0" applyNumberFormat="0" applyBorder="0" applyAlignment="0" applyProtection="0"/>
    <xf numFmtId="0" fontId="23" fillId="66" borderId="0" applyNumberFormat="0" applyBorder="0" applyAlignment="0" applyProtection="0"/>
    <xf numFmtId="0" fontId="17" fillId="32" borderId="0" applyNumberFormat="0" applyBorder="0" applyAlignment="0" applyProtection="0"/>
    <xf numFmtId="0" fontId="23" fillId="66" borderId="0" applyNumberFormat="0" applyBorder="0" applyAlignment="0" applyProtection="0"/>
    <xf numFmtId="0" fontId="23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3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3" fillId="68" borderId="0" applyNumberFormat="0" applyBorder="0" applyAlignment="0" applyProtection="0"/>
    <xf numFmtId="0" fontId="17" fillId="9" borderId="0" applyNumberFormat="0" applyBorder="0" applyAlignment="0" applyProtection="0"/>
    <xf numFmtId="0" fontId="23" fillId="68" borderId="0" applyNumberFormat="0" applyBorder="0" applyAlignment="0" applyProtection="0"/>
    <xf numFmtId="0" fontId="23" fillId="71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3" fillId="71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3" fillId="71" borderId="0" applyNumberFormat="0" applyBorder="0" applyAlignment="0" applyProtection="0"/>
    <xf numFmtId="0" fontId="17" fillId="13" borderId="0" applyNumberFormat="0" applyBorder="0" applyAlignment="0" applyProtection="0"/>
    <xf numFmtId="0" fontId="23" fillId="71" borderId="0" applyNumberFormat="0" applyBorder="0" applyAlignment="0" applyProtection="0"/>
    <xf numFmtId="0" fontId="23" fillId="74" borderId="0" applyNumberFormat="0" applyBorder="0" applyAlignment="0" applyProtection="0"/>
    <xf numFmtId="0" fontId="24" fillId="75" borderId="0" applyNumberFormat="0" applyBorder="0" applyAlignment="0" applyProtection="0"/>
    <xf numFmtId="0" fontId="23" fillId="74" borderId="0" applyNumberFormat="0" applyBorder="0" applyAlignment="0" applyProtection="0"/>
    <xf numFmtId="0" fontId="24" fillId="75" borderId="0" applyNumberFormat="0" applyBorder="0" applyAlignment="0" applyProtection="0"/>
    <xf numFmtId="0" fontId="23" fillId="74" borderId="0" applyNumberFormat="0" applyBorder="0" applyAlignment="0" applyProtection="0"/>
    <xf numFmtId="0" fontId="17" fillId="17" borderId="0" applyNumberFormat="0" applyBorder="0" applyAlignment="0" applyProtection="0"/>
    <xf numFmtId="0" fontId="23" fillId="74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17" fillId="2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17" fillId="25" borderId="0" applyNumberFormat="0" applyBorder="0" applyAlignment="0" applyProtection="0"/>
    <xf numFmtId="0" fontId="23" fillId="63" borderId="0" applyNumberFormat="0" applyBorder="0" applyAlignment="0" applyProtection="0"/>
    <xf numFmtId="0" fontId="23" fillId="76" borderId="0" applyNumberFormat="0" applyBorder="0" applyAlignment="0" applyProtection="0"/>
    <xf numFmtId="0" fontId="24" fillId="77" borderId="0" applyNumberFormat="0" applyBorder="0" applyAlignment="0" applyProtection="0"/>
    <xf numFmtId="0" fontId="23" fillId="76" borderId="0" applyNumberFormat="0" applyBorder="0" applyAlignment="0" applyProtection="0"/>
    <xf numFmtId="0" fontId="24" fillId="77" borderId="0" applyNumberFormat="0" applyBorder="0" applyAlignment="0" applyProtection="0"/>
    <xf numFmtId="0" fontId="23" fillId="76" borderId="0" applyNumberFormat="0" applyBorder="0" applyAlignment="0" applyProtection="0"/>
    <xf numFmtId="0" fontId="17" fillId="29" borderId="0" applyNumberFormat="0" applyBorder="0" applyAlignment="0" applyProtection="0"/>
    <xf numFmtId="0" fontId="23" fillId="76" borderId="0" applyNumberFormat="0" applyBorder="0" applyAlignment="0" applyProtection="0"/>
    <xf numFmtId="0" fontId="25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5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5" fillId="36" borderId="0" applyNumberFormat="0" applyBorder="0" applyAlignment="0" applyProtection="0"/>
    <xf numFmtId="0" fontId="7" fillId="3" borderId="0" applyNumberFormat="0" applyBorder="0" applyAlignment="0" applyProtection="0"/>
    <xf numFmtId="0" fontId="25" fillId="36" borderId="0" applyNumberFormat="0" applyBorder="0" applyAlignment="0" applyProtection="0"/>
    <xf numFmtId="0" fontId="27" fillId="78" borderId="12" applyNumberFormat="0" applyAlignment="0" applyProtection="0"/>
    <xf numFmtId="0" fontId="28" fillId="79" borderId="12" applyNumberFormat="0" applyAlignment="0" applyProtection="0"/>
    <xf numFmtId="0" fontId="27" fillId="78" borderId="12" applyNumberFormat="0" applyAlignment="0" applyProtection="0"/>
    <xf numFmtId="0" fontId="28" fillId="79" borderId="12" applyNumberFormat="0" applyAlignment="0" applyProtection="0"/>
    <xf numFmtId="0" fontId="27" fillId="78" borderId="12" applyNumberFormat="0" applyAlignment="0" applyProtection="0"/>
    <xf numFmtId="0" fontId="11" fillId="6" borderId="4" applyNumberFormat="0" applyAlignment="0" applyProtection="0"/>
    <xf numFmtId="0" fontId="27" fillId="78" borderId="12" applyNumberFormat="0" applyAlignment="0" applyProtection="0"/>
    <xf numFmtId="0" fontId="29" fillId="80" borderId="13" applyNumberFormat="0" applyAlignment="0" applyProtection="0"/>
    <xf numFmtId="0" fontId="30" fillId="81" borderId="13" applyNumberFormat="0" applyAlignment="0" applyProtection="0"/>
    <xf numFmtId="0" fontId="30" fillId="82" borderId="13" applyNumberFormat="0" applyAlignment="0" applyProtection="0"/>
    <xf numFmtId="0" fontId="29" fillId="80" borderId="13" applyNumberFormat="0" applyAlignment="0" applyProtection="0"/>
    <xf numFmtId="0" fontId="30" fillId="81" borderId="13" applyNumberFormat="0" applyAlignment="0" applyProtection="0"/>
    <xf numFmtId="0" fontId="30" fillId="82" borderId="13" applyNumberFormat="0" applyAlignment="0" applyProtection="0"/>
    <xf numFmtId="0" fontId="29" fillId="80" borderId="13" applyNumberFormat="0" applyAlignment="0" applyProtection="0"/>
    <xf numFmtId="0" fontId="13" fillId="7" borderId="7" applyNumberFormat="0" applyAlignment="0" applyProtection="0"/>
    <xf numFmtId="0" fontId="29" fillId="80" borderId="13" applyNumberFormat="0" applyAlignment="0" applyProtection="0"/>
    <xf numFmtId="44" fontId="21" fillId="0" borderId="0" applyFont="0" applyFill="0" applyBorder="0" applyAlignment="0" applyProtection="0"/>
    <xf numFmtId="164" fontId="31" fillId="0" borderId="0" applyFill="0" applyBorder="0" applyAlignment="0" applyProtection="0"/>
    <xf numFmtId="0" fontId="22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39" borderId="0" applyNumberFormat="0" applyBorder="0" applyAlignment="0" applyProtection="0"/>
    <xf numFmtId="0" fontId="35" fillId="40" borderId="0" applyNumberFormat="0" applyBorder="0" applyAlignment="0" applyProtection="0"/>
    <xf numFmtId="0" fontId="34" fillId="39" borderId="0" applyNumberFormat="0" applyBorder="0" applyAlignment="0" applyProtection="0"/>
    <xf numFmtId="0" fontId="35" fillId="40" borderId="0" applyNumberFormat="0" applyBorder="0" applyAlignment="0" applyProtection="0"/>
    <xf numFmtId="0" fontId="34" fillId="39" borderId="0" applyNumberFormat="0" applyBorder="0" applyAlignment="0" applyProtection="0"/>
    <xf numFmtId="0" fontId="6" fillId="2" borderId="0" applyNumberFormat="0" applyBorder="0" applyAlignment="0" applyProtection="0"/>
    <xf numFmtId="0" fontId="34" fillId="39" borderId="0" applyNumberFormat="0" applyBorder="0" applyAlignment="0" applyProtection="0"/>
    <xf numFmtId="0" fontId="36" fillId="0" borderId="14" applyNumberFormat="0" applyFill="0" applyAlignment="0" applyProtection="0"/>
    <xf numFmtId="0" fontId="37" fillId="0" borderId="14" applyNumberFormat="0" applyFill="0" applyAlignment="0" applyProtection="0"/>
    <xf numFmtId="0" fontId="36" fillId="0" borderId="14" applyNumberFormat="0" applyFill="0" applyAlignment="0" applyProtection="0"/>
    <xf numFmtId="0" fontId="37" fillId="0" borderId="14" applyNumberFormat="0" applyFill="0" applyAlignment="0" applyProtection="0"/>
    <xf numFmtId="0" fontId="36" fillId="0" borderId="14" applyNumberFormat="0" applyFill="0" applyAlignment="0" applyProtection="0"/>
    <xf numFmtId="0" fontId="3" fillId="0" borderId="1" applyNumberFormat="0" applyFill="0" applyAlignment="0" applyProtection="0"/>
    <xf numFmtId="0" fontId="36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5" applyNumberFormat="0" applyFill="0" applyAlignment="0" applyProtection="0"/>
    <xf numFmtId="0" fontId="38" fillId="0" borderId="15" applyNumberFormat="0" applyFill="0" applyAlignment="0" applyProtection="0"/>
    <xf numFmtId="0" fontId="39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2" applyNumberFormat="0" applyFill="0" applyAlignment="0" applyProtection="0"/>
    <xf numFmtId="0" fontId="38" fillId="0" borderId="15" applyNumberFormat="0" applyFill="0" applyAlignment="0" applyProtection="0"/>
    <xf numFmtId="0" fontId="40" fillId="0" borderId="16" applyNumberFormat="0" applyFill="0" applyAlignment="0" applyProtection="0"/>
    <xf numFmtId="0" fontId="41" fillId="0" borderId="16" applyNumberFormat="0" applyFill="0" applyAlignment="0" applyProtection="0"/>
    <xf numFmtId="0" fontId="40" fillId="0" borderId="16" applyNumberFormat="0" applyFill="0" applyAlignment="0" applyProtection="0"/>
    <xf numFmtId="0" fontId="41" fillId="0" borderId="16" applyNumberFormat="0" applyFill="0" applyAlignment="0" applyProtection="0"/>
    <xf numFmtId="0" fontId="40" fillId="0" borderId="16" applyNumberFormat="0" applyFill="0" applyAlignment="0" applyProtection="0"/>
    <xf numFmtId="0" fontId="5" fillId="0" borderId="3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46" borderId="12" applyNumberFormat="0" applyAlignment="0" applyProtection="0"/>
    <xf numFmtId="0" fontId="43" fillId="47" borderId="12" applyNumberFormat="0" applyAlignment="0" applyProtection="0"/>
    <xf numFmtId="0" fontId="43" fillId="48" borderId="12" applyNumberFormat="0" applyAlignment="0" applyProtection="0"/>
    <xf numFmtId="0" fontId="42" fillId="46" borderId="12" applyNumberFormat="0" applyAlignment="0" applyProtection="0"/>
    <xf numFmtId="0" fontId="43" fillId="47" borderId="12" applyNumberFormat="0" applyAlignment="0" applyProtection="0"/>
    <xf numFmtId="0" fontId="43" fillId="48" borderId="12" applyNumberFormat="0" applyAlignment="0" applyProtection="0"/>
    <xf numFmtId="0" fontId="42" fillId="46" borderId="12" applyNumberFormat="0" applyAlignment="0" applyProtection="0"/>
    <xf numFmtId="0" fontId="9" fillId="5" borderId="4" applyNumberFormat="0" applyAlignment="0" applyProtection="0"/>
    <xf numFmtId="0" fontId="42" fillId="46" borderId="12" applyNumberFormat="0" applyAlignment="0" applyProtection="0"/>
    <xf numFmtId="0" fontId="44" fillId="0" borderId="17" applyNumberFormat="0" applyFill="0" applyAlignment="0" applyProtection="0"/>
    <xf numFmtId="0" fontId="45" fillId="0" borderId="17" applyNumberFormat="0" applyFill="0" applyAlignment="0" applyProtection="0"/>
    <xf numFmtId="0" fontId="44" fillId="0" borderId="17" applyNumberFormat="0" applyFill="0" applyAlignment="0" applyProtection="0"/>
    <xf numFmtId="0" fontId="45" fillId="0" borderId="17" applyNumberFormat="0" applyFill="0" applyAlignment="0" applyProtection="0"/>
    <xf numFmtId="0" fontId="44" fillId="0" borderId="17" applyNumberFormat="0" applyFill="0" applyAlignment="0" applyProtection="0"/>
    <xf numFmtId="0" fontId="12" fillId="0" borderId="6" applyNumberFormat="0" applyFill="0" applyAlignment="0" applyProtection="0"/>
    <xf numFmtId="0" fontId="44" fillId="0" borderId="17" applyNumberFormat="0" applyFill="0" applyAlignment="0" applyProtection="0"/>
    <xf numFmtId="0" fontId="46" fillId="83" borderId="0" applyNumberFormat="0" applyBorder="0" applyAlignment="0" applyProtection="0"/>
    <xf numFmtId="0" fontId="47" fillId="84" borderId="0" applyNumberFormat="0" applyBorder="0" applyAlignment="0" applyProtection="0"/>
    <xf numFmtId="0" fontId="46" fillId="83" borderId="0" applyNumberFormat="0" applyBorder="0" applyAlignment="0" applyProtection="0"/>
    <xf numFmtId="0" fontId="47" fillId="84" borderId="0" applyNumberFormat="0" applyBorder="0" applyAlignment="0" applyProtection="0"/>
    <xf numFmtId="0" fontId="46" fillId="83" borderId="0" applyNumberFormat="0" applyBorder="0" applyAlignment="0" applyProtection="0"/>
    <xf numFmtId="0" fontId="8" fillId="4" borderId="0" applyNumberFormat="0" applyBorder="0" applyAlignment="0" applyProtection="0"/>
    <xf numFmtId="0" fontId="46" fillId="83" borderId="0" applyNumberFormat="0" applyBorder="0" applyAlignment="0" applyProtection="0"/>
    <xf numFmtId="0" fontId="18" fillId="0" borderId="0"/>
    <xf numFmtId="0" fontId="18" fillId="0" borderId="0"/>
    <xf numFmtId="0" fontId="48" fillId="0" borderId="0"/>
    <xf numFmtId="0" fontId="48" fillId="0" borderId="0"/>
    <xf numFmtId="0" fontId="22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21" fillId="85" borderId="18" applyNumberFormat="0" applyFont="0" applyAlignment="0" applyProtection="0"/>
    <xf numFmtId="0" fontId="31" fillId="86" borderId="19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21" fillId="85" borderId="18" applyNumberFormat="0" applyFon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49" fillId="78" borderId="20" applyNumberFormat="0" applyAlignment="0" applyProtection="0"/>
    <xf numFmtId="0" fontId="50" fillId="79" borderId="20" applyNumberFormat="0" applyAlignment="0" applyProtection="0"/>
    <xf numFmtId="0" fontId="49" fillId="78" borderId="20" applyNumberFormat="0" applyAlignment="0" applyProtection="0"/>
    <xf numFmtId="0" fontId="50" fillId="79" borderId="20" applyNumberFormat="0" applyAlignment="0" applyProtection="0"/>
    <xf numFmtId="0" fontId="49" fillId="78" borderId="20" applyNumberFormat="0" applyAlignment="0" applyProtection="0"/>
    <xf numFmtId="0" fontId="10" fillId="6" borderId="5" applyNumberFormat="0" applyAlignment="0" applyProtection="0"/>
    <xf numFmtId="0" fontId="49" fillId="78" borderId="20" applyNumberFormat="0" applyAlignment="0" applyProtection="0"/>
    <xf numFmtId="9" fontId="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21" applyNumberFormat="0" applyFill="0" applyAlignment="0" applyProtection="0"/>
    <xf numFmtId="0" fontId="54" fillId="0" borderId="21" applyNumberFormat="0" applyFill="0" applyAlignment="0" applyProtection="0"/>
    <xf numFmtId="0" fontId="53" fillId="0" borderId="21" applyNumberFormat="0" applyFill="0" applyAlignment="0" applyProtection="0"/>
    <xf numFmtId="0" fontId="54" fillId="0" borderId="21" applyNumberFormat="0" applyFill="0" applyAlignment="0" applyProtection="0"/>
    <xf numFmtId="0" fontId="53" fillId="0" borderId="21" applyNumberFormat="0" applyFill="0" applyAlignment="0" applyProtection="0"/>
    <xf numFmtId="0" fontId="16" fillId="0" borderId="9" applyNumberFormat="0" applyFill="0" applyAlignment="0" applyProtection="0"/>
    <xf numFmtId="0" fontId="53" fillId="0" borderId="21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0" fontId="31" fillId="86" borderId="18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6" borderId="0" applyNumberFormat="0" applyBorder="0" applyAlignment="0" applyProtection="0"/>
    <xf numFmtId="0" fontId="23" fillId="66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3" fillId="71" borderId="0" applyNumberFormat="0" applyBorder="0" applyAlignment="0" applyProtection="0"/>
    <xf numFmtId="0" fontId="23" fillId="71" borderId="0" applyNumberFormat="0" applyBorder="0" applyAlignment="0" applyProtection="0"/>
    <xf numFmtId="0" fontId="23" fillId="74" borderId="0" applyNumberFormat="0" applyBorder="0" applyAlignment="0" applyProtection="0"/>
    <xf numFmtId="0" fontId="23" fillId="74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76" borderId="0" applyNumberFormat="0" applyBorder="0" applyAlignment="0" applyProtection="0"/>
    <xf numFmtId="0" fontId="23" fillId="7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7" fillId="78" borderId="12" applyNumberFormat="0" applyAlignment="0" applyProtection="0"/>
    <xf numFmtId="0" fontId="27" fillId="78" borderId="12" applyNumberFormat="0" applyAlignment="0" applyProtection="0"/>
    <xf numFmtId="0" fontId="29" fillId="80" borderId="13" applyNumberFormat="0" applyAlignment="0" applyProtection="0"/>
    <xf numFmtId="0" fontId="29" fillId="80" borderId="13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46" borderId="12" applyNumberFormat="0" applyAlignment="0" applyProtection="0"/>
    <xf numFmtId="0" fontId="42" fillId="46" borderId="12" applyNumberFormat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6" fillId="83" borderId="0" applyNumberFormat="0" applyBorder="0" applyAlignment="0" applyProtection="0"/>
    <xf numFmtId="0" fontId="46" fillId="83" borderId="0" applyNumberFormat="0" applyBorder="0" applyAlignment="0" applyProtection="0"/>
    <xf numFmtId="0" fontId="18" fillId="0" borderId="0"/>
    <xf numFmtId="0" fontId="1" fillId="0" borderId="0"/>
    <xf numFmtId="0" fontId="18" fillId="0" borderId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49" fillId="78" borderId="20" applyNumberFormat="0" applyAlignment="0" applyProtection="0"/>
    <xf numFmtId="0" fontId="49" fillId="78" borderId="20" applyNumberFormat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2" fillId="35" borderId="0" applyNumberFormat="0" applyBorder="0" applyAlignment="0" applyProtection="0"/>
    <xf numFmtId="0" fontId="1" fillId="10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38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2" fillId="40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2" fillId="43" borderId="0" applyNumberFormat="0" applyBorder="0" applyAlignment="0" applyProtection="0"/>
    <xf numFmtId="0" fontId="1" fillId="22" borderId="0" applyNumberFormat="0" applyBorder="0" applyAlignment="0" applyProtection="0"/>
    <xf numFmtId="0" fontId="22" fillId="42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2" fillId="45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48" borderId="0" applyNumberFormat="0" applyBorder="0" applyAlignment="0" applyProtection="0"/>
    <xf numFmtId="0" fontId="1" fillId="30" borderId="0" applyNumberFormat="0" applyBorder="0" applyAlignment="0" applyProtection="0"/>
    <xf numFmtId="0" fontId="22" fillId="47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2" fillId="51" borderId="0" applyNumberFormat="0" applyBorder="0" applyAlignment="0" applyProtection="0"/>
    <xf numFmtId="0" fontId="1" fillId="11" borderId="0" applyNumberFormat="0" applyBorder="0" applyAlignment="0" applyProtection="0"/>
    <xf numFmtId="0" fontId="22" fillId="50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54" borderId="0" applyNumberFormat="0" applyBorder="0" applyAlignment="0" applyProtection="0"/>
    <xf numFmtId="0" fontId="1" fillId="15" borderId="0" applyNumberFormat="0" applyBorder="0" applyAlignment="0" applyProtection="0"/>
    <xf numFmtId="0" fontId="22" fillId="53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2" fillId="56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43" borderId="0" applyNumberFormat="0" applyBorder="0" applyAlignment="0" applyProtection="0"/>
    <xf numFmtId="0" fontId="1" fillId="23" borderId="0" applyNumberFormat="0" applyBorder="0" applyAlignment="0" applyProtection="0"/>
    <xf numFmtId="0" fontId="22" fillId="42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2" fillId="51" borderId="0" applyNumberFormat="0" applyBorder="0" applyAlignment="0" applyProtection="0"/>
    <xf numFmtId="0" fontId="1" fillId="27" borderId="0" applyNumberFormat="0" applyBorder="0" applyAlignment="0" applyProtection="0"/>
    <xf numFmtId="0" fontId="22" fillId="50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2" fillId="58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67" borderId="0" applyNumberFormat="0" applyBorder="0" applyAlignment="0" applyProtection="0"/>
    <xf numFmtId="0" fontId="24" fillId="67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72" borderId="0" applyNumberFormat="0" applyBorder="0" applyAlignment="0" applyProtection="0"/>
    <xf numFmtId="0" fontId="24" fillId="72" borderId="0" applyNumberFormat="0" applyBorder="0" applyAlignment="0" applyProtection="0"/>
    <xf numFmtId="0" fontId="24" fillId="75" borderId="0" applyNumberFormat="0" applyBorder="0" applyAlignment="0" applyProtection="0"/>
    <xf numFmtId="0" fontId="24" fillId="75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77" borderId="0" applyNumberFormat="0" applyBorder="0" applyAlignment="0" applyProtection="0"/>
    <xf numFmtId="0" fontId="24" fillId="7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8" fillId="79" borderId="12" applyNumberFormat="0" applyAlignment="0" applyProtection="0"/>
    <xf numFmtId="0" fontId="28" fillId="79" borderId="12" applyNumberFormat="0" applyAlignment="0" applyProtection="0"/>
    <xf numFmtId="0" fontId="30" fillId="81" borderId="13" applyNumberFormat="0" applyAlignment="0" applyProtection="0"/>
    <xf numFmtId="0" fontId="30" fillId="81" borderId="13" applyNumberFormat="0" applyAlignment="0" applyProtection="0"/>
    <xf numFmtId="164" fontId="31" fillId="0" borderId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47" borderId="12" applyNumberFormat="0" applyAlignment="0" applyProtection="0"/>
    <xf numFmtId="0" fontId="43" fillId="47" borderId="12" applyNumberFormat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7" fillId="84" borderId="0" applyNumberFormat="0" applyBorder="0" applyAlignment="0" applyProtection="0"/>
    <xf numFmtId="0" fontId="47" fillId="8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/>
    <xf numFmtId="0" fontId="4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1" fillId="8" borderId="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1" fillId="8" borderId="8" applyNumberFormat="0" applyFont="0" applyAlignment="0" applyProtection="0"/>
    <xf numFmtId="0" fontId="31" fillId="86" borderId="19" applyNumberFormat="0" applyAlignment="0" applyProtection="0"/>
    <xf numFmtId="0" fontId="31" fillId="86" borderId="19" applyNumberFormat="0" applyAlignment="0" applyProtection="0"/>
    <xf numFmtId="0" fontId="50" fillId="79" borderId="20" applyNumberFormat="0" applyAlignment="0" applyProtection="0"/>
    <xf numFmtId="0" fontId="50" fillId="79" borderId="20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18" fillId="0" borderId="0"/>
    <xf numFmtId="0" fontId="1" fillId="10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2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2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22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2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2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2" fillId="4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2" fillId="4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22" fillId="5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5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22" fillId="5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2" fillId="5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2" fillId="5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5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22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2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22" fillId="5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2" fillId="5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2" fillId="5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2" fillId="5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6" borderId="1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1" fillId="8" borderId="8" applyNumberFormat="0" applyFont="0" applyAlignment="0" applyProtection="0"/>
    <xf numFmtId="0" fontId="1" fillId="0" borderId="0"/>
    <xf numFmtId="0" fontId="18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</cellStyleXfs>
  <cellXfs count="110">
    <xf numFmtId="0" fontId="0" fillId="0" borderId="0" xfId="0"/>
    <xf numFmtId="0" fontId="18" fillId="89" borderId="10" xfId="464" applyFill="1" applyBorder="1"/>
    <xf numFmtId="0" fontId="18" fillId="0" borderId="10" xfId="42" applyBorder="1"/>
    <xf numFmtId="0" fontId="20" fillId="89" borderId="10" xfId="464" applyFont="1" applyFill="1" applyBorder="1" applyAlignment="1">
      <alignment horizontal="right"/>
    </xf>
    <xf numFmtId="0" fontId="58" fillId="0" borderId="10" xfId="43" applyFont="1" applyFill="1" applyBorder="1" applyAlignment="1">
      <alignment horizontal="center"/>
    </xf>
    <xf numFmtId="0" fontId="58" fillId="0" borderId="10" xfId="43" applyFont="1" applyBorder="1" applyAlignment="1">
      <alignment horizontal="center"/>
    </xf>
    <xf numFmtId="0" fontId="0" fillId="0" borderId="0" xfId="0"/>
    <xf numFmtId="0" fontId="18" fillId="89" borderId="0" xfId="464" applyFill="1"/>
    <xf numFmtId="0" fontId="18" fillId="88" borderId="10" xfId="464" applyFont="1" applyFill="1" applyBorder="1"/>
    <xf numFmtId="0" fontId="18" fillId="88" borderId="10" xfId="464" applyFill="1" applyBorder="1"/>
    <xf numFmtId="0" fontId="18" fillId="89" borderId="0" xfId="464" applyFill="1" applyAlignment="1">
      <alignment horizontal="center"/>
    </xf>
    <xf numFmtId="0" fontId="18" fillId="89" borderId="10" xfId="464" applyFont="1" applyFill="1" applyBorder="1"/>
    <xf numFmtId="0" fontId="18" fillId="88" borderId="23" xfId="464" applyFont="1" applyFill="1" applyBorder="1"/>
    <xf numFmtId="0" fontId="18" fillId="89" borderId="23" xfId="464" applyFill="1" applyBorder="1"/>
    <xf numFmtId="0" fontId="18" fillId="88" borderId="23" xfId="464" applyFill="1" applyBorder="1"/>
    <xf numFmtId="0" fontId="58" fillId="0" borderId="10" xfId="43" applyFont="1" applyFill="1" applyBorder="1" applyAlignment="1"/>
    <xf numFmtId="0" fontId="0" fillId="0" borderId="0" xfId="0"/>
    <xf numFmtId="0" fontId="0" fillId="0" borderId="10" xfId="0" applyBorder="1"/>
    <xf numFmtId="0" fontId="60" fillId="0" borderId="10" xfId="43" applyFont="1" applyBorder="1" applyAlignment="1">
      <alignment horizontal="left" vertical="center"/>
    </xf>
    <xf numFmtId="0" fontId="60" fillId="0" borderId="10" xfId="0" applyFont="1" applyBorder="1"/>
    <xf numFmtId="0" fontId="18" fillId="0" borderId="10" xfId="356" applyFont="1" applyFill="1" applyBorder="1" applyAlignment="1">
      <alignment horizontal="center"/>
    </xf>
    <xf numFmtId="0" fontId="0" fillId="0" borderId="0" xfId="0" applyFill="1"/>
    <xf numFmtId="0" fontId="0" fillId="0" borderId="0" xfId="0" applyBorder="1" applyAlignment="1">
      <alignment horizontal="center"/>
    </xf>
    <xf numFmtId="0" fontId="0" fillId="0" borderId="0" xfId="0" applyBorder="1"/>
    <xf numFmtId="0" fontId="20" fillId="0" borderId="0" xfId="464" applyFont="1" applyBorder="1" applyAlignment="1">
      <alignment horizontal="left" vertical="top" wrapText="1"/>
    </xf>
    <xf numFmtId="0" fontId="18" fillId="0" borderId="22" xfId="464" applyFill="1" applyBorder="1" applyAlignment="1">
      <alignment horizontal="left" vertical="center" wrapText="1"/>
    </xf>
    <xf numFmtId="0" fontId="18" fillId="0" borderId="24" xfId="464" applyFill="1" applyBorder="1" applyAlignment="1">
      <alignment horizontal="left" vertical="center" wrapText="1"/>
    </xf>
    <xf numFmtId="0" fontId="18" fillId="0" borderId="25" xfId="464" applyFill="1" applyBorder="1" applyAlignment="1">
      <alignment horizontal="left" vertical="center" wrapText="1"/>
    </xf>
    <xf numFmtId="0" fontId="0" fillId="0" borderId="0" xfId="0" applyFill="1" applyBorder="1"/>
    <xf numFmtId="2" fontId="0" fillId="0" borderId="10" xfId="0" applyNumberFormat="1" applyBorder="1"/>
    <xf numFmtId="0" fontId="62" fillId="0" borderId="10" xfId="43" applyFont="1" applyFill="1" applyBorder="1" applyAlignment="1">
      <alignment horizontal="left" vertical="center"/>
    </xf>
    <xf numFmtId="0" fontId="1" fillId="0" borderId="0" xfId="0" applyFont="1"/>
    <xf numFmtId="2" fontId="58" fillId="91" borderId="10" xfId="0" applyNumberFormat="1" applyFont="1" applyFill="1" applyBorder="1"/>
    <xf numFmtId="0" fontId="57" fillId="0" borderId="10" xfId="43" applyFont="1" applyBorder="1" applyAlignment="1">
      <alignment horizontal="left" vertical="center" wrapText="1"/>
    </xf>
    <xf numFmtId="0" fontId="62" fillId="0" borderId="10" xfId="43" applyFont="1" applyFill="1" applyBorder="1" applyAlignment="1">
      <alignment horizontal="left" vertical="center" wrapText="1"/>
    </xf>
    <xf numFmtId="0" fontId="16" fillId="0" borderId="10" xfId="0" applyFont="1" applyBorder="1" applyAlignment="1">
      <alignment wrapText="1"/>
    </xf>
    <xf numFmtId="0" fontId="0" fillId="0" borderId="0" xfId="0" applyAlignment="1"/>
    <xf numFmtId="0" fontId="18" fillId="0" borderId="10" xfId="42" applyFont="1" applyFill="1" applyBorder="1"/>
    <xf numFmtId="0" fontId="0" fillId="0" borderId="0" xfId="0"/>
    <xf numFmtId="0" fontId="0" fillId="0" borderId="10" xfId="0" applyBorder="1"/>
    <xf numFmtId="2" fontId="0" fillId="0" borderId="10" xfId="0" applyNumberFormat="1" applyBorder="1"/>
    <xf numFmtId="0" fontId="0" fillId="0" borderId="10" xfId="0" applyBorder="1" applyAlignment="1"/>
    <xf numFmtId="0" fontId="0" fillId="0" borderId="0" xfId="0"/>
    <xf numFmtId="0" fontId="58" fillId="0" borderId="10" xfId="43" applyFont="1" applyBorder="1" applyAlignment="1">
      <alignment horizontal="center"/>
    </xf>
    <xf numFmtId="0" fontId="58" fillId="0" borderId="10" xfId="43" applyFont="1" applyFill="1" applyBorder="1" applyAlignment="1"/>
    <xf numFmtId="0" fontId="16" fillId="0" borderId="10" xfId="0" applyFont="1" applyBorder="1"/>
    <xf numFmtId="0" fontId="57" fillId="0" borderId="10" xfId="43" applyFont="1" applyBorder="1" applyAlignment="1">
      <alignment horizontal="left" vertical="center" wrapText="1"/>
    </xf>
    <xf numFmtId="0" fontId="62" fillId="0" borderId="10" xfId="43" applyFont="1" applyFill="1" applyBorder="1" applyAlignment="1">
      <alignment horizontal="left" vertical="center" wrapText="1"/>
    </xf>
    <xf numFmtId="0" fontId="0" fillId="90" borderId="0" xfId="0" applyFill="1"/>
    <xf numFmtId="0" fontId="61" fillId="0" borderId="0" xfId="0" applyFont="1" applyBorder="1"/>
    <xf numFmtId="0" fontId="61" fillId="0" borderId="0" xfId="42" applyFont="1" applyFill="1" applyBorder="1"/>
    <xf numFmtId="0" fontId="18" fillId="90" borderId="10" xfId="43" applyFont="1" applyFill="1" applyBorder="1" applyAlignment="1">
      <alignment horizontal="left" vertical="center"/>
    </xf>
    <xf numFmtId="0" fontId="0" fillId="90" borderId="10" xfId="0" applyFill="1" applyBorder="1"/>
    <xf numFmtId="0" fontId="58" fillId="90" borderId="10" xfId="43" applyFont="1" applyFill="1" applyBorder="1" applyAlignment="1">
      <alignment horizontal="center"/>
    </xf>
    <xf numFmtId="0" fontId="58" fillId="90" borderId="10" xfId="43" applyFont="1" applyFill="1" applyBorder="1" applyAlignment="1"/>
    <xf numFmtId="2" fontId="58" fillId="90" borderId="10" xfId="43" applyNumberFormat="1" applyFont="1" applyFill="1" applyBorder="1" applyAlignment="1"/>
    <xf numFmtId="0" fontId="18" fillId="90" borderId="10" xfId="42" applyFill="1" applyBorder="1"/>
    <xf numFmtId="0" fontId="58" fillId="90" borderId="10" xfId="43" applyFont="1" applyFill="1" applyBorder="1" applyAlignment="1">
      <alignment horizontal="left" vertical="center"/>
    </xf>
    <xf numFmtId="0" fontId="0" fillId="90" borderId="10" xfId="0" applyFont="1" applyFill="1" applyBorder="1"/>
    <xf numFmtId="2" fontId="0" fillId="90" borderId="10" xfId="0" applyNumberFormat="1" applyFont="1" applyFill="1" applyBorder="1"/>
    <xf numFmtId="0" fontId="18" fillId="90" borderId="10" xfId="356" applyFont="1" applyFill="1" applyBorder="1" applyAlignment="1">
      <alignment horizontal="center"/>
    </xf>
    <xf numFmtId="0" fontId="18" fillId="0" borderId="0" xfId="356" applyFont="1" applyFill="1" applyBorder="1" applyAlignment="1">
      <alignment horizontal="center"/>
    </xf>
    <xf numFmtId="0" fontId="58" fillId="0" borderId="0" xfId="43" applyFont="1" applyFill="1" applyBorder="1" applyAlignment="1"/>
    <xf numFmtId="2" fontId="58" fillId="0" borderId="0" xfId="43" applyNumberFormat="1" applyFont="1" applyFill="1" applyBorder="1" applyAlignment="1"/>
    <xf numFmtId="0" fontId="0" fillId="0" borderId="0" xfId="0" applyFont="1" applyFill="1" applyBorder="1"/>
    <xf numFmtId="2" fontId="0" fillId="0" borderId="0" xfId="0" applyNumberFormat="1" applyFont="1" applyFill="1" applyBorder="1"/>
    <xf numFmtId="0" fontId="0" fillId="0" borderId="0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18" fillId="0" borderId="26" xfId="464" applyBorder="1" applyAlignment="1">
      <alignment vertical="center"/>
    </xf>
    <xf numFmtId="2" fontId="58" fillId="93" borderId="10" xfId="43" applyNumberFormat="1" applyFont="1" applyFill="1" applyBorder="1" applyAlignment="1"/>
    <xf numFmtId="0" fontId="0" fillId="0" borderId="0" xfId="0"/>
    <xf numFmtId="0" fontId="0" fillId="90" borderId="10" xfId="0" applyFill="1" applyBorder="1"/>
    <xf numFmtId="0" fontId="0" fillId="0" borderId="0" xfId="0"/>
    <xf numFmtId="0" fontId="58" fillId="0" borderId="10" xfId="43" applyFont="1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16" fillId="0" borderId="10" xfId="0" applyFont="1" applyBorder="1" applyAlignment="1"/>
    <xf numFmtId="0" fontId="0" fillId="92" borderId="0" xfId="0" applyFill="1" applyBorder="1" applyAlignment="1">
      <alignment horizontal="center"/>
    </xf>
    <xf numFmtId="0" fontId="0" fillId="0" borderId="0" xfId="0"/>
    <xf numFmtId="0" fontId="0" fillId="0" borderId="10" xfId="0" applyFill="1" applyBorder="1"/>
    <xf numFmtId="0" fontId="0" fillId="0" borderId="10" xfId="0" applyBorder="1"/>
    <xf numFmtId="0" fontId="0" fillId="0" borderId="0" xfId="0" applyBorder="1"/>
    <xf numFmtId="0" fontId="58" fillId="0" borderId="10" xfId="43" applyFont="1" applyFill="1" applyBorder="1" applyAlignment="1">
      <alignment horizontal="left" vertical="center" wrapText="1"/>
    </xf>
    <xf numFmtId="0" fontId="58" fillId="0" borderId="10" xfId="43" applyFont="1" applyFill="1" applyBorder="1" applyAlignment="1">
      <alignment horizontal="left"/>
    </xf>
    <xf numFmtId="0" fontId="0" fillId="0" borderId="10" xfId="0" applyFill="1" applyBorder="1"/>
    <xf numFmtId="0" fontId="0" fillId="0" borderId="10" xfId="0" applyBorder="1"/>
    <xf numFmtId="0" fontId="62" fillId="0" borderId="10" xfId="43" applyFont="1" applyFill="1" applyBorder="1" applyAlignment="1">
      <alignment horizontal="left" vertical="center" wrapText="1"/>
    </xf>
    <xf numFmtId="0" fontId="20" fillId="0" borderId="22" xfId="464" applyFont="1" applyBorder="1" applyAlignment="1">
      <alignment horizontal="left" vertical="top" wrapText="1"/>
    </xf>
    <xf numFmtId="0" fontId="20" fillId="0" borderId="24" xfId="464" applyFont="1" applyBorder="1" applyAlignment="1">
      <alignment horizontal="left" vertical="top" wrapText="1"/>
    </xf>
    <xf numFmtId="0" fontId="20" fillId="0" borderId="11" xfId="464" applyFont="1" applyBorder="1" applyAlignment="1">
      <alignment horizontal="left" vertical="top" wrapText="1"/>
    </xf>
    <xf numFmtId="0" fontId="20" fillId="89" borderId="10" xfId="464" applyFont="1" applyFill="1" applyBorder="1" applyAlignment="1">
      <alignment horizontal="center" vertical="center"/>
    </xf>
    <xf numFmtId="0" fontId="20" fillId="89" borderId="10" xfId="464" applyFont="1" applyFill="1" applyBorder="1" applyAlignment="1">
      <alignment horizontal="center"/>
    </xf>
    <xf numFmtId="0" fontId="18" fillId="0" borderId="24" xfId="464" applyBorder="1" applyAlignment="1">
      <alignment vertical="center"/>
    </xf>
    <xf numFmtId="0" fontId="20" fillId="0" borderId="27" xfId="464" applyFont="1" applyBorder="1" applyAlignment="1">
      <alignment horizontal="left" vertical="top" wrapText="1"/>
    </xf>
    <xf numFmtId="0" fontId="20" fillId="0" borderId="26" xfId="464" applyFont="1" applyBorder="1" applyAlignment="1">
      <alignment horizontal="left" vertical="top" wrapText="1"/>
    </xf>
    <xf numFmtId="0" fontId="20" fillId="0" borderId="28" xfId="464" applyFont="1" applyBorder="1" applyAlignment="1">
      <alignment horizontal="left" vertical="top" wrapText="1"/>
    </xf>
    <xf numFmtId="0" fontId="18" fillId="89" borderId="22" xfId="464" applyFill="1" applyBorder="1" applyAlignment="1">
      <alignment horizontal="left" vertical="center" wrapText="1"/>
    </xf>
    <xf numFmtId="0" fontId="18" fillId="0" borderId="24" xfId="464" applyBorder="1" applyAlignment="1">
      <alignment horizontal="left" vertical="center" wrapText="1"/>
    </xf>
    <xf numFmtId="0" fontId="18" fillId="0" borderId="11" xfId="464" applyBorder="1" applyAlignment="1">
      <alignment horizontal="left" vertical="center" wrapText="1"/>
    </xf>
    <xf numFmtId="0" fontId="20" fillId="0" borderId="10" xfId="464" applyFont="1" applyBorder="1" applyAlignment="1">
      <alignment horizontal="left" vertical="center" wrapText="1"/>
    </xf>
    <xf numFmtId="0" fontId="18" fillId="0" borderId="10" xfId="464" applyBorder="1" applyAlignment="1">
      <alignment horizontal="left" vertical="center" wrapText="1"/>
    </xf>
    <xf numFmtId="0" fontId="20" fillId="0" borderId="10" xfId="464" applyFont="1" applyBorder="1" applyAlignment="1">
      <alignment horizontal="left"/>
    </xf>
    <xf numFmtId="0" fontId="20" fillId="0" borderId="10" xfId="464" applyFont="1" applyBorder="1" applyAlignment="1">
      <alignment horizontal="left" vertical="top" wrapText="1"/>
    </xf>
    <xf numFmtId="0" fontId="20" fillId="0" borderId="10" xfId="464" applyFont="1" applyBorder="1" applyAlignment="1">
      <alignment horizontal="left" wrapText="1"/>
    </xf>
    <xf numFmtId="0" fontId="58" fillId="0" borderId="10" xfId="43" applyFont="1" applyBorder="1" applyAlignment="1">
      <alignment horizontal="center" vertical="center" textRotation="90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92" borderId="10" xfId="0" applyFill="1" applyBorder="1" applyAlignment="1">
      <alignment horizontal="center"/>
    </xf>
    <xf numFmtId="0" fontId="0" fillId="92" borderId="22" xfId="0" applyFill="1" applyBorder="1" applyAlignment="1">
      <alignment horizontal="center"/>
    </xf>
    <xf numFmtId="0" fontId="0" fillId="92" borderId="24" xfId="0" applyFill="1" applyBorder="1" applyAlignment="1">
      <alignment horizontal="center"/>
    </xf>
    <xf numFmtId="0" fontId="0" fillId="90" borderId="10" xfId="0" applyFont="1" applyFill="1" applyBorder="1" applyAlignment="1">
      <alignment horizontal="center"/>
    </xf>
  </cellXfs>
  <cellStyles count="1260">
    <cellStyle name="20% - Accent1" xfId="19" builtinId="30" customBuiltin="1"/>
    <cellStyle name="20% - Accent1 10" xfId="926"/>
    <cellStyle name="20% - Accent1 2" xfId="44"/>
    <cellStyle name="20% - Accent1 2 2" xfId="45"/>
    <cellStyle name="20% - Accent1 2 2 2" xfId="898"/>
    <cellStyle name="20% - Accent1 2 2 3" xfId="927"/>
    <cellStyle name="20% - Accent1 2 3" xfId="46"/>
    <cellStyle name="20% - Accent1 2 4" xfId="47"/>
    <cellStyle name="20% - Accent1 2 4 2" xfId="473"/>
    <cellStyle name="20% - Accent1 2 4 3" xfId="687"/>
    <cellStyle name="20% - Accent1 2 4 4" xfId="928"/>
    <cellStyle name="20% - Accent1 2 5" xfId="460"/>
    <cellStyle name="20% - Accent1 2 5 2" xfId="641"/>
    <cellStyle name="20% - Accent1 2 5 3" xfId="688"/>
    <cellStyle name="20% - Accent1 2 5 4" xfId="929"/>
    <cellStyle name="20% - Accent1 2 5 5" xfId="930"/>
    <cellStyle name="20% - Accent1 3" xfId="48"/>
    <cellStyle name="20% - Accent1 3 2" xfId="49"/>
    <cellStyle name="20% - Accent1 3 2 2" xfId="899"/>
    <cellStyle name="20% - Accent1 3 2 3" xfId="931"/>
    <cellStyle name="20% - Accent1 3 3" xfId="50"/>
    <cellStyle name="20% - Accent1 3 3 2" xfId="474"/>
    <cellStyle name="20% - Accent1 3 3 3" xfId="689"/>
    <cellStyle name="20% - Accent1 3 4" xfId="51"/>
    <cellStyle name="20% - Accent1 4" xfId="52"/>
    <cellStyle name="20% - Accent1 4 2" xfId="472"/>
    <cellStyle name="20% - Accent1 4 2 2" xfId="652"/>
    <cellStyle name="20% - Accent1 4 2 3" xfId="690"/>
    <cellStyle name="20% - Accent1 4 2 4" xfId="932"/>
    <cellStyle name="20% - Accent1 4 2 5" xfId="933"/>
    <cellStyle name="20% - Accent1 4 3" xfId="691"/>
    <cellStyle name="20% - Accent1 5" xfId="53"/>
    <cellStyle name="20% - Accent1 5 2" xfId="595"/>
    <cellStyle name="20% - Accent1 5 2 2" xfId="693"/>
    <cellStyle name="20% - Accent1 5 2 3" xfId="934"/>
    <cellStyle name="20% - Accent1 5 2 4" xfId="935"/>
    <cellStyle name="20% - Accent1 5 3" xfId="692"/>
    <cellStyle name="20% - Accent1 5 4" xfId="936"/>
    <cellStyle name="20% - Accent1 5 5" xfId="937"/>
    <cellStyle name="20% - Accent1 5 6" xfId="938"/>
    <cellStyle name="20% - Accent1 5 7" xfId="939"/>
    <cellStyle name="20% - Accent1 6" xfId="54"/>
    <cellStyle name="20% - Accent1 7" xfId="441"/>
    <cellStyle name="20% - Accent1 7 2" xfId="622"/>
    <cellStyle name="20% - Accent1 7 3" xfId="694"/>
    <cellStyle name="20% - Accent1 7 4" xfId="940"/>
    <cellStyle name="20% - Accent1 7 5" xfId="941"/>
    <cellStyle name="20% - Accent1 8" xfId="581"/>
    <cellStyle name="20% - Accent1 8 2" xfId="695"/>
    <cellStyle name="20% - Accent1 8 3" xfId="942"/>
    <cellStyle name="20% - Accent1 8 4" xfId="943"/>
    <cellStyle name="20% - Accent1 9" xfId="671"/>
    <cellStyle name="20% - Accent2" xfId="23" builtinId="34" customBuiltin="1"/>
    <cellStyle name="20% - Accent2 10" xfId="944"/>
    <cellStyle name="20% - Accent2 2" xfId="55"/>
    <cellStyle name="20% - Accent2 2 2" xfId="56"/>
    <cellStyle name="20% - Accent2 2 2 2" xfId="900"/>
    <cellStyle name="20% - Accent2 2 2 3" xfId="945"/>
    <cellStyle name="20% - Accent2 2 3" xfId="57"/>
    <cellStyle name="20% - Accent2 2 4" xfId="58"/>
    <cellStyle name="20% - Accent2 2 4 2" xfId="476"/>
    <cellStyle name="20% - Accent2 2 4 3" xfId="696"/>
    <cellStyle name="20% - Accent2 2 4 4" xfId="946"/>
    <cellStyle name="20% - Accent2 2 5" xfId="459"/>
    <cellStyle name="20% - Accent2 2 5 2" xfId="640"/>
    <cellStyle name="20% - Accent2 2 5 3" xfId="697"/>
    <cellStyle name="20% - Accent2 2 5 4" xfId="947"/>
    <cellStyle name="20% - Accent2 2 5 5" xfId="948"/>
    <cellStyle name="20% - Accent2 3" xfId="59"/>
    <cellStyle name="20% - Accent2 3 2" xfId="60"/>
    <cellStyle name="20% - Accent2 3 2 2" xfId="901"/>
    <cellStyle name="20% - Accent2 3 2 3" xfId="949"/>
    <cellStyle name="20% - Accent2 3 3" xfId="61"/>
    <cellStyle name="20% - Accent2 3 3 2" xfId="477"/>
    <cellStyle name="20% - Accent2 3 3 3" xfId="698"/>
    <cellStyle name="20% - Accent2 3 4" xfId="62"/>
    <cellStyle name="20% - Accent2 4" xfId="63"/>
    <cellStyle name="20% - Accent2 4 2" xfId="475"/>
    <cellStyle name="20% - Accent2 4 2 2" xfId="653"/>
    <cellStyle name="20% - Accent2 4 2 3" xfId="699"/>
    <cellStyle name="20% - Accent2 4 2 4" xfId="950"/>
    <cellStyle name="20% - Accent2 4 2 5" xfId="951"/>
    <cellStyle name="20% - Accent2 4 3" xfId="700"/>
    <cellStyle name="20% - Accent2 5" xfId="64"/>
    <cellStyle name="20% - Accent2 5 2" xfId="596"/>
    <cellStyle name="20% - Accent2 5 2 2" xfId="702"/>
    <cellStyle name="20% - Accent2 5 2 3" xfId="952"/>
    <cellStyle name="20% - Accent2 5 2 4" xfId="953"/>
    <cellStyle name="20% - Accent2 5 3" xfId="701"/>
    <cellStyle name="20% - Accent2 5 4" xfId="954"/>
    <cellStyle name="20% - Accent2 5 5" xfId="955"/>
    <cellStyle name="20% - Accent2 5 6" xfId="956"/>
    <cellStyle name="20% - Accent2 5 7" xfId="957"/>
    <cellStyle name="20% - Accent2 6" xfId="65"/>
    <cellStyle name="20% - Accent2 7" xfId="443"/>
    <cellStyle name="20% - Accent2 7 2" xfId="624"/>
    <cellStyle name="20% - Accent2 7 3" xfId="703"/>
    <cellStyle name="20% - Accent2 7 4" xfId="958"/>
    <cellStyle name="20% - Accent2 7 5" xfId="959"/>
    <cellStyle name="20% - Accent2 8" xfId="583"/>
    <cellStyle name="20% - Accent2 8 2" xfId="704"/>
    <cellStyle name="20% - Accent2 8 3" xfId="960"/>
    <cellStyle name="20% - Accent2 8 4" xfId="961"/>
    <cellStyle name="20% - Accent2 9" xfId="673"/>
    <cellStyle name="20% - Accent3" xfId="27" builtinId="38" customBuiltin="1"/>
    <cellStyle name="20% - Accent3 10" xfId="962"/>
    <cellStyle name="20% - Accent3 2" xfId="66"/>
    <cellStyle name="20% - Accent3 2 2" xfId="67"/>
    <cellStyle name="20% - Accent3 2 2 2" xfId="902"/>
    <cellStyle name="20% - Accent3 2 2 3" xfId="963"/>
    <cellStyle name="20% - Accent3 2 3" xfId="68"/>
    <cellStyle name="20% - Accent3 2 4" xfId="479"/>
    <cellStyle name="20% - Accent3 2 4 2" xfId="964"/>
    <cellStyle name="20% - Accent3 2 5" xfId="439"/>
    <cellStyle name="20% - Accent3 2 5 2" xfId="620"/>
    <cellStyle name="20% - Accent3 2 5 3" xfId="705"/>
    <cellStyle name="20% - Accent3 2 5 4" xfId="965"/>
    <cellStyle name="20% - Accent3 2 5 5" xfId="966"/>
    <cellStyle name="20% - Accent3 3" xfId="69"/>
    <cellStyle name="20% - Accent3 3 2" xfId="70"/>
    <cellStyle name="20% - Accent3 3 2 2" xfId="903"/>
    <cellStyle name="20% - Accent3 3 2 3" xfId="967"/>
    <cellStyle name="20% - Accent3 3 3" xfId="71"/>
    <cellStyle name="20% - Accent3 3 3 2" xfId="480"/>
    <cellStyle name="20% - Accent3 3 3 3" xfId="706"/>
    <cellStyle name="20% - Accent3 4" xfId="72"/>
    <cellStyle name="20% - Accent3 4 2" xfId="478"/>
    <cellStyle name="20% - Accent3 4 2 2" xfId="654"/>
    <cellStyle name="20% - Accent3 4 2 3" xfId="707"/>
    <cellStyle name="20% - Accent3 4 2 4" xfId="968"/>
    <cellStyle name="20% - Accent3 4 2 5" xfId="969"/>
    <cellStyle name="20% - Accent3 4 3" xfId="708"/>
    <cellStyle name="20% - Accent3 5" xfId="73"/>
    <cellStyle name="20% - Accent3 5 2" xfId="597"/>
    <cellStyle name="20% - Accent3 5 2 2" xfId="710"/>
    <cellStyle name="20% - Accent3 5 2 3" xfId="970"/>
    <cellStyle name="20% - Accent3 5 2 4" xfId="971"/>
    <cellStyle name="20% - Accent3 5 3" xfId="709"/>
    <cellStyle name="20% - Accent3 5 4" xfId="972"/>
    <cellStyle name="20% - Accent3 5 5" xfId="973"/>
    <cellStyle name="20% - Accent3 5 6" xfId="974"/>
    <cellStyle name="20% - Accent3 5 7" xfId="975"/>
    <cellStyle name="20% - Accent3 6" xfId="74"/>
    <cellStyle name="20% - Accent3 7" xfId="445"/>
    <cellStyle name="20% - Accent3 7 2" xfId="626"/>
    <cellStyle name="20% - Accent3 7 3" xfId="711"/>
    <cellStyle name="20% - Accent3 7 4" xfId="976"/>
    <cellStyle name="20% - Accent3 7 5" xfId="977"/>
    <cellStyle name="20% - Accent3 8" xfId="585"/>
    <cellStyle name="20% - Accent3 8 2" xfId="712"/>
    <cellStyle name="20% - Accent3 8 3" xfId="978"/>
    <cellStyle name="20% - Accent3 8 4" xfId="979"/>
    <cellStyle name="20% - Accent3 9" xfId="675"/>
    <cellStyle name="20% - Accent4" xfId="31" builtinId="42" customBuiltin="1"/>
    <cellStyle name="20% - Accent4 10" xfId="980"/>
    <cellStyle name="20% - Accent4 2" xfId="75"/>
    <cellStyle name="20% - Accent4 2 2" xfId="76"/>
    <cellStyle name="20% - Accent4 2 2 2" xfId="904"/>
    <cellStyle name="20% - Accent4 2 2 3" xfId="981"/>
    <cellStyle name="20% - Accent4 2 3" xfId="77"/>
    <cellStyle name="20% - Accent4 2 4" xfId="78"/>
    <cellStyle name="20% - Accent4 2 4 2" xfId="482"/>
    <cellStyle name="20% - Accent4 2 4 3" xfId="713"/>
    <cellStyle name="20% - Accent4 2 4 4" xfId="982"/>
    <cellStyle name="20% - Accent4 2 5" xfId="456"/>
    <cellStyle name="20% - Accent4 2 5 2" xfId="637"/>
    <cellStyle name="20% - Accent4 2 5 3" xfId="714"/>
    <cellStyle name="20% - Accent4 2 5 4" xfId="983"/>
    <cellStyle name="20% - Accent4 2 5 5" xfId="984"/>
    <cellStyle name="20% - Accent4 3" xfId="79"/>
    <cellStyle name="20% - Accent4 3 2" xfId="80"/>
    <cellStyle name="20% - Accent4 3 2 2" xfId="905"/>
    <cellStyle name="20% - Accent4 3 2 3" xfId="985"/>
    <cellStyle name="20% - Accent4 3 3" xfId="81"/>
    <cellStyle name="20% - Accent4 3 3 2" xfId="483"/>
    <cellStyle name="20% - Accent4 3 3 3" xfId="715"/>
    <cellStyle name="20% - Accent4 3 4" xfId="82"/>
    <cellStyle name="20% - Accent4 4" xfId="83"/>
    <cellStyle name="20% - Accent4 4 2" xfId="481"/>
    <cellStyle name="20% - Accent4 4 2 2" xfId="655"/>
    <cellStyle name="20% - Accent4 4 2 3" xfId="716"/>
    <cellStyle name="20% - Accent4 4 2 4" xfId="986"/>
    <cellStyle name="20% - Accent4 4 2 5" xfId="987"/>
    <cellStyle name="20% - Accent4 4 3" xfId="717"/>
    <cellStyle name="20% - Accent4 5" xfId="84"/>
    <cellStyle name="20% - Accent4 5 2" xfId="598"/>
    <cellStyle name="20% - Accent4 5 2 2" xfId="719"/>
    <cellStyle name="20% - Accent4 5 2 3" xfId="988"/>
    <cellStyle name="20% - Accent4 5 2 4" xfId="989"/>
    <cellStyle name="20% - Accent4 5 3" xfId="718"/>
    <cellStyle name="20% - Accent4 5 4" xfId="990"/>
    <cellStyle name="20% - Accent4 5 5" xfId="991"/>
    <cellStyle name="20% - Accent4 5 6" xfId="992"/>
    <cellStyle name="20% - Accent4 5 7" xfId="993"/>
    <cellStyle name="20% - Accent4 6" xfId="85"/>
    <cellStyle name="20% - Accent4 7" xfId="447"/>
    <cellStyle name="20% - Accent4 7 2" xfId="628"/>
    <cellStyle name="20% - Accent4 7 3" xfId="720"/>
    <cellStyle name="20% - Accent4 7 4" xfId="994"/>
    <cellStyle name="20% - Accent4 7 5" xfId="995"/>
    <cellStyle name="20% - Accent4 8" xfId="587"/>
    <cellStyle name="20% - Accent4 8 2" xfId="721"/>
    <cellStyle name="20% - Accent4 8 3" xfId="996"/>
    <cellStyle name="20% - Accent4 8 4" xfId="997"/>
    <cellStyle name="20% - Accent4 9" xfId="677"/>
    <cellStyle name="20% - Accent5" xfId="35" builtinId="46" customBuiltin="1"/>
    <cellStyle name="20% - Accent5 10" xfId="998"/>
    <cellStyle name="20% - Accent5 2" xfId="86"/>
    <cellStyle name="20% - Accent5 2 2" xfId="87"/>
    <cellStyle name="20% - Accent5 2 2 2" xfId="906"/>
    <cellStyle name="20% - Accent5 2 2 3" xfId="999"/>
    <cellStyle name="20% - Accent5 2 3" xfId="88"/>
    <cellStyle name="20% - Accent5 2 4" xfId="485"/>
    <cellStyle name="20% - Accent5 2 4 2" xfId="1000"/>
    <cellStyle name="20% - Accent5 2 5" xfId="455"/>
    <cellStyle name="20% - Accent5 2 5 2" xfId="636"/>
    <cellStyle name="20% - Accent5 2 5 3" xfId="722"/>
    <cellStyle name="20% - Accent5 2 5 4" xfId="1001"/>
    <cellStyle name="20% - Accent5 2 5 5" xfId="1002"/>
    <cellStyle name="20% - Accent5 3" xfId="89"/>
    <cellStyle name="20% - Accent5 3 2" xfId="90"/>
    <cellStyle name="20% - Accent5 3 2 2" xfId="907"/>
    <cellStyle name="20% - Accent5 3 2 3" xfId="1003"/>
    <cellStyle name="20% - Accent5 3 3" xfId="91"/>
    <cellStyle name="20% - Accent5 3 3 2" xfId="486"/>
    <cellStyle name="20% - Accent5 3 3 3" xfId="723"/>
    <cellStyle name="20% - Accent5 4" xfId="92"/>
    <cellStyle name="20% - Accent5 4 2" xfId="484"/>
    <cellStyle name="20% - Accent5 4 2 2" xfId="656"/>
    <cellStyle name="20% - Accent5 4 2 3" xfId="724"/>
    <cellStyle name="20% - Accent5 4 2 4" xfId="1004"/>
    <cellStyle name="20% - Accent5 4 2 5" xfId="1005"/>
    <cellStyle name="20% - Accent5 4 3" xfId="725"/>
    <cellStyle name="20% - Accent5 5" xfId="93"/>
    <cellStyle name="20% - Accent5 5 2" xfId="599"/>
    <cellStyle name="20% - Accent5 5 2 2" xfId="727"/>
    <cellStyle name="20% - Accent5 5 2 3" xfId="1006"/>
    <cellStyle name="20% - Accent5 5 2 4" xfId="1007"/>
    <cellStyle name="20% - Accent5 5 3" xfId="726"/>
    <cellStyle name="20% - Accent5 5 4" xfId="1008"/>
    <cellStyle name="20% - Accent5 5 5" xfId="1009"/>
    <cellStyle name="20% - Accent5 5 6" xfId="1010"/>
    <cellStyle name="20% - Accent5 5 7" xfId="1011"/>
    <cellStyle name="20% - Accent5 6" xfId="94"/>
    <cellStyle name="20% - Accent5 7" xfId="449"/>
    <cellStyle name="20% - Accent5 7 2" xfId="630"/>
    <cellStyle name="20% - Accent5 7 3" xfId="728"/>
    <cellStyle name="20% - Accent5 7 4" xfId="1012"/>
    <cellStyle name="20% - Accent5 7 5" xfId="1013"/>
    <cellStyle name="20% - Accent5 8" xfId="589"/>
    <cellStyle name="20% - Accent5 8 2" xfId="729"/>
    <cellStyle name="20% - Accent5 8 3" xfId="1014"/>
    <cellStyle name="20% - Accent5 8 4" xfId="1015"/>
    <cellStyle name="20% - Accent5 9" xfId="679"/>
    <cellStyle name="20% - Accent6" xfId="39" builtinId="50" customBuiltin="1"/>
    <cellStyle name="20% - Accent6 10" xfId="1016"/>
    <cellStyle name="20% - Accent6 2" xfId="95"/>
    <cellStyle name="20% - Accent6 2 2" xfId="96"/>
    <cellStyle name="20% - Accent6 2 2 2" xfId="908"/>
    <cellStyle name="20% - Accent6 2 2 3" xfId="1017"/>
    <cellStyle name="20% - Accent6 2 3" xfId="97"/>
    <cellStyle name="20% - Accent6 2 4" xfId="98"/>
    <cellStyle name="20% - Accent6 2 4 2" xfId="488"/>
    <cellStyle name="20% - Accent6 2 4 3" xfId="730"/>
    <cellStyle name="20% - Accent6 2 4 4" xfId="1018"/>
    <cellStyle name="20% - Accent6 2 5" xfId="436"/>
    <cellStyle name="20% - Accent6 2 5 2" xfId="617"/>
    <cellStyle name="20% - Accent6 2 5 3" xfId="731"/>
    <cellStyle name="20% - Accent6 2 5 4" xfId="1019"/>
    <cellStyle name="20% - Accent6 2 5 5" xfId="1020"/>
    <cellStyle name="20% - Accent6 3" xfId="99"/>
    <cellStyle name="20% - Accent6 3 2" xfId="100"/>
    <cellStyle name="20% - Accent6 3 2 2" xfId="909"/>
    <cellStyle name="20% - Accent6 3 2 3" xfId="1021"/>
    <cellStyle name="20% - Accent6 3 3" xfId="101"/>
    <cellStyle name="20% - Accent6 3 3 2" xfId="489"/>
    <cellStyle name="20% - Accent6 3 3 3" xfId="732"/>
    <cellStyle name="20% - Accent6 3 4" xfId="102"/>
    <cellStyle name="20% - Accent6 4" xfId="103"/>
    <cellStyle name="20% - Accent6 4 2" xfId="487"/>
    <cellStyle name="20% - Accent6 4 2 2" xfId="657"/>
    <cellStyle name="20% - Accent6 4 2 3" xfId="733"/>
    <cellStyle name="20% - Accent6 4 2 4" xfId="1022"/>
    <cellStyle name="20% - Accent6 4 2 5" xfId="1023"/>
    <cellStyle name="20% - Accent6 4 3" xfId="734"/>
    <cellStyle name="20% - Accent6 5" xfId="104"/>
    <cellStyle name="20% - Accent6 5 2" xfId="600"/>
    <cellStyle name="20% - Accent6 5 2 2" xfId="736"/>
    <cellStyle name="20% - Accent6 5 2 3" xfId="1024"/>
    <cellStyle name="20% - Accent6 5 2 4" xfId="1025"/>
    <cellStyle name="20% - Accent6 5 3" xfId="735"/>
    <cellStyle name="20% - Accent6 5 4" xfId="1026"/>
    <cellStyle name="20% - Accent6 5 5" xfId="1027"/>
    <cellStyle name="20% - Accent6 5 6" xfId="1028"/>
    <cellStyle name="20% - Accent6 5 7" xfId="1029"/>
    <cellStyle name="20% - Accent6 6" xfId="105"/>
    <cellStyle name="20% - Accent6 7" xfId="451"/>
    <cellStyle name="20% - Accent6 7 2" xfId="632"/>
    <cellStyle name="20% - Accent6 7 3" xfId="737"/>
    <cellStyle name="20% - Accent6 7 4" xfId="1030"/>
    <cellStyle name="20% - Accent6 7 5" xfId="1031"/>
    <cellStyle name="20% - Accent6 8" xfId="591"/>
    <cellStyle name="20% - Accent6 8 2" xfId="738"/>
    <cellStyle name="20% - Accent6 8 3" xfId="1032"/>
    <cellStyle name="20% - Accent6 8 4" xfId="1033"/>
    <cellStyle name="20% - Accent6 9" xfId="681"/>
    <cellStyle name="40% - Accent1" xfId="20" builtinId="31" customBuiltin="1"/>
    <cellStyle name="40% - Accent1 10" xfId="1034"/>
    <cellStyle name="40% - Accent1 2" xfId="106"/>
    <cellStyle name="40% - Accent1 2 2" xfId="107"/>
    <cellStyle name="40% - Accent1 2 2 2" xfId="910"/>
    <cellStyle name="40% - Accent1 2 2 3" xfId="1035"/>
    <cellStyle name="40% - Accent1 2 3" xfId="108"/>
    <cellStyle name="40% - Accent1 2 4" xfId="109"/>
    <cellStyle name="40% - Accent1 2 4 2" xfId="491"/>
    <cellStyle name="40% - Accent1 2 4 3" xfId="739"/>
    <cellStyle name="40% - Accent1 2 4 4" xfId="1036"/>
    <cellStyle name="40% - Accent1 2 5" xfId="437"/>
    <cellStyle name="40% - Accent1 2 5 2" xfId="618"/>
    <cellStyle name="40% - Accent1 2 5 3" xfId="740"/>
    <cellStyle name="40% - Accent1 2 5 4" xfId="1037"/>
    <cellStyle name="40% - Accent1 2 5 5" xfId="1038"/>
    <cellStyle name="40% - Accent1 3" xfId="110"/>
    <cellStyle name="40% - Accent1 3 2" xfId="111"/>
    <cellStyle name="40% - Accent1 3 2 2" xfId="911"/>
    <cellStyle name="40% - Accent1 3 2 3" xfId="1039"/>
    <cellStyle name="40% - Accent1 3 3" xfId="112"/>
    <cellStyle name="40% - Accent1 3 3 2" xfId="492"/>
    <cellStyle name="40% - Accent1 3 3 3" xfId="741"/>
    <cellStyle name="40% - Accent1 3 4" xfId="113"/>
    <cellStyle name="40% - Accent1 4" xfId="114"/>
    <cellStyle name="40% - Accent1 4 2" xfId="490"/>
    <cellStyle name="40% - Accent1 4 2 2" xfId="658"/>
    <cellStyle name="40% - Accent1 4 2 3" xfId="742"/>
    <cellStyle name="40% - Accent1 4 2 4" xfId="1040"/>
    <cellStyle name="40% - Accent1 4 2 5" xfId="1041"/>
    <cellStyle name="40% - Accent1 4 3" xfId="743"/>
    <cellStyle name="40% - Accent1 5" xfId="115"/>
    <cellStyle name="40% - Accent1 5 2" xfId="601"/>
    <cellStyle name="40% - Accent1 5 2 2" xfId="745"/>
    <cellStyle name="40% - Accent1 5 2 3" xfId="1042"/>
    <cellStyle name="40% - Accent1 5 2 4" xfId="1043"/>
    <cellStyle name="40% - Accent1 5 3" xfId="744"/>
    <cellStyle name="40% - Accent1 5 4" xfId="1044"/>
    <cellStyle name="40% - Accent1 5 5" xfId="1045"/>
    <cellStyle name="40% - Accent1 5 6" xfId="1046"/>
    <cellStyle name="40% - Accent1 5 7" xfId="1047"/>
    <cellStyle name="40% - Accent1 6" xfId="116"/>
    <cellStyle name="40% - Accent1 7" xfId="442"/>
    <cellStyle name="40% - Accent1 7 2" xfId="623"/>
    <cellStyle name="40% - Accent1 7 3" xfId="746"/>
    <cellStyle name="40% - Accent1 7 4" xfId="1048"/>
    <cellStyle name="40% - Accent1 7 5" xfId="1049"/>
    <cellStyle name="40% - Accent1 8" xfId="582"/>
    <cellStyle name="40% - Accent1 8 2" xfId="747"/>
    <cellStyle name="40% - Accent1 8 3" xfId="1050"/>
    <cellStyle name="40% - Accent1 8 4" xfId="1051"/>
    <cellStyle name="40% - Accent1 9" xfId="672"/>
    <cellStyle name="40% - Accent2" xfId="24" builtinId="35" customBuiltin="1"/>
    <cellStyle name="40% - Accent2 10" xfId="1052"/>
    <cellStyle name="40% - Accent2 2" xfId="117"/>
    <cellStyle name="40% - Accent2 2 2" xfId="118"/>
    <cellStyle name="40% - Accent2 2 2 2" xfId="912"/>
    <cellStyle name="40% - Accent2 2 2 3" xfId="1053"/>
    <cellStyle name="40% - Accent2 2 3" xfId="119"/>
    <cellStyle name="40% - Accent2 2 4" xfId="120"/>
    <cellStyle name="40% - Accent2 2 4 2" xfId="494"/>
    <cellStyle name="40% - Accent2 2 4 3" xfId="748"/>
    <cellStyle name="40% - Accent2 2 4 4" xfId="1054"/>
    <cellStyle name="40% - Accent2 2 5" xfId="458"/>
    <cellStyle name="40% - Accent2 2 5 2" xfId="639"/>
    <cellStyle name="40% - Accent2 2 5 3" xfId="749"/>
    <cellStyle name="40% - Accent2 2 5 4" xfId="1055"/>
    <cellStyle name="40% - Accent2 2 5 5" xfId="1056"/>
    <cellStyle name="40% - Accent2 3" xfId="121"/>
    <cellStyle name="40% - Accent2 3 2" xfId="122"/>
    <cellStyle name="40% - Accent2 3 2 2" xfId="913"/>
    <cellStyle name="40% - Accent2 3 2 3" xfId="1057"/>
    <cellStyle name="40% - Accent2 3 3" xfId="123"/>
    <cellStyle name="40% - Accent2 3 3 2" xfId="495"/>
    <cellStyle name="40% - Accent2 3 3 3" xfId="750"/>
    <cellStyle name="40% - Accent2 3 4" xfId="124"/>
    <cellStyle name="40% - Accent2 4" xfId="125"/>
    <cellStyle name="40% - Accent2 4 2" xfId="493"/>
    <cellStyle name="40% - Accent2 4 2 2" xfId="659"/>
    <cellStyle name="40% - Accent2 4 2 3" xfId="751"/>
    <cellStyle name="40% - Accent2 4 2 4" xfId="1058"/>
    <cellStyle name="40% - Accent2 4 2 5" xfId="1059"/>
    <cellStyle name="40% - Accent2 4 3" xfId="752"/>
    <cellStyle name="40% - Accent2 5" xfId="126"/>
    <cellStyle name="40% - Accent2 5 2" xfId="602"/>
    <cellStyle name="40% - Accent2 5 2 2" xfId="754"/>
    <cellStyle name="40% - Accent2 5 2 3" xfId="1060"/>
    <cellStyle name="40% - Accent2 5 2 4" xfId="1061"/>
    <cellStyle name="40% - Accent2 5 3" xfId="753"/>
    <cellStyle name="40% - Accent2 5 4" xfId="1062"/>
    <cellStyle name="40% - Accent2 5 5" xfId="1063"/>
    <cellStyle name="40% - Accent2 5 6" xfId="1064"/>
    <cellStyle name="40% - Accent2 5 7" xfId="1065"/>
    <cellStyle name="40% - Accent2 6" xfId="127"/>
    <cellStyle name="40% - Accent2 7" xfId="444"/>
    <cellStyle name="40% - Accent2 7 2" xfId="625"/>
    <cellStyle name="40% - Accent2 7 3" xfId="755"/>
    <cellStyle name="40% - Accent2 7 4" xfId="1066"/>
    <cellStyle name="40% - Accent2 7 5" xfId="1067"/>
    <cellStyle name="40% - Accent2 8" xfId="584"/>
    <cellStyle name="40% - Accent2 8 2" xfId="756"/>
    <cellStyle name="40% - Accent2 8 3" xfId="1068"/>
    <cellStyle name="40% - Accent2 8 4" xfId="1069"/>
    <cellStyle name="40% - Accent2 9" xfId="674"/>
    <cellStyle name="40% - Accent3" xfId="28" builtinId="39" customBuiltin="1"/>
    <cellStyle name="40% - Accent3 10" xfId="1070"/>
    <cellStyle name="40% - Accent3 2" xfId="128"/>
    <cellStyle name="40% - Accent3 2 2" xfId="129"/>
    <cellStyle name="40% - Accent3 2 2 2" xfId="914"/>
    <cellStyle name="40% - Accent3 2 2 3" xfId="1071"/>
    <cellStyle name="40% - Accent3 2 3" xfId="130"/>
    <cellStyle name="40% - Accent3 2 4" xfId="497"/>
    <cellStyle name="40% - Accent3 2 4 2" xfId="1072"/>
    <cellStyle name="40% - Accent3 2 5" xfId="457"/>
    <cellStyle name="40% - Accent3 2 5 2" xfId="638"/>
    <cellStyle name="40% - Accent3 2 5 3" xfId="757"/>
    <cellStyle name="40% - Accent3 2 5 4" xfId="1073"/>
    <cellStyle name="40% - Accent3 2 5 5" xfId="1074"/>
    <cellStyle name="40% - Accent3 3" xfId="131"/>
    <cellStyle name="40% - Accent3 3 2" xfId="132"/>
    <cellStyle name="40% - Accent3 3 2 2" xfId="915"/>
    <cellStyle name="40% - Accent3 3 2 3" xfId="1075"/>
    <cellStyle name="40% - Accent3 3 3" xfId="133"/>
    <cellStyle name="40% - Accent3 3 3 2" xfId="498"/>
    <cellStyle name="40% - Accent3 3 3 3" xfId="758"/>
    <cellStyle name="40% - Accent3 4" xfId="134"/>
    <cellStyle name="40% - Accent3 4 2" xfId="496"/>
    <cellStyle name="40% - Accent3 4 2 2" xfId="660"/>
    <cellStyle name="40% - Accent3 4 2 3" xfId="759"/>
    <cellStyle name="40% - Accent3 4 2 4" xfId="1076"/>
    <cellStyle name="40% - Accent3 4 2 5" xfId="1077"/>
    <cellStyle name="40% - Accent3 4 3" xfId="760"/>
    <cellStyle name="40% - Accent3 5" xfId="135"/>
    <cellStyle name="40% - Accent3 5 2" xfId="603"/>
    <cellStyle name="40% - Accent3 5 2 2" xfId="762"/>
    <cellStyle name="40% - Accent3 5 2 3" xfId="1078"/>
    <cellStyle name="40% - Accent3 5 2 4" xfId="1079"/>
    <cellStyle name="40% - Accent3 5 3" xfId="761"/>
    <cellStyle name="40% - Accent3 5 4" xfId="1080"/>
    <cellStyle name="40% - Accent3 5 5" xfId="1081"/>
    <cellStyle name="40% - Accent3 5 6" xfId="1082"/>
    <cellStyle name="40% - Accent3 5 7" xfId="1083"/>
    <cellStyle name="40% - Accent3 6" xfId="136"/>
    <cellStyle name="40% - Accent3 7" xfId="446"/>
    <cellStyle name="40% - Accent3 7 2" xfId="627"/>
    <cellStyle name="40% - Accent3 7 3" xfId="763"/>
    <cellStyle name="40% - Accent3 7 4" xfId="1084"/>
    <cellStyle name="40% - Accent3 7 5" xfId="1085"/>
    <cellStyle name="40% - Accent3 8" xfId="586"/>
    <cellStyle name="40% - Accent3 8 2" xfId="764"/>
    <cellStyle name="40% - Accent3 8 3" xfId="1086"/>
    <cellStyle name="40% - Accent3 8 4" xfId="1087"/>
    <cellStyle name="40% - Accent3 9" xfId="676"/>
    <cellStyle name="40% - Accent4" xfId="32" builtinId="43" customBuiltin="1"/>
    <cellStyle name="40% - Accent4 10" xfId="1088"/>
    <cellStyle name="40% - Accent4 2" xfId="137"/>
    <cellStyle name="40% - Accent4 2 2" xfId="138"/>
    <cellStyle name="40% - Accent4 2 2 2" xfId="916"/>
    <cellStyle name="40% - Accent4 2 2 3" xfId="1089"/>
    <cellStyle name="40% - Accent4 2 3" xfId="139"/>
    <cellStyle name="40% - Accent4 2 4" xfId="140"/>
    <cellStyle name="40% - Accent4 2 4 2" xfId="500"/>
    <cellStyle name="40% - Accent4 2 4 3" xfId="765"/>
    <cellStyle name="40% - Accent4 2 4 4" xfId="1090"/>
    <cellStyle name="40% - Accent4 2 5" xfId="438"/>
    <cellStyle name="40% - Accent4 2 5 2" xfId="619"/>
    <cellStyle name="40% - Accent4 2 5 3" xfId="766"/>
    <cellStyle name="40% - Accent4 2 5 4" xfId="1091"/>
    <cellStyle name="40% - Accent4 2 5 5" xfId="1092"/>
    <cellStyle name="40% - Accent4 3" xfId="141"/>
    <cellStyle name="40% - Accent4 3 2" xfId="142"/>
    <cellStyle name="40% - Accent4 3 2 2" xfId="917"/>
    <cellStyle name="40% - Accent4 3 2 3" xfId="1093"/>
    <cellStyle name="40% - Accent4 3 3" xfId="143"/>
    <cellStyle name="40% - Accent4 3 3 2" xfId="501"/>
    <cellStyle name="40% - Accent4 3 3 3" xfId="767"/>
    <cellStyle name="40% - Accent4 3 4" xfId="144"/>
    <cellStyle name="40% - Accent4 4" xfId="145"/>
    <cellStyle name="40% - Accent4 4 2" xfId="499"/>
    <cellStyle name="40% - Accent4 4 2 2" xfId="661"/>
    <cellStyle name="40% - Accent4 4 2 3" xfId="768"/>
    <cellStyle name="40% - Accent4 4 2 4" xfId="1094"/>
    <cellStyle name="40% - Accent4 4 2 5" xfId="1095"/>
    <cellStyle name="40% - Accent4 4 3" xfId="769"/>
    <cellStyle name="40% - Accent4 5" xfId="146"/>
    <cellStyle name="40% - Accent4 5 2" xfId="604"/>
    <cellStyle name="40% - Accent4 5 2 2" xfId="771"/>
    <cellStyle name="40% - Accent4 5 2 3" xfId="1096"/>
    <cellStyle name="40% - Accent4 5 2 4" xfId="1097"/>
    <cellStyle name="40% - Accent4 5 3" xfId="770"/>
    <cellStyle name="40% - Accent4 5 4" xfId="1098"/>
    <cellStyle name="40% - Accent4 5 5" xfId="1099"/>
    <cellStyle name="40% - Accent4 5 6" xfId="1100"/>
    <cellStyle name="40% - Accent4 5 7" xfId="1101"/>
    <cellStyle name="40% - Accent4 6" xfId="147"/>
    <cellStyle name="40% - Accent4 7" xfId="448"/>
    <cellStyle name="40% - Accent4 7 2" xfId="629"/>
    <cellStyle name="40% - Accent4 7 3" xfId="772"/>
    <cellStyle name="40% - Accent4 7 4" xfId="1102"/>
    <cellStyle name="40% - Accent4 7 5" xfId="1103"/>
    <cellStyle name="40% - Accent4 8" xfId="588"/>
    <cellStyle name="40% - Accent4 8 2" xfId="773"/>
    <cellStyle name="40% - Accent4 8 3" xfId="1104"/>
    <cellStyle name="40% - Accent4 8 4" xfId="1105"/>
    <cellStyle name="40% - Accent4 9" xfId="678"/>
    <cellStyle name="40% - Accent5" xfId="36" builtinId="47" customBuiltin="1"/>
    <cellStyle name="40% - Accent5 10" xfId="1106"/>
    <cellStyle name="40% - Accent5 2" xfId="148"/>
    <cellStyle name="40% - Accent5 2 2" xfId="149"/>
    <cellStyle name="40% - Accent5 2 2 2" xfId="918"/>
    <cellStyle name="40% - Accent5 2 2 3" xfId="1107"/>
    <cellStyle name="40% - Accent5 2 3" xfId="150"/>
    <cellStyle name="40% - Accent5 2 4" xfId="151"/>
    <cellStyle name="40% - Accent5 2 4 2" xfId="503"/>
    <cellStyle name="40% - Accent5 2 4 3" xfId="774"/>
    <cellStyle name="40% - Accent5 2 4 4" xfId="1108"/>
    <cellStyle name="40% - Accent5 2 5" xfId="454"/>
    <cellStyle name="40% - Accent5 2 5 2" xfId="635"/>
    <cellStyle name="40% - Accent5 2 5 3" xfId="775"/>
    <cellStyle name="40% - Accent5 2 5 4" xfId="1109"/>
    <cellStyle name="40% - Accent5 2 5 5" xfId="1110"/>
    <cellStyle name="40% - Accent5 3" xfId="152"/>
    <cellStyle name="40% - Accent5 3 2" xfId="153"/>
    <cellStyle name="40% - Accent5 3 2 2" xfId="919"/>
    <cellStyle name="40% - Accent5 3 2 3" xfId="1111"/>
    <cellStyle name="40% - Accent5 3 3" xfId="154"/>
    <cellStyle name="40% - Accent5 3 3 2" xfId="504"/>
    <cellStyle name="40% - Accent5 3 3 3" xfId="776"/>
    <cellStyle name="40% - Accent5 3 4" xfId="155"/>
    <cellStyle name="40% - Accent5 4" xfId="156"/>
    <cellStyle name="40% - Accent5 4 2" xfId="502"/>
    <cellStyle name="40% - Accent5 4 2 2" xfId="662"/>
    <cellStyle name="40% - Accent5 4 2 3" xfId="777"/>
    <cellStyle name="40% - Accent5 4 2 4" xfId="1112"/>
    <cellStyle name="40% - Accent5 4 2 5" xfId="1113"/>
    <cellStyle name="40% - Accent5 4 3" xfId="778"/>
    <cellStyle name="40% - Accent5 5" xfId="157"/>
    <cellStyle name="40% - Accent5 5 2" xfId="605"/>
    <cellStyle name="40% - Accent5 5 2 2" xfId="780"/>
    <cellStyle name="40% - Accent5 5 2 3" xfId="1114"/>
    <cellStyle name="40% - Accent5 5 2 4" xfId="1115"/>
    <cellStyle name="40% - Accent5 5 3" xfId="779"/>
    <cellStyle name="40% - Accent5 5 4" xfId="1116"/>
    <cellStyle name="40% - Accent5 5 5" xfId="1117"/>
    <cellStyle name="40% - Accent5 5 6" xfId="1118"/>
    <cellStyle name="40% - Accent5 5 7" xfId="1119"/>
    <cellStyle name="40% - Accent5 6" xfId="158"/>
    <cellStyle name="40% - Accent5 7" xfId="450"/>
    <cellStyle name="40% - Accent5 7 2" xfId="631"/>
    <cellStyle name="40% - Accent5 7 3" xfId="781"/>
    <cellStyle name="40% - Accent5 7 4" xfId="1120"/>
    <cellStyle name="40% - Accent5 7 5" xfId="1121"/>
    <cellStyle name="40% - Accent5 8" xfId="590"/>
    <cellStyle name="40% - Accent5 8 2" xfId="782"/>
    <cellStyle name="40% - Accent5 8 3" xfId="1122"/>
    <cellStyle name="40% - Accent5 8 4" xfId="1123"/>
    <cellStyle name="40% - Accent5 9" xfId="680"/>
    <cellStyle name="40% - Accent6" xfId="40" builtinId="51" customBuiltin="1"/>
    <cellStyle name="40% - Accent6 10" xfId="1124"/>
    <cellStyle name="40% - Accent6 2" xfId="159"/>
    <cellStyle name="40% - Accent6 2 2" xfId="160"/>
    <cellStyle name="40% - Accent6 2 2 2" xfId="920"/>
    <cellStyle name="40% - Accent6 2 2 3" xfId="1125"/>
    <cellStyle name="40% - Accent6 2 3" xfId="161"/>
    <cellStyle name="40% - Accent6 2 4" xfId="506"/>
    <cellStyle name="40% - Accent6 2 4 2" xfId="1126"/>
    <cellStyle name="40% - Accent6 2 5" xfId="453"/>
    <cellStyle name="40% - Accent6 2 5 2" xfId="634"/>
    <cellStyle name="40% - Accent6 2 5 3" xfId="783"/>
    <cellStyle name="40% - Accent6 2 5 4" xfId="1127"/>
    <cellStyle name="40% - Accent6 2 5 5" xfId="1128"/>
    <cellStyle name="40% - Accent6 3" xfId="162"/>
    <cellStyle name="40% - Accent6 3 2" xfId="163"/>
    <cellStyle name="40% - Accent6 3 2 2" xfId="921"/>
    <cellStyle name="40% - Accent6 3 2 3" xfId="1129"/>
    <cellStyle name="40% - Accent6 3 3" xfId="164"/>
    <cellStyle name="40% - Accent6 3 3 2" xfId="507"/>
    <cellStyle name="40% - Accent6 3 3 3" xfId="784"/>
    <cellStyle name="40% - Accent6 4" xfId="165"/>
    <cellStyle name="40% - Accent6 4 2" xfId="505"/>
    <cellStyle name="40% - Accent6 4 2 2" xfId="663"/>
    <cellStyle name="40% - Accent6 4 2 3" xfId="785"/>
    <cellStyle name="40% - Accent6 4 2 4" xfId="1130"/>
    <cellStyle name="40% - Accent6 4 2 5" xfId="1131"/>
    <cellStyle name="40% - Accent6 4 3" xfId="786"/>
    <cellStyle name="40% - Accent6 5" xfId="166"/>
    <cellStyle name="40% - Accent6 5 2" xfId="606"/>
    <cellStyle name="40% - Accent6 5 2 2" xfId="788"/>
    <cellStyle name="40% - Accent6 5 2 3" xfId="1132"/>
    <cellStyle name="40% - Accent6 5 2 4" xfId="1133"/>
    <cellStyle name="40% - Accent6 5 3" xfId="787"/>
    <cellStyle name="40% - Accent6 5 4" xfId="1134"/>
    <cellStyle name="40% - Accent6 5 5" xfId="1135"/>
    <cellStyle name="40% - Accent6 5 6" xfId="1136"/>
    <cellStyle name="40% - Accent6 5 7" xfId="1137"/>
    <cellStyle name="40% - Accent6 6" xfId="167"/>
    <cellStyle name="40% - Accent6 7" xfId="452"/>
    <cellStyle name="40% - Accent6 7 2" xfId="633"/>
    <cellStyle name="40% - Accent6 7 3" xfId="789"/>
    <cellStyle name="40% - Accent6 7 4" xfId="1138"/>
    <cellStyle name="40% - Accent6 7 5" xfId="1139"/>
    <cellStyle name="40% - Accent6 8" xfId="592"/>
    <cellStyle name="40% - Accent6 8 2" xfId="790"/>
    <cellStyle name="40% - Accent6 8 3" xfId="1140"/>
    <cellStyle name="40% - Accent6 8 4" xfId="1141"/>
    <cellStyle name="40% - Accent6 9" xfId="682"/>
    <cellStyle name="60% - Accent1" xfId="21" builtinId="32" customBuiltin="1"/>
    <cellStyle name="60% - Accent1 2" xfId="168"/>
    <cellStyle name="60% - Accent1 2 2" xfId="169"/>
    <cellStyle name="60% - Accent1 2 2 2" xfId="508"/>
    <cellStyle name="60% - Accent1 2 2 3" xfId="791"/>
    <cellStyle name="60% - Accent1 3" xfId="170"/>
    <cellStyle name="60% - Accent1 3 2" xfId="171"/>
    <cellStyle name="60% - Accent1 3 2 2" xfId="509"/>
    <cellStyle name="60% - Accent1 3 2 3" xfId="792"/>
    <cellStyle name="60% - Accent1 4" xfId="172"/>
    <cellStyle name="60% - Accent1 5" xfId="173"/>
    <cellStyle name="60% - Accent1 6" xfId="174"/>
    <cellStyle name="60% - Accent2" xfId="25" builtinId="36" customBuiltin="1"/>
    <cellStyle name="60% - Accent2 2" xfId="175"/>
    <cellStyle name="60% - Accent2 2 2" xfId="176"/>
    <cellStyle name="60% - Accent2 2 2 2" xfId="510"/>
    <cellStyle name="60% - Accent2 2 2 3" xfId="793"/>
    <cellStyle name="60% - Accent2 2 3" xfId="177"/>
    <cellStyle name="60% - Accent2 3" xfId="178"/>
    <cellStyle name="60% - Accent2 3 2" xfId="179"/>
    <cellStyle name="60% - Accent2 3 2 2" xfId="511"/>
    <cellStyle name="60% - Accent2 3 2 3" xfId="794"/>
    <cellStyle name="60% - Accent2 3 3" xfId="180"/>
    <cellStyle name="60% - Accent2 4" xfId="181"/>
    <cellStyle name="60% - Accent2 5" xfId="182"/>
    <cellStyle name="60% - Accent2 6" xfId="183"/>
    <cellStyle name="60% - Accent3" xfId="29" builtinId="40" customBuiltin="1"/>
    <cellStyle name="60% - Accent3 2" xfId="184"/>
    <cellStyle name="60% - Accent3 2 2" xfId="185"/>
    <cellStyle name="60% - Accent3 2 2 2" xfId="512"/>
    <cellStyle name="60% - Accent3 2 2 3" xfId="795"/>
    <cellStyle name="60% - Accent3 3" xfId="186"/>
    <cellStyle name="60% - Accent3 3 2" xfId="187"/>
    <cellStyle name="60% - Accent3 3 2 2" xfId="513"/>
    <cellStyle name="60% - Accent3 3 2 3" xfId="796"/>
    <cellStyle name="60% - Accent3 4" xfId="188"/>
    <cellStyle name="60% - Accent3 5" xfId="189"/>
    <cellStyle name="60% - Accent3 6" xfId="190"/>
    <cellStyle name="60% - Accent4" xfId="33" builtinId="44" customBuiltin="1"/>
    <cellStyle name="60% - Accent4 2" xfId="191"/>
    <cellStyle name="60% - Accent4 2 2" xfId="192"/>
    <cellStyle name="60% - Accent4 2 2 2" xfId="514"/>
    <cellStyle name="60% - Accent4 2 2 3" xfId="797"/>
    <cellStyle name="60% - Accent4 3" xfId="193"/>
    <cellStyle name="60% - Accent4 3 2" xfId="194"/>
    <cellStyle name="60% - Accent4 3 2 2" xfId="515"/>
    <cellStyle name="60% - Accent4 3 2 3" xfId="798"/>
    <cellStyle name="60% - Accent4 4" xfId="195"/>
    <cellStyle name="60% - Accent4 5" xfId="196"/>
    <cellStyle name="60% - Accent4 6" xfId="197"/>
    <cellStyle name="60% - Accent5" xfId="37" builtinId="48" customBuiltin="1"/>
    <cellStyle name="60% - Accent5 2" xfId="198"/>
    <cellStyle name="60% - Accent5 2 2" xfId="199"/>
    <cellStyle name="60% - Accent5 2 2 2" xfId="516"/>
    <cellStyle name="60% - Accent5 2 2 3" xfId="799"/>
    <cellStyle name="60% - Accent5 2 3" xfId="200"/>
    <cellStyle name="60% - Accent5 3" xfId="201"/>
    <cellStyle name="60% - Accent5 3 2" xfId="202"/>
    <cellStyle name="60% - Accent5 3 2 2" xfId="517"/>
    <cellStyle name="60% - Accent5 3 2 3" xfId="800"/>
    <cellStyle name="60% - Accent5 3 3" xfId="203"/>
    <cellStyle name="60% - Accent5 4" xfId="204"/>
    <cellStyle name="60% - Accent5 5" xfId="205"/>
    <cellStyle name="60% - Accent5 6" xfId="206"/>
    <cellStyle name="60% - Accent6" xfId="41" builtinId="52" customBuiltin="1"/>
    <cellStyle name="60% - Accent6 2" xfId="207"/>
    <cellStyle name="60% - Accent6 2 2" xfId="208"/>
    <cellStyle name="60% - Accent6 2 2 2" xfId="518"/>
    <cellStyle name="60% - Accent6 2 2 3" xfId="801"/>
    <cellStyle name="60% - Accent6 3" xfId="209"/>
    <cellStyle name="60% - Accent6 3 2" xfId="210"/>
    <cellStyle name="60% - Accent6 3 2 2" xfId="519"/>
    <cellStyle name="60% - Accent6 3 2 3" xfId="802"/>
    <cellStyle name="60% - Accent6 4" xfId="211"/>
    <cellStyle name="60% - Accent6 5" xfId="212"/>
    <cellStyle name="60% - Accent6 6" xfId="213"/>
    <cellStyle name="Accent1" xfId="18" builtinId="29" customBuiltin="1"/>
    <cellStyle name="Accent1 2" xfId="214"/>
    <cellStyle name="Accent1 2 2" xfId="215"/>
    <cellStyle name="Accent1 2 2 2" xfId="520"/>
    <cellStyle name="Accent1 2 2 3" xfId="803"/>
    <cellStyle name="Accent1 2 3" xfId="216"/>
    <cellStyle name="Accent1 3" xfId="217"/>
    <cellStyle name="Accent1 3 2" xfId="218"/>
    <cellStyle name="Accent1 3 2 2" xfId="521"/>
    <cellStyle name="Accent1 3 2 3" xfId="804"/>
    <cellStyle name="Accent1 3 3" xfId="219"/>
    <cellStyle name="Accent1 4" xfId="220"/>
    <cellStyle name="Accent1 5" xfId="221"/>
    <cellStyle name="Accent1 6" xfId="222"/>
    <cellStyle name="Accent2" xfId="22" builtinId="33" customBuiltin="1"/>
    <cellStyle name="Accent2 2" xfId="223"/>
    <cellStyle name="Accent2 2 2" xfId="224"/>
    <cellStyle name="Accent2 2 2 2" xfId="522"/>
    <cellStyle name="Accent2 2 2 3" xfId="805"/>
    <cellStyle name="Accent2 2 3" xfId="225"/>
    <cellStyle name="Accent2 3" xfId="226"/>
    <cellStyle name="Accent2 3 2" xfId="227"/>
    <cellStyle name="Accent2 3 2 2" xfId="523"/>
    <cellStyle name="Accent2 3 2 3" xfId="806"/>
    <cellStyle name="Accent2 3 3" xfId="228"/>
    <cellStyle name="Accent2 4" xfId="229"/>
    <cellStyle name="Accent2 5" xfId="230"/>
    <cellStyle name="Accent2 6" xfId="231"/>
    <cellStyle name="Accent3" xfId="26" builtinId="37" customBuiltin="1"/>
    <cellStyle name="Accent3 2" xfId="232"/>
    <cellStyle name="Accent3 2 2" xfId="233"/>
    <cellStyle name="Accent3 2 2 2" xfId="524"/>
    <cellStyle name="Accent3 2 2 3" xfId="807"/>
    <cellStyle name="Accent3 3" xfId="234"/>
    <cellStyle name="Accent3 3 2" xfId="235"/>
    <cellStyle name="Accent3 3 2 2" xfId="525"/>
    <cellStyle name="Accent3 3 2 3" xfId="808"/>
    <cellStyle name="Accent3 4" xfId="236"/>
    <cellStyle name="Accent3 5" xfId="237"/>
    <cellStyle name="Accent3 6" xfId="238"/>
    <cellStyle name="Accent4" xfId="30" builtinId="41" customBuiltin="1"/>
    <cellStyle name="Accent4 2" xfId="239"/>
    <cellStyle name="Accent4 2 2" xfId="240"/>
    <cellStyle name="Accent4 2 2 2" xfId="526"/>
    <cellStyle name="Accent4 2 2 3" xfId="809"/>
    <cellStyle name="Accent4 3" xfId="241"/>
    <cellStyle name="Accent4 3 2" xfId="242"/>
    <cellStyle name="Accent4 3 2 2" xfId="527"/>
    <cellStyle name="Accent4 3 2 3" xfId="810"/>
    <cellStyle name="Accent4 4" xfId="243"/>
    <cellStyle name="Accent4 5" xfId="244"/>
    <cellStyle name="Accent4 6" xfId="245"/>
    <cellStyle name="Accent5" xfId="34" builtinId="45" customBuiltin="1"/>
    <cellStyle name="Accent5 2" xfId="246"/>
    <cellStyle name="Accent5 2 2" xfId="247"/>
    <cellStyle name="Accent5 2 2 2" xfId="528"/>
    <cellStyle name="Accent5 2 2 3" xfId="811"/>
    <cellStyle name="Accent5 2 3" xfId="248"/>
    <cellStyle name="Accent5 3" xfId="249"/>
    <cellStyle name="Accent5 3 2" xfId="250"/>
    <cellStyle name="Accent5 3 2 2" xfId="529"/>
    <cellStyle name="Accent5 3 2 3" xfId="812"/>
    <cellStyle name="Accent5 3 3" xfId="251"/>
    <cellStyle name="Accent5 4" xfId="252"/>
    <cellStyle name="Accent5 5" xfId="253"/>
    <cellStyle name="Accent5 6" xfId="254"/>
    <cellStyle name="Accent6" xfId="38" builtinId="49" customBuiltin="1"/>
    <cellStyle name="Accent6 2" xfId="255"/>
    <cellStyle name="Accent6 2 2" xfId="256"/>
    <cellStyle name="Accent6 2 2 2" xfId="530"/>
    <cellStyle name="Accent6 2 2 3" xfId="813"/>
    <cellStyle name="Accent6 3" xfId="257"/>
    <cellStyle name="Accent6 3 2" xfId="258"/>
    <cellStyle name="Accent6 3 2 2" xfId="531"/>
    <cellStyle name="Accent6 3 2 3" xfId="814"/>
    <cellStyle name="Accent6 4" xfId="259"/>
    <cellStyle name="Accent6 5" xfId="260"/>
    <cellStyle name="Accent6 6" xfId="261"/>
    <cellStyle name="Bad" xfId="7" builtinId="27" customBuiltin="1"/>
    <cellStyle name="Bad 2" xfId="262"/>
    <cellStyle name="Bad 2 2" xfId="263"/>
    <cellStyle name="Bad 2 2 2" xfId="532"/>
    <cellStyle name="Bad 2 2 3" xfId="815"/>
    <cellStyle name="Bad 2 3" xfId="264"/>
    <cellStyle name="Bad 3" xfId="265"/>
    <cellStyle name="Bad 3 2" xfId="266"/>
    <cellStyle name="Bad 3 2 2" xfId="533"/>
    <cellStyle name="Bad 3 2 3" xfId="816"/>
    <cellStyle name="Bad 3 3" xfId="267"/>
    <cellStyle name="Bad 4" xfId="268"/>
    <cellStyle name="Bad 5" xfId="269"/>
    <cellStyle name="Bad 6" xfId="270"/>
    <cellStyle name="Calculation" xfId="11" builtinId="22" customBuiltin="1"/>
    <cellStyle name="Calculation 2" xfId="271"/>
    <cellStyle name="Calculation 2 2" xfId="272"/>
    <cellStyle name="Calculation 2 2 2" xfId="534"/>
    <cellStyle name="Calculation 2 2 3" xfId="817"/>
    <cellStyle name="Calculation 3" xfId="273"/>
    <cellStyle name="Calculation 3 2" xfId="274"/>
    <cellStyle name="Calculation 3 2 2" xfId="535"/>
    <cellStyle name="Calculation 3 2 3" xfId="818"/>
    <cellStyle name="Calculation 4" xfId="275"/>
    <cellStyle name="Calculation 5" xfId="276"/>
    <cellStyle name="Calculation 6" xfId="277"/>
    <cellStyle name="Check Cell" xfId="13" builtinId="23" customBuiltin="1"/>
    <cellStyle name="Check Cell 2" xfId="278"/>
    <cellStyle name="Check Cell 2 2" xfId="279"/>
    <cellStyle name="Check Cell 2 2 2" xfId="536"/>
    <cellStyle name="Check Cell 2 2 3" xfId="819"/>
    <cellStyle name="Check Cell 2 3" xfId="280"/>
    <cellStyle name="Check Cell 3" xfId="281"/>
    <cellStyle name="Check Cell 3 2" xfId="282"/>
    <cellStyle name="Check Cell 3 2 2" xfId="537"/>
    <cellStyle name="Check Cell 3 2 3" xfId="820"/>
    <cellStyle name="Check Cell 3 3" xfId="283"/>
    <cellStyle name="Check Cell 4" xfId="284"/>
    <cellStyle name="Check Cell 5" xfId="285"/>
    <cellStyle name="Check Cell 6" xfId="286"/>
    <cellStyle name="Currency 2" xfId="287"/>
    <cellStyle name="Currency 2 2" xfId="288"/>
    <cellStyle name="Currency 2 2 2" xfId="571"/>
    <cellStyle name="Currency 2 2 3" xfId="821"/>
    <cellStyle name="Excel Built-in Normal" xfId="289"/>
    <cellStyle name="Explanatory Text" xfId="16" builtinId="53" customBuiltin="1"/>
    <cellStyle name="Explanatory Text 2" xfId="290"/>
    <cellStyle name="Explanatory Text 2 2" xfId="291"/>
    <cellStyle name="Explanatory Text 2 2 2" xfId="538"/>
    <cellStyle name="Explanatory Text 2 2 3" xfId="822"/>
    <cellStyle name="Explanatory Text 3" xfId="292"/>
    <cellStyle name="Explanatory Text 3 2" xfId="293"/>
    <cellStyle name="Explanatory Text 3 2 2" xfId="539"/>
    <cellStyle name="Explanatory Text 3 2 3" xfId="823"/>
    <cellStyle name="Explanatory Text 4" xfId="294"/>
    <cellStyle name="Explanatory Text 5" xfId="295"/>
    <cellStyle name="Explanatory Text 6" xfId="296"/>
    <cellStyle name="Good" xfId="6" builtinId="26" customBuiltin="1"/>
    <cellStyle name="Good 2" xfId="297"/>
    <cellStyle name="Good 2 2" xfId="298"/>
    <cellStyle name="Good 2 2 2" xfId="540"/>
    <cellStyle name="Good 2 2 3" xfId="824"/>
    <cellStyle name="Good 3" xfId="299"/>
    <cellStyle name="Good 3 2" xfId="300"/>
    <cellStyle name="Good 3 2 2" xfId="541"/>
    <cellStyle name="Good 3 2 3" xfId="825"/>
    <cellStyle name="Good 4" xfId="301"/>
    <cellStyle name="Good 5" xfId="302"/>
    <cellStyle name="Good 6" xfId="303"/>
    <cellStyle name="Heading 1" xfId="2" builtinId="16" customBuiltin="1"/>
    <cellStyle name="Heading 1 2" xfId="304"/>
    <cellStyle name="Heading 1 2 2" xfId="305"/>
    <cellStyle name="Heading 1 2 2 2" xfId="542"/>
    <cellStyle name="Heading 1 2 2 3" xfId="826"/>
    <cellStyle name="Heading 1 3" xfId="306"/>
    <cellStyle name="Heading 1 3 2" xfId="307"/>
    <cellStyle name="Heading 1 3 2 2" xfId="543"/>
    <cellStyle name="Heading 1 3 2 3" xfId="827"/>
    <cellStyle name="Heading 1 4" xfId="308"/>
    <cellStyle name="Heading 1 5" xfId="309"/>
    <cellStyle name="Heading 1 6" xfId="310"/>
    <cellStyle name="Heading 2" xfId="3" builtinId="17" customBuiltin="1"/>
    <cellStyle name="Heading 2 2" xfId="311"/>
    <cellStyle name="Heading 2 2 2" xfId="312"/>
    <cellStyle name="Heading 2 2 2 2" xfId="544"/>
    <cellStyle name="Heading 2 2 2 3" xfId="828"/>
    <cellStyle name="Heading 2 3" xfId="313"/>
    <cellStyle name="Heading 2 3 2" xfId="314"/>
    <cellStyle name="Heading 2 3 2 2" xfId="545"/>
    <cellStyle name="Heading 2 3 2 3" xfId="829"/>
    <cellStyle name="Heading 2 4" xfId="315"/>
    <cellStyle name="Heading 2 5" xfId="316"/>
    <cellStyle name="Heading 2 6" xfId="317"/>
    <cellStyle name="Heading 3" xfId="4" builtinId="18" customBuiltin="1"/>
    <cellStyle name="Heading 3 2" xfId="318"/>
    <cellStyle name="Heading 3 2 2" xfId="319"/>
    <cellStyle name="Heading 3 2 2 2" xfId="546"/>
    <cellStyle name="Heading 3 2 2 3" xfId="830"/>
    <cellStyle name="Heading 3 3" xfId="320"/>
    <cellStyle name="Heading 3 3 2" xfId="321"/>
    <cellStyle name="Heading 3 3 2 2" xfId="547"/>
    <cellStyle name="Heading 3 3 2 3" xfId="831"/>
    <cellStyle name="Heading 3 4" xfId="322"/>
    <cellStyle name="Heading 3 5" xfId="323"/>
    <cellStyle name="Heading 3 6" xfId="324"/>
    <cellStyle name="Heading 4" xfId="5" builtinId="19" customBuiltin="1"/>
    <cellStyle name="Heading 4 2" xfId="325"/>
    <cellStyle name="Heading 4 2 2" xfId="326"/>
    <cellStyle name="Heading 4 2 2 2" xfId="548"/>
    <cellStyle name="Heading 4 2 2 3" xfId="832"/>
    <cellStyle name="Heading 4 3" xfId="327"/>
    <cellStyle name="Heading 4 3 2" xfId="328"/>
    <cellStyle name="Heading 4 3 2 2" xfId="549"/>
    <cellStyle name="Heading 4 3 2 3" xfId="833"/>
    <cellStyle name="Heading 4 4" xfId="329"/>
    <cellStyle name="Heading 4 5" xfId="330"/>
    <cellStyle name="Heading 4 6" xfId="331"/>
    <cellStyle name="Hyperlink 2" xfId="684"/>
    <cellStyle name="Input" xfId="9" builtinId="20" customBuiltin="1"/>
    <cellStyle name="Input 2" xfId="332"/>
    <cellStyle name="Input 2 2" xfId="333"/>
    <cellStyle name="Input 2 2 2" xfId="550"/>
    <cellStyle name="Input 2 2 3" xfId="834"/>
    <cellStyle name="Input 2 3" xfId="334"/>
    <cellStyle name="Input 3" xfId="335"/>
    <cellStyle name="Input 3 2" xfId="336"/>
    <cellStyle name="Input 3 2 2" xfId="551"/>
    <cellStyle name="Input 3 2 3" xfId="835"/>
    <cellStyle name="Input 3 3" xfId="337"/>
    <cellStyle name="Input 4" xfId="338"/>
    <cellStyle name="Input 5" xfId="339"/>
    <cellStyle name="Input 6" xfId="340"/>
    <cellStyle name="Linked Cell" xfId="12" builtinId="24" customBuiltin="1"/>
    <cellStyle name="Linked Cell 2" xfId="341"/>
    <cellStyle name="Linked Cell 2 2" xfId="342"/>
    <cellStyle name="Linked Cell 2 2 2" xfId="552"/>
    <cellStyle name="Linked Cell 2 2 3" xfId="836"/>
    <cellStyle name="Linked Cell 3" xfId="343"/>
    <cellStyle name="Linked Cell 3 2" xfId="344"/>
    <cellStyle name="Linked Cell 3 2 2" xfId="553"/>
    <cellStyle name="Linked Cell 3 2 3" xfId="837"/>
    <cellStyle name="Linked Cell 4" xfId="345"/>
    <cellStyle name="Linked Cell 5" xfId="346"/>
    <cellStyle name="Linked Cell 6" xfId="347"/>
    <cellStyle name="Neutral" xfId="8" builtinId="28" customBuiltin="1"/>
    <cellStyle name="Neutral 2" xfId="348"/>
    <cellStyle name="Neutral 2 2" xfId="349"/>
    <cellStyle name="Neutral 2 2 2" xfId="554"/>
    <cellStyle name="Neutral 2 2 3" xfId="838"/>
    <cellStyle name="Neutral 3" xfId="350"/>
    <cellStyle name="Neutral 3 2" xfId="351"/>
    <cellStyle name="Neutral 3 2 2" xfId="555"/>
    <cellStyle name="Neutral 3 2 3" xfId="839"/>
    <cellStyle name="Neutral 4" xfId="352"/>
    <cellStyle name="Neutral 5" xfId="353"/>
    <cellStyle name="Neutral 6" xfId="354"/>
    <cellStyle name="Normal" xfId="0" builtinId="0"/>
    <cellStyle name="Normal 10" xfId="471"/>
    <cellStyle name="Normal 10 2" xfId="651"/>
    <cellStyle name="Normal 10 2 2" xfId="840"/>
    <cellStyle name="Normal 10 2 3" xfId="1142"/>
    <cellStyle name="Normal 10 2 4" xfId="1143"/>
    <cellStyle name="Normal 10 3" xfId="686"/>
    <cellStyle name="Normal 10 3 2" xfId="1144"/>
    <cellStyle name="Normal 10 3 3" xfId="1145"/>
    <cellStyle name="Normal 10 3 4" xfId="1257"/>
    <cellStyle name="Normal 10 3 5" xfId="925"/>
    <cellStyle name="Normal 10 4" xfId="897"/>
    <cellStyle name="Normal 10 5" xfId="1146"/>
    <cellStyle name="Normal 10 6" xfId="1147"/>
    <cellStyle name="Normal 10 7" xfId="1148"/>
    <cellStyle name="Normal 11" xfId="464"/>
    <cellStyle name="Normal 11 2" xfId="667"/>
    <cellStyle name="Normal 11 2 2" xfId="841"/>
    <cellStyle name="Normal 11 2 3" xfId="1149"/>
    <cellStyle name="Normal 11 2 4" xfId="1150"/>
    <cellStyle name="Normal 11 3" xfId="645"/>
    <cellStyle name="Normal 12" xfId="579"/>
    <cellStyle name="Normal 12 2" xfId="842"/>
    <cellStyle name="Normal 12 3" xfId="1151"/>
    <cellStyle name="Normal 12 4" xfId="1152"/>
    <cellStyle name="Normal 13" xfId="669"/>
    <cellStyle name="Normal 13 2" xfId="1153"/>
    <cellStyle name="Normal 14" xfId="895"/>
    <cellStyle name="Normal 15" xfId="42"/>
    <cellStyle name="Normal 15 2" xfId="1155"/>
    <cellStyle name="Normal 15 3" xfId="1256"/>
    <cellStyle name="Normal 15 4" xfId="1154"/>
    <cellStyle name="Normal 16" xfId="1156"/>
    <cellStyle name="Normal 17" xfId="1157"/>
    <cellStyle name="Normal 18" xfId="1158"/>
    <cellStyle name="Normal 18 2" xfId="1159"/>
    <cellStyle name="Normal 19" xfId="1160"/>
    <cellStyle name="Normal 2" xfId="355"/>
    <cellStyle name="Normal 2 2" xfId="356"/>
    <cellStyle name="Normal 2 2 2" xfId="357"/>
    <cellStyle name="Normal 2 2 3" xfId="843"/>
    <cellStyle name="Normal 2 3" xfId="358"/>
    <cellStyle name="Normal 2 3 2" xfId="556"/>
    <cellStyle name="Normal 2 3 3" xfId="844"/>
    <cellStyle name="Normal 2 3 4" xfId="1161"/>
    <cellStyle name="Normal 2 4" xfId="462"/>
    <cellStyle name="Normal 2 4 2" xfId="643"/>
    <cellStyle name="Normal 2 4 3" xfId="845"/>
    <cellStyle name="Normal 2 4 4" xfId="1162"/>
    <cellStyle name="Normal 2 4 5" xfId="1163"/>
    <cellStyle name="Normal 20" xfId="1164"/>
    <cellStyle name="Normal 21" xfId="1165"/>
    <cellStyle name="Normal 3" xfId="43"/>
    <cellStyle name="Normal 3 10" xfId="1166"/>
    <cellStyle name="Normal 3 11" xfId="1167"/>
    <cellStyle name="Normal 3 12" xfId="1168"/>
    <cellStyle name="Normal 3 2" xfId="359"/>
    <cellStyle name="Normal 3 2 2" xfId="668"/>
    <cellStyle name="Normal 3 2 3" xfId="1169"/>
    <cellStyle name="Normal 3 2 4" xfId="1254"/>
    <cellStyle name="Normal 3 3" xfId="360"/>
    <cellStyle name="Normal 3 3 2" xfId="557"/>
    <cellStyle name="Normal 3 3 2 2" xfId="664"/>
    <cellStyle name="Normal 3 3 2 3" xfId="846"/>
    <cellStyle name="Normal 3 3 2 4" xfId="1170"/>
    <cellStyle name="Normal 3 3 2 5" xfId="1171"/>
    <cellStyle name="Normal 3 3 3" xfId="847"/>
    <cellStyle name="Normal 3 4" xfId="433"/>
    <cellStyle name="Normal 3 4 2" xfId="614"/>
    <cellStyle name="Normal 3 4 3" xfId="848"/>
    <cellStyle name="Normal 3 4 4" xfId="1172"/>
    <cellStyle name="Normal 3 4 5" xfId="1173"/>
    <cellStyle name="Normal 3 5" xfId="463"/>
    <cellStyle name="Normal 3 5 2" xfId="644"/>
    <cellStyle name="Normal 3 5 3" xfId="849"/>
    <cellStyle name="Normal 3 5 4" xfId="1174"/>
    <cellStyle name="Normal 3 5 5" xfId="1175"/>
    <cellStyle name="Normal 3 6" xfId="593"/>
    <cellStyle name="Normal 3 6 2" xfId="850"/>
    <cellStyle name="Normal 3 6 3" xfId="1176"/>
    <cellStyle name="Normal 3 6 4" xfId="1177"/>
    <cellStyle name="Normal 3 7" xfId="683"/>
    <cellStyle name="Normal 3 8" xfId="896"/>
    <cellStyle name="Normal 3 9" xfId="1178"/>
    <cellStyle name="Normal 4" xfId="361"/>
    <cellStyle name="Normal 4 2" xfId="362"/>
    <cellStyle name="Normal 4 2 2" xfId="558"/>
    <cellStyle name="Normal 4 2 3" xfId="851"/>
    <cellStyle name="Normal 5" xfId="363"/>
    <cellStyle name="Normal 5 2" xfId="364"/>
    <cellStyle name="Normal 5 2 2" xfId="607"/>
    <cellStyle name="Normal 5 2 3" xfId="852"/>
    <cellStyle name="Normal 5 2 4" xfId="1179"/>
    <cellStyle name="Normal 5 2 5" xfId="1180"/>
    <cellStyle name="Normal 5 2 6" xfId="1181"/>
    <cellStyle name="Normal 5 2 7" xfId="1182"/>
    <cellStyle name="Normal 5 3" xfId="365"/>
    <cellStyle name="Normal 5 4" xfId="467"/>
    <cellStyle name="Normal 5 4 2" xfId="647"/>
    <cellStyle name="Normal 5 4 3" xfId="853"/>
    <cellStyle name="Normal 5 4 4" xfId="1183"/>
    <cellStyle name="Normal 5 4 5" xfId="1184"/>
    <cellStyle name="Normal 5 5" xfId="854"/>
    <cellStyle name="Normal 6" xfId="366"/>
    <cellStyle name="Normal 6 2" xfId="469"/>
    <cellStyle name="Normal 6 2 2" xfId="649"/>
    <cellStyle name="Normal 6 2 3" xfId="856"/>
    <cellStyle name="Normal 6 2 4" xfId="1185"/>
    <cellStyle name="Normal 6 2 5" xfId="1186"/>
    <cellStyle name="Normal 6 3" xfId="608"/>
    <cellStyle name="Normal 6 3 2" xfId="857"/>
    <cellStyle name="Normal 6 3 3" xfId="1187"/>
    <cellStyle name="Normal 6 3 4" xfId="1188"/>
    <cellStyle name="Normal 6 4" xfId="855"/>
    <cellStyle name="Normal 6 5" xfId="1189"/>
    <cellStyle name="Normal 6 6" xfId="1190"/>
    <cellStyle name="Normal 6 7" xfId="1191"/>
    <cellStyle name="Normal 6 8" xfId="1192"/>
    <cellStyle name="Normal 7" xfId="367"/>
    <cellStyle name="Normal 8" xfId="432"/>
    <cellStyle name="Normal 8 2" xfId="470"/>
    <cellStyle name="Normal 8 2 2" xfId="650"/>
    <cellStyle name="Normal 8 2 3" xfId="859"/>
    <cellStyle name="Normal 8 2 4" xfId="1193"/>
    <cellStyle name="Normal 8 2 5" xfId="1194"/>
    <cellStyle name="Normal 8 3" xfId="613"/>
    <cellStyle name="Normal 8 3 2" xfId="860"/>
    <cellStyle name="Normal 8 3 3" xfId="1195"/>
    <cellStyle name="Normal 8 3 4" xfId="1196"/>
    <cellStyle name="Normal 8 4" xfId="858"/>
    <cellStyle name="Normal 8 5" xfId="1197"/>
    <cellStyle name="Normal 8 6" xfId="1198"/>
    <cellStyle name="Normal 9" xfId="435"/>
    <cellStyle name="Normal 9 2" xfId="616"/>
    <cellStyle name="Normal 9 2 2" xfId="861"/>
    <cellStyle name="Normal 9 2 3" xfId="1199"/>
    <cellStyle name="Normal 9 2 4" xfId="1200"/>
    <cellStyle name="Normal 9 3" xfId="685"/>
    <cellStyle name="Normal 9 4" xfId="1201"/>
    <cellStyle name="Normal 9 5" xfId="1202"/>
    <cellStyle name="Normal 9 6" xfId="1203"/>
    <cellStyle name="Note" xfId="15" builtinId="10" customBuiltin="1"/>
    <cellStyle name="Note 10" xfId="368"/>
    <cellStyle name="Note 10 2" xfId="559"/>
    <cellStyle name="Note 10 3" xfId="862"/>
    <cellStyle name="Note 10 4" xfId="1204"/>
    <cellStyle name="Note 11" xfId="369"/>
    <cellStyle name="Note 11 2" xfId="609"/>
    <cellStyle name="Note 11 2 2" xfId="864"/>
    <cellStyle name="Note 11 2 3" xfId="1205"/>
    <cellStyle name="Note 11 2 4" xfId="1206"/>
    <cellStyle name="Note 11 3" xfId="863"/>
    <cellStyle name="Note 11 4" xfId="1207"/>
    <cellStyle name="Note 11 5" xfId="1208"/>
    <cellStyle name="Note 11 6" xfId="1209"/>
    <cellStyle name="Note 11 7" xfId="1210"/>
    <cellStyle name="Note 12" xfId="580"/>
    <cellStyle name="Note 12 2" xfId="865"/>
    <cellStyle name="Note 12 3" xfId="1211"/>
    <cellStyle name="Note 12 4" xfId="1212"/>
    <cellStyle name="Note 13" xfId="670"/>
    <cellStyle name="Note 14" xfId="1213"/>
    <cellStyle name="Note 2" xfId="370"/>
    <cellStyle name="Note 2 10" xfId="371"/>
    <cellStyle name="Note 2 10 2" xfId="560"/>
    <cellStyle name="Note 2 10 3" xfId="866"/>
    <cellStyle name="Note 2 10 4" xfId="922"/>
    <cellStyle name="Note 2 10 4 2" xfId="1258"/>
    <cellStyle name="Note 2 10 4 3" xfId="1255"/>
    <cellStyle name="Note 2 10 4 4" xfId="1214"/>
    <cellStyle name="Note 2 11" xfId="372"/>
    <cellStyle name="Note 2 11 2" xfId="578"/>
    <cellStyle name="Note 2 11 3" xfId="867"/>
    <cellStyle name="Note 2 11 4" xfId="923"/>
    <cellStyle name="Note 2 12" xfId="461"/>
    <cellStyle name="Note 2 12 2" xfId="642"/>
    <cellStyle name="Note 2 12 3" xfId="868"/>
    <cellStyle name="Note 2 12 4" xfId="1215"/>
    <cellStyle name="Note 2 12 5" xfId="1216"/>
    <cellStyle name="Note 2 13" xfId="1217"/>
    <cellStyle name="Note 2 2" xfId="373"/>
    <cellStyle name="Note 2 2 2" xfId="374"/>
    <cellStyle name="Note 2 2 2 2" xfId="375"/>
    <cellStyle name="Note 2 2 3" xfId="376"/>
    <cellStyle name="Note 2 2 3 2" xfId="572"/>
    <cellStyle name="Note 2 2 3 3" xfId="869"/>
    <cellStyle name="Note 2 3" xfId="377"/>
    <cellStyle name="Note 2 3 2" xfId="378"/>
    <cellStyle name="Note 2 3 2 2" xfId="573"/>
    <cellStyle name="Note 2 3 2 3" xfId="870"/>
    <cellStyle name="Note 2 4" xfId="379"/>
    <cellStyle name="Note 2 4 2" xfId="380"/>
    <cellStyle name="Note 2 4 2 2" xfId="574"/>
    <cellStyle name="Note 2 4 2 3" xfId="871"/>
    <cellStyle name="Note 2 5" xfId="381"/>
    <cellStyle name="Note 2 5 2" xfId="382"/>
    <cellStyle name="Note 2 5 2 2" xfId="575"/>
    <cellStyle name="Note 2 5 2 3" xfId="872"/>
    <cellStyle name="Note 2 6" xfId="383"/>
    <cellStyle name="Note 2 6 2" xfId="384"/>
    <cellStyle name="Note 2 6 2 2" xfId="1218"/>
    <cellStyle name="Note 2 6 3" xfId="466"/>
    <cellStyle name="Note 2 6 4" xfId="610"/>
    <cellStyle name="Note 2 7" xfId="385"/>
    <cellStyle name="Note 2 8" xfId="386"/>
    <cellStyle name="Note 2 9" xfId="387"/>
    <cellStyle name="Note 3" xfId="388"/>
    <cellStyle name="Note 3 2" xfId="389"/>
    <cellStyle name="Note 3 2 2" xfId="924"/>
    <cellStyle name="Note 3 2 3" xfId="1219"/>
    <cellStyle name="Note 3 3" xfId="390"/>
    <cellStyle name="Note 3 4" xfId="391"/>
    <cellStyle name="Note 3 4 2" xfId="561"/>
    <cellStyle name="Note 3 4 3" xfId="873"/>
    <cellStyle name="Note 3 4 4" xfId="1220"/>
    <cellStyle name="Note 3 5" xfId="440"/>
    <cellStyle name="Note 3 5 2" xfId="621"/>
    <cellStyle name="Note 3 5 3" xfId="874"/>
    <cellStyle name="Note 3 5 4" xfId="1221"/>
    <cellStyle name="Note 3 5 5" xfId="1222"/>
    <cellStyle name="Note 4" xfId="392"/>
    <cellStyle name="Note 4 2" xfId="393"/>
    <cellStyle name="Note 4 2 2" xfId="1223"/>
    <cellStyle name="Note 4 3" xfId="394"/>
    <cellStyle name="Note 4 4" xfId="611"/>
    <cellStyle name="Note 5" xfId="395"/>
    <cellStyle name="Note 5 2" xfId="396"/>
    <cellStyle name="Note 5 2 2" xfId="576"/>
    <cellStyle name="Note 5 2 3" xfId="875"/>
    <cellStyle name="Note 6" xfId="397"/>
    <cellStyle name="Note 6 2" xfId="398"/>
    <cellStyle name="Note 6 2 2" xfId="577"/>
    <cellStyle name="Note 6 2 3" xfId="876"/>
    <cellStyle name="Note 7" xfId="399"/>
    <cellStyle name="Note 8" xfId="400"/>
    <cellStyle name="Note 9" xfId="401"/>
    <cellStyle name="Output" xfId="10" builtinId="21" customBuiltin="1"/>
    <cellStyle name="Output 2" xfId="402"/>
    <cellStyle name="Output 2 2" xfId="403"/>
    <cellStyle name="Output 2 2 2" xfId="562"/>
    <cellStyle name="Output 2 2 3" xfId="877"/>
    <cellStyle name="Output 3" xfId="404"/>
    <cellStyle name="Output 3 2" xfId="405"/>
    <cellStyle name="Output 3 2 2" xfId="563"/>
    <cellStyle name="Output 3 2 3" xfId="878"/>
    <cellStyle name="Output 4" xfId="406"/>
    <cellStyle name="Output 5" xfId="407"/>
    <cellStyle name="Output 6" xfId="408"/>
    <cellStyle name="Percent 2" xfId="409"/>
    <cellStyle name="Percent 2 2" xfId="468"/>
    <cellStyle name="Percent 2 2 2" xfId="648"/>
    <cellStyle name="Percent 2 2 3" xfId="880"/>
    <cellStyle name="Percent 2 2 4" xfId="1224"/>
    <cellStyle name="Percent 2 2 5" xfId="1225"/>
    <cellStyle name="Percent 2 3" xfId="612"/>
    <cellStyle name="Percent 2 3 2" xfId="881"/>
    <cellStyle name="Percent 2 3 3" xfId="1226"/>
    <cellStyle name="Percent 2 3 4" xfId="1227"/>
    <cellStyle name="Percent 2 4" xfId="879"/>
    <cellStyle name="Percent 2 5" xfId="1228"/>
    <cellStyle name="Percent 2 6" xfId="1229"/>
    <cellStyle name="Percent 2 7" xfId="1230"/>
    <cellStyle name="Percent 2 8" xfId="1231"/>
    <cellStyle name="Percent 3" xfId="431"/>
    <cellStyle name="Percent 3 10" xfId="1232"/>
    <cellStyle name="Percent 3 2" xfId="434"/>
    <cellStyle name="Percent 3 2 2" xfId="615"/>
    <cellStyle name="Percent 3 2 3" xfId="883"/>
    <cellStyle name="Percent 3 2 4" xfId="1233"/>
    <cellStyle name="Percent 3 2 5" xfId="1234"/>
    <cellStyle name="Percent 3 3" xfId="465"/>
    <cellStyle name="Percent 3 3 2" xfId="646"/>
    <cellStyle name="Percent 3 3 3" xfId="884"/>
    <cellStyle name="Percent 3 3 4" xfId="1235"/>
    <cellStyle name="Percent 3 3 5" xfId="1236"/>
    <cellStyle name="Percent 3 4" xfId="594"/>
    <cellStyle name="Percent 3 4 2" xfId="885"/>
    <cellStyle name="Percent 3 4 3" xfId="1237"/>
    <cellStyle name="Percent 3 4 4" xfId="1238"/>
    <cellStyle name="Percent 3 5" xfId="882"/>
    <cellStyle name="Percent 3 6" xfId="1239"/>
    <cellStyle name="Percent 3 7" xfId="1240"/>
    <cellStyle name="Percent 3 8" xfId="1241"/>
    <cellStyle name="Percent 3 9" xfId="1242"/>
    <cellStyle name="Percent 4" xfId="570"/>
    <cellStyle name="Percent 4 2" xfId="665"/>
    <cellStyle name="Percent 4 2 2" xfId="887"/>
    <cellStyle name="Percent 4 2 3" xfId="1243"/>
    <cellStyle name="Percent 4 2 4" xfId="1244"/>
    <cellStyle name="Percent 4 3" xfId="886"/>
    <cellStyle name="Percent 4 3 2" xfId="1246"/>
    <cellStyle name="Percent 4 3 3" xfId="1247"/>
    <cellStyle name="Percent 4 3 4" xfId="1259"/>
    <cellStyle name="Percent 4 3 5" xfId="1245"/>
    <cellStyle name="Percent 4 4" xfId="1248"/>
    <cellStyle name="Percent 4 5" xfId="1249"/>
    <cellStyle name="Percent 5" xfId="666"/>
    <cellStyle name="Percent 6" xfId="888"/>
    <cellStyle name="Percent 6 2" xfId="1250"/>
    <cellStyle name="Percent 6 3" xfId="1251"/>
    <cellStyle name="Percent 7" xfId="1252"/>
    <cellStyle name="Percent 8" xfId="1253"/>
    <cellStyle name="Title" xfId="1" builtinId="15" customBuiltin="1"/>
    <cellStyle name="Title 2" xfId="410"/>
    <cellStyle name="Title 2 2" xfId="411"/>
    <cellStyle name="Title 2 2 2" xfId="564"/>
    <cellStyle name="Title 2 2 3" xfId="889"/>
    <cellStyle name="Title 3" xfId="412"/>
    <cellStyle name="Title 3 2" xfId="413"/>
    <cellStyle name="Title 3 2 2" xfId="565"/>
    <cellStyle name="Title 3 2 3" xfId="890"/>
    <cellStyle name="Title 4" xfId="414"/>
    <cellStyle name="Title 5" xfId="415"/>
    <cellStyle name="Title 6" xfId="416"/>
    <cellStyle name="Total" xfId="17" builtinId="25" customBuiltin="1"/>
    <cellStyle name="Total 2" xfId="417"/>
    <cellStyle name="Total 2 2" xfId="418"/>
    <cellStyle name="Total 2 2 2" xfId="566"/>
    <cellStyle name="Total 2 2 3" xfId="891"/>
    <cellStyle name="Total 3" xfId="419"/>
    <cellStyle name="Total 3 2" xfId="420"/>
    <cellStyle name="Total 3 2 2" xfId="567"/>
    <cellStyle name="Total 3 2 3" xfId="892"/>
    <cellStyle name="Total 4" xfId="421"/>
    <cellStyle name="Total 5" xfId="422"/>
    <cellStyle name="Total 6" xfId="423"/>
    <cellStyle name="Warning Text" xfId="14" builtinId="11" customBuiltin="1"/>
    <cellStyle name="Warning Text 2" xfId="424"/>
    <cellStyle name="Warning Text 2 2" xfId="425"/>
    <cellStyle name="Warning Text 2 2 2" xfId="568"/>
    <cellStyle name="Warning Text 2 2 3" xfId="893"/>
    <cellStyle name="Warning Text 3" xfId="426"/>
    <cellStyle name="Warning Text 3 2" xfId="427"/>
    <cellStyle name="Warning Text 3 2 2" xfId="569"/>
    <cellStyle name="Warning Text 3 2 3" xfId="894"/>
    <cellStyle name="Warning Text 4" xfId="428"/>
    <cellStyle name="Warning Text 5" xfId="429"/>
    <cellStyle name="Warning Text 6" xfId="430"/>
  </cellStyles>
  <dxfs count="8">
    <dxf>
      <font>
        <color auto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sqref="A1:M1"/>
    </sheetView>
  </sheetViews>
  <sheetFormatPr defaultRowHeight="15" x14ac:dyDescent="0.25"/>
  <cols>
    <col min="2" max="2" width="26.28515625" customWidth="1"/>
  </cols>
  <sheetData>
    <row r="1" spans="1:14" ht="15" customHeight="1" x14ac:dyDescent="0.25">
      <c r="A1" s="98" t="s">
        <v>1582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4" ht="15" customHeight="1" x14ac:dyDescent="0.25">
      <c r="A2" s="102" t="s">
        <v>992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4" s="16" customFormat="1" x14ac:dyDescent="0.25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4" spans="1:14" x14ac:dyDescent="0.25">
      <c r="A4" s="100" t="s">
        <v>130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</row>
    <row r="5" spans="1:14" ht="15" customHeight="1" x14ac:dyDescent="0.25">
      <c r="A5" s="101" t="s">
        <v>131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</row>
    <row r="6" spans="1:14" s="16" customFormat="1" x14ac:dyDescent="0.25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</row>
    <row r="7" spans="1:14" x14ac:dyDescent="0.25">
      <c r="A7" s="95" t="s">
        <v>111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1:14" s="21" customFormat="1" x14ac:dyDescent="0.25">
      <c r="A8" s="25"/>
      <c r="B8" s="26"/>
      <c r="C8" s="26"/>
      <c r="D8" s="26"/>
      <c r="E8" s="26"/>
      <c r="F8" s="26"/>
      <c r="G8" s="26"/>
      <c r="H8" s="26"/>
      <c r="I8" s="26"/>
      <c r="J8" s="27"/>
      <c r="K8" s="27"/>
      <c r="L8" s="27"/>
      <c r="M8" s="27"/>
      <c r="N8" s="28"/>
    </row>
    <row r="9" spans="1:14" ht="32.25" customHeight="1" x14ac:dyDescent="0.25">
      <c r="A9" s="86" t="s">
        <v>1547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8"/>
    </row>
    <row r="10" spans="1:14" x14ac:dyDescent="0.25">
      <c r="A10" s="7"/>
      <c r="B10" s="10" t="s">
        <v>112</v>
      </c>
      <c r="C10" s="10" t="s">
        <v>113</v>
      </c>
      <c r="D10" s="10" t="s">
        <v>114</v>
      </c>
      <c r="E10" s="10" t="s">
        <v>115</v>
      </c>
      <c r="F10" s="10" t="s">
        <v>116</v>
      </c>
      <c r="G10" s="10" t="s">
        <v>117</v>
      </c>
      <c r="H10" s="10" t="s">
        <v>118</v>
      </c>
      <c r="I10" s="10" t="s">
        <v>119</v>
      </c>
      <c r="J10" s="10" t="s">
        <v>120</v>
      </c>
      <c r="K10" s="10" t="s">
        <v>121</v>
      </c>
      <c r="L10" s="10" t="s">
        <v>122</v>
      </c>
      <c r="M10" s="10" t="s">
        <v>123</v>
      </c>
    </row>
    <row r="11" spans="1:14" x14ac:dyDescent="0.25">
      <c r="A11" s="7">
        <v>1</v>
      </c>
      <c r="B11" s="89" t="s">
        <v>124</v>
      </c>
      <c r="C11" s="89" t="s">
        <v>0</v>
      </c>
      <c r="D11" s="90" t="s">
        <v>98</v>
      </c>
      <c r="E11" s="90"/>
      <c r="F11" s="90"/>
      <c r="G11" s="90"/>
      <c r="H11" s="90"/>
      <c r="I11" s="90"/>
      <c r="J11" s="90"/>
      <c r="K11" s="90"/>
      <c r="L11" s="90"/>
      <c r="M11" s="90"/>
    </row>
    <row r="12" spans="1:14" x14ac:dyDescent="0.25">
      <c r="A12" s="7">
        <v>2</v>
      </c>
      <c r="B12" s="89"/>
      <c r="C12" s="89"/>
      <c r="D12" s="3" t="s">
        <v>86</v>
      </c>
      <c r="E12" s="3" t="s">
        <v>87</v>
      </c>
      <c r="F12" s="3" t="s">
        <v>88</v>
      </c>
      <c r="G12" s="3" t="s">
        <v>89</v>
      </c>
      <c r="H12" s="3" t="s">
        <v>90</v>
      </c>
      <c r="I12" s="3" t="s">
        <v>91</v>
      </c>
      <c r="J12" s="3" t="s">
        <v>92</v>
      </c>
      <c r="K12" s="3" t="s">
        <v>93</v>
      </c>
      <c r="L12" s="3" t="s">
        <v>94</v>
      </c>
      <c r="M12" s="3" t="s">
        <v>95</v>
      </c>
    </row>
    <row r="13" spans="1:14" x14ac:dyDescent="0.25">
      <c r="A13" s="7">
        <v>3</v>
      </c>
      <c r="B13" s="1" t="str">
        <f>'Array Table'!B2</f>
        <v>Bacillus anthracis,Bacillus cereus</v>
      </c>
      <c r="C13" s="11" t="s">
        <v>125</v>
      </c>
      <c r="D13" s="8">
        <v>25.4</v>
      </c>
      <c r="E13" s="9"/>
      <c r="F13" s="8"/>
      <c r="G13" s="9"/>
      <c r="H13" s="8"/>
      <c r="I13" s="9"/>
      <c r="J13" s="8"/>
      <c r="K13" s="9"/>
      <c r="L13" s="8"/>
      <c r="M13" s="9"/>
    </row>
    <row r="14" spans="1:14" x14ac:dyDescent="0.25">
      <c r="A14" s="7">
        <v>4</v>
      </c>
      <c r="B14" s="1" t="str">
        <f>'Array Table'!B3</f>
        <v>Bacillus sonorensis,Bacillus licheniformis</v>
      </c>
      <c r="C14" s="11" t="s">
        <v>126</v>
      </c>
      <c r="D14" s="8">
        <v>34.6</v>
      </c>
      <c r="E14" s="9"/>
      <c r="F14" s="8"/>
      <c r="G14" s="8"/>
      <c r="H14" s="9"/>
      <c r="I14" s="8"/>
      <c r="J14" s="8"/>
      <c r="K14" s="9"/>
      <c r="L14" s="8"/>
      <c r="M14" s="8"/>
    </row>
    <row r="15" spans="1:14" x14ac:dyDescent="0.25">
      <c r="A15" s="7" t="s">
        <v>127</v>
      </c>
      <c r="B15" s="1" t="s">
        <v>128</v>
      </c>
      <c r="C15" s="1" t="s">
        <v>128</v>
      </c>
      <c r="D15" s="8"/>
      <c r="E15" s="9"/>
      <c r="F15" s="8"/>
      <c r="G15" s="9"/>
      <c r="H15" s="8"/>
      <c r="I15" s="9"/>
      <c r="J15" s="8"/>
      <c r="K15" s="9"/>
      <c r="L15" s="8"/>
      <c r="M15" s="9"/>
    </row>
    <row r="16" spans="1:14" x14ac:dyDescent="0.25">
      <c r="A16" s="7">
        <v>98</v>
      </c>
      <c r="B16" s="13" t="s">
        <v>110</v>
      </c>
      <c r="C16" s="13" t="s">
        <v>109</v>
      </c>
      <c r="D16" s="12">
        <v>20.2</v>
      </c>
      <c r="E16" s="14"/>
      <c r="F16" s="12"/>
      <c r="G16" s="12"/>
      <c r="H16" s="14"/>
      <c r="I16" s="12"/>
      <c r="J16" s="12"/>
      <c r="K16" s="14"/>
      <c r="L16" s="12"/>
      <c r="M16" s="12"/>
    </row>
    <row r="17" spans="1:13" ht="14.25" customHeight="1" x14ac:dyDescent="0.25">
      <c r="A17" s="91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</row>
    <row r="18" spans="1:13" s="72" customFormat="1" ht="27.75" customHeight="1" x14ac:dyDescent="0.25">
      <c r="A18" s="92" t="s">
        <v>1579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4"/>
    </row>
    <row r="19" spans="1:13" s="72" customFormat="1" ht="14.25" customHeight="1" x14ac:dyDescent="0.25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15" customHeight="1" x14ac:dyDescent="0.25">
      <c r="A20" s="86" t="s">
        <v>1551</v>
      </c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8"/>
    </row>
    <row r="21" spans="1:13" s="16" customFormat="1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</sheetData>
  <mergeCells count="12">
    <mergeCell ref="A7:M7"/>
    <mergeCell ref="A9:M9"/>
    <mergeCell ref="A1:M1"/>
    <mergeCell ref="A4:M4"/>
    <mergeCell ref="A5:M6"/>
    <mergeCell ref="A2:M3"/>
    <mergeCell ref="A20:M20"/>
    <mergeCell ref="B11:B12"/>
    <mergeCell ref="C11:C12"/>
    <mergeCell ref="D11:M11"/>
    <mergeCell ref="A17:M17"/>
    <mergeCell ref="A18:M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7" workbookViewId="0">
      <selection activeCell="E2" sqref="E2"/>
    </sheetView>
  </sheetViews>
  <sheetFormatPr defaultRowHeight="15" x14ac:dyDescent="0.25"/>
  <cols>
    <col min="1" max="1" width="17.5703125" customWidth="1"/>
    <col min="2" max="2" width="30.140625" style="42" customWidth="1"/>
    <col min="3" max="3" width="35.140625" customWidth="1"/>
    <col min="4" max="4" width="43.5703125" customWidth="1"/>
    <col min="5" max="5" width="43.5703125" style="72" customWidth="1"/>
    <col min="6" max="6" width="12.7109375" customWidth="1"/>
    <col min="7" max="7" width="16.28515625" customWidth="1"/>
  </cols>
  <sheetData>
    <row r="1" spans="1:7" ht="30" x14ac:dyDescent="0.25">
      <c r="A1" s="33" t="s">
        <v>0</v>
      </c>
      <c r="B1" s="46" t="s">
        <v>1543</v>
      </c>
      <c r="C1" s="34" t="s">
        <v>1538</v>
      </c>
      <c r="D1" s="35" t="s">
        <v>1552</v>
      </c>
      <c r="E1" s="35" t="s">
        <v>1580</v>
      </c>
      <c r="F1" s="35" t="s">
        <v>237</v>
      </c>
      <c r="G1" s="45" t="s">
        <v>1537</v>
      </c>
    </row>
    <row r="2" spans="1:7" s="36" customFormat="1" x14ac:dyDescent="0.25">
      <c r="A2" s="5" t="s">
        <v>1553</v>
      </c>
      <c r="B2" s="73" t="str">
        <f>IF(VLOOKUP(Assays!$A2,AssayDescription!$A$2:$F$550,5,FALSE)="Microbial Identification",IF(VLOOKUP(Assays!$A2,AssayDescription!$A$2:$F$550,3,FALSE)="",VLOOKUP(Assays!$A2,AssayDescription!$A$2:$F$550,1,FALSE),VLOOKUP(Assays!$A2,AssayDescription!$A$2:$F$550,3,FALSE)),VLOOKUP(Assays!$A2,AssayDescription!$A$2:$F$550,1,FALSE))</f>
        <v>Bacillus anthracis,Bacillus cereus</v>
      </c>
      <c r="C2" s="81" t="str">
        <f>IFERROR(IF(OR(VLOOKUP(B2,AssayDescription!$A$2:$G$531,5,FALSE)="virulence factor gene",VLOOKUP(B2,AssayDescription!$A$2:$G$531,5,FALSE)="antibiotic resistance gene"),VLOOKUP(B2,AssayDescription!$A$2:$G$531,3,FALSE),""),"")</f>
        <v/>
      </c>
      <c r="D2" s="81" t="str">
        <f>IFERROR(IF(OR(VLOOKUP(B2,AssayDescription!$A$2:$G$531,5,FALSE)="virulence factor gene",VLOOKUP(B2,AssayDescription!$A$2:$G$531,5,FALSE)="antibiotic resistance gene"),VLOOKUP(B2,AssayDescription!$A$2:$G$531,4,FALSE),""),"")</f>
        <v/>
      </c>
      <c r="E2" s="81" t="str">
        <f>IFERROR(IF(VLOOKUP(B2,AssayDescription!$A$2:$G$531,5,FALSE)="Microbial Identification",IF(VLOOKUP(B2,AssayDescription!$A$2:$G$531,4,FALSE)=0,"",VLOOKUP(B2,AssayDescription!$A$2:$G$531,4,FALSE)),""),"")</f>
        <v/>
      </c>
      <c r="F2" s="82">
        <f>IF(VLOOKUP(Assays!$A2,AssayDescription!$A$2:$F$550,6,FALSE)=0,"",VLOOKUP(Assays!$A2,AssayDescription!$A$2:$F$550,6,FALSE))</f>
        <v>40</v>
      </c>
      <c r="G2" s="41" t="str">
        <f>VLOOKUP(Assays!A2,AssayDescription!$A$2:$G$550,7,FALSE)</f>
        <v>BPID00043A</v>
      </c>
    </row>
    <row r="3" spans="1:7" s="36" customFormat="1" ht="26.25" x14ac:dyDescent="0.25">
      <c r="A3" s="5" t="s">
        <v>1554</v>
      </c>
      <c r="B3" s="73" t="str">
        <f>IF(VLOOKUP(Assays!$A3,AssayDescription!$A$2:$F$550,5,FALSE)="Microbial Identification",IF(VLOOKUP(Assays!$A3,AssayDescription!$A$2:$F$550,3,FALSE)="",VLOOKUP(Assays!$A3,AssayDescription!$A$2:$F$550,1,FALSE),VLOOKUP(Assays!$A3,AssayDescription!$A$2:$F$550,3,FALSE)),VLOOKUP(Assays!$A3,AssayDescription!$A$2:$F$550,1,FALSE))</f>
        <v>Bacillus sonorensis,Bacillus licheniformis</v>
      </c>
      <c r="C3" s="81" t="str">
        <f>IFERROR(IF(OR(VLOOKUP(B3,AssayDescription!$A$2:$G$531,5,FALSE)="virulence factor gene",VLOOKUP(B3,AssayDescription!$A$2:$G$531,5,FALSE)="antibiotic resistance gene"),VLOOKUP(B3,AssayDescription!$A$2:$G$531,3,FALSE),""),"")</f>
        <v/>
      </c>
      <c r="D3" s="81" t="str">
        <f>IFERROR(IF(OR(VLOOKUP(B3,AssayDescription!$A$2:$G$531,5,FALSE)="virulence factor gene",VLOOKUP(B3,AssayDescription!$A$2:$G$531,5,FALSE)="antibiotic resistance gene"),VLOOKUP(B3,AssayDescription!$A$2:$G$531,4,FALSE),""),"")</f>
        <v/>
      </c>
      <c r="E3" s="81" t="str">
        <f>IFERROR(IF(VLOOKUP(B3,AssayDescription!$A$2:$G$531,5,FALSE)="Microbial Identification",IF(VLOOKUP(B3,AssayDescription!$A$2:$G$531,4,FALSE)=0,"",VLOOKUP(B3,AssayDescription!$A$2:$G$531,4,FALSE)),""),"")</f>
        <v/>
      </c>
      <c r="F3" s="82">
        <f>IF(VLOOKUP(Assays!$A3,AssayDescription!$A$2:$F$550,6,FALSE)=0,"",VLOOKUP(Assays!$A3,AssayDescription!$A$2:$F$550,6,FALSE))</f>
        <v>30</v>
      </c>
      <c r="G3" s="41" t="str">
        <f>VLOOKUP(Assays!A3,AssayDescription!$A$2:$G$550,7,FALSE)</f>
        <v>BPID00044A</v>
      </c>
    </row>
    <row r="4" spans="1:7" s="36" customFormat="1" ht="25.5" x14ac:dyDescent="0.25">
      <c r="A4" s="5" t="s">
        <v>1555</v>
      </c>
      <c r="B4" s="73" t="str">
        <f>IF(VLOOKUP(Assays!$A4,AssayDescription!$A$2:$F$550,5,FALSE)="Microbial Identification",IF(VLOOKUP(Assays!$A4,AssayDescription!$A$2:$F$550,3,FALSE)="",VLOOKUP(Assays!$A4,AssayDescription!$A$2:$F$550,1,FALSE),VLOOKUP(Assays!$A4,AssayDescription!$A$2:$F$550,3,FALSE)),VLOOKUP(Assays!$A4,AssayDescription!$A$2:$F$550,1,FALSE))</f>
        <v>wzt</v>
      </c>
      <c r="C4" s="81" t="str">
        <f>IFERROR(IF(OR(VLOOKUP(B4,AssayDescription!$A$2:$G$531,5,FALSE)="virulence factor gene",VLOOKUP(B4,AssayDescription!$A$2:$G$531,5,FALSE)="antibiotic resistance gene"),VLOOKUP(B4,AssayDescription!$A$2:$G$531,3,FALSE),""),"")</f>
        <v xml:space="preserve">O-antigen export system ATP-binding protein </v>
      </c>
      <c r="D4" s="81" t="str">
        <f>IFERROR(IF(OR(VLOOKUP(B4,AssayDescription!$A$2:$G$531,5,FALSE)="virulence factor gene",VLOOKUP(B4,AssayDescription!$A$2:$G$531,5,FALSE)="antibiotic resistance gene"),VLOOKUP(B4,AssayDescription!$A$2:$G$531,4,FALSE),""),"")</f>
        <v>Brucella canis,Brucella ovis,Brucella suis,Brucella pinnipedialis,Brucella microti,Brucella melitensis</v>
      </c>
      <c r="E4" s="81" t="str">
        <f>IFERROR(IF(VLOOKUP(B4,AssayDescription!$A$2:$G$531,5,FALSE)="Microbial Identification",IF(VLOOKUP(B4,AssayDescription!$A$2:$G$531,4,FALSE)=0,"",VLOOKUP(B4,AssayDescription!$A$2:$G$531,4,FALSE)),""),"")</f>
        <v/>
      </c>
      <c r="F4" s="82">
        <f>IF(VLOOKUP(Assays!$A4,AssayDescription!$A$2:$F$550,6,FALSE)=0,"",VLOOKUP(Assays!$A4,AssayDescription!$A$2:$F$550,6,FALSE))</f>
        <v>30</v>
      </c>
      <c r="G4" s="41" t="str">
        <f>VLOOKUP(Assays!A4,AssayDescription!$A$2:$G$550,7,FALSE)</f>
        <v>BPVF00457A</v>
      </c>
    </row>
    <row r="5" spans="1:7" s="36" customFormat="1" x14ac:dyDescent="0.25">
      <c r="A5" s="5" t="s">
        <v>1556</v>
      </c>
      <c r="B5" s="73" t="str">
        <f>IF(VLOOKUP(Assays!$A5,AssayDescription!$A$2:$F$550,5,FALSE)="Microbial Identification",IF(VLOOKUP(Assays!$A5,AssayDescription!$A$2:$F$550,3,FALSE)="",VLOOKUP(Assays!$A5,AssayDescription!$A$2:$F$550,1,FALSE),VLOOKUP(Assays!$A5,AssayDescription!$A$2:$F$550,3,FALSE)),VLOOKUP(Assays!$A5,AssayDescription!$A$2:$F$550,1,FALSE))</f>
        <v>Campylobacter fetus</v>
      </c>
      <c r="C5" s="81" t="str">
        <f>IFERROR(IF(OR(VLOOKUP(B5,AssayDescription!$A$2:$G$531,5,FALSE)="virulence factor gene",VLOOKUP(B5,AssayDescription!$A$2:$G$531,5,FALSE)="antibiotic resistance gene"),VLOOKUP(B5,AssayDescription!$A$2:$G$531,3,FALSE),""),"")</f>
        <v/>
      </c>
      <c r="D5" s="81" t="str">
        <f>IFERROR(IF(OR(VLOOKUP(B5,AssayDescription!$A$2:$G$531,5,FALSE)="virulence factor gene",VLOOKUP(B5,AssayDescription!$A$2:$G$531,5,FALSE)="antibiotic resistance gene"),VLOOKUP(B5,AssayDescription!$A$2:$G$531,4,FALSE),""),"")</f>
        <v/>
      </c>
      <c r="E5" s="81" t="str">
        <f>IFERROR(IF(VLOOKUP(B5,AssayDescription!$A$2:$G$531,5,FALSE)="Microbial Identification",IF(VLOOKUP(B5,AssayDescription!$A$2:$G$531,4,FALSE)=0,"",VLOOKUP(B5,AssayDescription!$A$2:$G$531,4,FALSE)),""),"")</f>
        <v/>
      </c>
      <c r="F5" s="82">
        <f>IF(VLOOKUP(Assays!$A5,AssayDescription!$A$2:$F$550,6,FALSE)=0,"",VLOOKUP(Assays!$A5,AssayDescription!$A$2:$F$550,6,FALSE))</f>
        <v>20</v>
      </c>
      <c r="G5" s="41" t="str">
        <f>VLOOKUP(Assays!A5,AssayDescription!$A$2:$G$550,7,FALSE)</f>
        <v>BPID00085A</v>
      </c>
    </row>
    <row r="6" spans="1:7" s="36" customFormat="1" ht="51.75" x14ac:dyDescent="0.25">
      <c r="A6" s="5" t="s">
        <v>1557</v>
      </c>
      <c r="B6" s="73" t="str">
        <f>IF(VLOOKUP(Assays!$A6,AssayDescription!$A$2:$F$550,5,FALSE)="Microbial Identification",IF(VLOOKUP(Assays!$A6,AssayDescription!$A$2:$F$550,3,FALSE)="",VLOOKUP(Assays!$A6,AssayDescription!$A$2:$F$550,1,FALSE),VLOOKUP(Assays!$A6,AssayDescription!$A$2:$F$550,3,FALSE)),VLOOKUP(Assays!$A6,AssayDescription!$A$2:$F$550,1,FALSE))</f>
        <v>Campylobacter coli,Campylobacter subantarcticus,Campylobacter lari,Campylobacter jejuni</v>
      </c>
      <c r="C6" s="81" t="str">
        <f>IFERROR(IF(OR(VLOOKUP(B6,AssayDescription!$A$2:$G$531,5,FALSE)="virulence factor gene",VLOOKUP(B6,AssayDescription!$A$2:$G$531,5,FALSE)="antibiotic resistance gene"),VLOOKUP(B6,AssayDescription!$A$2:$G$531,3,FALSE),""),"")</f>
        <v/>
      </c>
      <c r="D6" s="81" t="str">
        <f>IFERROR(IF(OR(VLOOKUP(B6,AssayDescription!$A$2:$G$531,5,FALSE)="virulence factor gene",VLOOKUP(B6,AssayDescription!$A$2:$G$531,5,FALSE)="antibiotic resistance gene"),VLOOKUP(B6,AssayDescription!$A$2:$G$531,4,FALSE),""),"")</f>
        <v/>
      </c>
      <c r="E6" s="81" t="str">
        <f>IFERROR(IF(VLOOKUP(B6,AssayDescription!$A$2:$G$531,5,FALSE)="Microbial Identification",IF(VLOOKUP(B6,AssayDescription!$A$2:$G$531,4,FALSE)=0,"",VLOOKUP(B6,AssayDescription!$A$2:$G$531,4,FALSE)),""),"")</f>
        <v/>
      </c>
      <c r="F6" s="82">
        <f>IF(VLOOKUP(Assays!$A6,AssayDescription!$A$2:$F$550,6,FALSE)=0,"",VLOOKUP(Assays!$A6,AssayDescription!$A$2:$F$550,6,FALSE))</f>
        <v>400</v>
      </c>
      <c r="G6" s="41" t="str">
        <f>VLOOKUP(Assays!A6,AssayDescription!$A$2:$G$550,7,FALSE)</f>
        <v>BPID00087A</v>
      </c>
    </row>
    <row r="7" spans="1:7" s="36" customFormat="1" ht="26.25" x14ac:dyDescent="0.25">
      <c r="A7" s="5" t="s">
        <v>1558</v>
      </c>
      <c r="B7" s="73" t="str">
        <f>IF(VLOOKUP(Assays!$A7,AssayDescription!$A$2:$F$550,5,FALSE)="Microbial Identification",IF(VLOOKUP(Assays!$A7,AssayDescription!$A$2:$F$550,3,FALSE)="",VLOOKUP(Assays!$A7,AssayDescription!$A$2:$F$550,1,FALSE),VLOOKUP(Assays!$A7,AssayDescription!$A$2:$F$550,3,FALSE)),VLOOKUP(Assays!$A7,AssayDescription!$A$2:$F$550,1,FALSE))</f>
        <v>Klebsiella oxytoca,Enterobacter cloacae</v>
      </c>
      <c r="C7" s="81" t="str">
        <f>IFERROR(IF(OR(VLOOKUP(B7,AssayDescription!$A$2:$G$531,5,FALSE)="virulence factor gene",VLOOKUP(B7,AssayDescription!$A$2:$G$531,5,FALSE)="antibiotic resistance gene"),VLOOKUP(B7,AssayDescription!$A$2:$G$531,3,FALSE),""),"")</f>
        <v/>
      </c>
      <c r="D7" s="81" t="str">
        <f>IFERROR(IF(OR(VLOOKUP(B7,AssayDescription!$A$2:$G$531,5,FALSE)="virulence factor gene",VLOOKUP(B7,AssayDescription!$A$2:$G$531,5,FALSE)="antibiotic resistance gene"),VLOOKUP(B7,AssayDescription!$A$2:$G$531,4,FALSE),""),"")</f>
        <v/>
      </c>
      <c r="E7" s="81" t="str">
        <f>IFERROR(IF(VLOOKUP(B7,AssayDescription!$A$2:$G$531,5,FALSE)="Microbial Identification",IF(VLOOKUP(B7,AssayDescription!$A$2:$G$531,4,FALSE)=0,"",VLOOKUP(B7,AssayDescription!$A$2:$G$531,4,FALSE)),""),"")</f>
        <v/>
      </c>
      <c r="F7" s="82">
        <f>IF(VLOOKUP(Assays!$A7,AssayDescription!$A$2:$F$550,6,FALSE)=0,"",VLOOKUP(Assays!$A7,AssayDescription!$A$2:$F$550,6,FALSE))</f>
        <v>100</v>
      </c>
      <c r="G7" s="41" t="str">
        <f>VLOOKUP(Assays!A7,AssayDescription!$A$2:$G$550,7,FALSE)</f>
        <v>BPID00139A</v>
      </c>
    </row>
    <row r="8" spans="1:7" s="36" customFormat="1" ht="39" x14ac:dyDescent="0.25">
      <c r="A8" s="5" t="s">
        <v>1559</v>
      </c>
      <c r="B8" s="73" t="str">
        <f>IF(VLOOKUP(Assays!$A8,AssayDescription!$A$2:$F$550,5,FALSE)="Microbial Identification",IF(VLOOKUP(Assays!$A8,AssayDescription!$A$2:$F$550,3,FALSE)="",VLOOKUP(Assays!$A8,AssayDescription!$A$2:$F$550,1,FALSE),VLOOKUP(Assays!$A8,AssayDescription!$A$2:$F$550,3,FALSE)),VLOOKUP(Assays!$A8,AssayDescription!$A$2:$F$550,1,FALSE))</f>
        <v>Enterococcus gallinarum,Enterococcus casseliflavus</v>
      </c>
      <c r="C8" s="81" t="str">
        <f>IFERROR(IF(OR(VLOOKUP(B8,AssayDescription!$A$2:$G$531,5,FALSE)="virulence factor gene",VLOOKUP(B8,AssayDescription!$A$2:$G$531,5,FALSE)="antibiotic resistance gene"),VLOOKUP(B8,AssayDescription!$A$2:$G$531,3,FALSE),""),"")</f>
        <v/>
      </c>
      <c r="D8" s="81" t="str">
        <f>IFERROR(IF(OR(VLOOKUP(B8,AssayDescription!$A$2:$G$531,5,FALSE)="virulence factor gene",VLOOKUP(B8,AssayDescription!$A$2:$G$531,5,FALSE)="antibiotic resistance gene"),VLOOKUP(B8,AssayDescription!$A$2:$G$531,4,FALSE),""),"")</f>
        <v/>
      </c>
      <c r="E8" s="81" t="str">
        <f>IFERROR(IF(VLOOKUP(B8,AssayDescription!$A$2:$G$531,5,FALSE)="Microbial Identification",IF(VLOOKUP(B8,AssayDescription!$A$2:$G$531,4,FALSE)=0,"",VLOOKUP(B8,AssayDescription!$A$2:$G$531,4,FALSE)),""),"")</f>
        <v/>
      </c>
      <c r="F8" s="82">
        <f>IF(VLOOKUP(Assays!$A8,AssayDescription!$A$2:$F$550,6,FALSE)=0,"",VLOOKUP(Assays!$A8,AssayDescription!$A$2:$F$550,6,FALSE))</f>
        <v>20</v>
      </c>
      <c r="G8" s="41" t="str">
        <f>VLOOKUP(Assays!A8,AssayDescription!$A$2:$G$550,7,FALSE)</f>
        <v>BPID00141A</v>
      </c>
    </row>
    <row r="9" spans="1:7" s="36" customFormat="1" x14ac:dyDescent="0.25">
      <c r="A9" s="5" t="s">
        <v>1560</v>
      </c>
      <c r="B9" s="73" t="str">
        <f>IF(VLOOKUP(Assays!$A9,AssayDescription!$A$2:$F$550,5,FALSE)="Microbial Identification",IF(VLOOKUP(Assays!$A9,AssayDescription!$A$2:$F$550,3,FALSE)="",VLOOKUP(Assays!$A9,AssayDescription!$A$2:$F$550,1,FALSE),VLOOKUP(Assays!$A9,AssayDescription!$A$2:$F$550,3,FALSE)),VLOOKUP(Assays!$A9,AssayDescription!$A$2:$F$550,1,FALSE))</f>
        <v>Enterococcus faecalis</v>
      </c>
      <c r="C9" s="81" t="str">
        <f>IFERROR(IF(OR(VLOOKUP(B9,AssayDescription!$A$2:$G$531,5,FALSE)="virulence factor gene",VLOOKUP(B9,AssayDescription!$A$2:$G$531,5,FALSE)="antibiotic resistance gene"),VLOOKUP(B9,AssayDescription!$A$2:$G$531,3,FALSE),""),"")</f>
        <v/>
      </c>
      <c r="D9" s="81" t="str">
        <f>IFERROR(IF(OR(VLOOKUP(B9,AssayDescription!$A$2:$G$531,5,FALSE)="virulence factor gene",VLOOKUP(B9,AssayDescription!$A$2:$G$531,5,FALSE)="antibiotic resistance gene"),VLOOKUP(B9,AssayDescription!$A$2:$G$531,4,FALSE),""),"")</f>
        <v/>
      </c>
      <c r="E9" s="81" t="str">
        <f>IFERROR(IF(VLOOKUP(B9,AssayDescription!$A$2:$G$531,5,FALSE)="Microbial Identification",IF(VLOOKUP(B9,AssayDescription!$A$2:$G$531,4,FALSE)=0,"",VLOOKUP(B9,AssayDescription!$A$2:$G$531,4,FALSE)),""),"")</f>
        <v/>
      </c>
      <c r="F9" s="82">
        <f>IF(VLOOKUP(Assays!$A9,AssayDescription!$A$2:$F$550,6,FALSE)=0,"",VLOOKUP(Assays!$A9,AssayDescription!$A$2:$F$550,6,FALSE))</f>
        <v>30</v>
      </c>
      <c r="G9" s="41" t="str">
        <f>VLOOKUP(Assays!A9,AssayDescription!$A$2:$G$550,7,FALSE)</f>
        <v>BPID00142A</v>
      </c>
    </row>
    <row r="10" spans="1:7" s="36" customFormat="1" ht="25.5" x14ac:dyDescent="0.25">
      <c r="A10" s="5" t="s">
        <v>1561</v>
      </c>
      <c r="B10" s="73" t="str">
        <f>IF(VLOOKUP(Assays!$A10,AssayDescription!$A$2:$F$550,5,FALSE)="Microbial Identification",IF(VLOOKUP(Assays!$A10,AssayDescription!$A$2:$F$550,3,FALSE)="",VLOOKUP(Assays!$A10,AssayDescription!$A$2:$F$550,1,FALSE),VLOOKUP(Assays!$A10,AssayDescription!$A$2:$F$550,3,FALSE)),VLOOKUP(Assays!$A10,AssayDescription!$A$2:$F$550,1,FALSE))</f>
        <v>Enterococcus faecium</v>
      </c>
      <c r="C10" s="81" t="str">
        <f>IFERROR(IF(OR(VLOOKUP(B10,AssayDescription!$A$2:$G$531,5,FALSE)="virulence factor gene",VLOOKUP(B10,AssayDescription!$A$2:$G$531,5,FALSE)="antibiotic resistance gene"),VLOOKUP(B10,AssayDescription!$A$2:$G$531,3,FALSE),""),"")</f>
        <v/>
      </c>
      <c r="D10" s="81" t="str">
        <f>IFERROR(IF(OR(VLOOKUP(B10,AssayDescription!$A$2:$G$531,5,FALSE)="virulence factor gene",VLOOKUP(B10,AssayDescription!$A$2:$G$531,5,FALSE)="antibiotic resistance gene"),VLOOKUP(B10,AssayDescription!$A$2:$G$531,4,FALSE),""),"")</f>
        <v/>
      </c>
      <c r="E10" s="81" t="str">
        <f>IFERROR(IF(VLOOKUP(B10,AssayDescription!$A$2:$G$531,5,FALSE)="Microbial Identification",IF(VLOOKUP(B10,AssayDescription!$A$2:$G$531,4,FALSE)=0,"",VLOOKUP(B10,AssayDescription!$A$2:$G$531,4,FALSE)),""),"")</f>
        <v>Enterococcus avium,Enterococcus durans,Enterococcus hirae,Enterococcus lactis</v>
      </c>
      <c r="F10" s="82">
        <f>IF(VLOOKUP(Assays!$A10,AssayDescription!$A$2:$F$550,6,FALSE)=0,"",VLOOKUP(Assays!$A10,AssayDescription!$A$2:$F$550,6,FALSE))</f>
        <v>40</v>
      </c>
      <c r="G10" s="41" t="str">
        <f>VLOOKUP(Assays!A10,AssayDescription!$A$2:$G$550,7,FALSE)</f>
        <v>BPID00143A</v>
      </c>
    </row>
    <row r="11" spans="1:7" s="36" customFormat="1" x14ac:dyDescent="0.25">
      <c r="A11" s="5" t="s">
        <v>1562</v>
      </c>
      <c r="B11" s="73" t="str">
        <f>IF(VLOOKUP(Assays!$A11,AssayDescription!$A$2:$F$550,5,FALSE)="Microbial Identification",IF(VLOOKUP(Assays!$A11,AssayDescription!$A$2:$F$550,3,FALSE)="",VLOOKUP(Assays!$A11,AssayDescription!$A$2:$F$550,1,FALSE),VLOOKUP(Assays!$A11,AssayDescription!$A$2:$F$550,3,FALSE)),VLOOKUP(Assays!$A11,AssayDescription!$A$2:$F$550,1,FALSE))</f>
        <v>Enterococcus italicus</v>
      </c>
      <c r="C11" s="81" t="str">
        <f>IFERROR(IF(OR(VLOOKUP(B11,AssayDescription!$A$2:$G$531,5,FALSE)="virulence factor gene",VLOOKUP(B11,AssayDescription!$A$2:$G$531,5,FALSE)="antibiotic resistance gene"),VLOOKUP(B11,AssayDescription!$A$2:$G$531,3,FALSE),""),"")</f>
        <v/>
      </c>
      <c r="D11" s="81" t="str">
        <f>IFERROR(IF(OR(VLOOKUP(B11,AssayDescription!$A$2:$G$531,5,FALSE)="virulence factor gene",VLOOKUP(B11,AssayDescription!$A$2:$G$531,5,FALSE)="antibiotic resistance gene"),VLOOKUP(B11,AssayDescription!$A$2:$G$531,4,FALSE),""),"")</f>
        <v/>
      </c>
      <c r="E11" s="81" t="str">
        <f>IFERROR(IF(VLOOKUP(B11,AssayDescription!$A$2:$G$531,5,FALSE)="Microbial Identification",IF(VLOOKUP(B11,AssayDescription!$A$2:$G$531,4,FALSE)=0,"",VLOOKUP(B11,AssayDescription!$A$2:$G$531,4,FALSE)),""),"")</f>
        <v>Enterococcus sulfureus</v>
      </c>
      <c r="F11" s="82">
        <f>IF(VLOOKUP(Assays!$A11,AssayDescription!$A$2:$F$550,6,FALSE)=0,"",VLOOKUP(Assays!$A11,AssayDescription!$A$2:$F$550,6,FALSE))</f>
        <v>30</v>
      </c>
      <c r="G11" s="41" t="str">
        <f>VLOOKUP(Assays!A11,AssayDescription!$A$2:$G$550,7,FALSE)</f>
        <v>BPID00144A</v>
      </c>
    </row>
    <row r="12" spans="1:7" s="36" customFormat="1" ht="51.75" x14ac:dyDescent="0.25">
      <c r="A12" s="4" t="s">
        <v>1563</v>
      </c>
      <c r="B12" s="73" t="str">
        <f>IF(VLOOKUP(Assays!$A12,AssayDescription!$A$2:$F$550,5,FALSE)="Microbial Identification",IF(VLOOKUP(Assays!$A12,AssayDescription!$A$2:$F$550,3,FALSE)="",VLOOKUP(Assays!$A12,AssayDescription!$A$2:$F$550,1,FALSE),VLOOKUP(Assays!$A12,AssayDescription!$A$2:$F$550,3,FALSE)),VLOOKUP(Assays!$A12,AssayDescription!$A$2:$F$550,1,FALSE))</f>
        <v>Escherichia coli,Escherichia fergusonii,Shigella boydii,Shigella sonnei,Shigella dysenteriae,Shigella flexneri</v>
      </c>
      <c r="C12" s="81" t="str">
        <f>IFERROR(IF(OR(VLOOKUP(B12,AssayDescription!$A$2:$G$531,5,FALSE)="virulence factor gene",VLOOKUP(B12,AssayDescription!$A$2:$G$531,5,FALSE)="antibiotic resistance gene"),VLOOKUP(B12,AssayDescription!$A$2:$G$531,3,FALSE),""),"")</f>
        <v/>
      </c>
      <c r="D12" s="81" t="str">
        <f>IFERROR(IF(OR(VLOOKUP(B12,AssayDescription!$A$2:$G$531,5,FALSE)="virulence factor gene",VLOOKUP(B12,AssayDescription!$A$2:$G$531,5,FALSE)="antibiotic resistance gene"),VLOOKUP(B12,AssayDescription!$A$2:$G$531,4,FALSE),""),"")</f>
        <v/>
      </c>
      <c r="E12" s="81" t="str">
        <f>IFERROR(IF(VLOOKUP(B12,AssayDescription!$A$2:$G$531,5,FALSE)="Microbial Identification",IF(VLOOKUP(B12,AssayDescription!$A$2:$G$531,4,FALSE)=0,"",VLOOKUP(B12,AssayDescription!$A$2:$G$531,4,FALSE)),""),"")</f>
        <v/>
      </c>
      <c r="F12" s="82">
        <f>IF(VLOOKUP(Assays!$A12,AssayDescription!$A$2:$F$550,6,FALSE)=0,"",VLOOKUP(Assays!$A12,AssayDescription!$A$2:$F$550,6,FALSE))</f>
        <v>30</v>
      </c>
      <c r="G12" s="41" t="str">
        <f>VLOOKUP(Assays!A12,AssayDescription!$A$2:$G$550,7,FALSE)</f>
        <v>BPID00146A</v>
      </c>
    </row>
    <row r="13" spans="1:7" s="36" customFormat="1" x14ac:dyDescent="0.25">
      <c r="A13" s="4" t="s">
        <v>1564</v>
      </c>
      <c r="B13" s="73" t="str">
        <f>IF(VLOOKUP(Assays!$A13,AssayDescription!$A$2:$F$550,5,FALSE)="Microbial Identification",IF(VLOOKUP(Assays!$A13,AssayDescription!$A$2:$F$550,3,FALSE)="",VLOOKUP(Assays!$A13,AssayDescription!$A$2:$F$550,1,FALSE),VLOOKUP(Assays!$A13,AssayDescription!$A$2:$F$550,3,FALSE)),VLOOKUP(Assays!$A13,AssayDescription!$A$2:$F$550,1,FALSE))</f>
        <v>eae</v>
      </c>
      <c r="C13" s="81" t="str">
        <f>IFERROR(IF(OR(VLOOKUP(B13,AssayDescription!$A$2:$G$531,5,FALSE)="virulence factor gene",VLOOKUP(B13,AssayDescription!$A$2:$G$531,5,FALSE)="antibiotic resistance gene"),VLOOKUP(B13,AssayDescription!$A$2:$G$531,3,FALSE),""),"")</f>
        <v xml:space="preserve">intimin adherence protein </v>
      </c>
      <c r="D13" s="81" t="str">
        <f>IFERROR(IF(OR(VLOOKUP(B13,AssayDescription!$A$2:$G$531,5,FALSE)="virulence factor gene",VLOOKUP(B13,AssayDescription!$A$2:$G$531,5,FALSE)="antibiotic resistance gene"),VLOOKUP(B13,AssayDescription!$A$2:$G$531,4,FALSE),""),"")</f>
        <v>Escherichia coli</v>
      </c>
      <c r="E13" s="81" t="str">
        <f>IFERROR(IF(VLOOKUP(B13,AssayDescription!$A$2:$G$531,5,FALSE)="Microbial Identification",IF(VLOOKUP(B13,AssayDescription!$A$2:$G$531,4,FALSE)=0,"",VLOOKUP(B13,AssayDescription!$A$2:$G$531,4,FALSE)),""),"")</f>
        <v/>
      </c>
      <c r="F13" s="82">
        <f>IF(VLOOKUP(Assays!$A13,AssayDescription!$A$2:$F$550,6,FALSE)=0,"",VLOOKUP(Assays!$A13,AssayDescription!$A$2:$F$550,6,FALSE))</f>
        <v>30</v>
      </c>
      <c r="G13" s="41" t="str">
        <f>VLOOKUP(Assays!A13,AssayDescription!$A$2:$G$550,7,FALSE)</f>
        <v>BPVF00472A</v>
      </c>
    </row>
    <row r="14" spans="1:7" s="36" customFormat="1" ht="25.5" x14ac:dyDescent="0.25">
      <c r="A14" s="4" t="s">
        <v>1565</v>
      </c>
      <c r="B14" s="73" t="str">
        <f>IF(VLOOKUP(Assays!$A14,AssayDescription!$A$2:$F$550,5,FALSE)="Microbial Identification",IF(VLOOKUP(Assays!$A14,AssayDescription!$A$2:$F$550,3,FALSE)="",VLOOKUP(Assays!$A14,AssayDescription!$A$2:$F$550,1,FALSE),VLOOKUP(Assays!$A14,AssayDescription!$A$2:$F$550,3,FALSE)),VLOOKUP(Assays!$A14,AssayDescription!$A$2:$F$550,1,FALSE))</f>
        <v>stx2A</v>
      </c>
      <c r="C14" s="81" t="str">
        <f>IFERROR(IF(OR(VLOOKUP(B14,AssayDescription!$A$2:$G$531,5,FALSE)="virulence factor gene",VLOOKUP(B14,AssayDescription!$A$2:$G$531,5,FALSE)="antibiotic resistance gene"),VLOOKUP(B14,AssayDescription!$A$2:$G$531,3,FALSE),""),"")</f>
        <v xml:space="preserve">shiga-like toxin II A subunit encoded by bacteriophage BP-933W </v>
      </c>
      <c r="D14" s="81" t="str">
        <f>IFERROR(IF(OR(VLOOKUP(B14,AssayDescription!$A$2:$G$531,5,FALSE)="virulence factor gene",VLOOKUP(B14,AssayDescription!$A$2:$G$531,5,FALSE)="antibiotic resistance gene"),VLOOKUP(B14,AssayDescription!$A$2:$G$531,4,FALSE),""),"")</f>
        <v>Escherichia coli</v>
      </c>
      <c r="E14" s="81" t="str">
        <f>IFERROR(IF(VLOOKUP(B14,AssayDescription!$A$2:$G$531,5,FALSE)="Microbial Identification",IF(VLOOKUP(B14,AssayDescription!$A$2:$G$531,4,FALSE)=0,"",VLOOKUP(B14,AssayDescription!$A$2:$G$531,4,FALSE)),""),"")</f>
        <v/>
      </c>
      <c r="F14" s="82">
        <f>IF(VLOOKUP(Assays!$A14,AssayDescription!$A$2:$F$550,6,FALSE)=0,"",VLOOKUP(Assays!$A14,AssayDescription!$A$2:$F$550,6,FALSE))</f>
        <v>20</v>
      </c>
      <c r="G14" s="41" t="str">
        <f>VLOOKUP(Assays!A14,AssayDescription!$A$2:$G$550,7,FALSE)</f>
        <v>BPVF00473A</v>
      </c>
    </row>
    <row r="15" spans="1:7" s="36" customFormat="1" ht="25.5" x14ac:dyDescent="0.25">
      <c r="A15" s="4" t="s">
        <v>1566</v>
      </c>
      <c r="B15" s="73" t="str">
        <f>IF(VLOOKUP(Assays!$A15,AssayDescription!$A$2:$F$550,5,FALSE)="Microbial Identification",IF(VLOOKUP(Assays!$A15,AssayDescription!$A$2:$F$550,3,FALSE)="",VLOOKUP(Assays!$A15,AssayDescription!$A$2:$F$550,1,FALSE),VLOOKUP(Assays!$A15,AssayDescription!$A$2:$F$550,3,FALSE)),VLOOKUP(Assays!$A15,AssayDescription!$A$2:$F$550,1,FALSE))</f>
        <v>stxA</v>
      </c>
      <c r="C15" s="81" t="str">
        <f>IFERROR(IF(OR(VLOOKUP(B15,AssayDescription!$A$2:$G$531,5,FALSE)="virulence factor gene",VLOOKUP(B15,AssayDescription!$A$2:$G$531,5,FALSE)="antibiotic resistance gene"),VLOOKUP(B15,AssayDescription!$A$2:$G$531,3,FALSE),""),"")</f>
        <v xml:space="preserve">Shiga toxin subunit A; RNA-N-glycosidase; catalyticsubunit </v>
      </c>
      <c r="D15" s="81" t="str">
        <f>IFERROR(IF(OR(VLOOKUP(B15,AssayDescription!$A$2:$G$531,5,FALSE)="virulence factor gene",VLOOKUP(B15,AssayDescription!$A$2:$G$531,5,FALSE)="antibiotic resistance gene"),VLOOKUP(B15,AssayDescription!$A$2:$G$531,4,FALSE),""),"")</f>
        <v>Escherichia coli,Shigella dysenteriae</v>
      </c>
      <c r="E15" s="81" t="str">
        <f>IFERROR(IF(VLOOKUP(B15,AssayDescription!$A$2:$G$531,5,FALSE)="Microbial Identification",IF(VLOOKUP(B15,AssayDescription!$A$2:$G$531,4,FALSE)=0,"",VLOOKUP(B15,AssayDescription!$A$2:$G$531,4,FALSE)),""),"")</f>
        <v/>
      </c>
      <c r="F15" s="82">
        <f>IF(VLOOKUP(Assays!$A15,AssayDescription!$A$2:$F$550,6,FALSE)=0,"",VLOOKUP(Assays!$A15,AssayDescription!$A$2:$F$550,6,FALSE))</f>
        <v>20</v>
      </c>
      <c r="G15" s="41" t="str">
        <f>VLOOKUP(Assays!A15,AssayDescription!$A$2:$G$550,7,FALSE)</f>
        <v>BPVF00506A</v>
      </c>
    </row>
    <row r="16" spans="1:7" s="36" customFormat="1" ht="26.25" x14ac:dyDescent="0.25">
      <c r="A16" s="4" t="s">
        <v>1567</v>
      </c>
      <c r="B16" s="73" t="str">
        <f>IF(VLOOKUP(Assays!$A16,AssayDescription!$A$2:$F$550,5,FALSE)="Microbial Identification",IF(VLOOKUP(Assays!$A16,AssayDescription!$A$2:$F$550,3,FALSE)="",VLOOKUP(Assays!$A16,AssayDescription!$A$2:$F$550,1,FALSE),VLOOKUP(Assays!$A16,AssayDescription!$A$2:$F$550,3,FALSE)),VLOOKUP(Assays!$A16,AssayDescription!$A$2:$F$550,1,FALSE))</f>
        <v>Francisella novicida,Francisella tularensis</v>
      </c>
      <c r="C16" s="81" t="str">
        <f>IFERROR(IF(OR(VLOOKUP(B16,AssayDescription!$A$2:$G$531,5,FALSE)="virulence factor gene",VLOOKUP(B16,AssayDescription!$A$2:$G$531,5,FALSE)="antibiotic resistance gene"),VLOOKUP(B16,AssayDescription!$A$2:$G$531,3,FALSE),""),"")</f>
        <v/>
      </c>
      <c r="D16" s="81" t="str">
        <f>IFERROR(IF(OR(VLOOKUP(B16,AssayDescription!$A$2:$G$531,5,FALSE)="virulence factor gene",VLOOKUP(B16,AssayDescription!$A$2:$G$531,5,FALSE)="antibiotic resistance gene"),VLOOKUP(B16,AssayDescription!$A$2:$G$531,4,FALSE),""),"")</f>
        <v/>
      </c>
      <c r="E16" s="81" t="str">
        <f>IFERROR(IF(VLOOKUP(B16,AssayDescription!$A$2:$G$531,5,FALSE)="Microbial Identification",IF(VLOOKUP(B16,AssayDescription!$A$2:$G$531,4,FALSE)=0,"",VLOOKUP(B16,AssayDescription!$A$2:$G$531,4,FALSE)),""),"")</f>
        <v/>
      </c>
      <c r="F16" s="82">
        <f>IF(VLOOKUP(Assays!$A16,AssayDescription!$A$2:$F$550,6,FALSE)=0,"",VLOOKUP(Assays!$A16,AssayDescription!$A$2:$F$550,6,FALSE))</f>
        <v>40</v>
      </c>
      <c r="G16" s="41" t="str">
        <f>VLOOKUP(Assays!A16,AssayDescription!$A$2:$G$550,7,FALSE)</f>
        <v>BPID00157A</v>
      </c>
    </row>
    <row r="17" spans="1:7" s="36" customFormat="1" x14ac:dyDescent="0.25">
      <c r="A17" s="4" t="s">
        <v>1568</v>
      </c>
      <c r="B17" s="73" t="str">
        <f>IF(VLOOKUP(Assays!$A17,AssayDescription!$A$2:$F$550,5,FALSE)="Microbial Identification",IF(VLOOKUP(Assays!$A17,AssayDescription!$A$2:$F$550,3,FALSE)="",VLOOKUP(Assays!$A17,AssayDescription!$A$2:$F$550,1,FALSE),VLOOKUP(Assays!$A17,AssayDescription!$A$2:$F$550,3,FALSE)),VLOOKUP(Assays!$A17,AssayDescription!$A$2:$F$550,1,FALSE))</f>
        <v>Listeria monocytogenes</v>
      </c>
      <c r="C17" s="81" t="str">
        <f>IFERROR(IF(OR(VLOOKUP(B17,AssayDescription!$A$2:$G$531,5,FALSE)="virulence factor gene",VLOOKUP(B17,AssayDescription!$A$2:$G$531,5,FALSE)="antibiotic resistance gene"),VLOOKUP(B17,AssayDescription!$A$2:$G$531,3,FALSE),""),"")</f>
        <v/>
      </c>
      <c r="D17" s="81" t="str">
        <f>IFERROR(IF(OR(VLOOKUP(B17,AssayDescription!$A$2:$G$531,5,FALSE)="virulence factor gene",VLOOKUP(B17,AssayDescription!$A$2:$G$531,5,FALSE)="antibiotic resistance gene"),VLOOKUP(B17,AssayDescription!$A$2:$G$531,4,FALSE),""),"")</f>
        <v/>
      </c>
      <c r="E17" s="81" t="str">
        <f>IFERROR(IF(VLOOKUP(B17,AssayDescription!$A$2:$G$531,5,FALSE)="Microbial Identification",IF(VLOOKUP(B17,AssayDescription!$A$2:$G$531,4,FALSE)=0,"",VLOOKUP(B17,AssayDescription!$A$2:$G$531,4,FALSE)),""),"")</f>
        <v>Listeria welshimeri</v>
      </c>
      <c r="F17" s="82">
        <f>IF(VLOOKUP(Assays!$A17,AssayDescription!$A$2:$F$550,6,FALSE)=0,"",VLOOKUP(Assays!$A17,AssayDescription!$A$2:$F$550,6,FALSE))</f>
        <v>200</v>
      </c>
      <c r="G17" s="41" t="str">
        <f>VLOOKUP(Assays!A17,AssayDescription!$A$2:$G$550,7,FALSE)</f>
        <v>BPID00208A</v>
      </c>
    </row>
    <row r="18" spans="1:7" s="36" customFormat="1" x14ac:dyDescent="0.25">
      <c r="A18" s="4" t="s">
        <v>1569</v>
      </c>
      <c r="B18" s="73" t="str">
        <f>IF(VLOOKUP(Assays!$A18,AssayDescription!$A$2:$F$550,5,FALSE)="Microbial Identification",IF(VLOOKUP(Assays!$A18,AssayDescription!$A$2:$F$550,3,FALSE)="",VLOOKUP(Assays!$A18,AssayDescription!$A$2:$F$550,1,FALSE),VLOOKUP(Assays!$A18,AssayDescription!$A$2:$F$550,3,FALSE)),VLOOKUP(Assays!$A18,AssayDescription!$A$2:$F$550,1,FALSE))</f>
        <v>Salmonella enterica</v>
      </c>
      <c r="C18" s="81" t="str">
        <f>IFERROR(IF(OR(VLOOKUP(B18,AssayDescription!$A$2:$G$531,5,FALSE)="virulence factor gene",VLOOKUP(B18,AssayDescription!$A$2:$G$531,5,FALSE)="antibiotic resistance gene"),VLOOKUP(B18,AssayDescription!$A$2:$G$531,3,FALSE),""),"")</f>
        <v/>
      </c>
      <c r="D18" s="81" t="str">
        <f>IFERROR(IF(OR(VLOOKUP(B18,AssayDescription!$A$2:$G$531,5,FALSE)="virulence factor gene",VLOOKUP(B18,AssayDescription!$A$2:$G$531,5,FALSE)="antibiotic resistance gene"),VLOOKUP(B18,AssayDescription!$A$2:$G$531,4,FALSE),""),"")</f>
        <v/>
      </c>
      <c r="E18" s="81" t="str">
        <f>IFERROR(IF(VLOOKUP(B18,AssayDescription!$A$2:$G$531,5,FALSE)="Microbial Identification",IF(VLOOKUP(B18,AssayDescription!$A$2:$G$531,4,FALSE)=0,"",VLOOKUP(B18,AssayDescription!$A$2:$G$531,4,FALSE)),""),"")</f>
        <v>Citrobacter amalonaticus</v>
      </c>
      <c r="F18" s="82">
        <f>IF(VLOOKUP(Assays!$A18,AssayDescription!$A$2:$F$550,6,FALSE)=0,"",VLOOKUP(Assays!$A18,AssayDescription!$A$2:$F$550,6,FALSE))</f>
        <v>100</v>
      </c>
      <c r="G18" s="41" t="str">
        <f>VLOOKUP(Assays!A18,AssayDescription!$A$2:$G$550,7,FALSE)</f>
        <v>BPID00302A</v>
      </c>
    </row>
    <row r="19" spans="1:7" s="36" customFormat="1" x14ac:dyDescent="0.25">
      <c r="A19" s="4" t="s">
        <v>1570</v>
      </c>
      <c r="B19" s="73" t="str">
        <f>IF(VLOOKUP(Assays!$A19,AssayDescription!$A$2:$F$550,5,FALSE)="Microbial Identification",IF(VLOOKUP(Assays!$A19,AssayDescription!$A$2:$F$550,3,FALSE)="",VLOOKUP(Assays!$A19,AssayDescription!$A$2:$F$550,1,FALSE),VLOOKUP(Assays!$A19,AssayDescription!$A$2:$F$550,3,FALSE)),VLOOKUP(Assays!$A19,AssayDescription!$A$2:$F$550,1,FALSE))</f>
        <v>Shigella dysenteriae</v>
      </c>
      <c r="C19" s="81" t="str">
        <f>IFERROR(IF(OR(VLOOKUP(B19,AssayDescription!$A$2:$G$531,5,FALSE)="virulence factor gene",VLOOKUP(B19,AssayDescription!$A$2:$G$531,5,FALSE)="antibiotic resistance gene"),VLOOKUP(B19,AssayDescription!$A$2:$G$531,3,FALSE),""),"")</f>
        <v/>
      </c>
      <c r="D19" s="81" t="str">
        <f>IFERROR(IF(OR(VLOOKUP(B19,AssayDescription!$A$2:$G$531,5,FALSE)="virulence factor gene",VLOOKUP(B19,AssayDescription!$A$2:$G$531,5,FALSE)="antibiotic resistance gene"),VLOOKUP(B19,AssayDescription!$A$2:$G$531,4,FALSE),""),"")</f>
        <v/>
      </c>
      <c r="E19" s="81" t="str">
        <f>IFERROR(IF(VLOOKUP(B19,AssayDescription!$A$2:$G$531,5,FALSE)="Microbial Identification",IF(VLOOKUP(B19,AssayDescription!$A$2:$G$531,4,FALSE)=0,"",VLOOKUP(B19,AssayDescription!$A$2:$G$531,4,FALSE)),""),"")</f>
        <v>Salmonella bongori</v>
      </c>
      <c r="F19" s="82">
        <f>IF(VLOOKUP(Assays!$A19,AssayDescription!$A$2:$F$550,6,FALSE)=0,"",VLOOKUP(Assays!$A19,AssayDescription!$A$2:$F$550,6,FALSE))</f>
        <v>100</v>
      </c>
      <c r="G19" s="41" t="str">
        <f>VLOOKUP(Assays!A19,AssayDescription!$A$2:$G$550,7,FALSE)</f>
        <v>BPID00307A</v>
      </c>
    </row>
    <row r="20" spans="1:7" s="36" customFormat="1" x14ac:dyDescent="0.25">
      <c r="A20" s="4" t="s">
        <v>1571</v>
      </c>
      <c r="B20" s="73" t="str">
        <f>IF(VLOOKUP(Assays!$A20,AssayDescription!$A$2:$F$550,5,FALSE)="Microbial Identification",IF(VLOOKUP(Assays!$A20,AssayDescription!$A$2:$F$550,3,FALSE)="",VLOOKUP(Assays!$A20,AssayDescription!$A$2:$F$550,1,FALSE),VLOOKUP(Assays!$A20,AssayDescription!$A$2:$F$550,3,FALSE)),VLOOKUP(Assays!$A20,AssayDescription!$A$2:$F$550,1,FALSE))</f>
        <v>Staphylococcus aureus</v>
      </c>
      <c r="C20" s="81" t="str">
        <f>IFERROR(IF(OR(VLOOKUP(B20,AssayDescription!$A$2:$G$531,5,FALSE)="virulence factor gene",VLOOKUP(B20,AssayDescription!$A$2:$G$531,5,FALSE)="antibiotic resistance gene"),VLOOKUP(B20,AssayDescription!$A$2:$G$531,3,FALSE),""),"")</f>
        <v/>
      </c>
      <c r="D20" s="81" t="str">
        <f>IFERROR(IF(OR(VLOOKUP(B20,AssayDescription!$A$2:$G$531,5,FALSE)="virulence factor gene",VLOOKUP(B20,AssayDescription!$A$2:$G$531,5,FALSE)="antibiotic resistance gene"),VLOOKUP(B20,AssayDescription!$A$2:$G$531,4,FALSE),""),"")</f>
        <v/>
      </c>
      <c r="E20" s="81" t="str">
        <f>IFERROR(IF(VLOOKUP(B20,AssayDescription!$A$2:$G$531,5,FALSE)="Microbial Identification",IF(VLOOKUP(B20,AssayDescription!$A$2:$G$531,4,FALSE)=0,"",VLOOKUP(B20,AssayDescription!$A$2:$G$531,4,FALSE)),""),"")</f>
        <v>Staphylococcus epidermidis</v>
      </c>
      <c r="F20" s="82">
        <f>IF(VLOOKUP(Assays!$A20,AssayDescription!$A$2:$F$550,6,FALSE)=0,"",VLOOKUP(Assays!$A20,AssayDescription!$A$2:$F$550,6,FALSE))</f>
        <v>100</v>
      </c>
      <c r="G20" s="41" t="str">
        <f>VLOOKUP(Assays!A20,AssayDescription!$A$2:$G$550,7,FALSE)</f>
        <v>BPID00314A</v>
      </c>
    </row>
    <row r="21" spans="1:7" s="36" customFormat="1" x14ac:dyDescent="0.25">
      <c r="A21" s="4" t="s">
        <v>1572</v>
      </c>
      <c r="B21" s="73" t="str">
        <f>IF(VLOOKUP(Assays!$A21,AssayDescription!$A$2:$F$550,5,FALSE)="Microbial Identification",IF(VLOOKUP(Assays!$A21,AssayDescription!$A$2:$F$550,3,FALSE)="",VLOOKUP(Assays!$A21,AssayDescription!$A$2:$F$550,1,FALSE),VLOOKUP(Assays!$A21,AssayDescription!$A$2:$F$550,3,FALSE)),VLOOKUP(Assays!$A21,AssayDescription!$A$2:$F$550,1,FALSE))</f>
        <v>Yersinia enterocolitica</v>
      </c>
      <c r="C21" s="81" t="str">
        <f>IFERROR(IF(OR(VLOOKUP(B21,AssayDescription!$A$2:$G$531,5,FALSE)="virulence factor gene",VLOOKUP(B21,AssayDescription!$A$2:$G$531,5,FALSE)="antibiotic resistance gene"),VLOOKUP(B21,AssayDescription!$A$2:$G$531,3,FALSE),""),"")</f>
        <v/>
      </c>
      <c r="D21" s="81" t="str">
        <f>IFERROR(IF(OR(VLOOKUP(B21,AssayDescription!$A$2:$G$531,5,FALSE)="virulence factor gene",VLOOKUP(B21,AssayDescription!$A$2:$G$531,5,FALSE)="antibiotic resistance gene"),VLOOKUP(B21,AssayDescription!$A$2:$G$531,4,FALSE),""),"")</f>
        <v/>
      </c>
      <c r="E21" s="81" t="str">
        <f>IFERROR(IF(VLOOKUP(B21,AssayDescription!$A$2:$G$531,5,FALSE)="Microbial Identification",IF(VLOOKUP(B21,AssayDescription!$A$2:$G$531,4,FALSE)=0,"",VLOOKUP(B21,AssayDescription!$A$2:$G$531,4,FALSE)),""),"")</f>
        <v/>
      </c>
      <c r="F21" s="82">
        <f>IF(VLOOKUP(Assays!$A21,AssayDescription!$A$2:$F$550,6,FALSE)=0,"",VLOOKUP(Assays!$A21,AssayDescription!$A$2:$F$550,6,FALSE))</f>
        <v>100</v>
      </c>
      <c r="G21" s="41" t="str">
        <f>VLOOKUP(Assays!A21,AssayDescription!$A$2:$G$550,7,FALSE)</f>
        <v>BPID00357A</v>
      </c>
    </row>
    <row r="22" spans="1:7" s="36" customFormat="1" ht="26.25" x14ac:dyDescent="0.25">
      <c r="A22" s="4" t="s">
        <v>1573</v>
      </c>
      <c r="B22" s="73" t="str">
        <f>IF(VLOOKUP(Assays!$A22,AssayDescription!$A$2:$F$550,5,FALSE)="Microbial Identification",IF(VLOOKUP(Assays!$A22,AssayDescription!$A$2:$F$550,3,FALSE)="",VLOOKUP(Assays!$A22,AssayDescription!$A$2:$F$550,1,FALSE),VLOOKUP(Assays!$A22,AssayDescription!$A$2:$F$550,3,FALSE)),VLOOKUP(Assays!$A22,AssayDescription!$A$2:$F$550,1,FALSE))</f>
        <v>Yersinia pestis,Yersinia pseudotuberculosis</v>
      </c>
      <c r="C22" s="81" t="str">
        <f>IFERROR(IF(OR(VLOOKUP(B22,AssayDescription!$A$2:$G$531,5,FALSE)="virulence factor gene",VLOOKUP(B22,AssayDescription!$A$2:$G$531,5,FALSE)="antibiotic resistance gene"),VLOOKUP(B22,AssayDescription!$A$2:$G$531,3,FALSE),""),"")</f>
        <v/>
      </c>
      <c r="D22" s="81" t="str">
        <f>IFERROR(IF(OR(VLOOKUP(B22,AssayDescription!$A$2:$G$531,5,FALSE)="virulence factor gene",VLOOKUP(B22,AssayDescription!$A$2:$G$531,5,FALSE)="antibiotic resistance gene"),VLOOKUP(B22,AssayDescription!$A$2:$G$531,4,FALSE),""),"")</f>
        <v/>
      </c>
      <c r="E22" s="81" t="str">
        <f>IFERROR(IF(VLOOKUP(B22,AssayDescription!$A$2:$G$531,5,FALSE)="Microbial Identification",IF(VLOOKUP(B22,AssayDescription!$A$2:$G$531,4,FALSE)=0,"",VLOOKUP(B22,AssayDescription!$A$2:$G$531,4,FALSE)),""),"")</f>
        <v/>
      </c>
      <c r="F22" s="82">
        <f>IF(VLOOKUP(Assays!$A22,AssayDescription!$A$2:$F$550,6,FALSE)=0,"",VLOOKUP(Assays!$A22,AssayDescription!$A$2:$F$550,6,FALSE))</f>
        <v>100</v>
      </c>
      <c r="G22" s="41" t="str">
        <f>VLOOKUP(Assays!A22,AssayDescription!$A$2:$G$550,7,FALSE)</f>
        <v>BPID00358A</v>
      </c>
    </row>
    <row r="23" spans="1:7" s="36" customFormat="1" x14ac:dyDescent="0.25">
      <c r="A23" s="4" t="s">
        <v>1574</v>
      </c>
      <c r="B23" s="73" t="str">
        <f>IF(VLOOKUP(Assays!$A23,AssayDescription!$A$2:$F$550,5,FALSE)="Microbial Identification",IF(VLOOKUP(Assays!$A23,AssayDescription!$A$2:$F$550,3,FALSE)="",VLOOKUP(Assays!$A23,AssayDescription!$A$2:$F$550,1,FALSE),VLOOKUP(Assays!$A23,AssayDescription!$A$2:$F$550,3,FALSE)),VLOOKUP(Assays!$A23,AssayDescription!$A$2:$F$550,1,FALSE))</f>
        <v>Pan Bacteria 1</v>
      </c>
      <c r="C23" s="81" t="str">
        <f>IFERROR(IF(OR(VLOOKUP(B23,AssayDescription!$A$2:$G$531,5,FALSE)="virulence factor gene",VLOOKUP(B23,AssayDescription!$A$2:$G$531,5,FALSE)="antibiotic resistance gene"),VLOOKUP(B23,AssayDescription!$A$2:$G$531,3,FALSE),""),"")</f>
        <v/>
      </c>
      <c r="D23" s="81" t="str">
        <f>IFERROR(IF(OR(VLOOKUP(B23,AssayDescription!$A$2:$G$531,5,FALSE)="virulence factor gene",VLOOKUP(B23,AssayDescription!$A$2:$G$531,5,FALSE)="antibiotic resistance gene"),VLOOKUP(B23,AssayDescription!$A$2:$G$531,4,FALSE),""),"")</f>
        <v/>
      </c>
      <c r="E23" s="81" t="str">
        <f>IFERROR(IF(VLOOKUP(B23,AssayDescription!$A$2:$G$531,5,FALSE)="Microbial Identification",IF(VLOOKUP(B23,AssayDescription!$A$2:$G$531,4,FALSE)=0,"",VLOOKUP(B23,AssayDescription!$A$2:$G$531,4,FALSE)),""),"")</f>
        <v/>
      </c>
      <c r="F23" s="82" t="str">
        <f>IF(VLOOKUP(Assays!$A23,AssayDescription!$A$2:$F$550,6,FALSE)=0,"",VLOOKUP(Assays!$A23,AssayDescription!$A$2:$F$550,6,FALSE))</f>
        <v/>
      </c>
      <c r="G23" s="41" t="str">
        <f>VLOOKUP(Assays!A23,AssayDescription!$A$2:$G$550,7,FALSE)</f>
        <v>BPCL00360A</v>
      </c>
    </row>
    <row r="24" spans="1:7" s="36" customFormat="1" x14ac:dyDescent="0.25">
      <c r="A24" s="4" t="s">
        <v>1575</v>
      </c>
      <c r="B24" s="73" t="str">
        <f>IF(VLOOKUP(Assays!$A24,AssayDescription!$A$2:$F$550,5,FALSE)="Microbial Identification",IF(VLOOKUP(Assays!$A24,AssayDescription!$A$2:$F$550,3,FALSE)="",VLOOKUP(Assays!$A24,AssayDescription!$A$2:$F$550,1,FALSE),VLOOKUP(Assays!$A24,AssayDescription!$A$2:$F$550,3,FALSE)),VLOOKUP(Assays!$A24,AssayDescription!$A$2:$F$550,1,FALSE))</f>
        <v>Pan Bacteria 3</v>
      </c>
      <c r="C24" s="81" t="str">
        <f>IFERROR(IF(OR(VLOOKUP(B24,AssayDescription!$A$2:$G$531,5,FALSE)="virulence factor gene",VLOOKUP(B24,AssayDescription!$A$2:$G$531,5,FALSE)="antibiotic resistance gene"),VLOOKUP(B24,AssayDescription!$A$2:$G$531,3,FALSE),""),"")</f>
        <v/>
      </c>
      <c r="D24" s="81" t="str">
        <f>IFERROR(IF(OR(VLOOKUP(B24,AssayDescription!$A$2:$G$531,5,FALSE)="virulence factor gene",VLOOKUP(B24,AssayDescription!$A$2:$G$531,5,FALSE)="antibiotic resistance gene"),VLOOKUP(B24,AssayDescription!$A$2:$G$531,4,FALSE),""),"")</f>
        <v/>
      </c>
      <c r="E24" s="81" t="str">
        <f>IFERROR(IF(VLOOKUP(B24,AssayDescription!$A$2:$G$531,5,FALSE)="Microbial Identification",IF(VLOOKUP(B24,AssayDescription!$A$2:$G$531,4,FALSE)=0,"",VLOOKUP(B24,AssayDescription!$A$2:$G$531,4,FALSE)),""),"")</f>
        <v/>
      </c>
      <c r="F24" s="82" t="str">
        <f>IF(VLOOKUP(Assays!$A24,AssayDescription!$A$2:$F$550,6,FALSE)=0,"",VLOOKUP(Assays!$A24,AssayDescription!$A$2:$F$550,6,FALSE))</f>
        <v/>
      </c>
      <c r="G24" s="41" t="str">
        <f>VLOOKUP(Assays!A24,AssayDescription!$A$2:$G$550,7,FALSE)</f>
        <v>BPCL00362A</v>
      </c>
    </row>
    <row r="25" spans="1:7" s="36" customFormat="1" x14ac:dyDescent="0.25">
      <c r="A25" s="4" t="s">
        <v>1576</v>
      </c>
      <c r="B25" s="73" t="str">
        <f>IF(VLOOKUP(Assays!$A25,AssayDescription!$A$2:$F$550,5,FALSE)="Microbial Identification",IF(VLOOKUP(Assays!$A25,AssayDescription!$A$2:$F$550,3,FALSE)="",VLOOKUP(Assays!$A25,AssayDescription!$A$2:$F$550,1,FALSE),VLOOKUP(Assays!$A25,AssayDescription!$A$2:$F$550,3,FALSE)),VLOOKUP(Assays!$A25,AssayDescription!$A$2:$F$550,1,FALSE))</f>
        <v>PPC</v>
      </c>
      <c r="C25" s="81" t="str">
        <f>IFERROR(IF(OR(VLOOKUP(B25,AssayDescription!$A$2:$G$531,5,FALSE)="virulence factor gene",VLOOKUP(B25,AssayDescription!$A$2:$G$531,5,FALSE)="antibiotic resistance gene"),VLOOKUP(B25,AssayDescription!$A$2:$G$531,3,FALSE),""),"")</f>
        <v/>
      </c>
      <c r="D25" s="81" t="str">
        <f>IFERROR(IF(OR(VLOOKUP(B25,AssayDescription!$A$2:$G$531,5,FALSE)="virulence factor gene",VLOOKUP(B25,AssayDescription!$A$2:$G$531,5,FALSE)="antibiotic resistance gene"),VLOOKUP(B25,AssayDescription!$A$2:$G$531,4,FALSE),""),"")</f>
        <v/>
      </c>
      <c r="E25" s="81" t="str">
        <f>IFERROR(IF(VLOOKUP(B25,AssayDescription!$A$2:$G$531,5,FALSE)="Microbial Identification",IF(VLOOKUP(B25,AssayDescription!$A$2:$G$531,4,FALSE)=0,"",VLOOKUP(B25,AssayDescription!$A$2:$G$531,4,FALSE)),""),"")</f>
        <v/>
      </c>
      <c r="F25" s="82" t="str">
        <f>IF(VLOOKUP(Assays!$A25,AssayDescription!$A$2:$F$550,6,FALSE)=0,"",VLOOKUP(Assays!$A25,AssayDescription!$A$2:$F$550,6,FALSE))</f>
        <v/>
      </c>
      <c r="G25" s="41" t="str">
        <f>VLOOKUP(Assays!A25,AssayDescription!$A$2:$G$550,7,FALSE)</f>
        <v>BPCL00365A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workbookViewId="0">
      <selection activeCell="C1" sqref="C1"/>
    </sheetView>
  </sheetViews>
  <sheetFormatPr defaultRowHeight="15" x14ac:dyDescent="0.25"/>
  <cols>
    <col min="1" max="1" width="9.140625" style="16"/>
    <col min="2" max="2" width="9.140625" style="70"/>
    <col min="3" max="3" width="26.42578125" style="16" customWidth="1"/>
    <col min="4" max="16384" width="9.140625" style="16"/>
  </cols>
  <sheetData>
    <row r="1" spans="1:4" x14ac:dyDescent="0.25">
      <c r="A1" s="18" t="s">
        <v>0</v>
      </c>
      <c r="B1" s="18" t="s">
        <v>1546</v>
      </c>
      <c r="C1" s="46" t="s">
        <v>1543</v>
      </c>
      <c r="D1" s="19" t="s">
        <v>1548</v>
      </c>
    </row>
    <row r="2" spans="1:4" ht="15" customHeight="1" x14ac:dyDescent="0.25">
      <c r="A2" s="5" t="s">
        <v>1</v>
      </c>
      <c r="B2" s="103" t="s">
        <v>133</v>
      </c>
      <c r="C2" s="15" t="str">
        <f>'Array Table'!B2</f>
        <v>Bacillus anthracis,Bacillus cereus</v>
      </c>
      <c r="D2" s="32">
        <v>40</v>
      </c>
    </row>
    <row r="3" spans="1:4" x14ac:dyDescent="0.25">
      <c r="A3" s="5" t="s">
        <v>2</v>
      </c>
      <c r="B3" s="103"/>
      <c r="C3" s="44" t="str">
        <f>'Array Table'!B3</f>
        <v>Bacillus sonorensis,Bacillus licheniformis</v>
      </c>
      <c r="D3" s="32">
        <v>40</v>
      </c>
    </row>
    <row r="4" spans="1:4" x14ac:dyDescent="0.25">
      <c r="A4" s="5" t="s">
        <v>3</v>
      </c>
      <c r="B4" s="103"/>
      <c r="C4" s="44" t="str">
        <f>'Array Table'!B4</f>
        <v>wzt</v>
      </c>
      <c r="D4" s="32">
        <v>40</v>
      </c>
    </row>
    <row r="5" spans="1:4" x14ac:dyDescent="0.25">
      <c r="A5" s="5" t="s">
        <v>4</v>
      </c>
      <c r="B5" s="103"/>
      <c r="C5" s="44" t="str">
        <f>'Array Table'!B5</f>
        <v>Campylobacter fetus</v>
      </c>
      <c r="D5" s="32">
        <v>40</v>
      </c>
    </row>
    <row r="6" spans="1:4" x14ac:dyDescent="0.25">
      <c r="A6" s="5" t="s">
        <v>5</v>
      </c>
      <c r="B6" s="103"/>
      <c r="C6" s="44" t="str">
        <f>'Array Table'!B6</f>
        <v>Campylobacter coli,Campylobacter subantarcticus,Campylobacter lari,Campylobacter jejuni</v>
      </c>
      <c r="D6" s="32">
        <v>40</v>
      </c>
    </row>
    <row r="7" spans="1:4" x14ac:dyDescent="0.25">
      <c r="A7" s="5" t="s">
        <v>6</v>
      </c>
      <c r="B7" s="103"/>
      <c r="C7" s="44" t="str">
        <f>'Array Table'!B7</f>
        <v>Klebsiella oxytoca,Enterobacter cloacae</v>
      </c>
      <c r="D7" s="32">
        <v>40</v>
      </c>
    </row>
    <row r="8" spans="1:4" x14ac:dyDescent="0.25">
      <c r="A8" s="5" t="s">
        <v>7</v>
      </c>
      <c r="B8" s="103"/>
      <c r="C8" s="44" t="str">
        <f>'Array Table'!B8</f>
        <v>Enterococcus gallinarum,Enterococcus casseliflavus</v>
      </c>
      <c r="D8" s="32">
        <v>40</v>
      </c>
    </row>
    <row r="9" spans="1:4" x14ac:dyDescent="0.25">
      <c r="A9" s="5" t="s">
        <v>8</v>
      </c>
      <c r="B9" s="103"/>
      <c r="C9" s="44" t="str">
        <f>'Array Table'!B9</f>
        <v>Enterococcus faecalis</v>
      </c>
      <c r="D9" s="32">
        <v>40</v>
      </c>
    </row>
    <row r="10" spans="1:4" x14ac:dyDescent="0.25">
      <c r="A10" s="5" t="s">
        <v>9</v>
      </c>
      <c r="B10" s="103"/>
      <c r="C10" s="44" t="str">
        <f>'Array Table'!B10</f>
        <v>Enterococcus faecium</v>
      </c>
      <c r="D10" s="32">
        <v>40</v>
      </c>
    </row>
    <row r="11" spans="1:4" x14ac:dyDescent="0.25">
      <c r="A11" s="5" t="s">
        <v>10</v>
      </c>
      <c r="B11" s="103"/>
      <c r="C11" s="44" t="str">
        <f>'Array Table'!B11</f>
        <v>Enterococcus italicus</v>
      </c>
      <c r="D11" s="32">
        <v>40</v>
      </c>
    </row>
    <row r="12" spans="1:4" x14ac:dyDescent="0.25">
      <c r="A12" s="4" t="s">
        <v>11</v>
      </c>
      <c r="B12" s="103"/>
      <c r="C12" s="44" t="str">
        <f>'Array Table'!B12</f>
        <v>Escherichia coli,Escherichia fergusonii,Shigella boydii,Shigella sonnei,Shigella dysenteriae,Shigella flexneri</v>
      </c>
      <c r="D12" s="32">
        <v>40</v>
      </c>
    </row>
    <row r="13" spans="1:4" x14ac:dyDescent="0.25">
      <c r="A13" s="4" t="s">
        <v>12</v>
      </c>
      <c r="B13" s="103"/>
      <c r="C13" s="44" t="str">
        <f>'Array Table'!B13</f>
        <v>eae</v>
      </c>
      <c r="D13" s="32">
        <v>40</v>
      </c>
    </row>
    <row r="14" spans="1:4" x14ac:dyDescent="0.25">
      <c r="A14" s="4" t="s">
        <v>13</v>
      </c>
      <c r="B14" s="103"/>
      <c r="C14" s="44" t="str">
        <f>'Array Table'!B14</f>
        <v>stx2A</v>
      </c>
      <c r="D14" s="32">
        <v>40</v>
      </c>
    </row>
    <row r="15" spans="1:4" x14ac:dyDescent="0.25">
      <c r="A15" s="4" t="s">
        <v>14</v>
      </c>
      <c r="B15" s="103"/>
      <c r="C15" s="44" t="str">
        <f>'Array Table'!B15</f>
        <v>stxA</v>
      </c>
      <c r="D15" s="32">
        <v>40</v>
      </c>
    </row>
    <row r="16" spans="1:4" x14ac:dyDescent="0.25">
      <c r="A16" s="4" t="s">
        <v>15</v>
      </c>
      <c r="B16" s="103"/>
      <c r="C16" s="44" t="str">
        <f>'Array Table'!B16</f>
        <v>Francisella novicida,Francisella tularensis</v>
      </c>
      <c r="D16" s="32">
        <v>40</v>
      </c>
    </row>
    <row r="17" spans="1:4" x14ac:dyDescent="0.25">
      <c r="A17" s="4" t="s">
        <v>16</v>
      </c>
      <c r="B17" s="103"/>
      <c r="C17" s="44" t="str">
        <f>'Array Table'!B17</f>
        <v>Listeria monocytogenes</v>
      </c>
      <c r="D17" s="32">
        <v>40</v>
      </c>
    </row>
    <row r="18" spans="1:4" x14ac:dyDescent="0.25">
      <c r="A18" s="4" t="s">
        <v>17</v>
      </c>
      <c r="B18" s="103"/>
      <c r="C18" s="44" t="str">
        <f>'Array Table'!B18</f>
        <v>Salmonella enterica</v>
      </c>
      <c r="D18" s="32">
        <v>40</v>
      </c>
    </row>
    <row r="19" spans="1:4" x14ac:dyDescent="0.25">
      <c r="A19" s="4" t="s">
        <v>18</v>
      </c>
      <c r="B19" s="103"/>
      <c r="C19" s="44" t="str">
        <f>'Array Table'!B19</f>
        <v>Shigella dysenteriae</v>
      </c>
      <c r="D19" s="32">
        <v>40</v>
      </c>
    </row>
    <row r="20" spans="1:4" x14ac:dyDescent="0.25">
      <c r="A20" s="4" t="s">
        <v>19</v>
      </c>
      <c r="B20" s="103"/>
      <c r="C20" s="44" t="str">
        <f>'Array Table'!B20</f>
        <v>Staphylococcus aureus</v>
      </c>
      <c r="D20" s="32">
        <v>40</v>
      </c>
    </row>
    <row r="21" spans="1:4" x14ac:dyDescent="0.25">
      <c r="A21" s="4" t="s">
        <v>20</v>
      </c>
      <c r="B21" s="103"/>
      <c r="C21" s="44" t="str">
        <f>'Array Table'!B21</f>
        <v>Yersinia enterocolitica</v>
      </c>
      <c r="D21" s="32">
        <v>40</v>
      </c>
    </row>
    <row r="22" spans="1:4" x14ac:dyDescent="0.25">
      <c r="A22" s="4" t="s">
        <v>21</v>
      </c>
      <c r="B22" s="103"/>
      <c r="C22" s="44" t="str">
        <f>'Array Table'!B22</f>
        <v>Yersinia pestis,Yersinia pseudotuberculosis</v>
      </c>
      <c r="D22" s="32">
        <v>40</v>
      </c>
    </row>
    <row r="23" spans="1:4" x14ac:dyDescent="0.25">
      <c r="A23" s="4" t="s">
        <v>22</v>
      </c>
      <c r="B23" s="103"/>
      <c r="C23" s="44" t="str">
        <f>'Array Table'!B23</f>
        <v>Pan Bacteria 1</v>
      </c>
      <c r="D23" s="32">
        <v>40</v>
      </c>
    </row>
    <row r="24" spans="1:4" x14ac:dyDescent="0.25">
      <c r="A24" s="4" t="s">
        <v>23</v>
      </c>
      <c r="B24" s="103"/>
      <c r="C24" s="44" t="str">
        <f>'Array Table'!B24</f>
        <v>Pan Bacteria 3</v>
      </c>
      <c r="D24" s="32">
        <v>40</v>
      </c>
    </row>
    <row r="25" spans="1:4" x14ac:dyDescent="0.25">
      <c r="A25" s="4" t="s">
        <v>24</v>
      </c>
      <c r="B25" s="103"/>
      <c r="C25" s="44" t="str">
        <f>'Array Table'!B25</f>
        <v>PPC</v>
      </c>
      <c r="D25" s="32">
        <v>40</v>
      </c>
    </row>
    <row r="26" spans="1:4" x14ac:dyDescent="0.25">
      <c r="A26" s="4" t="s">
        <v>25</v>
      </c>
      <c r="B26" s="103" t="s">
        <v>1550</v>
      </c>
      <c r="C26" s="44" t="str">
        <f>'Array Table'!B2</f>
        <v>Bacillus anthracis,Bacillus cereus</v>
      </c>
      <c r="D26" s="32">
        <v>40</v>
      </c>
    </row>
    <row r="27" spans="1:4" ht="15" customHeight="1" x14ac:dyDescent="0.25">
      <c r="A27" s="4" t="s">
        <v>26</v>
      </c>
      <c r="B27" s="103"/>
      <c r="C27" s="44" t="str">
        <f>'Array Table'!B3</f>
        <v>Bacillus sonorensis,Bacillus licheniformis</v>
      </c>
      <c r="D27" s="32">
        <v>40</v>
      </c>
    </row>
    <row r="28" spans="1:4" x14ac:dyDescent="0.25">
      <c r="A28" s="4" t="s">
        <v>27</v>
      </c>
      <c r="B28" s="103"/>
      <c r="C28" s="44" t="str">
        <f>'Array Table'!B4</f>
        <v>wzt</v>
      </c>
      <c r="D28" s="32">
        <v>40</v>
      </c>
    </row>
    <row r="29" spans="1:4" x14ac:dyDescent="0.25">
      <c r="A29" s="4" t="s">
        <v>28</v>
      </c>
      <c r="B29" s="103"/>
      <c r="C29" s="44" t="str">
        <f>'Array Table'!B5</f>
        <v>Campylobacter fetus</v>
      </c>
      <c r="D29" s="32">
        <v>40</v>
      </c>
    </row>
    <row r="30" spans="1:4" x14ac:dyDescent="0.25">
      <c r="A30" s="4" t="s">
        <v>29</v>
      </c>
      <c r="B30" s="103"/>
      <c r="C30" s="44" t="str">
        <f>'Array Table'!B6</f>
        <v>Campylobacter coli,Campylobacter subantarcticus,Campylobacter lari,Campylobacter jejuni</v>
      </c>
      <c r="D30" s="32">
        <v>40</v>
      </c>
    </row>
    <row r="31" spans="1:4" x14ac:dyDescent="0.25">
      <c r="A31" s="4" t="s">
        <v>30</v>
      </c>
      <c r="B31" s="103"/>
      <c r="C31" s="44" t="str">
        <f>'Array Table'!B7</f>
        <v>Klebsiella oxytoca,Enterobacter cloacae</v>
      </c>
      <c r="D31" s="32">
        <v>40</v>
      </c>
    </row>
    <row r="32" spans="1:4" x14ac:dyDescent="0.25">
      <c r="A32" s="4" t="s">
        <v>31</v>
      </c>
      <c r="B32" s="103"/>
      <c r="C32" s="44" t="str">
        <f>'Array Table'!B8</f>
        <v>Enterococcus gallinarum,Enterococcus casseliflavus</v>
      </c>
      <c r="D32" s="32">
        <v>40</v>
      </c>
    </row>
    <row r="33" spans="1:4" x14ac:dyDescent="0.25">
      <c r="A33" s="4" t="s">
        <v>32</v>
      </c>
      <c r="B33" s="103"/>
      <c r="C33" s="44" t="str">
        <f>'Array Table'!B9</f>
        <v>Enterococcus faecalis</v>
      </c>
      <c r="D33" s="32">
        <v>40</v>
      </c>
    </row>
    <row r="34" spans="1:4" x14ac:dyDescent="0.25">
      <c r="A34" s="4" t="s">
        <v>33</v>
      </c>
      <c r="B34" s="103"/>
      <c r="C34" s="44" t="str">
        <f>'Array Table'!B10</f>
        <v>Enterococcus faecium</v>
      </c>
      <c r="D34" s="32">
        <v>40</v>
      </c>
    </row>
    <row r="35" spans="1:4" x14ac:dyDescent="0.25">
      <c r="A35" s="4" t="s">
        <v>34</v>
      </c>
      <c r="B35" s="103"/>
      <c r="C35" s="44" t="str">
        <f>'Array Table'!B11</f>
        <v>Enterococcus italicus</v>
      </c>
      <c r="D35" s="32">
        <v>40</v>
      </c>
    </row>
    <row r="36" spans="1:4" x14ac:dyDescent="0.25">
      <c r="A36" s="4" t="s">
        <v>35</v>
      </c>
      <c r="B36" s="103"/>
      <c r="C36" s="44" t="str">
        <f>'Array Table'!B12</f>
        <v>Escherichia coli,Escherichia fergusonii,Shigella boydii,Shigella sonnei,Shigella dysenteriae,Shigella flexneri</v>
      </c>
      <c r="D36" s="32">
        <v>40</v>
      </c>
    </row>
    <row r="37" spans="1:4" x14ac:dyDescent="0.25">
      <c r="A37" s="4" t="s">
        <v>36</v>
      </c>
      <c r="B37" s="103"/>
      <c r="C37" s="44" t="str">
        <f>'Array Table'!B13</f>
        <v>eae</v>
      </c>
      <c r="D37" s="32">
        <v>40</v>
      </c>
    </row>
    <row r="38" spans="1:4" x14ac:dyDescent="0.25">
      <c r="A38" s="5" t="s">
        <v>99</v>
      </c>
      <c r="B38" s="103"/>
      <c r="C38" s="44" t="str">
        <f>'Array Table'!B14</f>
        <v>stx2A</v>
      </c>
      <c r="D38" s="32">
        <v>40</v>
      </c>
    </row>
    <row r="39" spans="1:4" x14ac:dyDescent="0.25">
      <c r="A39" s="5" t="s">
        <v>37</v>
      </c>
      <c r="B39" s="103"/>
      <c r="C39" s="44" t="str">
        <f>'Array Table'!B15</f>
        <v>stxA</v>
      </c>
      <c r="D39" s="32">
        <v>40</v>
      </c>
    </row>
    <row r="40" spans="1:4" x14ac:dyDescent="0.25">
      <c r="A40" s="5" t="s">
        <v>38</v>
      </c>
      <c r="B40" s="103"/>
      <c r="C40" s="44" t="str">
        <f>'Array Table'!B16</f>
        <v>Francisella novicida,Francisella tularensis</v>
      </c>
      <c r="D40" s="32">
        <v>40</v>
      </c>
    </row>
    <row r="41" spans="1:4" x14ac:dyDescent="0.25">
      <c r="A41" s="5" t="s">
        <v>39</v>
      </c>
      <c r="B41" s="103"/>
      <c r="C41" s="44" t="str">
        <f>'Array Table'!B17</f>
        <v>Listeria monocytogenes</v>
      </c>
      <c r="D41" s="32">
        <v>40</v>
      </c>
    </row>
    <row r="42" spans="1:4" x14ac:dyDescent="0.25">
      <c r="A42" s="5" t="s">
        <v>40</v>
      </c>
      <c r="B42" s="103"/>
      <c r="C42" s="44" t="str">
        <f>'Array Table'!B18</f>
        <v>Salmonella enterica</v>
      </c>
      <c r="D42" s="32">
        <v>40</v>
      </c>
    </row>
    <row r="43" spans="1:4" x14ac:dyDescent="0.25">
      <c r="A43" s="5" t="s">
        <v>41</v>
      </c>
      <c r="B43" s="103"/>
      <c r="C43" s="44" t="str">
        <f>'Array Table'!B19</f>
        <v>Shigella dysenteriae</v>
      </c>
      <c r="D43" s="32">
        <v>40</v>
      </c>
    </row>
    <row r="44" spans="1:4" x14ac:dyDescent="0.25">
      <c r="A44" s="5" t="s">
        <v>42</v>
      </c>
      <c r="B44" s="103"/>
      <c r="C44" s="44" t="str">
        <f>'Array Table'!B20</f>
        <v>Staphylococcus aureus</v>
      </c>
      <c r="D44" s="32">
        <v>40</v>
      </c>
    </row>
    <row r="45" spans="1:4" x14ac:dyDescent="0.25">
      <c r="A45" s="5" t="s">
        <v>43</v>
      </c>
      <c r="B45" s="103"/>
      <c r="C45" s="44" t="str">
        <f>'Array Table'!B21</f>
        <v>Yersinia enterocolitica</v>
      </c>
      <c r="D45" s="32">
        <v>40</v>
      </c>
    </row>
    <row r="46" spans="1:4" x14ac:dyDescent="0.25">
      <c r="A46" s="5" t="s">
        <v>44</v>
      </c>
      <c r="B46" s="103"/>
      <c r="C46" s="44" t="str">
        <f>'Array Table'!B22</f>
        <v>Yersinia pestis,Yersinia pseudotuberculosis</v>
      </c>
      <c r="D46" s="32">
        <v>40</v>
      </c>
    </row>
    <row r="47" spans="1:4" x14ac:dyDescent="0.25">
      <c r="A47" s="5" t="s">
        <v>45</v>
      </c>
      <c r="B47" s="103"/>
      <c r="C47" s="44" t="str">
        <f>'Array Table'!B23</f>
        <v>Pan Bacteria 1</v>
      </c>
      <c r="D47" s="32">
        <v>40</v>
      </c>
    </row>
    <row r="48" spans="1:4" x14ac:dyDescent="0.25">
      <c r="A48" s="5" t="s">
        <v>46</v>
      </c>
      <c r="B48" s="103"/>
      <c r="C48" s="44" t="str">
        <f>'Array Table'!B24</f>
        <v>Pan Bacteria 3</v>
      </c>
      <c r="D48" s="32">
        <v>40</v>
      </c>
    </row>
    <row r="49" spans="1:4" x14ac:dyDescent="0.25">
      <c r="A49" s="5" t="s">
        <v>47</v>
      </c>
      <c r="B49" s="103"/>
      <c r="C49" s="44" t="str">
        <f>'Array Table'!B25</f>
        <v>PPC</v>
      </c>
      <c r="D49" s="32">
        <v>40</v>
      </c>
    </row>
    <row r="50" spans="1:4" ht="15" customHeight="1" x14ac:dyDescent="0.25">
      <c r="A50" s="5" t="s">
        <v>48</v>
      </c>
      <c r="B50" s="103" t="s">
        <v>1577</v>
      </c>
      <c r="C50" s="44" t="str">
        <f>'Array Table'!B2</f>
        <v>Bacillus anthracis,Bacillus cereus</v>
      </c>
      <c r="D50" s="32"/>
    </row>
    <row r="51" spans="1:4" x14ac:dyDescent="0.25">
      <c r="A51" s="5" t="s">
        <v>49</v>
      </c>
      <c r="B51" s="103"/>
      <c r="C51" s="44" t="str">
        <f>'Array Table'!B3</f>
        <v>Bacillus sonorensis,Bacillus licheniformis</v>
      </c>
      <c r="D51" s="32"/>
    </row>
    <row r="52" spans="1:4" ht="15" customHeight="1" x14ac:dyDescent="0.25">
      <c r="A52" s="5" t="s">
        <v>50</v>
      </c>
      <c r="B52" s="103"/>
      <c r="C52" s="44" t="str">
        <f>'Array Table'!B4</f>
        <v>wzt</v>
      </c>
      <c r="D52" s="32"/>
    </row>
    <row r="53" spans="1:4" x14ac:dyDescent="0.25">
      <c r="A53" s="5" t="s">
        <v>51</v>
      </c>
      <c r="B53" s="103"/>
      <c r="C53" s="44" t="str">
        <f>'Array Table'!B5</f>
        <v>Campylobacter fetus</v>
      </c>
      <c r="D53" s="32"/>
    </row>
    <row r="54" spans="1:4" x14ac:dyDescent="0.25">
      <c r="A54" s="5" t="s">
        <v>52</v>
      </c>
      <c r="B54" s="103"/>
      <c r="C54" s="44" t="str">
        <f>'Array Table'!B6</f>
        <v>Campylobacter coli,Campylobacter subantarcticus,Campylobacter lari,Campylobacter jejuni</v>
      </c>
      <c r="D54" s="32"/>
    </row>
    <row r="55" spans="1:4" x14ac:dyDescent="0.25">
      <c r="A55" s="5" t="s">
        <v>53</v>
      </c>
      <c r="B55" s="103"/>
      <c r="C55" s="44" t="str">
        <f>'Array Table'!B7</f>
        <v>Klebsiella oxytoca,Enterobacter cloacae</v>
      </c>
      <c r="D55" s="32"/>
    </row>
    <row r="56" spans="1:4" x14ac:dyDescent="0.25">
      <c r="A56" s="5" t="s">
        <v>54</v>
      </c>
      <c r="B56" s="103"/>
      <c r="C56" s="44" t="str">
        <f>'Array Table'!B8</f>
        <v>Enterococcus gallinarum,Enterococcus casseliflavus</v>
      </c>
      <c r="D56" s="32"/>
    </row>
    <row r="57" spans="1:4" x14ac:dyDescent="0.25">
      <c r="A57" s="5" t="s">
        <v>55</v>
      </c>
      <c r="B57" s="103"/>
      <c r="C57" s="44" t="str">
        <f>'Array Table'!B9</f>
        <v>Enterococcus faecalis</v>
      </c>
      <c r="D57" s="32"/>
    </row>
    <row r="58" spans="1:4" x14ac:dyDescent="0.25">
      <c r="A58" s="5" t="s">
        <v>56</v>
      </c>
      <c r="B58" s="103"/>
      <c r="C58" s="44" t="str">
        <f>'Array Table'!B10</f>
        <v>Enterococcus faecium</v>
      </c>
      <c r="D58" s="32"/>
    </row>
    <row r="59" spans="1:4" x14ac:dyDescent="0.25">
      <c r="A59" s="5" t="s">
        <v>57</v>
      </c>
      <c r="B59" s="103"/>
      <c r="C59" s="44" t="str">
        <f>'Array Table'!B11</f>
        <v>Enterococcus italicus</v>
      </c>
      <c r="D59" s="32"/>
    </row>
    <row r="60" spans="1:4" x14ac:dyDescent="0.25">
      <c r="A60" s="5" t="s">
        <v>58</v>
      </c>
      <c r="B60" s="103"/>
      <c r="C60" s="44" t="str">
        <f>'Array Table'!B12</f>
        <v>Escherichia coli,Escherichia fergusonii,Shigella boydii,Shigella sonnei,Shigella dysenteriae,Shigella flexneri</v>
      </c>
      <c r="D60" s="32"/>
    </row>
    <row r="61" spans="1:4" x14ac:dyDescent="0.25">
      <c r="A61" s="5" t="s">
        <v>59</v>
      </c>
      <c r="B61" s="103"/>
      <c r="C61" s="44" t="str">
        <f>'Array Table'!B13</f>
        <v>eae</v>
      </c>
      <c r="D61" s="32"/>
    </row>
    <row r="62" spans="1:4" x14ac:dyDescent="0.25">
      <c r="A62" s="5" t="s">
        <v>60</v>
      </c>
      <c r="B62" s="103"/>
      <c r="C62" s="44" t="str">
        <f>'Array Table'!B14</f>
        <v>stx2A</v>
      </c>
      <c r="D62" s="32"/>
    </row>
    <row r="63" spans="1:4" x14ac:dyDescent="0.25">
      <c r="A63" s="5" t="s">
        <v>61</v>
      </c>
      <c r="B63" s="103"/>
      <c r="C63" s="44" t="str">
        <f>'Array Table'!B15</f>
        <v>stxA</v>
      </c>
      <c r="D63" s="32"/>
    </row>
    <row r="64" spans="1:4" x14ac:dyDescent="0.25">
      <c r="A64" s="5" t="s">
        <v>62</v>
      </c>
      <c r="B64" s="103"/>
      <c r="C64" s="44" t="str">
        <f>'Array Table'!B16</f>
        <v>Francisella novicida,Francisella tularensis</v>
      </c>
      <c r="D64" s="32"/>
    </row>
    <row r="65" spans="1:4" x14ac:dyDescent="0.25">
      <c r="A65" s="5" t="s">
        <v>63</v>
      </c>
      <c r="B65" s="103"/>
      <c r="C65" s="44" t="str">
        <f>'Array Table'!B17</f>
        <v>Listeria monocytogenes</v>
      </c>
      <c r="D65" s="32"/>
    </row>
    <row r="66" spans="1:4" x14ac:dyDescent="0.25">
      <c r="A66" s="5" t="s">
        <v>64</v>
      </c>
      <c r="B66" s="103"/>
      <c r="C66" s="44" t="str">
        <f>'Array Table'!B18</f>
        <v>Salmonella enterica</v>
      </c>
      <c r="D66" s="32"/>
    </row>
    <row r="67" spans="1:4" x14ac:dyDescent="0.25">
      <c r="A67" s="5" t="s">
        <v>65</v>
      </c>
      <c r="B67" s="103"/>
      <c r="C67" s="44" t="str">
        <f>'Array Table'!B19</f>
        <v>Shigella dysenteriae</v>
      </c>
      <c r="D67" s="32"/>
    </row>
    <row r="68" spans="1:4" x14ac:dyDescent="0.25">
      <c r="A68" s="5" t="s">
        <v>66</v>
      </c>
      <c r="B68" s="103"/>
      <c r="C68" s="44" t="str">
        <f>'Array Table'!B20</f>
        <v>Staphylococcus aureus</v>
      </c>
      <c r="D68" s="32"/>
    </row>
    <row r="69" spans="1:4" x14ac:dyDescent="0.25">
      <c r="A69" s="5" t="s">
        <v>67</v>
      </c>
      <c r="B69" s="103"/>
      <c r="C69" s="44" t="str">
        <f>'Array Table'!B21</f>
        <v>Yersinia enterocolitica</v>
      </c>
      <c r="D69" s="32"/>
    </row>
    <row r="70" spans="1:4" x14ac:dyDescent="0.25">
      <c r="A70" s="5" t="s">
        <v>68</v>
      </c>
      <c r="B70" s="103"/>
      <c r="C70" s="44" t="str">
        <f>'Array Table'!B22</f>
        <v>Yersinia pestis,Yersinia pseudotuberculosis</v>
      </c>
      <c r="D70" s="32"/>
    </row>
    <row r="71" spans="1:4" x14ac:dyDescent="0.25">
      <c r="A71" s="5" t="s">
        <v>69</v>
      </c>
      <c r="B71" s="103"/>
      <c r="C71" s="44" t="str">
        <f>'Array Table'!B23</f>
        <v>Pan Bacteria 1</v>
      </c>
      <c r="D71" s="32"/>
    </row>
    <row r="72" spans="1:4" x14ac:dyDescent="0.25">
      <c r="A72" s="5" t="s">
        <v>70</v>
      </c>
      <c r="B72" s="103"/>
      <c r="C72" s="44" t="str">
        <f>'Array Table'!B24</f>
        <v>Pan Bacteria 3</v>
      </c>
      <c r="D72" s="32"/>
    </row>
    <row r="73" spans="1:4" x14ac:dyDescent="0.25">
      <c r="A73" s="5" t="s">
        <v>71</v>
      </c>
      <c r="B73" s="103"/>
      <c r="C73" s="44" t="str">
        <f>'Array Table'!B25</f>
        <v>PPC</v>
      </c>
      <c r="D73" s="32"/>
    </row>
    <row r="74" spans="1:4" x14ac:dyDescent="0.25">
      <c r="A74" s="5" t="s">
        <v>72</v>
      </c>
      <c r="B74" s="103" t="s">
        <v>1578</v>
      </c>
      <c r="C74" s="44" t="str">
        <f>'Array Table'!B2</f>
        <v>Bacillus anthracis,Bacillus cereus</v>
      </c>
      <c r="D74" s="32"/>
    </row>
    <row r="75" spans="1:4" x14ac:dyDescent="0.25">
      <c r="A75" s="5" t="s">
        <v>73</v>
      </c>
      <c r="B75" s="103"/>
      <c r="C75" s="44" t="str">
        <f>'Array Table'!B3</f>
        <v>Bacillus sonorensis,Bacillus licheniformis</v>
      </c>
      <c r="D75" s="32"/>
    </row>
    <row r="76" spans="1:4" x14ac:dyDescent="0.25">
      <c r="A76" s="5" t="s">
        <v>74</v>
      </c>
      <c r="B76" s="103"/>
      <c r="C76" s="44" t="str">
        <f>'Array Table'!B4</f>
        <v>wzt</v>
      </c>
      <c r="D76" s="32"/>
    </row>
    <row r="77" spans="1:4" ht="15" customHeight="1" x14ac:dyDescent="0.25">
      <c r="A77" s="5" t="s">
        <v>75</v>
      </c>
      <c r="B77" s="103"/>
      <c r="C77" s="44" t="str">
        <f>'Array Table'!B5</f>
        <v>Campylobacter fetus</v>
      </c>
      <c r="D77" s="32"/>
    </row>
    <row r="78" spans="1:4" x14ac:dyDescent="0.25">
      <c r="A78" s="5" t="s">
        <v>76</v>
      </c>
      <c r="B78" s="103"/>
      <c r="C78" s="44" t="str">
        <f>'Array Table'!B6</f>
        <v>Campylobacter coli,Campylobacter subantarcticus,Campylobacter lari,Campylobacter jejuni</v>
      </c>
      <c r="D78" s="32"/>
    </row>
    <row r="79" spans="1:4" x14ac:dyDescent="0.25">
      <c r="A79" s="5" t="s">
        <v>77</v>
      </c>
      <c r="B79" s="103"/>
      <c r="C79" s="44" t="str">
        <f>'Array Table'!B7</f>
        <v>Klebsiella oxytoca,Enterobacter cloacae</v>
      </c>
      <c r="D79" s="32"/>
    </row>
    <row r="80" spans="1:4" x14ac:dyDescent="0.25">
      <c r="A80" s="5" t="s">
        <v>78</v>
      </c>
      <c r="B80" s="103"/>
      <c r="C80" s="44" t="str">
        <f>'Array Table'!B8</f>
        <v>Enterococcus gallinarum,Enterococcus casseliflavus</v>
      </c>
      <c r="D80" s="32"/>
    </row>
    <row r="81" spans="1:4" x14ac:dyDescent="0.25">
      <c r="A81" s="5" t="s">
        <v>79</v>
      </c>
      <c r="B81" s="103"/>
      <c r="C81" s="44" t="str">
        <f>'Array Table'!B9</f>
        <v>Enterococcus faecalis</v>
      </c>
      <c r="D81" s="32"/>
    </row>
    <row r="82" spans="1:4" x14ac:dyDescent="0.25">
      <c r="A82" s="5" t="s">
        <v>80</v>
      </c>
      <c r="B82" s="103"/>
      <c r="C82" s="44" t="str">
        <f>'Array Table'!B10</f>
        <v>Enterococcus faecium</v>
      </c>
      <c r="D82" s="32"/>
    </row>
    <row r="83" spans="1:4" x14ac:dyDescent="0.25">
      <c r="A83" s="5" t="s">
        <v>81</v>
      </c>
      <c r="B83" s="103"/>
      <c r="C83" s="44" t="str">
        <f>'Array Table'!B11</f>
        <v>Enterococcus italicus</v>
      </c>
      <c r="D83" s="32"/>
    </row>
    <row r="84" spans="1:4" x14ac:dyDescent="0.25">
      <c r="A84" s="5" t="s">
        <v>82</v>
      </c>
      <c r="B84" s="103"/>
      <c r="C84" s="44" t="str">
        <f>'Array Table'!B12</f>
        <v>Escherichia coli,Escherichia fergusonii,Shigella boydii,Shigella sonnei,Shigella dysenteriae,Shigella flexneri</v>
      </c>
      <c r="D84" s="32"/>
    </row>
    <row r="85" spans="1:4" x14ac:dyDescent="0.25">
      <c r="A85" s="5" t="s">
        <v>83</v>
      </c>
      <c r="B85" s="103"/>
      <c r="C85" s="44" t="str">
        <f>'Array Table'!B13</f>
        <v>eae</v>
      </c>
      <c r="D85" s="32"/>
    </row>
    <row r="86" spans="1:4" x14ac:dyDescent="0.25">
      <c r="A86" s="20" t="s">
        <v>84</v>
      </c>
      <c r="B86" s="103"/>
      <c r="C86" s="44" t="str">
        <f>'Array Table'!B14</f>
        <v>stx2A</v>
      </c>
      <c r="D86" s="32"/>
    </row>
    <row r="87" spans="1:4" x14ac:dyDescent="0.25">
      <c r="A87" s="20" t="s">
        <v>85</v>
      </c>
      <c r="B87" s="103"/>
      <c r="C87" s="44" t="str">
        <f>'Array Table'!B15</f>
        <v>stxA</v>
      </c>
      <c r="D87" s="32"/>
    </row>
    <row r="88" spans="1:4" x14ac:dyDescent="0.25">
      <c r="A88" s="20" t="s">
        <v>100</v>
      </c>
      <c r="B88" s="103"/>
      <c r="C88" s="44" t="str">
        <f>'Array Table'!B16</f>
        <v>Francisella novicida,Francisella tularensis</v>
      </c>
      <c r="D88" s="32"/>
    </row>
    <row r="89" spans="1:4" x14ac:dyDescent="0.25">
      <c r="A89" s="20" t="s">
        <v>101</v>
      </c>
      <c r="B89" s="103"/>
      <c r="C89" s="44" t="str">
        <f>'Array Table'!B17</f>
        <v>Listeria monocytogenes</v>
      </c>
      <c r="D89" s="32"/>
    </row>
    <row r="90" spans="1:4" x14ac:dyDescent="0.25">
      <c r="A90" s="20" t="s">
        <v>102</v>
      </c>
      <c r="B90" s="103"/>
      <c r="C90" s="44" t="str">
        <f>'Array Table'!B18</f>
        <v>Salmonella enterica</v>
      </c>
      <c r="D90" s="32"/>
    </row>
    <row r="91" spans="1:4" x14ac:dyDescent="0.25">
      <c r="A91" s="20" t="s">
        <v>103</v>
      </c>
      <c r="B91" s="103"/>
      <c r="C91" s="44" t="str">
        <f>'Array Table'!B19</f>
        <v>Shigella dysenteriae</v>
      </c>
      <c r="D91" s="32"/>
    </row>
    <row r="92" spans="1:4" x14ac:dyDescent="0.25">
      <c r="A92" s="20" t="s">
        <v>104</v>
      </c>
      <c r="B92" s="103"/>
      <c r="C92" s="44" t="str">
        <f>'Array Table'!B20</f>
        <v>Staphylococcus aureus</v>
      </c>
      <c r="D92" s="32"/>
    </row>
    <row r="93" spans="1:4" x14ac:dyDescent="0.25">
      <c r="A93" s="20" t="s">
        <v>105</v>
      </c>
      <c r="B93" s="103"/>
      <c r="C93" s="44" t="str">
        <f>'Array Table'!B21</f>
        <v>Yersinia enterocolitica</v>
      </c>
      <c r="D93" s="32"/>
    </row>
    <row r="94" spans="1:4" x14ac:dyDescent="0.25">
      <c r="A94" s="20" t="s">
        <v>106</v>
      </c>
      <c r="B94" s="103"/>
      <c r="C94" s="44" t="str">
        <f>'Array Table'!B22</f>
        <v>Yersinia pestis,Yersinia pseudotuberculosis</v>
      </c>
      <c r="D94" s="32"/>
    </row>
    <row r="95" spans="1:4" x14ac:dyDescent="0.25">
      <c r="A95" s="20" t="s">
        <v>107</v>
      </c>
      <c r="B95" s="103"/>
      <c r="C95" s="44" t="str">
        <f>'Array Table'!B23</f>
        <v>Pan Bacteria 1</v>
      </c>
      <c r="D95" s="32"/>
    </row>
    <row r="96" spans="1:4" x14ac:dyDescent="0.25">
      <c r="A96" s="20" t="s">
        <v>108</v>
      </c>
      <c r="B96" s="103"/>
      <c r="C96" s="44" t="str">
        <f>'Array Table'!B24</f>
        <v>Pan Bacteria 3</v>
      </c>
      <c r="D96" s="32"/>
    </row>
    <row r="97" spans="1:4" x14ac:dyDescent="0.25">
      <c r="A97" s="20" t="s">
        <v>109</v>
      </c>
      <c r="B97" s="103"/>
      <c r="C97" s="44" t="str">
        <f>'Array Table'!B25</f>
        <v>PPC</v>
      </c>
      <c r="D97" s="32"/>
    </row>
    <row r="98" spans="1:4" x14ac:dyDescent="0.25">
      <c r="B98" s="16"/>
    </row>
    <row r="99" spans="1:4" x14ac:dyDescent="0.25">
      <c r="B99" s="16"/>
    </row>
    <row r="100" spans="1:4" x14ac:dyDescent="0.25">
      <c r="B100" s="16"/>
    </row>
    <row r="101" spans="1:4" x14ac:dyDescent="0.25">
      <c r="B101" s="16"/>
    </row>
  </sheetData>
  <mergeCells count="4">
    <mergeCell ref="B2:B25"/>
    <mergeCell ref="B26:B49"/>
    <mergeCell ref="B50:B73"/>
    <mergeCell ref="B74:B9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7"/>
  <sheetViews>
    <sheetView workbookViewId="0">
      <selection activeCell="C1" sqref="C1"/>
    </sheetView>
  </sheetViews>
  <sheetFormatPr defaultRowHeight="15" x14ac:dyDescent="0.25"/>
  <cols>
    <col min="2" max="2" width="9.140625" style="70"/>
    <col min="3" max="3" width="26.42578125" style="70" customWidth="1"/>
    <col min="4" max="4" width="12.85546875" customWidth="1"/>
  </cols>
  <sheetData>
    <row r="1" spans="1:4" x14ac:dyDescent="0.25">
      <c r="A1" s="18" t="s">
        <v>0</v>
      </c>
      <c r="B1" s="18" t="s">
        <v>1546</v>
      </c>
      <c r="C1" s="46" t="s">
        <v>1543</v>
      </c>
      <c r="D1" s="19" t="s">
        <v>1549</v>
      </c>
    </row>
    <row r="2" spans="1:4" ht="15" customHeight="1" x14ac:dyDescent="0.25">
      <c r="A2" s="5" t="s">
        <v>1</v>
      </c>
      <c r="B2" s="103" t="s">
        <v>86</v>
      </c>
      <c r="C2" s="44" t="str">
        <f>'Array Table'!B2</f>
        <v>Bacillus anthracis,Bacillus cereus</v>
      </c>
      <c r="D2" s="32">
        <v>40</v>
      </c>
    </row>
    <row r="3" spans="1:4" x14ac:dyDescent="0.25">
      <c r="A3" s="5" t="s">
        <v>2</v>
      </c>
      <c r="B3" s="103"/>
      <c r="C3" s="44" t="str">
        <f>'Array Table'!B3</f>
        <v>Bacillus sonorensis,Bacillus licheniformis</v>
      </c>
      <c r="D3" s="32">
        <v>40</v>
      </c>
    </row>
    <row r="4" spans="1:4" x14ac:dyDescent="0.25">
      <c r="A4" s="5" t="s">
        <v>3</v>
      </c>
      <c r="B4" s="103"/>
      <c r="C4" s="44" t="str">
        <f>'Array Table'!B4</f>
        <v>wzt</v>
      </c>
      <c r="D4" s="32">
        <v>40</v>
      </c>
    </row>
    <row r="5" spans="1:4" x14ac:dyDescent="0.25">
      <c r="A5" s="5" t="s">
        <v>4</v>
      </c>
      <c r="B5" s="103"/>
      <c r="C5" s="44" t="str">
        <f>'Array Table'!B5</f>
        <v>Campylobacter fetus</v>
      </c>
      <c r="D5" s="32">
        <v>40</v>
      </c>
    </row>
    <row r="6" spans="1:4" x14ac:dyDescent="0.25">
      <c r="A6" s="5" t="s">
        <v>5</v>
      </c>
      <c r="B6" s="103"/>
      <c r="C6" s="44" t="str">
        <f>'Array Table'!B6</f>
        <v>Campylobacter coli,Campylobacter subantarcticus,Campylobacter lari,Campylobacter jejuni</v>
      </c>
      <c r="D6" s="32">
        <v>40</v>
      </c>
    </row>
    <row r="7" spans="1:4" x14ac:dyDescent="0.25">
      <c r="A7" s="5" t="s">
        <v>6</v>
      </c>
      <c r="B7" s="103"/>
      <c r="C7" s="44" t="str">
        <f>'Array Table'!B7</f>
        <v>Klebsiella oxytoca,Enterobacter cloacae</v>
      </c>
      <c r="D7" s="32">
        <v>40</v>
      </c>
    </row>
    <row r="8" spans="1:4" x14ac:dyDescent="0.25">
      <c r="A8" s="5" t="s">
        <v>7</v>
      </c>
      <c r="B8" s="103"/>
      <c r="C8" s="44" t="str">
        <f>'Array Table'!B8</f>
        <v>Enterococcus gallinarum,Enterococcus casseliflavus</v>
      </c>
      <c r="D8" s="32">
        <v>40</v>
      </c>
    </row>
    <row r="9" spans="1:4" x14ac:dyDescent="0.25">
      <c r="A9" s="5" t="s">
        <v>8</v>
      </c>
      <c r="B9" s="103"/>
      <c r="C9" s="44" t="str">
        <f>'Array Table'!B9</f>
        <v>Enterococcus faecalis</v>
      </c>
      <c r="D9" s="32">
        <v>40</v>
      </c>
    </row>
    <row r="10" spans="1:4" x14ac:dyDescent="0.25">
      <c r="A10" s="5" t="s">
        <v>9</v>
      </c>
      <c r="B10" s="103"/>
      <c r="C10" s="44" t="str">
        <f>'Array Table'!B10</f>
        <v>Enterococcus faecium</v>
      </c>
      <c r="D10" s="32">
        <v>40</v>
      </c>
    </row>
    <row r="11" spans="1:4" x14ac:dyDescent="0.25">
      <c r="A11" s="5" t="s">
        <v>10</v>
      </c>
      <c r="B11" s="103"/>
      <c r="C11" s="44" t="str">
        <f>'Array Table'!B11</f>
        <v>Enterococcus italicus</v>
      </c>
      <c r="D11" s="32">
        <v>40</v>
      </c>
    </row>
    <row r="12" spans="1:4" x14ac:dyDescent="0.25">
      <c r="A12" s="4" t="s">
        <v>11</v>
      </c>
      <c r="B12" s="103"/>
      <c r="C12" s="44" t="str">
        <f>'Array Table'!B12</f>
        <v>Escherichia coli,Escherichia fergusonii,Shigella boydii,Shigella sonnei,Shigella dysenteriae,Shigella flexneri</v>
      </c>
      <c r="D12" s="32">
        <v>40</v>
      </c>
    </row>
    <row r="13" spans="1:4" x14ac:dyDescent="0.25">
      <c r="A13" s="4" t="s">
        <v>12</v>
      </c>
      <c r="B13" s="103"/>
      <c r="C13" s="44" t="str">
        <f>'Array Table'!B13</f>
        <v>eae</v>
      </c>
      <c r="D13" s="32">
        <v>40</v>
      </c>
    </row>
    <row r="14" spans="1:4" x14ac:dyDescent="0.25">
      <c r="A14" s="4" t="s">
        <v>13</v>
      </c>
      <c r="B14" s="103"/>
      <c r="C14" s="44" t="str">
        <f>'Array Table'!B14</f>
        <v>stx2A</v>
      </c>
      <c r="D14" s="32">
        <v>40</v>
      </c>
    </row>
    <row r="15" spans="1:4" x14ac:dyDescent="0.25">
      <c r="A15" s="4" t="s">
        <v>14</v>
      </c>
      <c r="B15" s="103"/>
      <c r="C15" s="44" t="str">
        <f>'Array Table'!B15</f>
        <v>stxA</v>
      </c>
      <c r="D15" s="32">
        <v>40</v>
      </c>
    </row>
    <row r="16" spans="1:4" x14ac:dyDescent="0.25">
      <c r="A16" s="4" t="s">
        <v>15</v>
      </c>
      <c r="B16" s="103"/>
      <c r="C16" s="44" t="str">
        <f>'Array Table'!B16</f>
        <v>Francisella novicida,Francisella tularensis</v>
      </c>
      <c r="D16" s="32">
        <v>40</v>
      </c>
    </row>
    <row r="17" spans="1:4" x14ac:dyDescent="0.25">
      <c r="A17" s="4" t="s">
        <v>16</v>
      </c>
      <c r="B17" s="103"/>
      <c r="C17" s="44" t="str">
        <f>'Array Table'!B17</f>
        <v>Listeria monocytogenes</v>
      </c>
      <c r="D17" s="32">
        <v>40</v>
      </c>
    </row>
    <row r="18" spans="1:4" x14ac:dyDescent="0.25">
      <c r="A18" s="4" t="s">
        <v>17</v>
      </c>
      <c r="B18" s="103"/>
      <c r="C18" s="44" t="str">
        <f>'Array Table'!B18</f>
        <v>Salmonella enterica</v>
      </c>
      <c r="D18" s="32">
        <v>40</v>
      </c>
    </row>
    <row r="19" spans="1:4" x14ac:dyDescent="0.25">
      <c r="A19" s="4" t="s">
        <v>18</v>
      </c>
      <c r="B19" s="103"/>
      <c r="C19" s="44" t="str">
        <f>'Array Table'!B19</f>
        <v>Shigella dysenteriae</v>
      </c>
      <c r="D19" s="32">
        <v>40</v>
      </c>
    </row>
    <row r="20" spans="1:4" x14ac:dyDescent="0.25">
      <c r="A20" s="4" t="s">
        <v>19</v>
      </c>
      <c r="B20" s="103"/>
      <c r="C20" s="44" t="str">
        <f>'Array Table'!B20</f>
        <v>Staphylococcus aureus</v>
      </c>
      <c r="D20" s="32">
        <v>30</v>
      </c>
    </row>
    <row r="21" spans="1:4" x14ac:dyDescent="0.25">
      <c r="A21" s="4" t="s">
        <v>20</v>
      </c>
      <c r="B21" s="103"/>
      <c r="C21" s="44" t="str">
        <f>'Array Table'!B21</f>
        <v>Yersinia enterocolitica</v>
      </c>
      <c r="D21" s="32">
        <v>30</v>
      </c>
    </row>
    <row r="22" spans="1:4" x14ac:dyDescent="0.25">
      <c r="A22" s="4" t="s">
        <v>21</v>
      </c>
      <c r="B22" s="103"/>
      <c r="C22" s="44" t="str">
        <f>'Array Table'!B22</f>
        <v>Yersinia pestis,Yersinia pseudotuberculosis</v>
      </c>
      <c r="D22" s="32">
        <v>31</v>
      </c>
    </row>
    <row r="23" spans="1:4" x14ac:dyDescent="0.25">
      <c r="A23" s="4" t="s">
        <v>22</v>
      </c>
      <c r="B23" s="103"/>
      <c r="C23" s="44" t="str">
        <f>'Array Table'!B23</f>
        <v>Pan Bacteria 1</v>
      </c>
      <c r="D23" s="32">
        <v>30</v>
      </c>
    </row>
    <row r="24" spans="1:4" x14ac:dyDescent="0.25">
      <c r="A24" s="4" t="s">
        <v>23</v>
      </c>
      <c r="B24" s="103"/>
      <c r="C24" s="44" t="str">
        <f>'Array Table'!B24</f>
        <v>Pan Bacteria 3</v>
      </c>
      <c r="D24" s="32">
        <v>36</v>
      </c>
    </row>
    <row r="25" spans="1:4" x14ac:dyDescent="0.25">
      <c r="A25" s="4" t="s">
        <v>24</v>
      </c>
      <c r="B25" s="103"/>
      <c r="C25" s="44" t="str">
        <f>'Array Table'!B25</f>
        <v>PPC</v>
      </c>
      <c r="D25" s="32">
        <v>40</v>
      </c>
    </row>
    <row r="26" spans="1:4" ht="15" customHeight="1" x14ac:dyDescent="0.25">
      <c r="A26" s="4" t="s">
        <v>25</v>
      </c>
      <c r="B26" s="103" t="s">
        <v>87</v>
      </c>
      <c r="C26" s="44" t="str">
        <f>'Array Table'!B2</f>
        <v>Bacillus anthracis,Bacillus cereus</v>
      </c>
      <c r="D26" s="32">
        <v>40</v>
      </c>
    </row>
    <row r="27" spans="1:4" x14ac:dyDescent="0.25">
      <c r="A27" s="4" t="s">
        <v>26</v>
      </c>
      <c r="B27" s="103"/>
      <c r="C27" s="44" t="str">
        <f>'Array Table'!B3</f>
        <v>Bacillus sonorensis,Bacillus licheniformis</v>
      </c>
      <c r="D27" s="32">
        <v>40</v>
      </c>
    </row>
    <row r="28" spans="1:4" x14ac:dyDescent="0.25">
      <c r="A28" s="4" t="s">
        <v>27</v>
      </c>
      <c r="B28" s="103"/>
      <c r="C28" s="44" t="str">
        <f>'Array Table'!B4</f>
        <v>wzt</v>
      </c>
      <c r="D28" s="32">
        <v>40</v>
      </c>
    </row>
    <row r="29" spans="1:4" x14ac:dyDescent="0.25">
      <c r="A29" s="4" t="s">
        <v>28</v>
      </c>
      <c r="B29" s="103"/>
      <c r="C29" s="44" t="str">
        <f>'Array Table'!B5</f>
        <v>Campylobacter fetus</v>
      </c>
      <c r="D29" s="32">
        <v>40</v>
      </c>
    </row>
    <row r="30" spans="1:4" x14ac:dyDescent="0.25">
      <c r="A30" s="4" t="s">
        <v>29</v>
      </c>
      <c r="B30" s="103"/>
      <c r="C30" s="44" t="str">
        <f>'Array Table'!B6</f>
        <v>Campylobacter coli,Campylobacter subantarcticus,Campylobacter lari,Campylobacter jejuni</v>
      </c>
      <c r="D30" s="32">
        <v>40</v>
      </c>
    </row>
    <row r="31" spans="1:4" x14ac:dyDescent="0.25">
      <c r="A31" s="4" t="s">
        <v>30</v>
      </c>
      <c r="B31" s="103"/>
      <c r="C31" s="44" t="str">
        <f>'Array Table'!B7</f>
        <v>Klebsiella oxytoca,Enterobacter cloacae</v>
      </c>
      <c r="D31" s="32">
        <v>40</v>
      </c>
    </row>
    <row r="32" spans="1:4" x14ac:dyDescent="0.25">
      <c r="A32" s="4" t="s">
        <v>31</v>
      </c>
      <c r="B32" s="103"/>
      <c r="C32" s="44" t="str">
        <f>'Array Table'!B8</f>
        <v>Enterococcus gallinarum,Enterococcus casseliflavus</v>
      </c>
      <c r="D32" s="32">
        <v>40</v>
      </c>
    </row>
    <row r="33" spans="1:4" x14ac:dyDescent="0.25">
      <c r="A33" s="4" t="s">
        <v>32</v>
      </c>
      <c r="B33" s="103"/>
      <c r="C33" s="44" t="str">
        <f>'Array Table'!B9</f>
        <v>Enterococcus faecalis</v>
      </c>
      <c r="D33" s="32">
        <v>40</v>
      </c>
    </row>
    <row r="34" spans="1:4" x14ac:dyDescent="0.25">
      <c r="A34" s="4" t="s">
        <v>33</v>
      </c>
      <c r="B34" s="103"/>
      <c r="C34" s="44" t="str">
        <f>'Array Table'!B10</f>
        <v>Enterococcus faecium</v>
      </c>
      <c r="D34" s="32">
        <v>40</v>
      </c>
    </row>
    <row r="35" spans="1:4" x14ac:dyDescent="0.25">
      <c r="A35" s="4" t="s">
        <v>34</v>
      </c>
      <c r="B35" s="103"/>
      <c r="C35" s="44" t="str">
        <f>'Array Table'!B11</f>
        <v>Enterococcus italicus</v>
      </c>
      <c r="D35" s="32">
        <v>40</v>
      </c>
    </row>
    <row r="36" spans="1:4" x14ac:dyDescent="0.25">
      <c r="A36" s="4" t="s">
        <v>35</v>
      </c>
      <c r="B36" s="103"/>
      <c r="C36" s="44" t="str">
        <f>'Array Table'!B12</f>
        <v>Escherichia coli,Escherichia fergusonii,Shigella boydii,Shigella sonnei,Shigella dysenteriae,Shigella flexneri</v>
      </c>
      <c r="D36" s="32">
        <v>40</v>
      </c>
    </row>
    <row r="37" spans="1:4" x14ac:dyDescent="0.25">
      <c r="A37" s="4" t="s">
        <v>36</v>
      </c>
      <c r="B37" s="103"/>
      <c r="C37" s="44" t="str">
        <f>'Array Table'!B13</f>
        <v>eae</v>
      </c>
      <c r="D37" s="32">
        <v>40</v>
      </c>
    </row>
    <row r="38" spans="1:4" x14ac:dyDescent="0.25">
      <c r="A38" s="5" t="s">
        <v>99</v>
      </c>
      <c r="B38" s="103"/>
      <c r="C38" s="44" t="str">
        <f>'Array Table'!B14</f>
        <v>stx2A</v>
      </c>
      <c r="D38" s="32">
        <v>40</v>
      </c>
    </row>
    <row r="39" spans="1:4" x14ac:dyDescent="0.25">
      <c r="A39" s="5" t="s">
        <v>37</v>
      </c>
      <c r="B39" s="103"/>
      <c r="C39" s="44" t="str">
        <f>'Array Table'!B15</f>
        <v>stxA</v>
      </c>
      <c r="D39" s="32">
        <v>40</v>
      </c>
    </row>
    <row r="40" spans="1:4" x14ac:dyDescent="0.25">
      <c r="A40" s="5" t="s">
        <v>38</v>
      </c>
      <c r="B40" s="103"/>
      <c r="C40" s="44" t="str">
        <f>'Array Table'!B16</f>
        <v>Francisella novicida,Francisella tularensis</v>
      </c>
      <c r="D40" s="32">
        <v>40</v>
      </c>
    </row>
    <row r="41" spans="1:4" x14ac:dyDescent="0.25">
      <c r="A41" s="5" t="s">
        <v>39</v>
      </c>
      <c r="B41" s="103"/>
      <c r="C41" s="44" t="str">
        <f>'Array Table'!B17</f>
        <v>Listeria monocytogenes</v>
      </c>
      <c r="D41" s="32">
        <v>40</v>
      </c>
    </row>
    <row r="42" spans="1:4" x14ac:dyDescent="0.25">
      <c r="A42" s="5" t="s">
        <v>40</v>
      </c>
      <c r="B42" s="103"/>
      <c r="C42" s="44" t="str">
        <f>'Array Table'!B18</f>
        <v>Salmonella enterica</v>
      </c>
      <c r="D42" s="32">
        <v>40</v>
      </c>
    </row>
    <row r="43" spans="1:4" x14ac:dyDescent="0.25">
      <c r="A43" s="5" t="s">
        <v>41</v>
      </c>
      <c r="B43" s="103"/>
      <c r="C43" s="44" t="str">
        <f>'Array Table'!B19</f>
        <v>Shigella dysenteriae</v>
      </c>
      <c r="D43" s="32">
        <v>40</v>
      </c>
    </row>
    <row r="44" spans="1:4" x14ac:dyDescent="0.25">
      <c r="A44" s="5" t="s">
        <v>42</v>
      </c>
      <c r="B44" s="103"/>
      <c r="C44" s="44" t="str">
        <f>'Array Table'!B20</f>
        <v>Staphylococcus aureus</v>
      </c>
      <c r="D44" s="32">
        <v>40</v>
      </c>
    </row>
    <row r="45" spans="1:4" x14ac:dyDescent="0.25">
      <c r="A45" s="5" t="s">
        <v>43</v>
      </c>
      <c r="B45" s="103"/>
      <c r="C45" s="44" t="str">
        <f>'Array Table'!B21</f>
        <v>Yersinia enterocolitica</v>
      </c>
      <c r="D45" s="32">
        <v>40</v>
      </c>
    </row>
    <row r="46" spans="1:4" x14ac:dyDescent="0.25">
      <c r="A46" s="5" t="s">
        <v>44</v>
      </c>
      <c r="B46" s="103"/>
      <c r="C46" s="44" t="str">
        <f>'Array Table'!B22</f>
        <v>Yersinia pestis,Yersinia pseudotuberculosis</v>
      </c>
      <c r="D46" s="32">
        <v>40</v>
      </c>
    </row>
    <row r="47" spans="1:4" x14ac:dyDescent="0.25">
      <c r="A47" s="5" t="s">
        <v>45</v>
      </c>
      <c r="B47" s="103"/>
      <c r="C47" s="44" t="str">
        <f>'Array Table'!B23</f>
        <v>Pan Bacteria 1</v>
      </c>
      <c r="D47" s="32">
        <v>40</v>
      </c>
    </row>
    <row r="48" spans="1:4" x14ac:dyDescent="0.25">
      <c r="A48" s="5" t="s">
        <v>46</v>
      </c>
      <c r="B48" s="103"/>
      <c r="C48" s="44" t="str">
        <f>'Array Table'!B24</f>
        <v>Pan Bacteria 3</v>
      </c>
      <c r="D48" s="32">
        <v>40</v>
      </c>
    </row>
    <row r="49" spans="1:4" x14ac:dyDescent="0.25">
      <c r="A49" s="5" t="s">
        <v>47</v>
      </c>
      <c r="B49" s="103"/>
      <c r="C49" s="44" t="str">
        <f>'Array Table'!B25</f>
        <v>PPC</v>
      </c>
      <c r="D49" s="32">
        <v>40</v>
      </c>
    </row>
    <row r="50" spans="1:4" ht="15" customHeight="1" x14ac:dyDescent="0.25">
      <c r="A50" s="5" t="s">
        <v>48</v>
      </c>
      <c r="B50" s="103" t="s">
        <v>88</v>
      </c>
      <c r="C50" s="44" t="str">
        <f>'Array Table'!B2</f>
        <v>Bacillus anthracis,Bacillus cereus</v>
      </c>
      <c r="D50" s="32"/>
    </row>
    <row r="51" spans="1:4" x14ac:dyDescent="0.25">
      <c r="A51" s="5" t="s">
        <v>49</v>
      </c>
      <c r="B51" s="103"/>
      <c r="C51" s="44" t="str">
        <f>'Array Table'!B3</f>
        <v>Bacillus sonorensis,Bacillus licheniformis</v>
      </c>
      <c r="D51" s="32"/>
    </row>
    <row r="52" spans="1:4" x14ac:dyDescent="0.25">
      <c r="A52" s="5" t="s">
        <v>50</v>
      </c>
      <c r="B52" s="103"/>
      <c r="C52" s="44" t="str">
        <f>'Array Table'!B4</f>
        <v>wzt</v>
      </c>
      <c r="D52" s="32"/>
    </row>
    <row r="53" spans="1:4" x14ac:dyDescent="0.25">
      <c r="A53" s="5" t="s">
        <v>51</v>
      </c>
      <c r="B53" s="103"/>
      <c r="C53" s="44" t="str">
        <f>'Array Table'!B5</f>
        <v>Campylobacter fetus</v>
      </c>
      <c r="D53" s="32"/>
    </row>
    <row r="54" spans="1:4" x14ac:dyDescent="0.25">
      <c r="A54" s="5" t="s">
        <v>52</v>
      </c>
      <c r="B54" s="103"/>
      <c r="C54" s="44" t="str">
        <f>'Array Table'!B6</f>
        <v>Campylobacter coli,Campylobacter subantarcticus,Campylobacter lari,Campylobacter jejuni</v>
      </c>
      <c r="D54" s="32"/>
    </row>
    <row r="55" spans="1:4" x14ac:dyDescent="0.25">
      <c r="A55" s="5" t="s">
        <v>53</v>
      </c>
      <c r="B55" s="103"/>
      <c r="C55" s="44" t="str">
        <f>'Array Table'!B7</f>
        <v>Klebsiella oxytoca,Enterobacter cloacae</v>
      </c>
      <c r="D55" s="32"/>
    </row>
    <row r="56" spans="1:4" x14ac:dyDescent="0.25">
      <c r="A56" s="5" t="s">
        <v>54</v>
      </c>
      <c r="B56" s="103"/>
      <c r="C56" s="44" t="str">
        <f>'Array Table'!B8</f>
        <v>Enterococcus gallinarum,Enterococcus casseliflavus</v>
      </c>
      <c r="D56" s="32"/>
    </row>
    <row r="57" spans="1:4" x14ac:dyDescent="0.25">
      <c r="A57" s="5" t="s">
        <v>55</v>
      </c>
      <c r="B57" s="103"/>
      <c r="C57" s="44" t="str">
        <f>'Array Table'!B9</f>
        <v>Enterococcus faecalis</v>
      </c>
      <c r="D57" s="32"/>
    </row>
    <row r="58" spans="1:4" x14ac:dyDescent="0.25">
      <c r="A58" s="5" t="s">
        <v>56</v>
      </c>
      <c r="B58" s="103"/>
      <c r="C58" s="44" t="str">
        <f>'Array Table'!B10</f>
        <v>Enterococcus faecium</v>
      </c>
      <c r="D58" s="32"/>
    </row>
    <row r="59" spans="1:4" x14ac:dyDescent="0.25">
      <c r="A59" s="5" t="s">
        <v>57</v>
      </c>
      <c r="B59" s="103"/>
      <c r="C59" s="44" t="str">
        <f>'Array Table'!B11</f>
        <v>Enterococcus italicus</v>
      </c>
      <c r="D59" s="32"/>
    </row>
    <row r="60" spans="1:4" x14ac:dyDescent="0.25">
      <c r="A60" s="5" t="s">
        <v>58</v>
      </c>
      <c r="B60" s="103"/>
      <c r="C60" s="44" t="str">
        <f>'Array Table'!B12</f>
        <v>Escherichia coli,Escherichia fergusonii,Shigella boydii,Shigella sonnei,Shigella dysenteriae,Shigella flexneri</v>
      </c>
      <c r="D60" s="32"/>
    </row>
    <row r="61" spans="1:4" x14ac:dyDescent="0.25">
      <c r="A61" s="5" t="s">
        <v>59</v>
      </c>
      <c r="B61" s="103"/>
      <c r="C61" s="44" t="str">
        <f>'Array Table'!B13</f>
        <v>eae</v>
      </c>
      <c r="D61" s="32"/>
    </row>
    <row r="62" spans="1:4" x14ac:dyDescent="0.25">
      <c r="A62" s="5" t="s">
        <v>60</v>
      </c>
      <c r="B62" s="103"/>
      <c r="C62" s="44" t="str">
        <f>'Array Table'!B14</f>
        <v>stx2A</v>
      </c>
      <c r="D62" s="32"/>
    </row>
    <row r="63" spans="1:4" x14ac:dyDescent="0.25">
      <c r="A63" s="5" t="s">
        <v>61</v>
      </c>
      <c r="B63" s="103"/>
      <c r="C63" s="44" t="str">
        <f>'Array Table'!B15</f>
        <v>stxA</v>
      </c>
      <c r="D63" s="32"/>
    </row>
    <row r="64" spans="1:4" x14ac:dyDescent="0.25">
      <c r="A64" s="5" t="s">
        <v>62</v>
      </c>
      <c r="B64" s="103"/>
      <c r="C64" s="44" t="str">
        <f>'Array Table'!B16</f>
        <v>Francisella novicida,Francisella tularensis</v>
      </c>
      <c r="D64" s="32"/>
    </row>
    <row r="65" spans="1:4" x14ac:dyDescent="0.25">
      <c r="A65" s="5" t="s">
        <v>63</v>
      </c>
      <c r="B65" s="103"/>
      <c r="C65" s="44" t="str">
        <f>'Array Table'!B17</f>
        <v>Listeria monocytogenes</v>
      </c>
      <c r="D65" s="32"/>
    </row>
    <row r="66" spans="1:4" x14ac:dyDescent="0.25">
      <c r="A66" s="5" t="s">
        <v>64</v>
      </c>
      <c r="B66" s="103"/>
      <c r="C66" s="44" t="str">
        <f>'Array Table'!B18</f>
        <v>Salmonella enterica</v>
      </c>
      <c r="D66" s="32"/>
    </row>
    <row r="67" spans="1:4" x14ac:dyDescent="0.25">
      <c r="A67" s="5" t="s">
        <v>65</v>
      </c>
      <c r="B67" s="103"/>
      <c r="C67" s="44" t="str">
        <f>'Array Table'!B19</f>
        <v>Shigella dysenteriae</v>
      </c>
      <c r="D67" s="32"/>
    </row>
    <row r="68" spans="1:4" x14ac:dyDescent="0.25">
      <c r="A68" s="5" t="s">
        <v>66</v>
      </c>
      <c r="B68" s="103"/>
      <c r="C68" s="44" t="str">
        <f>'Array Table'!B20</f>
        <v>Staphylococcus aureus</v>
      </c>
      <c r="D68" s="32"/>
    </row>
    <row r="69" spans="1:4" x14ac:dyDescent="0.25">
      <c r="A69" s="5" t="s">
        <v>67</v>
      </c>
      <c r="B69" s="103"/>
      <c r="C69" s="44" t="str">
        <f>'Array Table'!B21</f>
        <v>Yersinia enterocolitica</v>
      </c>
      <c r="D69" s="32"/>
    </row>
    <row r="70" spans="1:4" x14ac:dyDescent="0.25">
      <c r="A70" s="5" t="s">
        <v>68</v>
      </c>
      <c r="B70" s="103"/>
      <c r="C70" s="44" t="str">
        <f>'Array Table'!B22</f>
        <v>Yersinia pestis,Yersinia pseudotuberculosis</v>
      </c>
      <c r="D70" s="32"/>
    </row>
    <row r="71" spans="1:4" x14ac:dyDescent="0.25">
      <c r="A71" s="5" t="s">
        <v>69</v>
      </c>
      <c r="B71" s="103"/>
      <c r="C71" s="44" t="str">
        <f>'Array Table'!B23</f>
        <v>Pan Bacteria 1</v>
      </c>
      <c r="D71" s="32"/>
    </row>
    <row r="72" spans="1:4" x14ac:dyDescent="0.25">
      <c r="A72" s="5" t="s">
        <v>70</v>
      </c>
      <c r="B72" s="103"/>
      <c r="C72" s="44" t="str">
        <f>'Array Table'!B24</f>
        <v>Pan Bacteria 3</v>
      </c>
      <c r="D72" s="32"/>
    </row>
    <row r="73" spans="1:4" x14ac:dyDescent="0.25">
      <c r="A73" s="5" t="s">
        <v>71</v>
      </c>
      <c r="B73" s="103"/>
      <c r="C73" s="44" t="str">
        <f>'Array Table'!B25</f>
        <v>PPC</v>
      </c>
      <c r="D73" s="32"/>
    </row>
    <row r="74" spans="1:4" x14ac:dyDescent="0.25">
      <c r="A74" s="5" t="s">
        <v>72</v>
      </c>
      <c r="B74" s="103" t="s">
        <v>89</v>
      </c>
      <c r="C74" s="44" t="str">
        <f>'Array Table'!B2</f>
        <v>Bacillus anthracis,Bacillus cereus</v>
      </c>
      <c r="D74" s="32"/>
    </row>
    <row r="75" spans="1:4" x14ac:dyDescent="0.25">
      <c r="A75" s="5" t="s">
        <v>73</v>
      </c>
      <c r="B75" s="103"/>
      <c r="C75" s="44" t="str">
        <f>'Array Table'!B3</f>
        <v>Bacillus sonorensis,Bacillus licheniformis</v>
      </c>
      <c r="D75" s="32"/>
    </row>
    <row r="76" spans="1:4" x14ac:dyDescent="0.25">
      <c r="A76" s="5" t="s">
        <v>74</v>
      </c>
      <c r="B76" s="103"/>
      <c r="C76" s="44" t="str">
        <f>'Array Table'!B4</f>
        <v>wzt</v>
      </c>
      <c r="D76" s="32"/>
    </row>
    <row r="77" spans="1:4" x14ac:dyDescent="0.25">
      <c r="A77" s="5" t="s">
        <v>75</v>
      </c>
      <c r="B77" s="103"/>
      <c r="C77" s="44" t="str">
        <f>'Array Table'!B5</f>
        <v>Campylobacter fetus</v>
      </c>
      <c r="D77" s="32"/>
    </row>
    <row r="78" spans="1:4" x14ac:dyDescent="0.25">
      <c r="A78" s="5" t="s">
        <v>76</v>
      </c>
      <c r="B78" s="103"/>
      <c r="C78" s="44" t="str">
        <f>'Array Table'!B6</f>
        <v>Campylobacter coli,Campylobacter subantarcticus,Campylobacter lari,Campylobacter jejuni</v>
      </c>
      <c r="D78" s="32"/>
    </row>
    <row r="79" spans="1:4" x14ac:dyDescent="0.25">
      <c r="A79" s="5" t="s">
        <v>77</v>
      </c>
      <c r="B79" s="103"/>
      <c r="C79" s="44" t="str">
        <f>'Array Table'!B7</f>
        <v>Klebsiella oxytoca,Enterobacter cloacae</v>
      </c>
      <c r="D79" s="32"/>
    </row>
    <row r="80" spans="1:4" x14ac:dyDescent="0.25">
      <c r="A80" s="5" t="s">
        <v>78</v>
      </c>
      <c r="B80" s="103"/>
      <c r="C80" s="44" t="str">
        <f>'Array Table'!B8</f>
        <v>Enterococcus gallinarum,Enterococcus casseliflavus</v>
      </c>
      <c r="D80" s="32"/>
    </row>
    <row r="81" spans="1:4" x14ac:dyDescent="0.25">
      <c r="A81" s="5" t="s">
        <v>79</v>
      </c>
      <c r="B81" s="103"/>
      <c r="C81" s="44" t="str">
        <f>'Array Table'!B9</f>
        <v>Enterococcus faecalis</v>
      </c>
      <c r="D81" s="32"/>
    </row>
    <row r="82" spans="1:4" x14ac:dyDescent="0.25">
      <c r="A82" s="5" t="s">
        <v>80</v>
      </c>
      <c r="B82" s="103"/>
      <c r="C82" s="44" t="str">
        <f>'Array Table'!B10</f>
        <v>Enterococcus faecium</v>
      </c>
      <c r="D82" s="32"/>
    </row>
    <row r="83" spans="1:4" x14ac:dyDescent="0.25">
      <c r="A83" s="5" t="s">
        <v>81</v>
      </c>
      <c r="B83" s="103"/>
      <c r="C83" s="44" t="str">
        <f>'Array Table'!B11</f>
        <v>Enterococcus italicus</v>
      </c>
      <c r="D83" s="32"/>
    </row>
    <row r="84" spans="1:4" x14ac:dyDescent="0.25">
      <c r="A84" s="5" t="s">
        <v>82</v>
      </c>
      <c r="B84" s="103"/>
      <c r="C84" s="44" t="str">
        <f>'Array Table'!B12</f>
        <v>Escherichia coli,Escherichia fergusonii,Shigella boydii,Shigella sonnei,Shigella dysenteriae,Shigella flexneri</v>
      </c>
      <c r="D84" s="32"/>
    </row>
    <row r="85" spans="1:4" x14ac:dyDescent="0.25">
      <c r="A85" s="5" t="s">
        <v>83</v>
      </c>
      <c r="B85" s="103"/>
      <c r="C85" s="44" t="str">
        <f>'Array Table'!B13</f>
        <v>eae</v>
      </c>
      <c r="D85" s="32"/>
    </row>
    <row r="86" spans="1:4" x14ac:dyDescent="0.25">
      <c r="A86" s="20" t="s">
        <v>84</v>
      </c>
      <c r="B86" s="103"/>
      <c r="C86" s="44" t="str">
        <f>'Array Table'!B14</f>
        <v>stx2A</v>
      </c>
      <c r="D86" s="32"/>
    </row>
    <row r="87" spans="1:4" x14ac:dyDescent="0.25">
      <c r="A87" s="20" t="s">
        <v>85</v>
      </c>
      <c r="B87" s="103"/>
      <c r="C87" s="44" t="str">
        <f>'Array Table'!B15</f>
        <v>stxA</v>
      </c>
      <c r="D87" s="32"/>
    </row>
    <row r="88" spans="1:4" x14ac:dyDescent="0.25">
      <c r="A88" s="20" t="s">
        <v>100</v>
      </c>
      <c r="B88" s="103"/>
      <c r="C88" s="44" t="str">
        <f>'Array Table'!B16</f>
        <v>Francisella novicida,Francisella tularensis</v>
      </c>
      <c r="D88" s="32"/>
    </row>
    <row r="89" spans="1:4" x14ac:dyDescent="0.25">
      <c r="A89" s="20" t="s">
        <v>101</v>
      </c>
      <c r="B89" s="103"/>
      <c r="C89" s="44" t="str">
        <f>'Array Table'!B17</f>
        <v>Listeria monocytogenes</v>
      </c>
      <c r="D89" s="32"/>
    </row>
    <row r="90" spans="1:4" x14ac:dyDescent="0.25">
      <c r="A90" s="20" t="s">
        <v>102</v>
      </c>
      <c r="B90" s="103"/>
      <c r="C90" s="44" t="str">
        <f>'Array Table'!B18</f>
        <v>Salmonella enterica</v>
      </c>
      <c r="D90" s="32"/>
    </row>
    <row r="91" spans="1:4" x14ac:dyDescent="0.25">
      <c r="A91" s="20" t="s">
        <v>103</v>
      </c>
      <c r="B91" s="103"/>
      <c r="C91" s="44" t="str">
        <f>'Array Table'!B19</f>
        <v>Shigella dysenteriae</v>
      </c>
      <c r="D91" s="32"/>
    </row>
    <row r="92" spans="1:4" x14ac:dyDescent="0.25">
      <c r="A92" s="20" t="s">
        <v>104</v>
      </c>
      <c r="B92" s="103"/>
      <c r="C92" s="44" t="str">
        <f>'Array Table'!B20</f>
        <v>Staphylococcus aureus</v>
      </c>
      <c r="D92" s="32"/>
    </row>
    <row r="93" spans="1:4" x14ac:dyDescent="0.25">
      <c r="A93" s="20" t="s">
        <v>105</v>
      </c>
      <c r="B93" s="103"/>
      <c r="C93" s="44" t="str">
        <f>'Array Table'!B21</f>
        <v>Yersinia enterocolitica</v>
      </c>
      <c r="D93" s="32"/>
    </row>
    <row r="94" spans="1:4" x14ac:dyDescent="0.25">
      <c r="A94" s="20" t="s">
        <v>106</v>
      </c>
      <c r="B94" s="103"/>
      <c r="C94" s="44" t="str">
        <f>'Array Table'!B22</f>
        <v>Yersinia pestis,Yersinia pseudotuberculosis</v>
      </c>
      <c r="D94" s="32"/>
    </row>
    <row r="95" spans="1:4" x14ac:dyDescent="0.25">
      <c r="A95" s="20" t="s">
        <v>107</v>
      </c>
      <c r="B95" s="103"/>
      <c r="C95" s="44" t="str">
        <f>'Array Table'!B23</f>
        <v>Pan Bacteria 1</v>
      </c>
      <c r="D95" s="32"/>
    </row>
    <row r="96" spans="1:4" x14ac:dyDescent="0.25">
      <c r="A96" s="20" t="s">
        <v>108</v>
      </c>
      <c r="B96" s="103"/>
      <c r="C96" s="44" t="str">
        <f>'Array Table'!B24</f>
        <v>Pan Bacteria 3</v>
      </c>
      <c r="D96" s="32"/>
    </row>
    <row r="97" spans="1:4" x14ac:dyDescent="0.25">
      <c r="A97" s="20" t="s">
        <v>109</v>
      </c>
      <c r="B97" s="103"/>
      <c r="C97" s="44" t="str">
        <f>'Array Table'!B25</f>
        <v>PPC</v>
      </c>
      <c r="D97" s="32"/>
    </row>
  </sheetData>
  <mergeCells count="4">
    <mergeCell ref="B2:B25"/>
    <mergeCell ref="B26:B49"/>
    <mergeCell ref="B50:B73"/>
    <mergeCell ref="B74:B9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>
      <selection activeCell="C11" sqref="C11"/>
    </sheetView>
  </sheetViews>
  <sheetFormatPr defaultRowHeight="15" x14ac:dyDescent="0.25"/>
  <cols>
    <col min="1" max="1" width="18" customWidth="1"/>
    <col min="2" max="2" width="24.5703125" customWidth="1"/>
    <col min="5" max="6" width="9.140625" style="77"/>
  </cols>
  <sheetData>
    <row r="1" spans="1:16" s="16" customFormat="1" x14ac:dyDescent="0.25">
      <c r="A1" s="106" t="s">
        <v>994</v>
      </c>
      <c r="B1" s="106"/>
      <c r="C1" s="38"/>
      <c r="D1" s="38"/>
      <c r="E1" s="77"/>
      <c r="F1" s="77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s="16" customFormat="1" x14ac:dyDescent="0.25">
      <c r="A2" s="39"/>
      <c r="B2" s="39"/>
      <c r="C2" s="39" t="s">
        <v>86</v>
      </c>
      <c r="D2" s="39" t="s">
        <v>87</v>
      </c>
      <c r="E2" s="79" t="s">
        <v>88</v>
      </c>
      <c r="F2" s="79" t="s">
        <v>89</v>
      </c>
      <c r="G2" s="39" t="s">
        <v>96</v>
      </c>
      <c r="H2" s="39" t="s">
        <v>97</v>
      </c>
    </row>
    <row r="3" spans="1:16" s="16" customFormat="1" x14ac:dyDescent="0.25">
      <c r="A3" s="77" t="s">
        <v>1576</v>
      </c>
      <c r="B3" s="37" t="s">
        <v>110</v>
      </c>
      <c r="C3" s="40">
        <f>Calculations!C26</f>
        <v>40</v>
      </c>
      <c r="D3" s="40">
        <f>Calculations!C50</f>
        <v>40</v>
      </c>
      <c r="E3" s="40" t="str">
        <f>Calculations!C74</f>
        <v/>
      </c>
      <c r="F3" s="40" t="str">
        <f>Calculations!C98</f>
        <v/>
      </c>
      <c r="G3" s="40">
        <f>AVERAGE(C3:F3)</f>
        <v>40</v>
      </c>
      <c r="H3" s="40" t="str">
        <f>IF(ISERROR(STDEV(C3:F3)),"",IF(COUNT(C3:F3)&lt;3,"N/A",STDEV(C3:F3)))</f>
        <v>N/A</v>
      </c>
    </row>
    <row r="4" spans="1:16" s="16" customFormat="1" x14ac:dyDescent="0.25">
      <c r="A4" s="104" t="s">
        <v>232</v>
      </c>
      <c r="B4" s="105"/>
      <c r="C4" s="39" t="str">
        <f>IF(ISNUMBER(C3),IF(AND(C3&gt;=20,C3&lt;=24),"Yes","No"),"")</f>
        <v>No</v>
      </c>
      <c r="D4" s="39" t="str">
        <f t="shared" ref="D4:F4" si="0">IF(ISNUMBER(D3),IF(AND(D3&gt;=20,D3&lt;=24),"Yes","No"),"")</f>
        <v>No</v>
      </c>
      <c r="E4" s="79" t="str">
        <f t="shared" si="0"/>
        <v/>
      </c>
      <c r="F4" s="79" t="str">
        <f t="shared" si="0"/>
        <v/>
      </c>
      <c r="G4" s="38"/>
      <c r="H4" s="38"/>
    </row>
    <row r="5" spans="1:16" s="16" customFormat="1" x14ac:dyDescent="0.25">
      <c r="E5" s="77"/>
      <c r="F5" s="77"/>
    </row>
    <row r="6" spans="1:16" s="6" customFormat="1" x14ac:dyDescent="0.25">
      <c r="A6" s="106" t="s">
        <v>995</v>
      </c>
      <c r="B6" s="106"/>
      <c r="E6" s="77"/>
      <c r="F6" s="77"/>
    </row>
    <row r="7" spans="1:16" s="6" customFormat="1" x14ac:dyDescent="0.25">
      <c r="A7" s="17"/>
      <c r="B7" s="17"/>
      <c r="C7" s="17" t="s">
        <v>86</v>
      </c>
      <c r="D7" s="17" t="s">
        <v>87</v>
      </c>
      <c r="E7" s="79" t="s">
        <v>88</v>
      </c>
      <c r="F7" s="79" t="s">
        <v>89</v>
      </c>
      <c r="G7" s="17" t="s">
        <v>96</v>
      </c>
      <c r="H7" s="17" t="s">
        <v>97</v>
      </c>
    </row>
    <row r="8" spans="1:16" s="16" customFormat="1" x14ac:dyDescent="0.25">
      <c r="A8" s="79" t="s">
        <v>1574</v>
      </c>
      <c r="B8" s="2" t="s">
        <v>216</v>
      </c>
      <c r="C8" s="40">
        <f>Calculations!H24</f>
        <v>30</v>
      </c>
      <c r="D8" s="40">
        <f>Calculations!H48</f>
        <v>40</v>
      </c>
      <c r="E8" s="40" t="str">
        <f>Calculations!H72</f>
        <v/>
      </c>
      <c r="F8" s="40" t="str">
        <f>Calculations!H96</f>
        <v/>
      </c>
      <c r="G8" s="29">
        <f>AVERAGE(C8:F8)</f>
        <v>35</v>
      </c>
      <c r="H8" s="29" t="str">
        <f>IF(ISERROR(STDEV(C8:F8)),"",IF(COUNT(C8:F8)&lt;3,"N/A",STDEV(C8:D8)))</f>
        <v>N/A</v>
      </c>
    </row>
    <row r="9" spans="1:16" x14ac:dyDescent="0.25">
      <c r="A9" s="79" t="s">
        <v>1575</v>
      </c>
      <c r="B9" s="2" t="s">
        <v>231</v>
      </c>
      <c r="C9" s="40">
        <f>Calculations!H25</f>
        <v>36</v>
      </c>
      <c r="D9" s="40">
        <f>Calculations!H49</f>
        <v>40</v>
      </c>
      <c r="E9" s="40" t="str">
        <f>Calculations!H73</f>
        <v/>
      </c>
      <c r="F9" s="40" t="str">
        <f>Calculations!H97</f>
        <v/>
      </c>
      <c r="G9" s="40">
        <f>AVERAGE(C9:F9)</f>
        <v>38</v>
      </c>
      <c r="H9" s="40" t="str">
        <f>IF(ISERROR(STDEV(C9:F9)),"",IF(COUNT(C9:F9)&lt;3,"N/A",STDEV(C9:D9)))</f>
        <v>N/A</v>
      </c>
    </row>
    <row r="10" spans="1:16" s="16" customFormat="1" x14ac:dyDescent="0.25">
      <c r="A10" s="107" t="s">
        <v>129</v>
      </c>
      <c r="B10" s="108"/>
      <c r="C10" s="108"/>
      <c r="D10" s="108"/>
      <c r="E10" s="76"/>
      <c r="F10" s="76"/>
    </row>
    <row r="11" spans="1:16" s="42" customFormat="1" x14ac:dyDescent="0.25">
      <c r="A11" s="79" t="s">
        <v>1574</v>
      </c>
      <c r="B11" s="2" t="s">
        <v>216</v>
      </c>
      <c r="C11" s="67" t="str">
        <f>IF(ISNUMBER(C8),IF(Calculations!M24&gt;3,"OK",IF(Calculations!M24&lt;1,"Warning","inconclusive")),"")</f>
        <v>OK</v>
      </c>
      <c r="D11" s="67" t="str">
        <f>IF(ISNUMBER(D8),IF(Calculations!M48&gt;3,"OK",IF(Calculations!M48&lt;1,"Warning","inconclusive")),"")</f>
        <v>Warning</v>
      </c>
      <c r="E11" s="67" t="str">
        <f>IF(ISNUMBER(E8),IF(Calculations!M72&gt;3,"OK",IF(Calculations!M72&lt;1,"Warning","inconclusive")),"")</f>
        <v/>
      </c>
      <c r="F11" s="67" t="str">
        <f>IF(ISNUMBER(F8),IF(Calculations!M96&gt;3,"OK",IF(Calculations!M96&lt;1,"Warning","inconclusive")),"")</f>
        <v/>
      </c>
      <c r="G11" s="66"/>
      <c r="H11" s="66"/>
    </row>
    <row r="12" spans="1:16" s="42" customFormat="1" x14ac:dyDescent="0.25">
      <c r="A12" s="79" t="s">
        <v>1575</v>
      </c>
      <c r="B12" s="2" t="s">
        <v>231</v>
      </c>
      <c r="C12" s="67" t="str">
        <f>IF(ISNUMBER(C9),IF(Calculations!M25&gt;3,"OK",IF(Calculations!M25&lt;1,"Warning","inconclusive")),"")</f>
        <v>OK</v>
      </c>
      <c r="D12" s="67" t="str">
        <f>IF(ISNUMBER(D9),IF(Calculations!M49&gt;3,"OK",IF(Calculations!M49&lt;1,"Warning","inconclusive")),"")</f>
        <v>Warning</v>
      </c>
      <c r="E12" s="67" t="str">
        <f>IF(ISNUMBER(E9),IF(Calculations!M73&gt;3,"OK",IF(Calculations!M73&lt;1,"Warning","inconclusive")),"")</f>
        <v/>
      </c>
      <c r="F12" s="67" t="str">
        <f>IF(ISNUMBER(F9),IF(Calculations!M97&gt;3,"OK",IF(Calculations!M97&lt;1,"Warning","inconclusive")),"")</f>
        <v/>
      </c>
      <c r="G12" s="66"/>
      <c r="H12" s="66"/>
    </row>
    <row r="13" spans="1:16" s="16" customFormat="1" x14ac:dyDescent="0.25">
      <c r="A13" s="22"/>
      <c r="B13" s="22"/>
      <c r="C13" s="23"/>
      <c r="D13" s="23"/>
      <c r="E13" s="80"/>
      <c r="F13" s="80"/>
      <c r="G13" s="23"/>
      <c r="H13" s="23"/>
      <c r="I13" s="23"/>
      <c r="J13" s="23"/>
      <c r="K13" s="23"/>
      <c r="L13" s="23"/>
      <c r="M13" s="23"/>
      <c r="N13" s="23"/>
    </row>
    <row r="14" spans="1:16" x14ac:dyDescent="0.25">
      <c r="A14" s="106" t="s">
        <v>993</v>
      </c>
      <c r="B14" s="106"/>
    </row>
    <row r="15" spans="1:16" x14ac:dyDescent="0.25">
      <c r="A15" s="17"/>
      <c r="B15" s="17"/>
      <c r="C15" s="17" t="s">
        <v>86</v>
      </c>
      <c r="D15" s="17" t="s">
        <v>87</v>
      </c>
      <c r="E15" s="79" t="s">
        <v>88</v>
      </c>
      <c r="F15" s="79" t="s">
        <v>89</v>
      </c>
      <c r="G15" s="17" t="s">
        <v>96</v>
      </c>
      <c r="H15" s="17" t="s">
        <v>97</v>
      </c>
    </row>
    <row r="16" spans="1:16" x14ac:dyDescent="0.25">
      <c r="A16" s="77" t="s">
        <v>1576</v>
      </c>
      <c r="B16" s="37" t="s">
        <v>110</v>
      </c>
      <c r="C16" s="40">
        <f>Calculations!H26</f>
        <v>40</v>
      </c>
      <c r="D16" s="40">
        <f>Calculations!H50</f>
        <v>40</v>
      </c>
      <c r="E16" s="40" t="str">
        <f>Calculations!H74</f>
        <v/>
      </c>
      <c r="F16" s="40" t="str">
        <f>Calculations!H98</f>
        <v/>
      </c>
      <c r="G16" s="40">
        <f>AVERAGE(C16:F16)</f>
        <v>40</v>
      </c>
      <c r="H16" s="40" t="str">
        <f>IF(ISERROR(STDEV(C16:F16)),"",IF(COUNT(C16:F16)&lt;3,"N/A",STDEV(C16:F16)))</f>
        <v>N/A</v>
      </c>
    </row>
    <row r="17" spans="1:14" x14ac:dyDescent="0.25">
      <c r="A17" s="104" t="s">
        <v>232</v>
      </c>
      <c r="B17" s="105"/>
      <c r="C17" s="39" t="str">
        <f>IF(ISNUMBER(C16),IF(AND(C16&gt;=20,C16&lt;=24),"Yes","No"),"")</f>
        <v>No</v>
      </c>
      <c r="D17" s="39" t="str">
        <f t="shared" ref="D17:F17" si="1">IF(ISNUMBER(D16),IF(AND(D16&gt;=20,D16&lt;=24),"Yes","No"),"")</f>
        <v>No</v>
      </c>
      <c r="E17" s="79" t="str">
        <f t="shared" si="1"/>
        <v/>
      </c>
      <c r="F17" s="79" t="str">
        <f t="shared" si="1"/>
        <v/>
      </c>
    </row>
    <row r="18" spans="1:14" s="16" customFormat="1" x14ac:dyDescent="0.25">
      <c r="A18" s="23"/>
      <c r="B18" s="23"/>
      <c r="C18" s="23"/>
      <c r="D18" s="23"/>
      <c r="E18" s="80"/>
      <c r="F18" s="80"/>
      <c r="G18" s="23"/>
      <c r="H18" s="23"/>
      <c r="I18" s="23"/>
      <c r="J18" s="23"/>
      <c r="K18" s="23"/>
      <c r="L18" s="23"/>
      <c r="M18" s="23"/>
      <c r="N18" s="23"/>
    </row>
    <row r="19" spans="1:14" x14ac:dyDescent="0.25">
      <c r="B19" s="16"/>
      <c r="C19" s="16"/>
      <c r="D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5">
      <c r="C20" s="16"/>
    </row>
  </sheetData>
  <mergeCells count="6">
    <mergeCell ref="A17:B17"/>
    <mergeCell ref="A14:B14"/>
    <mergeCell ref="A1:B1"/>
    <mergeCell ref="A4:B4"/>
    <mergeCell ref="A6:B6"/>
    <mergeCell ref="A10:D10"/>
  </mergeCells>
  <conditionalFormatting sqref="C17:F17 C4:F4">
    <cfRule type="containsText" dxfId="7" priority="7" operator="containsText" text="No">
      <formula>NOT(ISERROR(SEARCH("No",C4)))</formula>
    </cfRule>
    <cfRule type="containsText" dxfId="6" priority="8" operator="containsText" text="Yes">
      <formula>NOT(ISERROR(SEARCH("Yes",C4)))</formula>
    </cfRule>
  </conditionalFormatting>
  <conditionalFormatting sqref="C11:F12">
    <cfRule type="containsText" dxfId="5" priority="1" operator="containsText" text="inconclusive">
      <formula>NOT(ISERROR(SEARCH("inconclusive",C11)))</formula>
    </cfRule>
    <cfRule type="containsText" dxfId="4" priority="2" operator="containsText" text="ok">
      <formula>NOT(ISERROR(SEARCH("ok",C11)))</formula>
    </cfRule>
    <cfRule type="containsText" dxfId="3" priority="3" operator="containsText" text="Warning">
      <formula>NOT(ISERROR(SEARCH("Warning",C11)))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pane ySplit="1" topLeftCell="A2" activePane="bottomLeft" state="frozen"/>
      <selection pane="bottomLeft" activeCell="D25" sqref="D25"/>
    </sheetView>
  </sheetViews>
  <sheetFormatPr defaultRowHeight="15" x14ac:dyDescent="0.25"/>
  <cols>
    <col min="1" max="1" width="18" style="70" customWidth="1"/>
    <col min="2" max="2" width="39.7109375" style="42" customWidth="1"/>
    <col min="3" max="3" width="37.7109375" style="6" customWidth="1"/>
    <col min="4" max="4" width="40" style="16" customWidth="1"/>
    <col min="5" max="5" width="42.42578125" style="72" customWidth="1"/>
    <col min="6" max="6" width="11.5703125" style="16" customWidth="1"/>
    <col min="7" max="7" width="13" style="16" customWidth="1"/>
  </cols>
  <sheetData>
    <row r="1" spans="1:11" ht="45" x14ac:dyDescent="0.25">
      <c r="A1" s="46" t="s">
        <v>0</v>
      </c>
      <c r="B1" s="46" t="s">
        <v>1543</v>
      </c>
      <c r="C1" s="47" t="s">
        <v>1538</v>
      </c>
      <c r="D1" s="35" t="s">
        <v>1552</v>
      </c>
      <c r="E1" s="85" t="s">
        <v>1581</v>
      </c>
      <c r="F1" s="75" t="s">
        <v>237</v>
      </c>
      <c r="G1" s="75" t="s">
        <v>989</v>
      </c>
      <c r="H1" s="75" t="s">
        <v>86</v>
      </c>
      <c r="I1" s="75" t="s">
        <v>87</v>
      </c>
      <c r="J1" s="75" t="s">
        <v>88</v>
      </c>
      <c r="K1" s="75" t="s">
        <v>89</v>
      </c>
    </row>
    <row r="2" spans="1:11" x14ac:dyDescent="0.25">
      <c r="A2" s="43" t="str">
        <f>'Array Table'!A2</f>
        <v>A1, C1,E1, G1</v>
      </c>
      <c r="B2" s="73" t="str">
        <f>'Array Table'!B2</f>
        <v>Bacillus anthracis,Bacillus cereus</v>
      </c>
      <c r="C2" s="81" t="str">
        <f>'Array Table'!C2</f>
        <v/>
      </c>
      <c r="D2" s="81" t="str">
        <f>'Array Table'!D2</f>
        <v/>
      </c>
      <c r="E2" s="81" t="str">
        <f>'Array Table'!E2</f>
        <v/>
      </c>
      <c r="F2" s="82">
        <f>'Array Table'!F2</f>
        <v>40</v>
      </c>
      <c r="G2" s="44" t="str">
        <f>IF(Calculations!D3&gt;35,"OK","Warning")</f>
        <v>OK</v>
      </c>
      <c r="H2" s="74" t="str">
        <f>Calculations!P3</f>
        <v/>
      </c>
      <c r="I2" s="74" t="str">
        <f>Calculations!P27</f>
        <v/>
      </c>
      <c r="J2" s="74" t="str">
        <f>Calculations!P51</f>
        <v/>
      </c>
      <c r="K2" s="74" t="str">
        <f>Calculations!P75</f>
        <v/>
      </c>
    </row>
    <row r="3" spans="1:11" x14ac:dyDescent="0.25">
      <c r="A3" s="43" t="str">
        <f>'Array Table'!A3</f>
        <v>A2, C2,E2, G2</v>
      </c>
      <c r="B3" s="73" t="str">
        <f>'Array Table'!B3</f>
        <v>Bacillus sonorensis,Bacillus licheniformis</v>
      </c>
      <c r="C3" s="81" t="str">
        <f>'Array Table'!C3</f>
        <v/>
      </c>
      <c r="D3" s="81" t="str">
        <f>'Array Table'!D3</f>
        <v/>
      </c>
      <c r="E3" s="81" t="str">
        <f>'Array Table'!E3</f>
        <v/>
      </c>
      <c r="F3" s="82">
        <f>'Array Table'!F3</f>
        <v>30</v>
      </c>
      <c r="G3" s="44" t="str">
        <f>IF(Calculations!D4&gt;35,"OK","Warning")</f>
        <v>OK</v>
      </c>
      <c r="H3" s="74" t="str">
        <f>Calculations!P4</f>
        <v/>
      </c>
      <c r="I3" s="74" t="str">
        <f>Calculations!P28</f>
        <v/>
      </c>
      <c r="J3" s="74" t="str">
        <f>Calculations!P52</f>
        <v/>
      </c>
      <c r="K3" s="74" t="str">
        <f>Calculations!P76</f>
        <v/>
      </c>
    </row>
    <row r="4" spans="1:11" ht="38.25" x14ac:dyDescent="0.25">
      <c r="A4" s="43" t="str">
        <f>'Array Table'!A4</f>
        <v>A3, C3,E3, G3</v>
      </c>
      <c r="B4" s="73" t="str">
        <f>'Array Table'!B4</f>
        <v>wzt</v>
      </c>
      <c r="C4" s="81" t="str">
        <f>'Array Table'!C4</f>
        <v xml:space="preserve">O-antigen export system ATP-binding protein </v>
      </c>
      <c r="D4" s="81" t="str">
        <f>'Array Table'!D4</f>
        <v>Brucella canis,Brucella ovis,Brucella suis,Brucella pinnipedialis,Brucella microti,Brucella melitensis</v>
      </c>
      <c r="E4" s="81" t="str">
        <f>'Array Table'!E4</f>
        <v/>
      </c>
      <c r="F4" s="82">
        <f>'Array Table'!F4</f>
        <v>30</v>
      </c>
      <c r="G4" s="44" t="str">
        <f>IF(Calculations!D5&gt;35,"OK","Warning")</f>
        <v>OK</v>
      </c>
      <c r="H4" s="74" t="str">
        <f>Calculations!P5</f>
        <v/>
      </c>
      <c r="I4" s="74" t="str">
        <f>Calculations!P29</f>
        <v/>
      </c>
      <c r="J4" s="74" t="str">
        <f>Calculations!P53</f>
        <v/>
      </c>
      <c r="K4" s="74" t="str">
        <f>Calculations!P77</f>
        <v/>
      </c>
    </row>
    <row r="5" spans="1:11" x14ac:dyDescent="0.25">
      <c r="A5" s="43" t="str">
        <f>'Array Table'!A5</f>
        <v>A4, C4,E4, G4</v>
      </c>
      <c r="B5" s="73" t="str">
        <f>'Array Table'!B5</f>
        <v>Campylobacter fetus</v>
      </c>
      <c r="C5" s="81" t="str">
        <f>'Array Table'!C5</f>
        <v/>
      </c>
      <c r="D5" s="81" t="str">
        <f>'Array Table'!D5</f>
        <v/>
      </c>
      <c r="E5" s="81" t="str">
        <f>'Array Table'!E5</f>
        <v/>
      </c>
      <c r="F5" s="82">
        <f>'Array Table'!F5</f>
        <v>20</v>
      </c>
      <c r="G5" s="44" t="str">
        <f>IF(Calculations!D6&gt;35,"OK","Warning")</f>
        <v>OK</v>
      </c>
      <c r="H5" s="74" t="str">
        <f>Calculations!P6</f>
        <v/>
      </c>
      <c r="I5" s="74" t="str">
        <f>Calculations!P30</f>
        <v/>
      </c>
      <c r="J5" s="74" t="str">
        <f>Calculations!P54</f>
        <v/>
      </c>
      <c r="K5" s="74" t="str">
        <f>Calculations!P78</f>
        <v/>
      </c>
    </row>
    <row r="6" spans="1:11" ht="39" x14ac:dyDescent="0.25">
      <c r="A6" s="43" t="str">
        <f>'Array Table'!A6</f>
        <v>A5, C5,E5, G5</v>
      </c>
      <c r="B6" s="73" t="str">
        <f>'Array Table'!B6</f>
        <v>Campylobacter coli,Campylobacter subantarcticus,Campylobacter lari,Campylobacter jejuni</v>
      </c>
      <c r="C6" s="81" t="str">
        <f>'Array Table'!C6</f>
        <v/>
      </c>
      <c r="D6" s="81" t="str">
        <f>'Array Table'!D6</f>
        <v/>
      </c>
      <c r="E6" s="81" t="str">
        <f>'Array Table'!E6</f>
        <v/>
      </c>
      <c r="F6" s="82">
        <f>'Array Table'!F6</f>
        <v>400</v>
      </c>
      <c r="G6" s="44" t="str">
        <f>IF(Calculations!D7&gt;35,"OK","Warning")</f>
        <v>OK</v>
      </c>
      <c r="H6" s="74" t="str">
        <f>Calculations!P7</f>
        <v/>
      </c>
      <c r="I6" s="74" t="str">
        <f>Calculations!P31</f>
        <v/>
      </c>
      <c r="J6" s="74" t="str">
        <f>Calculations!P55</f>
        <v/>
      </c>
      <c r="K6" s="74" t="str">
        <f>Calculations!P79</f>
        <v/>
      </c>
    </row>
    <row r="7" spans="1:11" x14ac:dyDescent="0.25">
      <c r="A7" s="43" t="str">
        <f>'Array Table'!A7</f>
        <v>A6, C6,E6, G6</v>
      </c>
      <c r="B7" s="73" t="str">
        <f>'Array Table'!B7</f>
        <v>Klebsiella oxytoca,Enterobacter cloacae</v>
      </c>
      <c r="C7" s="81" t="str">
        <f>'Array Table'!C7</f>
        <v/>
      </c>
      <c r="D7" s="81" t="str">
        <f>'Array Table'!D7</f>
        <v/>
      </c>
      <c r="E7" s="81" t="str">
        <f>'Array Table'!E7</f>
        <v/>
      </c>
      <c r="F7" s="82">
        <f>'Array Table'!F7</f>
        <v>100</v>
      </c>
      <c r="G7" s="44" t="str">
        <f>IF(Calculations!D8&gt;35,"OK","Warning")</f>
        <v>OK</v>
      </c>
      <c r="H7" s="74" t="str">
        <f>Calculations!P8</f>
        <v/>
      </c>
      <c r="I7" s="74" t="str">
        <f>Calculations!P32</f>
        <v/>
      </c>
      <c r="J7" s="74" t="str">
        <f>Calculations!P56</f>
        <v/>
      </c>
      <c r="K7" s="74" t="str">
        <f>Calculations!P80</f>
        <v/>
      </c>
    </row>
    <row r="8" spans="1:11" ht="26.25" x14ac:dyDescent="0.25">
      <c r="A8" s="43" t="str">
        <f>'Array Table'!A8</f>
        <v>A7, C7,E7, G7</v>
      </c>
      <c r="B8" s="73" t="str">
        <f>'Array Table'!B8</f>
        <v>Enterococcus gallinarum,Enterococcus casseliflavus</v>
      </c>
      <c r="C8" s="81" t="str">
        <f>'Array Table'!C8</f>
        <v/>
      </c>
      <c r="D8" s="81" t="str">
        <f>'Array Table'!D8</f>
        <v/>
      </c>
      <c r="E8" s="81" t="str">
        <f>'Array Table'!E8</f>
        <v/>
      </c>
      <c r="F8" s="82">
        <f>'Array Table'!F8</f>
        <v>20</v>
      </c>
      <c r="G8" s="44" t="str">
        <f>IF(Calculations!D9&gt;35,"OK","Warning")</f>
        <v>OK</v>
      </c>
      <c r="H8" s="74" t="str">
        <f>Calculations!P9</f>
        <v/>
      </c>
      <c r="I8" s="74" t="str">
        <f>Calculations!P33</f>
        <v/>
      </c>
      <c r="J8" s="74" t="str">
        <f>Calculations!P57</f>
        <v/>
      </c>
      <c r="K8" s="74" t="str">
        <f>Calculations!P81</f>
        <v/>
      </c>
    </row>
    <row r="9" spans="1:11" x14ac:dyDescent="0.25">
      <c r="A9" s="43" t="str">
        <f>'Array Table'!A9</f>
        <v>A8, C8,E8, G8</v>
      </c>
      <c r="B9" s="73" t="str">
        <f>'Array Table'!B9</f>
        <v>Enterococcus faecalis</v>
      </c>
      <c r="C9" s="81" t="str">
        <f>'Array Table'!C9</f>
        <v/>
      </c>
      <c r="D9" s="81" t="str">
        <f>'Array Table'!D9</f>
        <v/>
      </c>
      <c r="E9" s="81" t="str">
        <f>'Array Table'!E9</f>
        <v/>
      </c>
      <c r="F9" s="82">
        <f>'Array Table'!F9</f>
        <v>30</v>
      </c>
      <c r="G9" s="44" t="str">
        <f>IF(Calculations!D10&gt;35,"OK","Warning")</f>
        <v>OK</v>
      </c>
      <c r="H9" s="74" t="str">
        <f>Calculations!P10</f>
        <v/>
      </c>
      <c r="I9" s="74" t="str">
        <f>Calculations!P34</f>
        <v/>
      </c>
      <c r="J9" s="74" t="str">
        <f>Calculations!P58</f>
        <v/>
      </c>
      <c r="K9" s="74" t="str">
        <f>Calculations!P82</f>
        <v/>
      </c>
    </row>
    <row r="10" spans="1:11" ht="25.5" x14ac:dyDescent="0.25">
      <c r="A10" s="43" t="str">
        <f>'Array Table'!A10</f>
        <v>A9, C9,E9, G9</v>
      </c>
      <c r="B10" s="73" t="str">
        <f>'Array Table'!B10</f>
        <v>Enterococcus faecium</v>
      </c>
      <c r="C10" s="81" t="str">
        <f>'Array Table'!C10</f>
        <v/>
      </c>
      <c r="D10" s="81" t="str">
        <f>'Array Table'!D10</f>
        <v/>
      </c>
      <c r="E10" s="81" t="str">
        <f>'Array Table'!E10</f>
        <v>Enterococcus avium,Enterococcus durans,Enterococcus hirae,Enterococcus lactis</v>
      </c>
      <c r="F10" s="82">
        <f>'Array Table'!F10</f>
        <v>40</v>
      </c>
      <c r="G10" s="44" t="str">
        <f>IF(Calculations!D11&gt;35,"OK","Warning")</f>
        <v>OK</v>
      </c>
      <c r="H10" s="74" t="str">
        <f>Calculations!P11</f>
        <v/>
      </c>
      <c r="I10" s="74" t="str">
        <f>Calculations!P35</f>
        <v/>
      </c>
      <c r="J10" s="74" t="str">
        <f>Calculations!P59</f>
        <v/>
      </c>
      <c r="K10" s="74" t="str">
        <f>Calculations!P83</f>
        <v/>
      </c>
    </row>
    <row r="11" spans="1:11" x14ac:dyDescent="0.25">
      <c r="A11" s="43" t="str">
        <f>'Array Table'!A11</f>
        <v>A10, C10,E10, G10</v>
      </c>
      <c r="B11" s="73" t="str">
        <f>'Array Table'!B11</f>
        <v>Enterococcus italicus</v>
      </c>
      <c r="C11" s="81" t="str">
        <f>'Array Table'!C11</f>
        <v/>
      </c>
      <c r="D11" s="81" t="str">
        <f>'Array Table'!D11</f>
        <v/>
      </c>
      <c r="E11" s="81" t="str">
        <f>'Array Table'!E11</f>
        <v>Enterococcus sulfureus</v>
      </c>
      <c r="F11" s="82">
        <f>'Array Table'!F11</f>
        <v>30</v>
      </c>
      <c r="G11" s="44" t="str">
        <f>IF(Calculations!D12&gt;35,"OK","Warning")</f>
        <v>OK</v>
      </c>
      <c r="H11" s="74" t="str">
        <f>Calculations!P12</f>
        <v/>
      </c>
      <c r="I11" s="74" t="str">
        <f>Calculations!P36</f>
        <v/>
      </c>
      <c r="J11" s="74" t="str">
        <f>Calculations!P60</f>
        <v/>
      </c>
      <c r="K11" s="74" t="str">
        <f>Calculations!P84</f>
        <v/>
      </c>
    </row>
    <row r="12" spans="1:11" ht="39" x14ac:dyDescent="0.25">
      <c r="A12" s="43" t="str">
        <f>'Array Table'!A12</f>
        <v>A11, C11,E11, G11</v>
      </c>
      <c r="B12" s="73" t="str">
        <f>'Array Table'!B12</f>
        <v>Escherichia coli,Escherichia fergusonii,Shigella boydii,Shigella sonnei,Shigella dysenteriae,Shigella flexneri</v>
      </c>
      <c r="C12" s="81" t="str">
        <f>'Array Table'!C12</f>
        <v/>
      </c>
      <c r="D12" s="81" t="str">
        <f>'Array Table'!D12</f>
        <v/>
      </c>
      <c r="E12" s="81" t="str">
        <f>'Array Table'!E12</f>
        <v/>
      </c>
      <c r="F12" s="82">
        <f>'Array Table'!F12</f>
        <v>30</v>
      </c>
      <c r="G12" s="44" t="str">
        <f>IF(Calculations!D13&gt;35,"OK","Warning")</f>
        <v>OK</v>
      </c>
      <c r="H12" s="74" t="str">
        <f>Calculations!P13</f>
        <v/>
      </c>
      <c r="I12" s="74" t="str">
        <f>Calculations!P37</f>
        <v/>
      </c>
      <c r="J12" s="74" t="str">
        <f>Calculations!P61</f>
        <v/>
      </c>
      <c r="K12" s="74" t="str">
        <f>Calculations!P85</f>
        <v/>
      </c>
    </row>
    <row r="13" spans="1:11" x14ac:dyDescent="0.25">
      <c r="A13" s="43" t="str">
        <f>'Array Table'!A13</f>
        <v>A12, C12,E12, G12</v>
      </c>
      <c r="B13" s="73" t="str">
        <f>'Array Table'!B13</f>
        <v>eae</v>
      </c>
      <c r="C13" s="81" t="str">
        <f>'Array Table'!C13</f>
        <v xml:space="preserve">intimin adherence protein </v>
      </c>
      <c r="D13" s="81" t="str">
        <f>'Array Table'!D13</f>
        <v>Escherichia coli</v>
      </c>
      <c r="E13" s="81" t="str">
        <f>'Array Table'!E13</f>
        <v/>
      </c>
      <c r="F13" s="82">
        <f>'Array Table'!F13</f>
        <v>30</v>
      </c>
      <c r="G13" s="44" t="str">
        <f>IF(Calculations!D14&gt;35,"OK","Warning")</f>
        <v>OK</v>
      </c>
      <c r="H13" s="74" t="str">
        <f>Calculations!P14</f>
        <v/>
      </c>
      <c r="I13" s="74" t="str">
        <f>Calculations!P38</f>
        <v/>
      </c>
      <c r="J13" s="74" t="str">
        <f>Calculations!P62</f>
        <v/>
      </c>
      <c r="K13" s="74" t="str">
        <f>Calculations!P86</f>
        <v/>
      </c>
    </row>
    <row r="14" spans="1:11" ht="25.5" x14ac:dyDescent="0.25">
      <c r="A14" s="43" t="str">
        <f>'Array Table'!A14</f>
        <v>B1, D1,F1, H1</v>
      </c>
      <c r="B14" s="73" t="str">
        <f>'Array Table'!B14</f>
        <v>stx2A</v>
      </c>
      <c r="C14" s="81" t="str">
        <f>'Array Table'!C14</f>
        <v xml:space="preserve">shiga-like toxin II A subunit encoded by bacteriophage BP-933W </v>
      </c>
      <c r="D14" s="81" t="str">
        <f>'Array Table'!D14</f>
        <v>Escherichia coli</v>
      </c>
      <c r="E14" s="81" t="str">
        <f>'Array Table'!E14</f>
        <v/>
      </c>
      <c r="F14" s="82">
        <f>'Array Table'!F14</f>
        <v>20</v>
      </c>
      <c r="G14" s="44" t="str">
        <f>IF(Calculations!D15&gt;35,"OK","Warning")</f>
        <v>OK</v>
      </c>
      <c r="H14" s="74" t="str">
        <f>Calculations!P15</f>
        <v/>
      </c>
      <c r="I14" s="74" t="str">
        <f>Calculations!P39</f>
        <v/>
      </c>
      <c r="J14" s="74" t="str">
        <f>Calculations!P63</f>
        <v/>
      </c>
      <c r="K14" s="74" t="str">
        <f>Calculations!P87</f>
        <v/>
      </c>
    </row>
    <row r="15" spans="1:11" ht="25.5" x14ac:dyDescent="0.25">
      <c r="A15" s="43" t="str">
        <f>'Array Table'!A15</f>
        <v>B2, D2,F2, H2</v>
      </c>
      <c r="B15" s="73" t="str">
        <f>'Array Table'!B15</f>
        <v>stxA</v>
      </c>
      <c r="C15" s="81" t="str">
        <f>'Array Table'!C15</f>
        <v xml:space="preserve">Shiga toxin subunit A; RNA-N-glycosidase; catalyticsubunit </v>
      </c>
      <c r="D15" s="81" t="str">
        <f>'Array Table'!D15</f>
        <v>Escherichia coli,Shigella dysenteriae</v>
      </c>
      <c r="E15" s="81" t="str">
        <f>'Array Table'!E15</f>
        <v/>
      </c>
      <c r="F15" s="82">
        <f>'Array Table'!F15</f>
        <v>20</v>
      </c>
      <c r="G15" s="44" t="str">
        <f>IF(Calculations!D16&gt;35,"OK","Warning")</f>
        <v>OK</v>
      </c>
      <c r="H15" s="74" t="str">
        <f>Calculations!P16</f>
        <v/>
      </c>
      <c r="I15" s="74" t="str">
        <f>Calculations!P40</f>
        <v/>
      </c>
      <c r="J15" s="74" t="str">
        <f>Calculations!P64</f>
        <v/>
      </c>
      <c r="K15" s="74" t="str">
        <f>Calculations!P88</f>
        <v/>
      </c>
    </row>
    <row r="16" spans="1:11" x14ac:dyDescent="0.25">
      <c r="A16" s="43" t="str">
        <f>'Array Table'!A16</f>
        <v>B3, D3,F3, H3</v>
      </c>
      <c r="B16" s="73" t="str">
        <f>'Array Table'!B16</f>
        <v>Francisella novicida,Francisella tularensis</v>
      </c>
      <c r="C16" s="81" t="str">
        <f>'Array Table'!C16</f>
        <v/>
      </c>
      <c r="D16" s="81" t="str">
        <f>'Array Table'!D16</f>
        <v/>
      </c>
      <c r="E16" s="81" t="str">
        <f>'Array Table'!E16</f>
        <v/>
      </c>
      <c r="F16" s="82">
        <f>'Array Table'!F16</f>
        <v>40</v>
      </c>
      <c r="G16" s="44" t="str">
        <f>IF(Calculations!D17&gt;35,"OK","Warning")</f>
        <v>OK</v>
      </c>
      <c r="H16" s="74" t="str">
        <f>Calculations!P17</f>
        <v/>
      </c>
      <c r="I16" s="74" t="str">
        <f>Calculations!P41</f>
        <v/>
      </c>
      <c r="J16" s="74" t="str">
        <f>Calculations!P65</f>
        <v/>
      </c>
      <c r="K16" s="74" t="str">
        <f>Calculations!P89</f>
        <v/>
      </c>
    </row>
    <row r="17" spans="1:11" x14ac:dyDescent="0.25">
      <c r="A17" s="43" t="str">
        <f>'Array Table'!A17</f>
        <v>B4, D4,F4, H4</v>
      </c>
      <c r="B17" s="73" t="str">
        <f>'Array Table'!B17</f>
        <v>Listeria monocytogenes</v>
      </c>
      <c r="C17" s="81" t="str">
        <f>'Array Table'!C17</f>
        <v/>
      </c>
      <c r="D17" s="81" t="str">
        <f>'Array Table'!D17</f>
        <v/>
      </c>
      <c r="E17" s="81" t="str">
        <f>'Array Table'!E17</f>
        <v>Listeria welshimeri</v>
      </c>
      <c r="F17" s="82">
        <f>'Array Table'!F17</f>
        <v>200</v>
      </c>
      <c r="G17" s="44" t="str">
        <f>IF(Calculations!D18&gt;35,"OK","Warning")</f>
        <v>OK</v>
      </c>
      <c r="H17" s="74" t="str">
        <f>Calculations!P18</f>
        <v/>
      </c>
      <c r="I17" s="74" t="str">
        <f>Calculations!P42</f>
        <v/>
      </c>
      <c r="J17" s="74" t="str">
        <f>Calculations!P66</f>
        <v/>
      </c>
      <c r="K17" s="74" t="str">
        <f>Calculations!P90</f>
        <v/>
      </c>
    </row>
    <row r="18" spans="1:11" x14ac:dyDescent="0.25">
      <c r="A18" s="43" t="str">
        <f>'Array Table'!A18</f>
        <v>B5, D5,F5, H5</v>
      </c>
      <c r="B18" s="73" t="str">
        <f>'Array Table'!B18</f>
        <v>Salmonella enterica</v>
      </c>
      <c r="C18" s="81" t="str">
        <f>'Array Table'!C18</f>
        <v/>
      </c>
      <c r="D18" s="81" t="str">
        <f>'Array Table'!D18</f>
        <v/>
      </c>
      <c r="E18" s="81" t="str">
        <f>'Array Table'!E18</f>
        <v>Citrobacter amalonaticus</v>
      </c>
      <c r="F18" s="82">
        <f>'Array Table'!F18</f>
        <v>100</v>
      </c>
      <c r="G18" s="44" t="str">
        <f>IF(Calculations!D19&gt;35,"OK","Warning")</f>
        <v>OK</v>
      </c>
      <c r="H18" s="74" t="str">
        <f>Calculations!P19</f>
        <v/>
      </c>
      <c r="I18" s="74" t="str">
        <f>Calculations!P43</f>
        <v/>
      </c>
      <c r="J18" s="74" t="str">
        <f>Calculations!P67</f>
        <v/>
      </c>
      <c r="K18" s="74" t="str">
        <f>Calculations!P91</f>
        <v/>
      </c>
    </row>
    <row r="19" spans="1:11" x14ac:dyDescent="0.25">
      <c r="A19" s="43" t="str">
        <f>'Array Table'!A19</f>
        <v>B6, D6,F6, H6</v>
      </c>
      <c r="B19" s="73" t="str">
        <f>'Array Table'!B19</f>
        <v>Shigella dysenteriae</v>
      </c>
      <c r="C19" s="81" t="str">
        <f>'Array Table'!C19</f>
        <v/>
      </c>
      <c r="D19" s="81" t="str">
        <f>'Array Table'!D19</f>
        <v/>
      </c>
      <c r="E19" s="81" t="str">
        <f>'Array Table'!E19</f>
        <v>Salmonella bongori</v>
      </c>
      <c r="F19" s="82">
        <f>'Array Table'!F19</f>
        <v>100</v>
      </c>
      <c r="G19" s="44" t="str">
        <f>IF(Calculations!D20&gt;35,"OK","Warning")</f>
        <v>OK</v>
      </c>
      <c r="H19" s="74" t="str">
        <f>Calculations!P20</f>
        <v/>
      </c>
      <c r="I19" s="74" t="str">
        <f>Calculations!P44</f>
        <v/>
      </c>
      <c r="J19" s="74" t="str">
        <f>Calculations!P68</f>
        <v/>
      </c>
      <c r="K19" s="74" t="str">
        <f>Calculations!P92</f>
        <v/>
      </c>
    </row>
    <row r="20" spans="1:11" x14ac:dyDescent="0.25">
      <c r="A20" s="43" t="str">
        <f>'Array Table'!A20</f>
        <v>B7, D7,F7, H7</v>
      </c>
      <c r="B20" s="73" t="str">
        <f>'Array Table'!B20</f>
        <v>Staphylococcus aureus</v>
      </c>
      <c r="C20" s="81" t="str">
        <f>'Array Table'!C20</f>
        <v/>
      </c>
      <c r="D20" s="81" t="str">
        <f>'Array Table'!D20</f>
        <v/>
      </c>
      <c r="E20" s="81" t="str">
        <f>'Array Table'!E20</f>
        <v>Staphylococcus epidermidis</v>
      </c>
      <c r="F20" s="82">
        <f>'Array Table'!F20</f>
        <v>100</v>
      </c>
      <c r="G20" s="44" t="str">
        <f>IF(Calculations!D21&gt;35,"OK","Warning")</f>
        <v>OK</v>
      </c>
      <c r="H20" s="74" t="str">
        <f>Calculations!P21</f>
        <v>+</v>
      </c>
      <c r="I20" s="74" t="str">
        <f>Calculations!P45</f>
        <v>+</v>
      </c>
      <c r="J20" s="74" t="str">
        <f>Calculations!P69</f>
        <v>+</v>
      </c>
      <c r="K20" s="74" t="str">
        <f>Calculations!P93</f>
        <v>+</v>
      </c>
    </row>
    <row r="21" spans="1:11" x14ac:dyDescent="0.25">
      <c r="A21" s="43" t="str">
        <f>'Array Table'!A21</f>
        <v>B8, D8,F8, H8</v>
      </c>
      <c r="B21" s="73" t="str">
        <f>'Array Table'!B21</f>
        <v>Yersinia enterocolitica</v>
      </c>
      <c r="C21" s="81" t="str">
        <f>'Array Table'!C21</f>
        <v/>
      </c>
      <c r="D21" s="81" t="str">
        <f>'Array Table'!D21</f>
        <v/>
      </c>
      <c r="E21" s="81" t="str">
        <f>'Array Table'!E21</f>
        <v/>
      </c>
      <c r="F21" s="82">
        <f>'Array Table'!F21</f>
        <v>100</v>
      </c>
      <c r="G21" s="44" t="str">
        <f>IF(Calculations!D22&gt;35,"OK","Warning")</f>
        <v>OK</v>
      </c>
      <c r="H21" s="74" t="str">
        <f>Calculations!P22</f>
        <v>+</v>
      </c>
      <c r="I21" s="74" t="str">
        <f>Calculations!P46</f>
        <v/>
      </c>
      <c r="J21" s="74" t="str">
        <f>Calculations!P70</f>
        <v/>
      </c>
      <c r="K21" s="74" t="str">
        <f>Calculations!P94</f>
        <v/>
      </c>
    </row>
    <row r="22" spans="1:11" x14ac:dyDescent="0.25">
      <c r="A22" s="43" t="str">
        <f>'Array Table'!A22</f>
        <v>B9, D9,F9, H9</v>
      </c>
      <c r="B22" s="73" t="str">
        <f>'Array Table'!B22</f>
        <v>Yersinia pestis,Yersinia pseudotuberculosis</v>
      </c>
      <c r="C22" s="81" t="str">
        <f>'Array Table'!C22</f>
        <v/>
      </c>
      <c r="D22" s="81" t="str">
        <f>'Array Table'!D22</f>
        <v/>
      </c>
      <c r="E22" s="81" t="str">
        <f>'Array Table'!E22</f>
        <v/>
      </c>
      <c r="F22" s="82">
        <f>'Array Table'!F22</f>
        <v>100</v>
      </c>
      <c r="G22" s="44" t="str">
        <f>IF(Calculations!D23&gt;35,"OK","Warning")</f>
        <v>OK</v>
      </c>
      <c r="H22" s="74" t="str">
        <f>Calculations!P23</f>
        <v>+</v>
      </c>
      <c r="I22" s="74" t="str">
        <f>Calculations!P47</f>
        <v/>
      </c>
      <c r="J22" s="74" t="str">
        <f>Calculations!P71</f>
        <v/>
      </c>
      <c r="K22" s="74" t="str">
        <f>Calculations!P95</f>
        <v/>
      </c>
    </row>
  </sheetData>
  <conditionalFormatting sqref="H2:K22">
    <cfRule type="cellIs" dxfId="2" priority="3" operator="equal">
      <formula>"+"</formula>
    </cfRule>
  </conditionalFormatting>
  <conditionalFormatting sqref="G2:G22">
    <cfRule type="containsText" dxfId="1" priority="1" operator="containsText" text="Warning">
      <formula>NOT(ISERROR(SEARCH("Warning",G2)))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BDE5E8A4-5942-4075-9744-4662184772BF}">
            <xm:f>NOT(ISERROR(SEARCH("-",H2)))</xm:f>
            <xm:f>"-"</xm:f>
            <x14:dxf>
              <font>
                <color auto="1"/>
              </font>
              <fill>
                <patternFill>
                  <bgColor rgb="FFFFC000"/>
                </patternFill>
              </fill>
            </x14:dxf>
          </x14:cfRule>
          <xm:sqref>H2:K22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2"/>
  <sheetViews>
    <sheetView topLeftCell="A53" zoomScale="80" zoomScaleNormal="80" workbookViewId="0">
      <selection activeCell="P98" sqref="P98"/>
    </sheetView>
  </sheetViews>
  <sheetFormatPr defaultRowHeight="15" x14ac:dyDescent="0.25"/>
  <cols>
    <col min="1" max="1" width="9.140625" style="6"/>
    <col min="2" max="2" width="28.42578125" style="6" customWidth="1"/>
    <col min="3" max="5" width="9" style="16" customWidth="1"/>
    <col min="6" max="6" width="9.140625" style="16"/>
    <col min="7" max="7" width="18.140625" style="16" customWidth="1"/>
    <col min="15" max="15" width="18" customWidth="1"/>
    <col min="17" max="21" width="9.140625" style="16"/>
    <col min="22" max="22" width="7.140625" style="16" customWidth="1"/>
    <col min="23" max="23" width="16.85546875" style="16" customWidth="1"/>
    <col min="24" max="24" width="9.140625" customWidth="1"/>
  </cols>
  <sheetData>
    <row r="1" spans="1:23" x14ac:dyDescent="0.25">
      <c r="A1" s="109" t="s">
        <v>132</v>
      </c>
      <c r="B1" s="109"/>
      <c r="C1" s="109"/>
      <c r="D1" s="109"/>
      <c r="E1" s="109"/>
      <c r="F1" s="109" t="s">
        <v>98</v>
      </c>
      <c r="G1" s="109"/>
      <c r="H1" s="109"/>
      <c r="I1" s="109"/>
      <c r="J1" s="109"/>
      <c r="K1" s="109" t="s">
        <v>135</v>
      </c>
      <c r="L1" s="109"/>
      <c r="M1" s="109"/>
      <c r="N1" s="109" t="s">
        <v>134</v>
      </c>
      <c r="O1" s="109"/>
      <c r="P1" s="109"/>
      <c r="Q1"/>
      <c r="R1"/>
      <c r="S1"/>
      <c r="T1"/>
      <c r="U1"/>
      <c r="V1"/>
      <c r="W1"/>
    </row>
    <row r="2" spans="1:23" x14ac:dyDescent="0.25">
      <c r="A2" s="57" t="s">
        <v>0</v>
      </c>
      <c r="B2" s="51" t="s">
        <v>1543</v>
      </c>
      <c r="C2" s="51" t="s">
        <v>133</v>
      </c>
      <c r="D2" s="51" t="s">
        <v>136</v>
      </c>
      <c r="E2" s="51" t="s">
        <v>97</v>
      </c>
      <c r="F2" s="57" t="s">
        <v>0</v>
      </c>
      <c r="G2" s="51" t="s">
        <v>1543</v>
      </c>
      <c r="H2" s="58" t="s">
        <v>86</v>
      </c>
      <c r="I2" s="51" t="s">
        <v>136</v>
      </c>
      <c r="J2" s="51" t="s">
        <v>97</v>
      </c>
      <c r="K2" s="57" t="s">
        <v>0</v>
      </c>
      <c r="L2" s="51" t="s">
        <v>1543</v>
      </c>
      <c r="M2" s="58" t="s">
        <v>86</v>
      </c>
      <c r="N2" s="57" t="s">
        <v>0</v>
      </c>
      <c r="O2" s="51" t="s">
        <v>1543</v>
      </c>
      <c r="P2" s="58" t="s">
        <v>86</v>
      </c>
      <c r="Q2"/>
      <c r="R2"/>
      <c r="S2"/>
      <c r="T2"/>
      <c r="U2"/>
      <c r="V2"/>
      <c r="W2"/>
    </row>
    <row r="3" spans="1:23" x14ac:dyDescent="0.25">
      <c r="A3" s="53" t="s">
        <v>1</v>
      </c>
      <c r="B3" s="54" t="str">
        <f>'Array Table'!B2</f>
        <v>Bacillus anthracis,Bacillus cereus</v>
      </c>
      <c r="C3" s="55">
        <f>IF(SUM('NTC Data'!D$2:D$50)&gt;10,IF(AND(ISNUMBER('NTC Data'!D2),'NTC Data'!D2&lt;40,'NTC Data'!D2&gt;0),'NTC Data'!D2,40),"")</f>
        <v>40</v>
      </c>
      <c r="D3" s="55">
        <f>IF(ISERROR(AVERAGE(C3,C27,C51,C75)),"",AVERAGE(C3,C27,C51,C75))</f>
        <v>40</v>
      </c>
      <c r="E3" s="55" t="str">
        <f>IF(ISERROR(STDEV(C3,C27,C51,C75)),"",IF(COUNT(C3,C27,C51,C75)&lt;3,"N/A",STDEV(C3,C27,C51,C75)))</f>
        <v>N/A</v>
      </c>
      <c r="F3" s="53" t="s">
        <v>1</v>
      </c>
      <c r="G3" s="54" t="str">
        <f>'Array Table'!B2</f>
        <v>Bacillus anthracis,Bacillus cereus</v>
      </c>
      <c r="H3" s="58">
        <f>IF(SUM('Test Sample Data'!D$2:D$50)&gt;10,IF(AND(ISNUMBER('Test Sample Data'!D2),'Test Sample Data'!D2&lt;40,'Test Sample Data'!D2&gt;0),'Test Sample Data'!D2,40),"")</f>
        <v>40</v>
      </c>
      <c r="I3" s="55">
        <f>IF(ISERROR(AVERAGE(H3,H27,H51,H75)),"",AVERAGE(H3,H27,H51,H75))</f>
        <v>40</v>
      </c>
      <c r="J3" s="55" t="str">
        <f>IF(ISERROR(STDEV(H3,H27,H51,H75)),"",IF(COUNT(H3,H27,H51,H75)&lt;3,"N/A",STDEV(H3,H27,H51,H75)))</f>
        <v>N/A</v>
      </c>
      <c r="K3" s="53" t="s">
        <v>1</v>
      </c>
      <c r="L3" s="54" t="str">
        <f>'Array Table'!B2</f>
        <v>Bacillus anthracis,Bacillus cereus</v>
      </c>
      <c r="M3" s="59">
        <f t="shared" ref="M3:M26" si="0">IFERROR($D3-H3,"")</f>
        <v>0</v>
      </c>
      <c r="N3" s="53" t="s">
        <v>1</v>
      </c>
      <c r="O3" s="54" t="str">
        <f>'Array Table'!B2</f>
        <v>Bacillus anthracis,Bacillus cereus</v>
      </c>
      <c r="P3" s="58" t="str">
        <f t="shared" ref="P3:P26" si="1">IFERROR(VLOOKUP($O3,$G$130:$I$142,2,FALSE),IF(M3="","",IF($D3&lt;=35,IF(M3&lt;=1,"",IF(M3&gt;=2,"+","+/-")),IF($D3&lt;=37,IF(M3&lt;1.5,"",IF(M3&gt;=3,"+","+/-")),IF(M3&lt;3,"",IF(M3&gt;=6,"+",IF(M3&gt;=3,"+/-","")))))))</f>
        <v/>
      </c>
      <c r="Q3"/>
      <c r="R3"/>
      <c r="S3"/>
      <c r="T3"/>
      <c r="U3"/>
      <c r="V3"/>
      <c r="W3"/>
    </row>
    <row r="4" spans="1:23" x14ac:dyDescent="0.25">
      <c r="A4" s="53" t="s">
        <v>2</v>
      </c>
      <c r="B4" s="54" t="str">
        <f>'Array Table'!B3</f>
        <v>Bacillus sonorensis,Bacillus licheniformis</v>
      </c>
      <c r="C4" s="55">
        <f>IF(SUM('NTC Data'!D$2:D$50)&gt;10,IF(AND(ISNUMBER('NTC Data'!D3),'NTC Data'!D3&lt;40,'NTC Data'!D3&gt;0),'NTC Data'!D3,40),"")</f>
        <v>40</v>
      </c>
      <c r="D4" s="55">
        <f t="shared" ref="D4:D26" si="2">IF(ISERROR(AVERAGE(C4,C28,C52,C76)),"",AVERAGE(C4,C28,C52,C76))</f>
        <v>40</v>
      </c>
      <c r="E4" s="55" t="str">
        <f t="shared" ref="E4:E26" si="3">IF(ISERROR(STDEV(C4,C28,C52,C76)),"",IF(COUNT(C4,C28,C52,C76)&lt;3,"N/A",STDEV(C4,C28,C52,C76)))</f>
        <v>N/A</v>
      </c>
      <c r="F4" s="53" t="s">
        <v>2</v>
      </c>
      <c r="G4" s="54" t="str">
        <f>'Array Table'!B3</f>
        <v>Bacillus sonorensis,Bacillus licheniformis</v>
      </c>
      <c r="H4" s="58">
        <f>IF(SUM('Test Sample Data'!D$2:D$50)&gt;10,IF(AND(ISNUMBER('Test Sample Data'!D3),'Test Sample Data'!D3&lt;40,'Test Sample Data'!D3&gt;0),'Test Sample Data'!D3,40),"")</f>
        <v>40</v>
      </c>
      <c r="I4" s="55">
        <f t="shared" ref="I4:I26" si="4">IF(ISERROR(AVERAGE(H4,H28,H52,H76)),"",AVERAGE(H4,H28,H52,H76))</f>
        <v>40</v>
      </c>
      <c r="J4" s="55" t="str">
        <f t="shared" ref="J4:J26" si="5">IF(ISERROR(STDEV(H4,H28,H52,H76)),"",IF(COUNT(H4,H28,H52,H76)&lt;3,"N/A",STDEV(H4,H28,H52,H76)))</f>
        <v>N/A</v>
      </c>
      <c r="K4" s="53" t="s">
        <v>2</v>
      </c>
      <c r="L4" s="54" t="str">
        <f>'Array Table'!B3</f>
        <v>Bacillus sonorensis,Bacillus licheniformis</v>
      </c>
      <c r="M4" s="59">
        <f t="shared" si="0"/>
        <v>0</v>
      </c>
      <c r="N4" s="53" t="s">
        <v>2</v>
      </c>
      <c r="O4" s="54" t="str">
        <f>'Array Table'!B3</f>
        <v>Bacillus sonorensis,Bacillus licheniformis</v>
      </c>
      <c r="P4" s="58" t="str">
        <f t="shared" si="1"/>
        <v/>
      </c>
      <c r="Q4"/>
      <c r="R4"/>
      <c r="S4"/>
      <c r="T4"/>
      <c r="U4"/>
      <c r="V4"/>
      <c r="W4"/>
    </row>
    <row r="5" spans="1:23" x14ac:dyDescent="0.25">
      <c r="A5" s="53" t="s">
        <v>3</v>
      </c>
      <c r="B5" s="54" t="str">
        <f>'Array Table'!B4</f>
        <v>wzt</v>
      </c>
      <c r="C5" s="55">
        <f>IF(SUM('NTC Data'!D$2:D$50)&gt;10,IF(AND(ISNUMBER('NTC Data'!D4),'NTC Data'!D4&lt;40,'NTC Data'!D4&gt;0),'NTC Data'!D4,40),"")</f>
        <v>40</v>
      </c>
      <c r="D5" s="55">
        <f t="shared" si="2"/>
        <v>40</v>
      </c>
      <c r="E5" s="55" t="str">
        <f t="shared" si="3"/>
        <v>N/A</v>
      </c>
      <c r="F5" s="53" t="s">
        <v>3</v>
      </c>
      <c r="G5" s="54" t="str">
        <f>'Array Table'!B4</f>
        <v>wzt</v>
      </c>
      <c r="H5" s="58">
        <f>IF(SUM('Test Sample Data'!D$2:D$50)&gt;10,IF(AND(ISNUMBER('Test Sample Data'!D4),'Test Sample Data'!D4&lt;40,'Test Sample Data'!D4&gt;0),'Test Sample Data'!D4,40),"")</f>
        <v>40</v>
      </c>
      <c r="I5" s="55">
        <f t="shared" si="4"/>
        <v>40</v>
      </c>
      <c r="J5" s="55" t="str">
        <f t="shared" si="5"/>
        <v>N/A</v>
      </c>
      <c r="K5" s="53" t="s">
        <v>3</v>
      </c>
      <c r="L5" s="54" t="str">
        <f>'Array Table'!B4</f>
        <v>wzt</v>
      </c>
      <c r="M5" s="59">
        <f t="shared" si="0"/>
        <v>0</v>
      </c>
      <c r="N5" s="53" t="s">
        <v>3</v>
      </c>
      <c r="O5" s="54" t="str">
        <f>'Array Table'!B4</f>
        <v>wzt</v>
      </c>
      <c r="P5" s="58" t="str">
        <f t="shared" si="1"/>
        <v/>
      </c>
      <c r="Q5"/>
      <c r="R5"/>
      <c r="S5"/>
      <c r="T5"/>
      <c r="U5"/>
      <c r="V5"/>
      <c r="W5"/>
    </row>
    <row r="6" spans="1:23" x14ac:dyDescent="0.25">
      <c r="A6" s="53" t="s">
        <v>4</v>
      </c>
      <c r="B6" s="54" t="str">
        <f>'Array Table'!B5</f>
        <v>Campylobacter fetus</v>
      </c>
      <c r="C6" s="55">
        <f>IF(SUM('NTC Data'!D$2:D$50)&gt;10,IF(AND(ISNUMBER('NTC Data'!D5),'NTC Data'!D5&lt;40,'NTC Data'!D5&gt;0),'NTC Data'!D5,40),"")</f>
        <v>40</v>
      </c>
      <c r="D6" s="55">
        <f t="shared" si="2"/>
        <v>40</v>
      </c>
      <c r="E6" s="55" t="str">
        <f t="shared" si="3"/>
        <v>N/A</v>
      </c>
      <c r="F6" s="53" t="s">
        <v>4</v>
      </c>
      <c r="G6" s="54" t="str">
        <f>'Array Table'!B5</f>
        <v>Campylobacter fetus</v>
      </c>
      <c r="H6" s="58">
        <f>IF(SUM('Test Sample Data'!D$2:D$50)&gt;10,IF(AND(ISNUMBER('Test Sample Data'!D5),'Test Sample Data'!D5&lt;40,'Test Sample Data'!D5&gt;0),'Test Sample Data'!D5,40),"")</f>
        <v>40</v>
      </c>
      <c r="I6" s="55">
        <f t="shared" si="4"/>
        <v>40</v>
      </c>
      <c r="J6" s="55" t="str">
        <f t="shared" si="5"/>
        <v>N/A</v>
      </c>
      <c r="K6" s="53" t="s">
        <v>4</v>
      </c>
      <c r="L6" s="54" t="str">
        <f>'Array Table'!B5</f>
        <v>Campylobacter fetus</v>
      </c>
      <c r="M6" s="59">
        <f t="shared" si="0"/>
        <v>0</v>
      </c>
      <c r="N6" s="53" t="s">
        <v>4</v>
      </c>
      <c r="O6" s="54" t="str">
        <f>'Array Table'!B5</f>
        <v>Campylobacter fetus</v>
      </c>
      <c r="P6" s="58" t="str">
        <f t="shared" si="1"/>
        <v/>
      </c>
      <c r="Q6"/>
      <c r="R6"/>
      <c r="S6"/>
      <c r="T6"/>
      <c r="U6"/>
      <c r="V6"/>
      <c r="W6"/>
    </row>
    <row r="7" spans="1:23" x14ac:dyDescent="0.25">
      <c r="A7" s="53" t="s">
        <v>5</v>
      </c>
      <c r="B7" s="54" t="str">
        <f>'Array Table'!B6</f>
        <v>Campylobacter coli,Campylobacter subantarcticus,Campylobacter lari,Campylobacter jejuni</v>
      </c>
      <c r="C7" s="55">
        <f>IF(SUM('NTC Data'!D$2:D$50)&gt;10,IF(AND(ISNUMBER('NTC Data'!D6),'NTC Data'!D6&lt;40,'NTC Data'!D6&gt;0),'NTC Data'!D6,40),"")</f>
        <v>40</v>
      </c>
      <c r="D7" s="55">
        <f t="shared" si="2"/>
        <v>40</v>
      </c>
      <c r="E7" s="55" t="str">
        <f t="shared" si="3"/>
        <v>N/A</v>
      </c>
      <c r="F7" s="53" t="s">
        <v>5</v>
      </c>
      <c r="G7" s="54" t="str">
        <f>'Array Table'!B6</f>
        <v>Campylobacter coli,Campylobacter subantarcticus,Campylobacter lari,Campylobacter jejuni</v>
      </c>
      <c r="H7" s="58">
        <f>IF(SUM('Test Sample Data'!D$2:D$50)&gt;10,IF(AND(ISNUMBER('Test Sample Data'!D6),'Test Sample Data'!D6&lt;40,'Test Sample Data'!D6&gt;0),'Test Sample Data'!D6,40),"")</f>
        <v>40</v>
      </c>
      <c r="I7" s="55">
        <f t="shared" si="4"/>
        <v>40</v>
      </c>
      <c r="J7" s="55" t="str">
        <f t="shared" si="5"/>
        <v>N/A</v>
      </c>
      <c r="K7" s="53" t="s">
        <v>5</v>
      </c>
      <c r="L7" s="54" t="str">
        <f>'Array Table'!B6</f>
        <v>Campylobacter coli,Campylobacter subantarcticus,Campylobacter lari,Campylobacter jejuni</v>
      </c>
      <c r="M7" s="59">
        <f t="shared" si="0"/>
        <v>0</v>
      </c>
      <c r="N7" s="53" t="s">
        <v>5</v>
      </c>
      <c r="O7" s="54" t="str">
        <f>'Array Table'!B6</f>
        <v>Campylobacter coli,Campylobacter subantarcticus,Campylobacter lari,Campylobacter jejuni</v>
      </c>
      <c r="P7" s="58" t="str">
        <f t="shared" si="1"/>
        <v/>
      </c>
      <c r="Q7"/>
      <c r="R7"/>
      <c r="S7"/>
      <c r="T7"/>
      <c r="U7"/>
      <c r="V7"/>
      <c r="W7"/>
    </row>
    <row r="8" spans="1:23" x14ac:dyDescent="0.25">
      <c r="A8" s="53" t="s">
        <v>6</v>
      </c>
      <c r="B8" s="54" t="str">
        <f>'Array Table'!B7</f>
        <v>Klebsiella oxytoca,Enterobacter cloacae</v>
      </c>
      <c r="C8" s="55">
        <f>IF(SUM('NTC Data'!D$2:D$50)&gt;10,IF(AND(ISNUMBER('NTC Data'!D7),'NTC Data'!D7&lt;40,'NTC Data'!D7&gt;0),'NTC Data'!D7,40),"")</f>
        <v>40</v>
      </c>
      <c r="D8" s="55">
        <f t="shared" si="2"/>
        <v>40</v>
      </c>
      <c r="E8" s="55" t="str">
        <f t="shared" si="3"/>
        <v>N/A</v>
      </c>
      <c r="F8" s="53" t="s">
        <v>6</v>
      </c>
      <c r="G8" s="54" t="str">
        <f>'Array Table'!B7</f>
        <v>Klebsiella oxytoca,Enterobacter cloacae</v>
      </c>
      <c r="H8" s="58">
        <f>IF(SUM('Test Sample Data'!D$2:D$50)&gt;10,IF(AND(ISNUMBER('Test Sample Data'!D7),'Test Sample Data'!D7&lt;40,'Test Sample Data'!D7&gt;0),'Test Sample Data'!D7,40),"")</f>
        <v>40</v>
      </c>
      <c r="I8" s="55">
        <f t="shared" si="4"/>
        <v>40</v>
      </c>
      <c r="J8" s="55" t="str">
        <f t="shared" si="5"/>
        <v>N/A</v>
      </c>
      <c r="K8" s="53" t="s">
        <v>6</v>
      </c>
      <c r="L8" s="54" t="str">
        <f>'Array Table'!B7</f>
        <v>Klebsiella oxytoca,Enterobacter cloacae</v>
      </c>
      <c r="M8" s="59">
        <f t="shared" si="0"/>
        <v>0</v>
      </c>
      <c r="N8" s="53" t="s">
        <v>6</v>
      </c>
      <c r="O8" s="54" t="str">
        <f>'Array Table'!B7</f>
        <v>Klebsiella oxytoca,Enterobacter cloacae</v>
      </c>
      <c r="P8" s="58" t="str">
        <f t="shared" si="1"/>
        <v/>
      </c>
      <c r="Q8"/>
      <c r="R8"/>
      <c r="S8"/>
      <c r="T8"/>
      <c r="U8"/>
      <c r="V8"/>
      <c r="W8"/>
    </row>
    <row r="9" spans="1:23" x14ac:dyDescent="0.25">
      <c r="A9" s="53" t="s">
        <v>7</v>
      </c>
      <c r="B9" s="54" t="str">
        <f>'Array Table'!B8</f>
        <v>Enterococcus gallinarum,Enterococcus casseliflavus</v>
      </c>
      <c r="C9" s="55">
        <f>IF(SUM('NTC Data'!D$2:D$50)&gt;10,IF(AND(ISNUMBER('NTC Data'!D8),'NTC Data'!D8&lt;40,'NTC Data'!D8&gt;0),'NTC Data'!D8,40),"")</f>
        <v>40</v>
      </c>
      <c r="D9" s="55">
        <f t="shared" si="2"/>
        <v>40</v>
      </c>
      <c r="E9" s="55" t="str">
        <f t="shared" si="3"/>
        <v>N/A</v>
      </c>
      <c r="F9" s="53" t="s">
        <v>7</v>
      </c>
      <c r="G9" s="54" t="str">
        <f>'Array Table'!B8</f>
        <v>Enterococcus gallinarum,Enterococcus casseliflavus</v>
      </c>
      <c r="H9" s="58">
        <f>IF(SUM('Test Sample Data'!D$2:D$50)&gt;10,IF(AND(ISNUMBER('Test Sample Data'!D8),'Test Sample Data'!D8&lt;40,'Test Sample Data'!D8&gt;0),'Test Sample Data'!D8,40),"")</f>
        <v>40</v>
      </c>
      <c r="I9" s="55">
        <f t="shared" si="4"/>
        <v>40</v>
      </c>
      <c r="J9" s="55" t="str">
        <f t="shared" si="5"/>
        <v>N/A</v>
      </c>
      <c r="K9" s="53" t="s">
        <v>7</v>
      </c>
      <c r="L9" s="54" t="str">
        <f>'Array Table'!B8</f>
        <v>Enterococcus gallinarum,Enterococcus casseliflavus</v>
      </c>
      <c r="M9" s="59">
        <f t="shared" si="0"/>
        <v>0</v>
      </c>
      <c r="N9" s="53" t="s">
        <v>7</v>
      </c>
      <c r="O9" s="54" t="str">
        <f>'Array Table'!B8</f>
        <v>Enterococcus gallinarum,Enterococcus casseliflavus</v>
      </c>
      <c r="P9" s="58" t="str">
        <f t="shared" si="1"/>
        <v/>
      </c>
      <c r="Q9"/>
      <c r="R9"/>
      <c r="S9"/>
      <c r="T9"/>
      <c r="U9"/>
      <c r="V9"/>
      <c r="W9"/>
    </row>
    <row r="10" spans="1:23" x14ac:dyDescent="0.25">
      <c r="A10" s="53" t="s">
        <v>8</v>
      </c>
      <c r="B10" s="54" t="str">
        <f>'Array Table'!B9</f>
        <v>Enterococcus faecalis</v>
      </c>
      <c r="C10" s="55">
        <f>IF(SUM('NTC Data'!D$2:D$50)&gt;10,IF(AND(ISNUMBER('NTC Data'!D9),'NTC Data'!D9&lt;40,'NTC Data'!D9&gt;0),'NTC Data'!D9,40),"")</f>
        <v>40</v>
      </c>
      <c r="D10" s="55">
        <f t="shared" si="2"/>
        <v>40</v>
      </c>
      <c r="E10" s="55" t="str">
        <f t="shared" si="3"/>
        <v>N/A</v>
      </c>
      <c r="F10" s="53" t="s">
        <v>8</v>
      </c>
      <c r="G10" s="54" t="str">
        <f>'Array Table'!B9</f>
        <v>Enterococcus faecalis</v>
      </c>
      <c r="H10" s="58">
        <f>IF(SUM('Test Sample Data'!D$2:D$50)&gt;10,IF(AND(ISNUMBER('Test Sample Data'!D9),'Test Sample Data'!D9&lt;40,'Test Sample Data'!D9&gt;0),'Test Sample Data'!D9,40),"")</f>
        <v>40</v>
      </c>
      <c r="I10" s="55">
        <f t="shared" si="4"/>
        <v>40</v>
      </c>
      <c r="J10" s="55" t="str">
        <f t="shared" si="5"/>
        <v>N/A</v>
      </c>
      <c r="K10" s="53" t="s">
        <v>8</v>
      </c>
      <c r="L10" s="54" t="str">
        <f>'Array Table'!B9</f>
        <v>Enterococcus faecalis</v>
      </c>
      <c r="M10" s="59">
        <f t="shared" si="0"/>
        <v>0</v>
      </c>
      <c r="N10" s="53" t="s">
        <v>8</v>
      </c>
      <c r="O10" s="54" t="str">
        <f>'Array Table'!B9</f>
        <v>Enterococcus faecalis</v>
      </c>
      <c r="P10" s="58" t="str">
        <f t="shared" si="1"/>
        <v/>
      </c>
      <c r="Q10"/>
      <c r="R10"/>
      <c r="S10"/>
      <c r="T10"/>
      <c r="U10"/>
      <c r="V10"/>
      <c r="W10"/>
    </row>
    <row r="11" spans="1:23" x14ac:dyDescent="0.25">
      <c r="A11" s="53" t="s">
        <v>9</v>
      </c>
      <c r="B11" s="54" t="str">
        <f>'Array Table'!B10</f>
        <v>Enterococcus faecium</v>
      </c>
      <c r="C11" s="55">
        <f>IF(SUM('NTC Data'!D$2:D$50)&gt;10,IF(AND(ISNUMBER('NTC Data'!D10),'NTC Data'!D10&lt;40,'NTC Data'!D10&gt;0),'NTC Data'!D10,40),"")</f>
        <v>40</v>
      </c>
      <c r="D11" s="55">
        <f t="shared" si="2"/>
        <v>40</v>
      </c>
      <c r="E11" s="55" t="str">
        <f t="shared" si="3"/>
        <v>N/A</v>
      </c>
      <c r="F11" s="53" t="s">
        <v>9</v>
      </c>
      <c r="G11" s="54" t="str">
        <f>'Array Table'!B10</f>
        <v>Enterococcus faecium</v>
      </c>
      <c r="H11" s="58">
        <f>IF(SUM('Test Sample Data'!D$2:D$50)&gt;10,IF(AND(ISNUMBER('Test Sample Data'!D10),'Test Sample Data'!D10&lt;40,'Test Sample Data'!D10&gt;0),'Test Sample Data'!D10,40),"")</f>
        <v>40</v>
      </c>
      <c r="I11" s="55">
        <f t="shared" si="4"/>
        <v>40</v>
      </c>
      <c r="J11" s="55" t="str">
        <f t="shared" si="5"/>
        <v>N/A</v>
      </c>
      <c r="K11" s="53" t="s">
        <v>9</v>
      </c>
      <c r="L11" s="54" t="str">
        <f>'Array Table'!B10</f>
        <v>Enterococcus faecium</v>
      </c>
      <c r="M11" s="59">
        <f t="shared" si="0"/>
        <v>0</v>
      </c>
      <c r="N11" s="53" t="s">
        <v>9</v>
      </c>
      <c r="O11" s="54" t="str">
        <f>'Array Table'!B10</f>
        <v>Enterococcus faecium</v>
      </c>
      <c r="P11" s="58" t="str">
        <f t="shared" si="1"/>
        <v/>
      </c>
      <c r="Q11"/>
      <c r="R11"/>
      <c r="S11"/>
      <c r="T11"/>
      <c r="U11"/>
      <c r="V11"/>
      <c r="W11"/>
    </row>
    <row r="12" spans="1:23" x14ac:dyDescent="0.25">
      <c r="A12" s="53" t="s">
        <v>10</v>
      </c>
      <c r="B12" s="54" t="str">
        <f>'Array Table'!B11</f>
        <v>Enterococcus italicus</v>
      </c>
      <c r="C12" s="55">
        <f>IF(SUM('NTC Data'!D$2:D$50)&gt;10,IF(AND(ISNUMBER('NTC Data'!D11),'NTC Data'!D11&lt;40,'NTC Data'!D11&gt;0),'NTC Data'!D11,40),"")</f>
        <v>40</v>
      </c>
      <c r="D12" s="55">
        <f t="shared" si="2"/>
        <v>40</v>
      </c>
      <c r="E12" s="55" t="str">
        <f t="shared" si="3"/>
        <v>N/A</v>
      </c>
      <c r="F12" s="53" t="s">
        <v>10</v>
      </c>
      <c r="G12" s="54" t="str">
        <f>'Array Table'!B11</f>
        <v>Enterococcus italicus</v>
      </c>
      <c r="H12" s="58">
        <f>IF(SUM('Test Sample Data'!D$2:D$50)&gt;10,IF(AND(ISNUMBER('Test Sample Data'!D11),'Test Sample Data'!D11&lt;40,'Test Sample Data'!D11&gt;0),'Test Sample Data'!D11,40),"")</f>
        <v>40</v>
      </c>
      <c r="I12" s="55">
        <f t="shared" si="4"/>
        <v>40</v>
      </c>
      <c r="J12" s="55" t="str">
        <f t="shared" si="5"/>
        <v>N/A</v>
      </c>
      <c r="K12" s="53" t="s">
        <v>10</v>
      </c>
      <c r="L12" s="54" t="str">
        <f>'Array Table'!B11</f>
        <v>Enterococcus italicus</v>
      </c>
      <c r="M12" s="59">
        <f t="shared" si="0"/>
        <v>0</v>
      </c>
      <c r="N12" s="53" t="s">
        <v>10</v>
      </c>
      <c r="O12" s="54" t="str">
        <f>'Array Table'!B11</f>
        <v>Enterococcus italicus</v>
      </c>
      <c r="P12" s="58" t="str">
        <f t="shared" si="1"/>
        <v/>
      </c>
      <c r="Q12"/>
      <c r="R12"/>
      <c r="S12"/>
      <c r="T12"/>
      <c r="U12"/>
      <c r="V12"/>
      <c r="W12"/>
    </row>
    <row r="13" spans="1:23" x14ac:dyDescent="0.25">
      <c r="A13" s="53" t="s">
        <v>11</v>
      </c>
      <c r="B13" s="54" t="str">
        <f>'Array Table'!B12</f>
        <v>Escherichia coli,Escherichia fergusonii,Shigella boydii,Shigella sonnei,Shigella dysenteriae,Shigella flexneri</v>
      </c>
      <c r="C13" s="55">
        <f>IF(SUM('NTC Data'!D$2:D$50)&gt;10,IF(AND(ISNUMBER('NTC Data'!D12),'NTC Data'!D12&lt;40,'NTC Data'!D12&gt;0),'NTC Data'!D12,40),"")</f>
        <v>40</v>
      </c>
      <c r="D13" s="55">
        <f t="shared" si="2"/>
        <v>40</v>
      </c>
      <c r="E13" s="55" t="str">
        <f t="shared" si="3"/>
        <v>N/A</v>
      </c>
      <c r="F13" s="53" t="s">
        <v>11</v>
      </c>
      <c r="G13" s="54" t="str">
        <f>'Array Table'!B12</f>
        <v>Escherichia coli,Escherichia fergusonii,Shigella boydii,Shigella sonnei,Shigella dysenteriae,Shigella flexneri</v>
      </c>
      <c r="H13" s="58">
        <f>IF(SUM('Test Sample Data'!D$2:D$50)&gt;10,IF(AND(ISNUMBER('Test Sample Data'!D12),'Test Sample Data'!D12&lt;40,'Test Sample Data'!D12&gt;0),'Test Sample Data'!D12,40),"")</f>
        <v>40</v>
      </c>
      <c r="I13" s="55">
        <f t="shared" si="4"/>
        <v>40</v>
      </c>
      <c r="J13" s="55" t="str">
        <f t="shared" si="5"/>
        <v>N/A</v>
      </c>
      <c r="K13" s="53" t="s">
        <v>11</v>
      </c>
      <c r="L13" s="54" t="str">
        <f>'Array Table'!B12</f>
        <v>Escherichia coli,Escherichia fergusonii,Shigella boydii,Shigella sonnei,Shigella dysenteriae,Shigella flexneri</v>
      </c>
      <c r="M13" s="59">
        <f t="shared" si="0"/>
        <v>0</v>
      </c>
      <c r="N13" s="53" t="s">
        <v>11</v>
      </c>
      <c r="O13" s="54" t="str">
        <f>'Array Table'!B12</f>
        <v>Escherichia coli,Escherichia fergusonii,Shigella boydii,Shigella sonnei,Shigella dysenteriae,Shigella flexneri</v>
      </c>
      <c r="P13" s="58" t="str">
        <f t="shared" si="1"/>
        <v/>
      </c>
      <c r="Q13"/>
      <c r="R13"/>
      <c r="S13"/>
      <c r="T13"/>
      <c r="U13"/>
      <c r="V13"/>
      <c r="W13"/>
    </row>
    <row r="14" spans="1:23" x14ac:dyDescent="0.25">
      <c r="A14" s="53" t="s">
        <v>12</v>
      </c>
      <c r="B14" s="54" t="str">
        <f>'Array Table'!B13</f>
        <v>eae</v>
      </c>
      <c r="C14" s="55">
        <f>IF(SUM('NTC Data'!D$2:D$50)&gt;10,IF(AND(ISNUMBER('NTC Data'!D13),'NTC Data'!D13&lt;40,'NTC Data'!D13&gt;0),'NTC Data'!D13,40),"")</f>
        <v>40</v>
      </c>
      <c r="D14" s="55">
        <f t="shared" si="2"/>
        <v>40</v>
      </c>
      <c r="E14" s="55" t="str">
        <f t="shared" si="3"/>
        <v>N/A</v>
      </c>
      <c r="F14" s="53" t="s">
        <v>12</v>
      </c>
      <c r="G14" s="54" t="str">
        <f>'Array Table'!B13</f>
        <v>eae</v>
      </c>
      <c r="H14" s="58">
        <f>IF(SUM('Test Sample Data'!D$2:D$50)&gt;10,IF(AND(ISNUMBER('Test Sample Data'!D13),'Test Sample Data'!D13&lt;40,'Test Sample Data'!D13&gt;0),'Test Sample Data'!D13,40),"")</f>
        <v>40</v>
      </c>
      <c r="I14" s="55">
        <f t="shared" si="4"/>
        <v>40</v>
      </c>
      <c r="J14" s="55" t="str">
        <f t="shared" si="5"/>
        <v>N/A</v>
      </c>
      <c r="K14" s="53" t="s">
        <v>12</v>
      </c>
      <c r="L14" s="54" t="str">
        <f>'Array Table'!B13</f>
        <v>eae</v>
      </c>
      <c r="M14" s="59">
        <f t="shared" si="0"/>
        <v>0</v>
      </c>
      <c r="N14" s="53" t="s">
        <v>12</v>
      </c>
      <c r="O14" s="54" t="str">
        <f>'Array Table'!B13</f>
        <v>eae</v>
      </c>
      <c r="P14" s="58" t="str">
        <f t="shared" si="1"/>
        <v/>
      </c>
      <c r="Q14"/>
      <c r="R14"/>
      <c r="S14"/>
      <c r="T14"/>
      <c r="U14"/>
      <c r="V14"/>
      <c r="W14"/>
    </row>
    <row r="15" spans="1:23" x14ac:dyDescent="0.25">
      <c r="A15" s="53" t="s">
        <v>13</v>
      </c>
      <c r="B15" s="54" t="str">
        <f>'Array Table'!B14</f>
        <v>stx2A</v>
      </c>
      <c r="C15" s="55">
        <f>IF(SUM('NTC Data'!D$2:D$50)&gt;10,IF(AND(ISNUMBER('NTC Data'!D14),'NTC Data'!D14&lt;40,'NTC Data'!D14&gt;0),'NTC Data'!D14,40),"")</f>
        <v>40</v>
      </c>
      <c r="D15" s="55">
        <f t="shared" si="2"/>
        <v>40</v>
      </c>
      <c r="E15" s="55" t="str">
        <f t="shared" si="3"/>
        <v>N/A</v>
      </c>
      <c r="F15" s="53" t="s">
        <v>13</v>
      </c>
      <c r="G15" s="54" t="str">
        <f>'Array Table'!B14</f>
        <v>stx2A</v>
      </c>
      <c r="H15" s="58">
        <f>IF(SUM('Test Sample Data'!D$2:D$50)&gt;10,IF(AND(ISNUMBER('Test Sample Data'!D14),'Test Sample Data'!D14&lt;40,'Test Sample Data'!D14&gt;0),'Test Sample Data'!D14,40),"")</f>
        <v>40</v>
      </c>
      <c r="I15" s="55">
        <f t="shared" si="4"/>
        <v>40</v>
      </c>
      <c r="J15" s="55" t="str">
        <f t="shared" si="5"/>
        <v>N/A</v>
      </c>
      <c r="K15" s="53" t="s">
        <v>13</v>
      </c>
      <c r="L15" s="54" t="str">
        <f>'Array Table'!B14</f>
        <v>stx2A</v>
      </c>
      <c r="M15" s="59">
        <f t="shared" si="0"/>
        <v>0</v>
      </c>
      <c r="N15" s="53" t="s">
        <v>13</v>
      </c>
      <c r="O15" s="54" t="str">
        <f>'Array Table'!B14</f>
        <v>stx2A</v>
      </c>
      <c r="P15" s="58" t="str">
        <f t="shared" si="1"/>
        <v/>
      </c>
      <c r="Q15"/>
      <c r="R15"/>
      <c r="S15"/>
      <c r="T15"/>
      <c r="U15"/>
      <c r="V15"/>
      <c r="W15"/>
    </row>
    <row r="16" spans="1:23" x14ac:dyDescent="0.25">
      <c r="A16" s="53" t="s">
        <v>14</v>
      </c>
      <c r="B16" s="54" t="str">
        <f>'Array Table'!B15</f>
        <v>stxA</v>
      </c>
      <c r="C16" s="55">
        <f>IF(SUM('NTC Data'!D$2:D$50)&gt;10,IF(AND(ISNUMBER('NTC Data'!D15),'NTC Data'!D15&lt;40,'NTC Data'!D15&gt;0),'NTC Data'!D15,40),"")</f>
        <v>40</v>
      </c>
      <c r="D16" s="55">
        <f t="shared" si="2"/>
        <v>40</v>
      </c>
      <c r="E16" s="55" t="str">
        <f t="shared" si="3"/>
        <v>N/A</v>
      </c>
      <c r="F16" s="53" t="s">
        <v>14</v>
      </c>
      <c r="G16" s="54" t="str">
        <f>'Array Table'!B15</f>
        <v>stxA</v>
      </c>
      <c r="H16" s="58">
        <f>IF(SUM('Test Sample Data'!D$2:D$50)&gt;10,IF(AND(ISNUMBER('Test Sample Data'!D15),'Test Sample Data'!D15&lt;40,'Test Sample Data'!D15&gt;0),'Test Sample Data'!D15,40),"")</f>
        <v>40</v>
      </c>
      <c r="I16" s="55">
        <f t="shared" si="4"/>
        <v>40</v>
      </c>
      <c r="J16" s="55" t="str">
        <f t="shared" si="5"/>
        <v>N/A</v>
      </c>
      <c r="K16" s="53" t="s">
        <v>14</v>
      </c>
      <c r="L16" s="54" t="str">
        <f>'Array Table'!B15</f>
        <v>stxA</v>
      </c>
      <c r="M16" s="59">
        <f t="shared" si="0"/>
        <v>0</v>
      </c>
      <c r="N16" s="53" t="s">
        <v>14</v>
      </c>
      <c r="O16" s="54" t="str">
        <f>'Array Table'!B15</f>
        <v>stxA</v>
      </c>
      <c r="P16" s="58" t="str">
        <f t="shared" si="1"/>
        <v/>
      </c>
      <c r="Q16"/>
      <c r="R16"/>
      <c r="S16"/>
      <c r="T16"/>
      <c r="U16"/>
      <c r="V16"/>
      <c r="W16"/>
    </row>
    <row r="17" spans="1:23" x14ac:dyDescent="0.25">
      <c r="A17" s="53" t="s">
        <v>15</v>
      </c>
      <c r="B17" s="54" t="str">
        <f>'Array Table'!B16</f>
        <v>Francisella novicida,Francisella tularensis</v>
      </c>
      <c r="C17" s="55">
        <f>IF(SUM('NTC Data'!D$2:D$50)&gt;10,IF(AND(ISNUMBER('NTC Data'!D16),'NTC Data'!D16&lt;40,'NTC Data'!D16&gt;0),'NTC Data'!D16,40),"")</f>
        <v>40</v>
      </c>
      <c r="D17" s="55">
        <f t="shared" si="2"/>
        <v>40</v>
      </c>
      <c r="E17" s="55" t="str">
        <f t="shared" si="3"/>
        <v>N/A</v>
      </c>
      <c r="F17" s="53" t="s">
        <v>15</v>
      </c>
      <c r="G17" s="54" t="str">
        <f>'Array Table'!B16</f>
        <v>Francisella novicida,Francisella tularensis</v>
      </c>
      <c r="H17" s="58">
        <f>IF(SUM('Test Sample Data'!D$2:D$50)&gt;10,IF(AND(ISNUMBER('Test Sample Data'!D16),'Test Sample Data'!D16&lt;40,'Test Sample Data'!D16&gt;0),'Test Sample Data'!D16,40),"")</f>
        <v>40</v>
      </c>
      <c r="I17" s="55">
        <f t="shared" si="4"/>
        <v>40</v>
      </c>
      <c r="J17" s="55" t="str">
        <f t="shared" si="5"/>
        <v>N/A</v>
      </c>
      <c r="K17" s="53" t="s">
        <v>15</v>
      </c>
      <c r="L17" s="54" t="str">
        <f>'Array Table'!B16</f>
        <v>Francisella novicida,Francisella tularensis</v>
      </c>
      <c r="M17" s="59">
        <f t="shared" si="0"/>
        <v>0</v>
      </c>
      <c r="N17" s="53" t="s">
        <v>15</v>
      </c>
      <c r="O17" s="54" t="str">
        <f>'Array Table'!B16</f>
        <v>Francisella novicida,Francisella tularensis</v>
      </c>
      <c r="P17" s="58" t="str">
        <f t="shared" si="1"/>
        <v/>
      </c>
      <c r="Q17"/>
      <c r="R17"/>
      <c r="S17"/>
      <c r="T17"/>
      <c r="U17"/>
      <c r="V17"/>
      <c r="W17"/>
    </row>
    <row r="18" spans="1:23" x14ac:dyDescent="0.25">
      <c r="A18" s="53" t="s">
        <v>16</v>
      </c>
      <c r="B18" s="54" t="str">
        <f>'Array Table'!B17</f>
        <v>Listeria monocytogenes</v>
      </c>
      <c r="C18" s="55">
        <f>IF(SUM('NTC Data'!D$2:D$50)&gt;10,IF(AND(ISNUMBER('NTC Data'!D17),'NTC Data'!D17&lt;40,'NTC Data'!D17&gt;0),'NTC Data'!D17,40),"")</f>
        <v>40</v>
      </c>
      <c r="D18" s="55">
        <f t="shared" si="2"/>
        <v>40</v>
      </c>
      <c r="E18" s="55" t="str">
        <f t="shared" si="3"/>
        <v>N/A</v>
      </c>
      <c r="F18" s="53" t="s">
        <v>16</v>
      </c>
      <c r="G18" s="54" t="str">
        <f>'Array Table'!B17</f>
        <v>Listeria monocytogenes</v>
      </c>
      <c r="H18" s="58">
        <f>IF(SUM('Test Sample Data'!D$2:D$50)&gt;10,IF(AND(ISNUMBER('Test Sample Data'!D17),'Test Sample Data'!D17&lt;40,'Test Sample Data'!D17&gt;0),'Test Sample Data'!D17,40),"")</f>
        <v>40</v>
      </c>
      <c r="I18" s="55">
        <f t="shared" si="4"/>
        <v>40</v>
      </c>
      <c r="J18" s="55" t="str">
        <f t="shared" si="5"/>
        <v>N/A</v>
      </c>
      <c r="K18" s="53" t="s">
        <v>16</v>
      </c>
      <c r="L18" s="54" t="str">
        <f>'Array Table'!B17</f>
        <v>Listeria monocytogenes</v>
      </c>
      <c r="M18" s="59">
        <f t="shared" si="0"/>
        <v>0</v>
      </c>
      <c r="N18" s="53" t="s">
        <v>16</v>
      </c>
      <c r="O18" s="54" t="str">
        <f>'Array Table'!B17</f>
        <v>Listeria monocytogenes</v>
      </c>
      <c r="P18" s="58" t="str">
        <f t="shared" si="1"/>
        <v/>
      </c>
      <c r="Q18"/>
      <c r="R18"/>
      <c r="S18"/>
      <c r="T18"/>
      <c r="U18"/>
      <c r="V18"/>
      <c r="W18"/>
    </row>
    <row r="19" spans="1:23" x14ac:dyDescent="0.25">
      <c r="A19" s="53" t="s">
        <v>17</v>
      </c>
      <c r="B19" s="54" t="str">
        <f>'Array Table'!B18</f>
        <v>Salmonella enterica</v>
      </c>
      <c r="C19" s="55">
        <f>IF(SUM('NTC Data'!D$2:D$50)&gt;10,IF(AND(ISNUMBER('NTC Data'!D18),'NTC Data'!D18&lt;40,'NTC Data'!D18&gt;0),'NTC Data'!D18,40),"")</f>
        <v>40</v>
      </c>
      <c r="D19" s="55">
        <f t="shared" si="2"/>
        <v>40</v>
      </c>
      <c r="E19" s="55" t="str">
        <f t="shared" si="3"/>
        <v>N/A</v>
      </c>
      <c r="F19" s="53" t="s">
        <v>17</v>
      </c>
      <c r="G19" s="54" t="str">
        <f>'Array Table'!B18</f>
        <v>Salmonella enterica</v>
      </c>
      <c r="H19" s="58">
        <f>IF(SUM('Test Sample Data'!D$2:D$50)&gt;10,IF(AND(ISNUMBER('Test Sample Data'!D18),'Test Sample Data'!D18&lt;40,'Test Sample Data'!D18&gt;0),'Test Sample Data'!D18,40),"")</f>
        <v>40</v>
      </c>
      <c r="I19" s="55">
        <f t="shared" si="4"/>
        <v>40</v>
      </c>
      <c r="J19" s="55" t="str">
        <f t="shared" si="5"/>
        <v>N/A</v>
      </c>
      <c r="K19" s="53" t="s">
        <v>17</v>
      </c>
      <c r="L19" s="54" t="str">
        <f>'Array Table'!B18</f>
        <v>Salmonella enterica</v>
      </c>
      <c r="M19" s="59">
        <f t="shared" si="0"/>
        <v>0</v>
      </c>
      <c r="N19" s="53" t="s">
        <v>17</v>
      </c>
      <c r="O19" s="54" t="str">
        <f>'Array Table'!B18</f>
        <v>Salmonella enterica</v>
      </c>
      <c r="P19" s="58" t="str">
        <f t="shared" si="1"/>
        <v/>
      </c>
      <c r="Q19"/>
      <c r="R19"/>
      <c r="S19"/>
      <c r="T19"/>
      <c r="U19"/>
      <c r="V19"/>
      <c r="W19"/>
    </row>
    <row r="20" spans="1:23" x14ac:dyDescent="0.25">
      <c r="A20" s="53" t="s">
        <v>18</v>
      </c>
      <c r="B20" s="54" t="str">
        <f>'Array Table'!B19</f>
        <v>Shigella dysenteriae</v>
      </c>
      <c r="C20" s="55">
        <f>IF(SUM('NTC Data'!D$2:D$50)&gt;10,IF(AND(ISNUMBER('NTC Data'!D19),'NTC Data'!D19&lt;40,'NTC Data'!D19&gt;0),'NTC Data'!D19,40),"")</f>
        <v>40</v>
      </c>
      <c r="D20" s="55">
        <f t="shared" si="2"/>
        <v>40</v>
      </c>
      <c r="E20" s="55" t="str">
        <f t="shared" si="3"/>
        <v>N/A</v>
      </c>
      <c r="F20" s="53" t="s">
        <v>18</v>
      </c>
      <c r="G20" s="54" t="str">
        <f>'Array Table'!B19</f>
        <v>Shigella dysenteriae</v>
      </c>
      <c r="H20" s="58">
        <f>IF(SUM('Test Sample Data'!D$2:D$50)&gt;10,IF(AND(ISNUMBER('Test Sample Data'!D19),'Test Sample Data'!D19&lt;40,'Test Sample Data'!D19&gt;0),'Test Sample Data'!D19,40),"")</f>
        <v>40</v>
      </c>
      <c r="I20" s="55">
        <f t="shared" si="4"/>
        <v>40</v>
      </c>
      <c r="J20" s="55" t="str">
        <f t="shared" si="5"/>
        <v>N/A</v>
      </c>
      <c r="K20" s="53" t="s">
        <v>18</v>
      </c>
      <c r="L20" s="54" t="str">
        <f>'Array Table'!B19</f>
        <v>Shigella dysenteriae</v>
      </c>
      <c r="M20" s="59">
        <f t="shared" si="0"/>
        <v>0</v>
      </c>
      <c r="N20" s="53" t="s">
        <v>18</v>
      </c>
      <c r="O20" s="54" t="str">
        <f>'Array Table'!B19</f>
        <v>Shigella dysenteriae</v>
      </c>
      <c r="P20" s="58" t="str">
        <f t="shared" si="1"/>
        <v/>
      </c>
      <c r="Q20"/>
      <c r="R20"/>
      <c r="S20"/>
      <c r="T20"/>
      <c r="U20"/>
      <c r="V20"/>
      <c r="W20"/>
    </row>
    <row r="21" spans="1:23" x14ac:dyDescent="0.25">
      <c r="A21" s="53" t="s">
        <v>19</v>
      </c>
      <c r="B21" s="54" t="str">
        <f>'Array Table'!B20</f>
        <v>Staphylococcus aureus</v>
      </c>
      <c r="C21" s="55">
        <f>IF(SUM('NTC Data'!D$2:D$50)&gt;10,IF(AND(ISNUMBER('NTC Data'!D20),'NTC Data'!D20&lt;40,'NTC Data'!D20&gt;0),'NTC Data'!D20,40),"")</f>
        <v>40</v>
      </c>
      <c r="D21" s="55">
        <f t="shared" si="2"/>
        <v>40</v>
      </c>
      <c r="E21" s="55" t="str">
        <f t="shared" si="3"/>
        <v>N/A</v>
      </c>
      <c r="F21" s="53" t="s">
        <v>19</v>
      </c>
      <c r="G21" s="54" t="str">
        <f>'Array Table'!B20</f>
        <v>Staphylococcus aureus</v>
      </c>
      <c r="H21" s="58">
        <f>IF(SUM('Test Sample Data'!D$2:D$50)&gt;10,IF(AND(ISNUMBER('Test Sample Data'!D20),'Test Sample Data'!D20&lt;40,'Test Sample Data'!D20&gt;0),'Test Sample Data'!D20,40),"")</f>
        <v>30</v>
      </c>
      <c r="I21" s="55">
        <f t="shared" si="4"/>
        <v>35</v>
      </c>
      <c r="J21" s="55" t="str">
        <f t="shared" si="5"/>
        <v>N/A</v>
      </c>
      <c r="K21" s="53" t="s">
        <v>19</v>
      </c>
      <c r="L21" s="54" t="str">
        <f>'Array Table'!B20</f>
        <v>Staphylococcus aureus</v>
      </c>
      <c r="M21" s="59">
        <f t="shared" si="0"/>
        <v>10</v>
      </c>
      <c r="N21" s="53" t="s">
        <v>19</v>
      </c>
      <c r="O21" s="54" t="str">
        <f>'Array Table'!B20</f>
        <v>Staphylococcus aureus</v>
      </c>
      <c r="P21" s="58" t="str">
        <f t="shared" si="1"/>
        <v>+</v>
      </c>
      <c r="Q21"/>
      <c r="R21"/>
      <c r="S21"/>
      <c r="T21"/>
      <c r="U21"/>
      <c r="V21"/>
      <c r="W21"/>
    </row>
    <row r="22" spans="1:23" x14ac:dyDescent="0.25">
      <c r="A22" s="53" t="s">
        <v>20</v>
      </c>
      <c r="B22" s="54" t="str">
        <f>'Array Table'!B21</f>
        <v>Yersinia enterocolitica</v>
      </c>
      <c r="C22" s="55">
        <f>IF(SUM('NTC Data'!D$2:D$50)&gt;10,IF(AND(ISNUMBER('NTC Data'!D21),'NTC Data'!D21&lt;40,'NTC Data'!D21&gt;0),'NTC Data'!D21,40),"")</f>
        <v>40</v>
      </c>
      <c r="D22" s="55">
        <f t="shared" si="2"/>
        <v>40</v>
      </c>
      <c r="E22" s="55" t="str">
        <f t="shared" si="3"/>
        <v>N/A</v>
      </c>
      <c r="F22" s="53" t="s">
        <v>20</v>
      </c>
      <c r="G22" s="54" t="str">
        <f>'Array Table'!B21</f>
        <v>Yersinia enterocolitica</v>
      </c>
      <c r="H22" s="58">
        <f>IF(SUM('Test Sample Data'!D$2:D$50)&gt;10,IF(AND(ISNUMBER('Test Sample Data'!D21),'Test Sample Data'!D21&lt;40,'Test Sample Data'!D21&gt;0),'Test Sample Data'!D21,40),"")</f>
        <v>30</v>
      </c>
      <c r="I22" s="55">
        <f t="shared" si="4"/>
        <v>35</v>
      </c>
      <c r="J22" s="55" t="str">
        <f t="shared" si="5"/>
        <v>N/A</v>
      </c>
      <c r="K22" s="53" t="s">
        <v>20</v>
      </c>
      <c r="L22" s="54" t="str">
        <f>'Array Table'!B21</f>
        <v>Yersinia enterocolitica</v>
      </c>
      <c r="M22" s="59">
        <f t="shared" si="0"/>
        <v>10</v>
      </c>
      <c r="N22" s="53" t="s">
        <v>20</v>
      </c>
      <c r="O22" s="54" t="str">
        <f>'Array Table'!B21</f>
        <v>Yersinia enterocolitica</v>
      </c>
      <c r="P22" s="58" t="str">
        <f t="shared" si="1"/>
        <v>+</v>
      </c>
      <c r="Q22"/>
      <c r="R22"/>
      <c r="S22"/>
      <c r="T22"/>
      <c r="U22"/>
      <c r="V22"/>
      <c r="W22"/>
    </row>
    <row r="23" spans="1:23" x14ac:dyDescent="0.25">
      <c r="A23" s="53" t="s">
        <v>21</v>
      </c>
      <c r="B23" s="54" t="str">
        <f>'Array Table'!B22</f>
        <v>Yersinia pestis,Yersinia pseudotuberculosis</v>
      </c>
      <c r="C23" s="55">
        <f>IF(SUM('NTC Data'!D$2:D$50)&gt;10,IF(AND(ISNUMBER('NTC Data'!D22),'NTC Data'!D22&lt;40,'NTC Data'!D22&gt;0),'NTC Data'!D22,40),"")</f>
        <v>40</v>
      </c>
      <c r="D23" s="55">
        <f t="shared" si="2"/>
        <v>40</v>
      </c>
      <c r="E23" s="55" t="str">
        <f t="shared" si="3"/>
        <v>N/A</v>
      </c>
      <c r="F23" s="53" t="s">
        <v>21</v>
      </c>
      <c r="G23" s="54" t="str">
        <f>'Array Table'!B22</f>
        <v>Yersinia pestis,Yersinia pseudotuberculosis</v>
      </c>
      <c r="H23" s="58">
        <f>IF(SUM('Test Sample Data'!D$2:D$50)&gt;10,IF(AND(ISNUMBER('Test Sample Data'!D22),'Test Sample Data'!D22&lt;40,'Test Sample Data'!D22&gt;0),'Test Sample Data'!D22,40),"")</f>
        <v>31</v>
      </c>
      <c r="I23" s="55">
        <f t="shared" si="4"/>
        <v>35.5</v>
      </c>
      <c r="J23" s="55" t="str">
        <f t="shared" si="5"/>
        <v>N/A</v>
      </c>
      <c r="K23" s="53" t="s">
        <v>21</v>
      </c>
      <c r="L23" s="54" t="str">
        <f>'Array Table'!B22</f>
        <v>Yersinia pestis,Yersinia pseudotuberculosis</v>
      </c>
      <c r="M23" s="59">
        <f t="shared" si="0"/>
        <v>9</v>
      </c>
      <c r="N23" s="53" t="s">
        <v>21</v>
      </c>
      <c r="O23" s="54" t="str">
        <f>'Array Table'!B22</f>
        <v>Yersinia pestis,Yersinia pseudotuberculosis</v>
      </c>
      <c r="P23" s="58" t="str">
        <f t="shared" si="1"/>
        <v>+</v>
      </c>
      <c r="Q23"/>
      <c r="R23"/>
      <c r="S23"/>
      <c r="T23"/>
      <c r="U23"/>
      <c r="V23"/>
      <c r="W23"/>
    </row>
    <row r="24" spans="1:23" x14ac:dyDescent="0.25">
      <c r="A24" s="53" t="s">
        <v>22</v>
      </c>
      <c r="B24" s="54" t="str">
        <f>'Array Table'!B23</f>
        <v>Pan Bacteria 1</v>
      </c>
      <c r="C24" s="55">
        <f>IF(SUM('NTC Data'!D$2:D$50)&gt;10,IF(AND(ISNUMBER('NTC Data'!D23),'NTC Data'!D23&lt;40,'NTC Data'!D23&gt;0),'NTC Data'!D23,40),"")</f>
        <v>40</v>
      </c>
      <c r="D24" s="55">
        <f t="shared" si="2"/>
        <v>40</v>
      </c>
      <c r="E24" s="55" t="str">
        <f t="shared" si="3"/>
        <v>N/A</v>
      </c>
      <c r="F24" s="53" t="s">
        <v>22</v>
      </c>
      <c r="G24" s="54" t="str">
        <f>'Array Table'!B23</f>
        <v>Pan Bacteria 1</v>
      </c>
      <c r="H24" s="58">
        <f>IF(SUM('Test Sample Data'!D$2:D$50)&gt;10,IF(AND(ISNUMBER('Test Sample Data'!D23),'Test Sample Data'!D23&lt;40,'Test Sample Data'!D23&gt;0),'Test Sample Data'!D23,40),"")</f>
        <v>30</v>
      </c>
      <c r="I24" s="55">
        <f t="shared" si="4"/>
        <v>35</v>
      </c>
      <c r="J24" s="55" t="str">
        <f t="shared" si="5"/>
        <v>N/A</v>
      </c>
      <c r="K24" s="53" t="s">
        <v>22</v>
      </c>
      <c r="L24" s="54" t="str">
        <f>'Array Table'!B23</f>
        <v>Pan Bacteria 1</v>
      </c>
      <c r="M24" s="59">
        <f t="shared" si="0"/>
        <v>10</v>
      </c>
      <c r="N24" s="53" t="s">
        <v>22</v>
      </c>
      <c r="O24" s="54" t="str">
        <f>'Array Table'!B23</f>
        <v>Pan Bacteria 1</v>
      </c>
      <c r="P24" s="58" t="str">
        <f t="shared" si="1"/>
        <v>+</v>
      </c>
      <c r="Q24"/>
      <c r="R24"/>
      <c r="S24"/>
      <c r="T24"/>
      <c r="U24"/>
      <c r="V24"/>
      <c r="W24"/>
    </row>
    <row r="25" spans="1:23" x14ac:dyDescent="0.25">
      <c r="A25" s="53" t="s">
        <v>23</v>
      </c>
      <c r="B25" s="54" t="str">
        <f>'Array Table'!B24</f>
        <v>Pan Bacteria 3</v>
      </c>
      <c r="C25" s="55">
        <f>IF(SUM('NTC Data'!D$2:D$50)&gt;10,IF(AND(ISNUMBER('NTC Data'!D24),'NTC Data'!D24&lt;40,'NTC Data'!D24&gt;0),'NTC Data'!D24,40),"")</f>
        <v>40</v>
      </c>
      <c r="D25" s="55">
        <f t="shared" si="2"/>
        <v>40</v>
      </c>
      <c r="E25" s="55" t="str">
        <f t="shared" si="3"/>
        <v>N/A</v>
      </c>
      <c r="F25" s="53" t="s">
        <v>23</v>
      </c>
      <c r="G25" s="54" t="str">
        <f>'Array Table'!B24</f>
        <v>Pan Bacteria 3</v>
      </c>
      <c r="H25" s="58">
        <f>IF(SUM('Test Sample Data'!D$2:D$50)&gt;10,IF(AND(ISNUMBER('Test Sample Data'!D24),'Test Sample Data'!D24&lt;40,'Test Sample Data'!D24&gt;0),'Test Sample Data'!D24,40),"")</f>
        <v>36</v>
      </c>
      <c r="I25" s="55">
        <f t="shared" si="4"/>
        <v>38</v>
      </c>
      <c r="J25" s="55" t="str">
        <f t="shared" si="5"/>
        <v>N/A</v>
      </c>
      <c r="K25" s="53" t="s">
        <v>23</v>
      </c>
      <c r="L25" s="54" t="str">
        <f>'Array Table'!B24</f>
        <v>Pan Bacteria 3</v>
      </c>
      <c r="M25" s="59">
        <f t="shared" si="0"/>
        <v>4</v>
      </c>
      <c r="N25" s="53" t="s">
        <v>23</v>
      </c>
      <c r="O25" s="54" t="str">
        <f>'Array Table'!B24</f>
        <v>Pan Bacteria 3</v>
      </c>
      <c r="P25" s="58" t="str">
        <f t="shared" si="1"/>
        <v>+/-</v>
      </c>
      <c r="Q25"/>
      <c r="R25"/>
      <c r="S25"/>
      <c r="T25"/>
      <c r="U25"/>
      <c r="V25"/>
      <c r="W25"/>
    </row>
    <row r="26" spans="1:23" x14ac:dyDescent="0.25">
      <c r="A26" s="53" t="s">
        <v>24</v>
      </c>
      <c r="B26" s="54" t="str">
        <f>'Array Table'!B25</f>
        <v>PPC</v>
      </c>
      <c r="C26" s="55">
        <f>IF(SUM('NTC Data'!D$2:D$50)&gt;10,IF(AND(ISNUMBER('NTC Data'!D25),'NTC Data'!D25&lt;40,'NTC Data'!D25&gt;0),'NTC Data'!D25,40),"")</f>
        <v>40</v>
      </c>
      <c r="D26" s="55">
        <f t="shared" si="2"/>
        <v>40</v>
      </c>
      <c r="E26" s="55" t="str">
        <f t="shared" si="3"/>
        <v>N/A</v>
      </c>
      <c r="F26" s="53" t="s">
        <v>24</v>
      </c>
      <c r="G26" s="54" t="str">
        <f>'Array Table'!B25</f>
        <v>PPC</v>
      </c>
      <c r="H26" s="58">
        <f>IF(SUM('Test Sample Data'!D$2:D$50)&gt;10,IF(AND(ISNUMBER('Test Sample Data'!D25),'Test Sample Data'!D25&lt;40,'Test Sample Data'!D25&gt;0),'Test Sample Data'!D25,40),"")</f>
        <v>40</v>
      </c>
      <c r="I26" s="55">
        <f t="shared" si="4"/>
        <v>40</v>
      </c>
      <c r="J26" s="55" t="str">
        <f t="shared" si="5"/>
        <v>N/A</v>
      </c>
      <c r="K26" s="53" t="s">
        <v>24</v>
      </c>
      <c r="L26" s="54" t="str">
        <f>'Array Table'!B25</f>
        <v>PPC</v>
      </c>
      <c r="M26" s="59">
        <f t="shared" si="0"/>
        <v>0</v>
      </c>
      <c r="N26" s="53" t="s">
        <v>24</v>
      </c>
      <c r="O26" s="54" t="str">
        <f>'Array Table'!B25</f>
        <v>PPC</v>
      </c>
      <c r="P26" s="58" t="str">
        <f t="shared" si="1"/>
        <v/>
      </c>
      <c r="Q26"/>
      <c r="R26"/>
      <c r="S26"/>
      <c r="T26"/>
      <c r="U26"/>
      <c r="V26"/>
      <c r="W26"/>
    </row>
    <row r="27" spans="1:23" x14ac:dyDescent="0.25">
      <c r="A27" s="53" t="s">
        <v>25</v>
      </c>
      <c r="B27" s="54" t="str">
        <f>'Array Table'!B2</f>
        <v>Bacillus anthracis,Bacillus cereus</v>
      </c>
      <c r="C27" s="55">
        <f>IF(SUM('NTC Data'!D$2:D$50)&gt;10,IF(AND(ISNUMBER('NTC Data'!D26),'NTC Data'!D26&lt;40,'NTC Data'!D26&gt;0),'NTC Data'!D26,40),"")</f>
        <v>40</v>
      </c>
      <c r="D27" s="69"/>
      <c r="E27" s="69"/>
      <c r="F27" s="53" t="s">
        <v>25</v>
      </c>
      <c r="G27" s="54" t="str">
        <f>'Array Table'!B2</f>
        <v>Bacillus anthracis,Bacillus cereus</v>
      </c>
      <c r="H27" s="58">
        <f>IF(SUM('Test Sample Data'!D$2:D$50)&gt;10,IF(AND(ISNUMBER('Test Sample Data'!D26),'Test Sample Data'!D26&lt;40,'Test Sample Data'!D26&gt;0),'Test Sample Data'!D26,40),"")</f>
        <v>40</v>
      </c>
      <c r="I27" s="69"/>
      <c r="J27" s="69"/>
      <c r="K27" s="53" t="s">
        <v>25</v>
      </c>
      <c r="L27" s="54" t="str">
        <f>'Array Table'!B2</f>
        <v>Bacillus anthracis,Bacillus cereus</v>
      </c>
      <c r="M27" s="59">
        <f>IFERROR($D3-H27,"")</f>
        <v>0</v>
      </c>
      <c r="N27" s="53" t="s">
        <v>25</v>
      </c>
      <c r="O27" s="54" t="str">
        <f>'Array Table'!B2</f>
        <v>Bacillus anthracis,Bacillus cereus</v>
      </c>
      <c r="P27" s="58" t="str">
        <f>IFERROR(VLOOKUP($O27,$G$130:$I$142,2,FALSE),IF(M27="","",IF($D3&lt;=35,IF(M27&lt;=1,"",IF(M27&gt;=2,"+","+/-")),IF($D3&lt;=37,IF(M27&lt;1.5,"",IF(M27&gt;=3,"+","+/-")),IF(M27&lt;3,"",IF(M27&gt;=6,"+",IF(M27&gt;=3,"+/-","")))))))</f>
        <v/>
      </c>
      <c r="Q27"/>
      <c r="R27"/>
      <c r="S27"/>
      <c r="T27"/>
      <c r="U27"/>
      <c r="V27"/>
      <c r="W27"/>
    </row>
    <row r="28" spans="1:23" x14ac:dyDescent="0.25">
      <c r="A28" s="53" t="s">
        <v>26</v>
      </c>
      <c r="B28" s="54" t="str">
        <f>'Array Table'!B3</f>
        <v>Bacillus sonorensis,Bacillus licheniformis</v>
      </c>
      <c r="C28" s="55">
        <f>IF(SUM('NTC Data'!D$2:D$50)&gt;10,IF(AND(ISNUMBER('NTC Data'!D27),'NTC Data'!D27&lt;40,'NTC Data'!D27&gt;0),'NTC Data'!D27,40),"")</f>
        <v>40</v>
      </c>
      <c r="D28" s="69"/>
      <c r="E28" s="69"/>
      <c r="F28" s="53" t="s">
        <v>26</v>
      </c>
      <c r="G28" s="54" t="str">
        <f>'Array Table'!B3</f>
        <v>Bacillus sonorensis,Bacillus licheniformis</v>
      </c>
      <c r="H28" s="58">
        <f>IF(SUM('Test Sample Data'!D$2:D$50)&gt;10,IF(AND(ISNUMBER('Test Sample Data'!D27),'Test Sample Data'!D27&lt;40,'Test Sample Data'!D27&gt;0),'Test Sample Data'!D27,40),"")</f>
        <v>40</v>
      </c>
      <c r="I28" s="69"/>
      <c r="J28" s="69"/>
      <c r="K28" s="53" t="s">
        <v>26</v>
      </c>
      <c r="L28" s="54" t="str">
        <f>'Array Table'!B3</f>
        <v>Bacillus sonorensis,Bacillus licheniformis</v>
      </c>
      <c r="M28" s="59">
        <f t="shared" ref="M28:M50" si="6">IFERROR($D4-H28,"")</f>
        <v>0</v>
      </c>
      <c r="N28" s="53" t="s">
        <v>26</v>
      </c>
      <c r="O28" s="54" t="str">
        <f>'Array Table'!B3</f>
        <v>Bacillus sonorensis,Bacillus licheniformis</v>
      </c>
      <c r="P28" s="58" t="str">
        <f t="shared" ref="P28:P50" si="7">IFERROR(VLOOKUP($O28,$G$130:$I$142,2,FALSE),IF(M28="","",IF($D4&lt;=35,IF(M28&lt;=1,"",IF(M28&gt;=2,"+","+/-")),IF($D4&lt;=37,IF(M28&lt;1.5,"",IF(M28&gt;=3,"+","+/-")),IF(M28&lt;3,"",IF(M28&gt;=6,"+",IF(M28&gt;=3,"+/-","")))))))</f>
        <v/>
      </c>
      <c r="Q28"/>
      <c r="R28"/>
      <c r="S28"/>
      <c r="T28"/>
      <c r="U28"/>
      <c r="V28"/>
      <c r="W28"/>
    </row>
    <row r="29" spans="1:23" x14ac:dyDescent="0.25">
      <c r="A29" s="53" t="s">
        <v>27</v>
      </c>
      <c r="B29" s="54" t="str">
        <f>'Array Table'!B4</f>
        <v>wzt</v>
      </c>
      <c r="C29" s="55">
        <f>IF(SUM('NTC Data'!D$2:D$50)&gt;10,IF(AND(ISNUMBER('NTC Data'!D28),'NTC Data'!D28&lt;40,'NTC Data'!D28&gt;0),'NTC Data'!D28,40),"")</f>
        <v>40</v>
      </c>
      <c r="D29" s="69"/>
      <c r="E29" s="69"/>
      <c r="F29" s="53" t="s">
        <v>27</v>
      </c>
      <c r="G29" s="54" t="str">
        <f>'Array Table'!B4</f>
        <v>wzt</v>
      </c>
      <c r="H29" s="58">
        <f>IF(SUM('Test Sample Data'!D$2:D$50)&gt;10,IF(AND(ISNUMBER('Test Sample Data'!D28),'Test Sample Data'!D28&lt;40,'Test Sample Data'!D28&gt;0),'Test Sample Data'!D28,40),"")</f>
        <v>40</v>
      </c>
      <c r="I29" s="69"/>
      <c r="J29" s="69"/>
      <c r="K29" s="53" t="s">
        <v>27</v>
      </c>
      <c r="L29" s="54" t="str">
        <f>'Array Table'!B4</f>
        <v>wzt</v>
      </c>
      <c r="M29" s="59">
        <f t="shared" si="6"/>
        <v>0</v>
      </c>
      <c r="N29" s="53" t="s">
        <v>27</v>
      </c>
      <c r="O29" s="54" t="str">
        <f>'Array Table'!B4</f>
        <v>wzt</v>
      </c>
      <c r="P29" s="58" t="str">
        <f t="shared" si="7"/>
        <v/>
      </c>
      <c r="Q29"/>
      <c r="R29"/>
      <c r="S29"/>
      <c r="T29"/>
      <c r="U29"/>
      <c r="V29"/>
      <c r="W29"/>
    </row>
    <row r="30" spans="1:23" x14ac:dyDescent="0.25">
      <c r="A30" s="53" t="s">
        <v>28</v>
      </c>
      <c r="B30" s="54" t="str">
        <f>'Array Table'!B5</f>
        <v>Campylobacter fetus</v>
      </c>
      <c r="C30" s="55">
        <f>IF(SUM('NTC Data'!D$2:D$50)&gt;10,IF(AND(ISNUMBER('NTC Data'!D29),'NTC Data'!D29&lt;40,'NTC Data'!D29&gt;0),'NTC Data'!D29,40),"")</f>
        <v>40</v>
      </c>
      <c r="D30" s="69"/>
      <c r="E30" s="69"/>
      <c r="F30" s="53" t="s">
        <v>28</v>
      </c>
      <c r="G30" s="54" t="str">
        <f>'Array Table'!B5</f>
        <v>Campylobacter fetus</v>
      </c>
      <c r="H30" s="58">
        <f>IF(SUM('Test Sample Data'!D$2:D$50)&gt;10,IF(AND(ISNUMBER('Test Sample Data'!D29),'Test Sample Data'!D29&lt;40,'Test Sample Data'!D29&gt;0),'Test Sample Data'!D29,40),"")</f>
        <v>40</v>
      </c>
      <c r="I30" s="69"/>
      <c r="J30" s="69"/>
      <c r="K30" s="53" t="s">
        <v>28</v>
      </c>
      <c r="L30" s="54" t="str">
        <f>'Array Table'!B5</f>
        <v>Campylobacter fetus</v>
      </c>
      <c r="M30" s="59">
        <f t="shared" si="6"/>
        <v>0</v>
      </c>
      <c r="N30" s="53" t="s">
        <v>28</v>
      </c>
      <c r="O30" s="54" t="str">
        <f>'Array Table'!B5</f>
        <v>Campylobacter fetus</v>
      </c>
      <c r="P30" s="58" t="str">
        <f t="shared" si="7"/>
        <v/>
      </c>
      <c r="Q30"/>
      <c r="R30"/>
      <c r="S30"/>
      <c r="T30"/>
      <c r="U30"/>
      <c r="V30"/>
      <c r="W30"/>
    </row>
    <row r="31" spans="1:23" x14ac:dyDescent="0.25">
      <c r="A31" s="53" t="s">
        <v>29</v>
      </c>
      <c r="B31" s="54" t="str">
        <f>'Array Table'!B6</f>
        <v>Campylobacter coli,Campylobacter subantarcticus,Campylobacter lari,Campylobacter jejuni</v>
      </c>
      <c r="C31" s="55">
        <f>IF(SUM('NTC Data'!D$2:D$50)&gt;10,IF(AND(ISNUMBER('NTC Data'!D30),'NTC Data'!D30&lt;40,'NTC Data'!D30&gt;0),'NTC Data'!D30,40),"")</f>
        <v>40</v>
      </c>
      <c r="D31" s="69"/>
      <c r="E31" s="69"/>
      <c r="F31" s="53" t="s">
        <v>29</v>
      </c>
      <c r="G31" s="54" t="str">
        <f>'Array Table'!B6</f>
        <v>Campylobacter coli,Campylobacter subantarcticus,Campylobacter lari,Campylobacter jejuni</v>
      </c>
      <c r="H31" s="58">
        <f>IF(SUM('Test Sample Data'!D$2:D$50)&gt;10,IF(AND(ISNUMBER('Test Sample Data'!D30),'Test Sample Data'!D30&lt;40,'Test Sample Data'!D30&gt;0),'Test Sample Data'!D30,40),"")</f>
        <v>40</v>
      </c>
      <c r="I31" s="69"/>
      <c r="J31" s="69"/>
      <c r="K31" s="53" t="s">
        <v>29</v>
      </c>
      <c r="L31" s="54" t="str">
        <f>'Array Table'!B6</f>
        <v>Campylobacter coli,Campylobacter subantarcticus,Campylobacter lari,Campylobacter jejuni</v>
      </c>
      <c r="M31" s="59">
        <f t="shared" si="6"/>
        <v>0</v>
      </c>
      <c r="N31" s="53" t="s">
        <v>29</v>
      </c>
      <c r="O31" s="54" t="str">
        <f>'Array Table'!B6</f>
        <v>Campylobacter coli,Campylobacter subantarcticus,Campylobacter lari,Campylobacter jejuni</v>
      </c>
      <c r="P31" s="58" t="str">
        <f t="shared" si="7"/>
        <v/>
      </c>
      <c r="Q31"/>
      <c r="R31"/>
      <c r="S31"/>
      <c r="T31"/>
      <c r="U31"/>
      <c r="V31"/>
      <c r="W31"/>
    </row>
    <row r="32" spans="1:23" x14ac:dyDescent="0.25">
      <c r="A32" s="53" t="s">
        <v>30</v>
      </c>
      <c r="B32" s="54" t="str">
        <f>'Array Table'!B7</f>
        <v>Klebsiella oxytoca,Enterobacter cloacae</v>
      </c>
      <c r="C32" s="55">
        <f>IF(SUM('NTC Data'!D$2:D$50)&gt;10,IF(AND(ISNUMBER('NTC Data'!D31),'NTC Data'!D31&lt;40,'NTC Data'!D31&gt;0),'NTC Data'!D31,40),"")</f>
        <v>40</v>
      </c>
      <c r="D32" s="69"/>
      <c r="E32" s="69"/>
      <c r="F32" s="53" t="s">
        <v>30</v>
      </c>
      <c r="G32" s="54" t="str">
        <f>'Array Table'!B7</f>
        <v>Klebsiella oxytoca,Enterobacter cloacae</v>
      </c>
      <c r="H32" s="58">
        <f>IF(SUM('Test Sample Data'!D$2:D$50)&gt;10,IF(AND(ISNUMBER('Test Sample Data'!D31),'Test Sample Data'!D31&lt;40,'Test Sample Data'!D31&gt;0),'Test Sample Data'!D31,40),"")</f>
        <v>40</v>
      </c>
      <c r="I32" s="69"/>
      <c r="J32" s="69"/>
      <c r="K32" s="53" t="s">
        <v>30</v>
      </c>
      <c r="L32" s="54" t="str">
        <f>'Array Table'!B7</f>
        <v>Klebsiella oxytoca,Enterobacter cloacae</v>
      </c>
      <c r="M32" s="59">
        <f t="shared" si="6"/>
        <v>0</v>
      </c>
      <c r="N32" s="53" t="s">
        <v>30</v>
      </c>
      <c r="O32" s="54" t="str">
        <f>'Array Table'!B7</f>
        <v>Klebsiella oxytoca,Enterobacter cloacae</v>
      </c>
      <c r="P32" s="58" t="str">
        <f t="shared" si="7"/>
        <v/>
      </c>
      <c r="Q32"/>
      <c r="R32"/>
      <c r="S32"/>
      <c r="T32"/>
      <c r="U32"/>
      <c r="V32"/>
      <c r="W32"/>
    </row>
    <row r="33" spans="1:23" x14ac:dyDescent="0.25">
      <c r="A33" s="53" t="s">
        <v>31</v>
      </c>
      <c r="B33" s="54" t="str">
        <f>'Array Table'!B8</f>
        <v>Enterococcus gallinarum,Enterococcus casseliflavus</v>
      </c>
      <c r="C33" s="55">
        <f>IF(SUM('NTC Data'!D$2:D$50)&gt;10,IF(AND(ISNUMBER('NTC Data'!D32),'NTC Data'!D32&lt;40,'NTC Data'!D32&gt;0),'NTC Data'!D32,40),"")</f>
        <v>40</v>
      </c>
      <c r="D33" s="69"/>
      <c r="E33" s="69"/>
      <c r="F33" s="53" t="s">
        <v>31</v>
      </c>
      <c r="G33" s="54" t="str">
        <f>'Array Table'!B8</f>
        <v>Enterococcus gallinarum,Enterococcus casseliflavus</v>
      </c>
      <c r="H33" s="58">
        <f>IF(SUM('Test Sample Data'!D$2:D$50)&gt;10,IF(AND(ISNUMBER('Test Sample Data'!D32),'Test Sample Data'!D32&lt;40,'Test Sample Data'!D32&gt;0),'Test Sample Data'!D32,40),"")</f>
        <v>40</v>
      </c>
      <c r="I33" s="69"/>
      <c r="J33" s="69"/>
      <c r="K33" s="53" t="s">
        <v>31</v>
      </c>
      <c r="L33" s="54" t="str">
        <f>'Array Table'!B8</f>
        <v>Enterococcus gallinarum,Enterococcus casseliflavus</v>
      </c>
      <c r="M33" s="59">
        <f t="shared" si="6"/>
        <v>0</v>
      </c>
      <c r="N33" s="53" t="s">
        <v>31</v>
      </c>
      <c r="O33" s="54" t="str">
        <f>'Array Table'!B8</f>
        <v>Enterococcus gallinarum,Enterococcus casseliflavus</v>
      </c>
      <c r="P33" s="58" t="str">
        <f t="shared" si="7"/>
        <v/>
      </c>
      <c r="Q33"/>
      <c r="R33"/>
      <c r="S33"/>
      <c r="T33"/>
      <c r="U33"/>
      <c r="V33"/>
      <c r="W33"/>
    </row>
    <row r="34" spans="1:23" x14ac:dyDescent="0.25">
      <c r="A34" s="53" t="s">
        <v>32</v>
      </c>
      <c r="B34" s="54" t="str">
        <f>'Array Table'!B9</f>
        <v>Enterococcus faecalis</v>
      </c>
      <c r="C34" s="55">
        <f>IF(SUM('NTC Data'!D$2:D$50)&gt;10,IF(AND(ISNUMBER('NTC Data'!D33),'NTC Data'!D33&lt;40,'NTC Data'!D33&gt;0),'NTC Data'!D33,40),"")</f>
        <v>40</v>
      </c>
      <c r="D34" s="69"/>
      <c r="E34" s="69"/>
      <c r="F34" s="53" t="s">
        <v>32</v>
      </c>
      <c r="G34" s="54" t="str">
        <f>'Array Table'!B9</f>
        <v>Enterococcus faecalis</v>
      </c>
      <c r="H34" s="58">
        <f>IF(SUM('Test Sample Data'!D$2:D$50)&gt;10,IF(AND(ISNUMBER('Test Sample Data'!D33),'Test Sample Data'!D33&lt;40,'Test Sample Data'!D33&gt;0),'Test Sample Data'!D33,40),"")</f>
        <v>40</v>
      </c>
      <c r="I34" s="69"/>
      <c r="J34" s="69"/>
      <c r="K34" s="53" t="s">
        <v>32</v>
      </c>
      <c r="L34" s="54" t="str">
        <f>'Array Table'!B9</f>
        <v>Enterococcus faecalis</v>
      </c>
      <c r="M34" s="59">
        <f t="shared" si="6"/>
        <v>0</v>
      </c>
      <c r="N34" s="53" t="s">
        <v>32</v>
      </c>
      <c r="O34" s="54" t="str">
        <f>'Array Table'!B9</f>
        <v>Enterococcus faecalis</v>
      </c>
      <c r="P34" s="58" t="str">
        <f t="shared" si="7"/>
        <v/>
      </c>
      <c r="Q34"/>
      <c r="R34"/>
      <c r="S34"/>
      <c r="T34"/>
      <c r="U34"/>
      <c r="V34"/>
      <c r="W34"/>
    </row>
    <row r="35" spans="1:23" x14ac:dyDescent="0.25">
      <c r="A35" s="53" t="s">
        <v>33</v>
      </c>
      <c r="B35" s="54" t="str">
        <f>'Array Table'!B10</f>
        <v>Enterococcus faecium</v>
      </c>
      <c r="C35" s="55">
        <f>IF(SUM('NTC Data'!D$2:D$50)&gt;10,IF(AND(ISNUMBER('NTC Data'!D34),'NTC Data'!D34&lt;40,'NTC Data'!D34&gt;0),'NTC Data'!D34,40),"")</f>
        <v>40</v>
      </c>
      <c r="D35" s="69"/>
      <c r="E35" s="69"/>
      <c r="F35" s="53" t="s">
        <v>33</v>
      </c>
      <c r="G35" s="54" t="str">
        <f>'Array Table'!B10</f>
        <v>Enterococcus faecium</v>
      </c>
      <c r="H35" s="58">
        <f>IF(SUM('Test Sample Data'!D$2:D$50)&gt;10,IF(AND(ISNUMBER('Test Sample Data'!D34),'Test Sample Data'!D34&lt;40,'Test Sample Data'!D34&gt;0),'Test Sample Data'!D34,40),"")</f>
        <v>40</v>
      </c>
      <c r="I35" s="69"/>
      <c r="J35" s="69"/>
      <c r="K35" s="53" t="s">
        <v>33</v>
      </c>
      <c r="L35" s="54" t="str">
        <f>'Array Table'!B10</f>
        <v>Enterococcus faecium</v>
      </c>
      <c r="M35" s="59">
        <f t="shared" si="6"/>
        <v>0</v>
      </c>
      <c r="N35" s="53" t="s">
        <v>33</v>
      </c>
      <c r="O35" s="54" t="str">
        <f>'Array Table'!B10</f>
        <v>Enterococcus faecium</v>
      </c>
      <c r="P35" s="58" t="str">
        <f t="shared" si="7"/>
        <v/>
      </c>
      <c r="Q35"/>
      <c r="R35"/>
      <c r="S35"/>
      <c r="T35"/>
      <c r="U35"/>
      <c r="V35"/>
      <c r="W35"/>
    </row>
    <row r="36" spans="1:23" x14ac:dyDescent="0.25">
      <c r="A36" s="53" t="s">
        <v>34</v>
      </c>
      <c r="B36" s="54" t="str">
        <f>'Array Table'!B11</f>
        <v>Enterococcus italicus</v>
      </c>
      <c r="C36" s="55">
        <f>IF(SUM('NTC Data'!D$2:D$50)&gt;10,IF(AND(ISNUMBER('NTC Data'!D35),'NTC Data'!D35&lt;40,'NTC Data'!D35&gt;0),'NTC Data'!D35,40),"")</f>
        <v>40</v>
      </c>
      <c r="D36" s="69"/>
      <c r="E36" s="69"/>
      <c r="F36" s="53" t="s">
        <v>34</v>
      </c>
      <c r="G36" s="54" t="str">
        <f>'Array Table'!B11</f>
        <v>Enterococcus italicus</v>
      </c>
      <c r="H36" s="58">
        <f>IF(SUM('Test Sample Data'!D$2:D$50)&gt;10,IF(AND(ISNUMBER('Test Sample Data'!D35),'Test Sample Data'!D35&lt;40,'Test Sample Data'!D35&gt;0),'Test Sample Data'!D35,40),"")</f>
        <v>40</v>
      </c>
      <c r="I36" s="69"/>
      <c r="J36" s="69"/>
      <c r="K36" s="53" t="s">
        <v>34</v>
      </c>
      <c r="L36" s="54" t="str">
        <f>'Array Table'!B11</f>
        <v>Enterococcus italicus</v>
      </c>
      <c r="M36" s="59">
        <f t="shared" si="6"/>
        <v>0</v>
      </c>
      <c r="N36" s="53" t="s">
        <v>34</v>
      </c>
      <c r="O36" s="54" t="str">
        <f>'Array Table'!B11</f>
        <v>Enterococcus italicus</v>
      </c>
      <c r="P36" s="58" t="str">
        <f t="shared" si="7"/>
        <v/>
      </c>
      <c r="Q36"/>
      <c r="R36"/>
      <c r="S36"/>
      <c r="T36"/>
      <c r="U36"/>
      <c r="V36"/>
      <c r="W36"/>
    </row>
    <row r="37" spans="1:23" x14ac:dyDescent="0.25">
      <c r="A37" s="53" t="s">
        <v>35</v>
      </c>
      <c r="B37" s="54" t="str">
        <f>'Array Table'!B12</f>
        <v>Escherichia coli,Escherichia fergusonii,Shigella boydii,Shigella sonnei,Shigella dysenteriae,Shigella flexneri</v>
      </c>
      <c r="C37" s="55">
        <f>IF(SUM('NTC Data'!D$2:D$50)&gt;10,IF(AND(ISNUMBER('NTC Data'!D36),'NTC Data'!D36&lt;40,'NTC Data'!D36&gt;0),'NTC Data'!D36,40),"")</f>
        <v>40</v>
      </c>
      <c r="D37" s="69"/>
      <c r="E37" s="69"/>
      <c r="F37" s="53" t="s">
        <v>35</v>
      </c>
      <c r="G37" s="54" t="str">
        <f>'Array Table'!B12</f>
        <v>Escherichia coli,Escherichia fergusonii,Shigella boydii,Shigella sonnei,Shigella dysenteriae,Shigella flexneri</v>
      </c>
      <c r="H37" s="58">
        <f>IF(SUM('Test Sample Data'!D$2:D$50)&gt;10,IF(AND(ISNUMBER('Test Sample Data'!D36),'Test Sample Data'!D36&lt;40,'Test Sample Data'!D36&gt;0),'Test Sample Data'!D36,40),"")</f>
        <v>40</v>
      </c>
      <c r="I37" s="69"/>
      <c r="J37" s="69"/>
      <c r="K37" s="53" t="s">
        <v>35</v>
      </c>
      <c r="L37" s="54" t="str">
        <f>'Array Table'!B12</f>
        <v>Escherichia coli,Escherichia fergusonii,Shigella boydii,Shigella sonnei,Shigella dysenteriae,Shigella flexneri</v>
      </c>
      <c r="M37" s="59">
        <f t="shared" si="6"/>
        <v>0</v>
      </c>
      <c r="N37" s="53" t="s">
        <v>35</v>
      </c>
      <c r="O37" s="54" t="str">
        <f>'Array Table'!B12</f>
        <v>Escherichia coli,Escherichia fergusonii,Shigella boydii,Shigella sonnei,Shigella dysenteriae,Shigella flexneri</v>
      </c>
      <c r="P37" s="58" t="str">
        <f t="shared" si="7"/>
        <v/>
      </c>
      <c r="Q37"/>
      <c r="R37"/>
      <c r="S37"/>
      <c r="T37"/>
      <c r="U37"/>
      <c r="V37"/>
      <c r="W37"/>
    </row>
    <row r="38" spans="1:23" x14ac:dyDescent="0.25">
      <c r="A38" s="53" t="s">
        <v>36</v>
      </c>
      <c r="B38" s="54" t="str">
        <f>'Array Table'!B13</f>
        <v>eae</v>
      </c>
      <c r="C38" s="55">
        <f>IF(SUM('NTC Data'!D$2:D$50)&gt;10,IF(AND(ISNUMBER('NTC Data'!D37),'NTC Data'!D37&lt;40,'NTC Data'!D37&gt;0),'NTC Data'!D37,40),"")</f>
        <v>40</v>
      </c>
      <c r="D38" s="69"/>
      <c r="E38" s="69"/>
      <c r="F38" s="53" t="s">
        <v>36</v>
      </c>
      <c r="G38" s="54" t="str">
        <f>'Array Table'!B13</f>
        <v>eae</v>
      </c>
      <c r="H38" s="58">
        <f>IF(SUM('Test Sample Data'!D$2:D$50)&gt;10,IF(AND(ISNUMBER('Test Sample Data'!D37),'Test Sample Data'!D37&lt;40,'Test Sample Data'!D37&gt;0),'Test Sample Data'!D37,40),"")</f>
        <v>40</v>
      </c>
      <c r="I38" s="69"/>
      <c r="J38" s="69"/>
      <c r="K38" s="53" t="s">
        <v>36</v>
      </c>
      <c r="L38" s="54" t="str">
        <f>'Array Table'!B13</f>
        <v>eae</v>
      </c>
      <c r="M38" s="59">
        <f t="shared" si="6"/>
        <v>0</v>
      </c>
      <c r="N38" s="53" t="s">
        <v>36</v>
      </c>
      <c r="O38" s="54" t="str">
        <f>'Array Table'!B13</f>
        <v>eae</v>
      </c>
      <c r="P38" s="58" t="str">
        <f t="shared" si="7"/>
        <v/>
      </c>
      <c r="Q38"/>
      <c r="R38"/>
      <c r="S38"/>
      <c r="T38"/>
      <c r="U38"/>
      <c r="V38"/>
      <c r="W38"/>
    </row>
    <row r="39" spans="1:23" x14ac:dyDescent="0.25">
      <c r="A39" s="53" t="s">
        <v>99</v>
      </c>
      <c r="B39" s="54" t="str">
        <f>'Array Table'!B14</f>
        <v>stx2A</v>
      </c>
      <c r="C39" s="55">
        <f>IF(SUM('NTC Data'!D$2:D$50)&gt;10,IF(AND(ISNUMBER('NTC Data'!D38),'NTC Data'!D38&lt;40,'NTC Data'!D38&gt;0),'NTC Data'!D38,40),"")</f>
        <v>40</v>
      </c>
      <c r="D39" s="69"/>
      <c r="E39" s="69"/>
      <c r="F39" s="53" t="s">
        <v>99</v>
      </c>
      <c r="G39" s="54" t="str">
        <f>'Array Table'!B14</f>
        <v>stx2A</v>
      </c>
      <c r="H39" s="58">
        <f>IF(SUM('Test Sample Data'!D$2:D$50)&gt;10,IF(AND(ISNUMBER('Test Sample Data'!D38),'Test Sample Data'!D38&lt;40,'Test Sample Data'!D38&gt;0),'Test Sample Data'!D38,40),"")</f>
        <v>40</v>
      </c>
      <c r="I39" s="69"/>
      <c r="J39" s="69"/>
      <c r="K39" s="53" t="s">
        <v>99</v>
      </c>
      <c r="L39" s="54" t="str">
        <f>'Array Table'!B14</f>
        <v>stx2A</v>
      </c>
      <c r="M39" s="59">
        <f t="shared" si="6"/>
        <v>0</v>
      </c>
      <c r="N39" s="53" t="s">
        <v>99</v>
      </c>
      <c r="O39" s="54" t="str">
        <f>'Array Table'!B14</f>
        <v>stx2A</v>
      </c>
      <c r="P39" s="58" t="str">
        <f t="shared" si="7"/>
        <v/>
      </c>
      <c r="Q39"/>
      <c r="R39"/>
      <c r="S39"/>
      <c r="T39"/>
      <c r="U39"/>
      <c r="V39"/>
      <c r="W39"/>
    </row>
    <row r="40" spans="1:23" x14ac:dyDescent="0.25">
      <c r="A40" s="53" t="s">
        <v>37</v>
      </c>
      <c r="B40" s="54" t="str">
        <f>'Array Table'!B15</f>
        <v>stxA</v>
      </c>
      <c r="C40" s="55">
        <f>IF(SUM('NTC Data'!D$2:D$50)&gt;10,IF(AND(ISNUMBER('NTC Data'!D39),'NTC Data'!D39&lt;40,'NTC Data'!D39&gt;0),'NTC Data'!D39,40),"")</f>
        <v>40</v>
      </c>
      <c r="D40" s="69"/>
      <c r="E40" s="69"/>
      <c r="F40" s="53" t="s">
        <v>37</v>
      </c>
      <c r="G40" s="54" t="str">
        <f>'Array Table'!B15</f>
        <v>stxA</v>
      </c>
      <c r="H40" s="58">
        <f>IF(SUM('Test Sample Data'!D$2:D$50)&gt;10,IF(AND(ISNUMBER('Test Sample Data'!D39),'Test Sample Data'!D39&lt;40,'Test Sample Data'!D39&gt;0),'Test Sample Data'!D39,40),"")</f>
        <v>40</v>
      </c>
      <c r="I40" s="69"/>
      <c r="J40" s="69"/>
      <c r="K40" s="53" t="s">
        <v>37</v>
      </c>
      <c r="L40" s="54" t="str">
        <f>'Array Table'!B15</f>
        <v>stxA</v>
      </c>
      <c r="M40" s="59">
        <f t="shared" si="6"/>
        <v>0</v>
      </c>
      <c r="N40" s="53" t="s">
        <v>37</v>
      </c>
      <c r="O40" s="54" t="str">
        <f>'Array Table'!B15</f>
        <v>stxA</v>
      </c>
      <c r="P40" s="58" t="str">
        <f t="shared" si="7"/>
        <v/>
      </c>
      <c r="Q40"/>
      <c r="R40"/>
      <c r="S40"/>
      <c r="T40"/>
      <c r="U40"/>
      <c r="V40"/>
      <c r="W40"/>
    </row>
    <row r="41" spans="1:23" x14ac:dyDescent="0.25">
      <c r="A41" s="53" t="s">
        <v>38</v>
      </c>
      <c r="B41" s="54" t="str">
        <f>'Array Table'!B16</f>
        <v>Francisella novicida,Francisella tularensis</v>
      </c>
      <c r="C41" s="55">
        <f>IF(SUM('NTC Data'!D$2:D$50)&gt;10,IF(AND(ISNUMBER('NTC Data'!D40),'NTC Data'!D40&lt;40,'NTC Data'!D40&gt;0),'NTC Data'!D40,40),"")</f>
        <v>40</v>
      </c>
      <c r="D41" s="69"/>
      <c r="E41" s="69"/>
      <c r="F41" s="53" t="s">
        <v>38</v>
      </c>
      <c r="G41" s="54" t="str">
        <f>'Array Table'!B16</f>
        <v>Francisella novicida,Francisella tularensis</v>
      </c>
      <c r="H41" s="58">
        <f>IF(SUM('Test Sample Data'!D$2:D$50)&gt;10,IF(AND(ISNUMBER('Test Sample Data'!D40),'Test Sample Data'!D40&lt;40,'Test Sample Data'!D40&gt;0),'Test Sample Data'!D40,40),"")</f>
        <v>40</v>
      </c>
      <c r="I41" s="69"/>
      <c r="J41" s="69"/>
      <c r="K41" s="53" t="s">
        <v>38</v>
      </c>
      <c r="L41" s="54" t="str">
        <f>'Array Table'!B16</f>
        <v>Francisella novicida,Francisella tularensis</v>
      </c>
      <c r="M41" s="59">
        <f t="shared" si="6"/>
        <v>0</v>
      </c>
      <c r="N41" s="53" t="s">
        <v>38</v>
      </c>
      <c r="O41" s="54" t="str">
        <f>'Array Table'!B16</f>
        <v>Francisella novicida,Francisella tularensis</v>
      </c>
      <c r="P41" s="58" t="str">
        <f t="shared" si="7"/>
        <v/>
      </c>
      <c r="Q41"/>
      <c r="R41"/>
      <c r="S41"/>
      <c r="T41"/>
      <c r="U41"/>
      <c r="V41"/>
      <c r="W41"/>
    </row>
    <row r="42" spans="1:23" x14ac:dyDescent="0.25">
      <c r="A42" s="53" t="s">
        <v>39</v>
      </c>
      <c r="B42" s="54" t="str">
        <f>'Array Table'!B17</f>
        <v>Listeria monocytogenes</v>
      </c>
      <c r="C42" s="55">
        <f>IF(SUM('NTC Data'!D$2:D$50)&gt;10,IF(AND(ISNUMBER('NTC Data'!D41),'NTC Data'!D41&lt;40,'NTC Data'!D41&gt;0),'NTC Data'!D41,40),"")</f>
        <v>40</v>
      </c>
      <c r="D42" s="69"/>
      <c r="E42" s="69"/>
      <c r="F42" s="53" t="s">
        <v>39</v>
      </c>
      <c r="G42" s="54" t="str">
        <f>'Array Table'!B17</f>
        <v>Listeria monocytogenes</v>
      </c>
      <c r="H42" s="58">
        <f>IF(SUM('Test Sample Data'!D$2:D$50)&gt;10,IF(AND(ISNUMBER('Test Sample Data'!D41),'Test Sample Data'!D41&lt;40,'Test Sample Data'!D41&gt;0),'Test Sample Data'!D41,40),"")</f>
        <v>40</v>
      </c>
      <c r="I42" s="69"/>
      <c r="J42" s="69"/>
      <c r="K42" s="53" t="s">
        <v>39</v>
      </c>
      <c r="L42" s="54" t="str">
        <f>'Array Table'!B17</f>
        <v>Listeria monocytogenes</v>
      </c>
      <c r="M42" s="59">
        <f t="shared" si="6"/>
        <v>0</v>
      </c>
      <c r="N42" s="53" t="s">
        <v>39</v>
      </c>
      <c r="O42" s="54" t="str">
        <f>'Array Table'!B17</f>
        <v>Listeria monocytogenes</v>
      </c>
      <c r="P42" s="58" t="str">
        <f t="shared" si="7"/>
        <v/>
      </c>
      <c r="Q42"/>
      <c r="R42"/>
      <c r="S42"/>
      <c r="T42"/>
      <c r="U42"/>
      <c r="V42"/>
      <c r="W42"/>
    </row>
    <row r="43" spans="1:23" x14ac:dyDescent="0.25">
      <c r="A43" s="53" t="s">
        <v>40</v>
      </c>
      <c r="B43" s="54" t="str">
        <f>'Array Table'!B18</f>
        <v>Salmonella enterica</v>
      </c>
      <c r="C43" s="55">
        <f>IF(SUM('NTC Data'!D$2:D$50)&gt;10,IF(AND(ISNUMBER('NTC Data'!D42),'NTC Data'!D42&lt;40,'NTC Data'!D42&gt;0),'NTC Data'!D42,40),"")</f>
        <v>40</v>
      </c>
      <c r="D43" s="69"/>
      <c r="E43" s="69"/>
      <c r="F43" s="53" t="s">
        <v>40</v>
      </c>
      <c r="G43" s="54" t="str">
        <f>'Array Table'!B18</f>
        <v>Salmonella enterica</v>
      </c>
      <c r="H43" s="58">
        <f>IF(SUM('Test Sample Data'!D$2:D$50)&gt;10,IF(AND(ISNUMBER('Test Sample Data'!D42),'Test Sample Data'!D42&lt;40,'Test Sample Data'!D42&gt;0),'Test Sample Data'!D42,40),"")</f>
        <v>40</v>
      </c>
      <c r="I43" s="69"/>
      <c r="J43" s="69"/>
      <c r="K43" s="53" t="s">
        <v>40</v>
      </c>
      <c r="L43" s="54" t="str">
        <f>'Array Table'!B18</f>
        <v>Salmonella enterica</v>
      </c>
      <c r="M43" s="59">
        <f t="shared" si="6"/>
        <v>0</v>
      </c>
      <c r="N43" s="53" t="s">
        <v>40</v>
      </c>
      <c r="O43" s="54" t="str">
        <f>'Array Table'!B18</f>
        <v>Salmonella enterica</v>
      </c>
      <c r="P43" s="58" t="str">
        <f t="shared" si="7"/>
        <v/>
      </c>
      <c r="Q43"/>
      <c r="R43"/>
      <c r="S43"/>
      <c r="T43"/>
      <c r="U43"/>
      <c r="V43"/>
      <c r="W43"/>
    </row>
    <row r="44" spans="1:23" x14ac:dyDescent="0.25">
      <c r="A44" s="53" t="s">
        <v>41</v>
      </c>
      <c r="B44" s="54" t="str">
        <f>'Array Table'!B19</f>
        <v>Shigella dysenteriae</v>
      </c>
      <c r="C44" s="55">
        <f>IF(SUM('NTC Data'!D$2:D$50)&gt;10,IF(AND(ISNUMBER('NTC Data'!D43),'NTC Data'!D43&lt;40,'NTC Data'!D43&gt;0),'NTC Data'!D43,40),"")</f>
        <v>40</v>
      </c>
      <c r="D44" s="69"/>
      <c r="E44" s="69"/>
      <c r="F44" s="53" t="s">
        <v>41</v>
      </c>
      <c r="G44" s="54" t="str">
        <f>'Array Table'!B19</f>
        <v>Shigella dysenteriae</v>
      </c>
      <c r="H44" s="58">
        <f>IF(SUM('Test Sample Data'!D$2:D$50)&gt;10,IF(AND(ISNUMBER('Test Sample Data'!D43),'Test Sample Data'!D43&lt;40,'Test Sample Data'!D43&gt;0),'Test Sample Data'!D43,40),"")</f>
        <v>40</v>
      </c>
      <c r="I44" s="69"/>
      <c r="J44" s="69"/>
      <c r="K44" s="53" t="s">
        <v>41</v>
      </c>
      <c r="L44" s="54" t="str">
        <f>'Array Table'!B19</f>
        <v>Shigella dysenteriae</v>
      </c>
      <c r="M44" s="59">
        <f t="shared" si="6"/>
        <v>0</v>
      </c>
      <c r="N44" s="53" t="s">
        <v>41</v>
      </c>
      <c r="O44" s="54" t="str">
        <f>'Array Table'!B19</f>
        <v>Shigella dysenteriae</v>
      </c>
      <c r="P44" s="58" t="str">
        <f t="shared" si="7"/>
        <v/>
      </c>
      <c r="Q44"/>
      <c r="R44"/>
      <c r="S44"/>
      <c r="T44"/>
      <c r="U44"/>
      <c r="V44"/>
      <c r="W44"/>
    </row>
    <row r="45" spans="1:23" x14ac:dyDescent="0.25">
      <c r="A45" s="53" t="s">
        <v>42</v>
      </c>
      <c r="B45" s="54" t="str">
        <f>'Array Table'!B20</f>
        <v>Staphylococcus aureus</v>
      </c>
      <c r="C45" s="55">
        <f>IF(SUM('NTC Data'!D$2:D$50)&gt;10,IF(AND(ISNUMBER('NTC Data'!D44),'NTC Data'!D44&lt;40,'NTC Data'!D44&gt;0),'NTC Data'!D44,40),"")</f>
        <v>40</v>
      </c>
      <c r="D45" s="69"/>
      <c r="E45" s="69"/>
      <c r="F45" s="53" t="s">
        <v>42</v>
      </c>
      <c r="G45" s="54" t="str">
        <f>'Array Table'!B20</f>
        <v>Staphylococcus aureus</v>
      </c>
      <c r="H45" s="58">
        <f>IF(SUM('Test Sample Data'!D$2:D$50)&gt;10,IF(AND(ISNUMBER('Test Sample Data'!D44),'Test Sample Data'!D44&lt;40,'Test Sample Data'!D44&gt;0),'Test Sample Data'!D44,40),"")</f>
        <v>40</v>
      </c>
      <c r="I45" s="69"/>
      <c r="J45" s="69"/>
      <c r="K45" s="53" t="s">
        <v>42</v>
      </c>
      <c r="L45" s="54" t="str">
        <f>'Array Table'!B20</f>
        <v>Staphylococcus aureus</v>
      </c>
      <c r="M45" s="59">
        <f t="shared" si="6"/>
        <v>0</v>
      </c>
      <c r="N45" s="53" t="s">
        <v>42</v>
      </c>
      <c r="O45" s="54" t="str">
        <f>'Array Table'!B20</f>
        <v>Staphylococcus aureus</v>
      </c>
      <c r="P45" s="58" t="str">
        <f t="shared" si="7"/>
        <v>+</v>
      </c>
      <c r="Q45"/>
      <c r="R45"/>
      <c r="S45"/>
      <c r="T45"/>
      <c r="U45"/>
      <c r="V45"/>
      <c r="W45"/>
    </row>
    <row r="46" spans="1:23" x14ac:dyDescent="0.25">
      <c r="A46" s="53" t="s">
        <v>43</v>
      </c>
      <c r="B46" s="54" t="str">
        <f>'Array Table'!B21</f>
        <v>Yersinia enterocolitica</v>
      </c>
      <c r="C46" s="55">
        <f>IF(SUM('NTC Data'!D$2:D$50)&gt;10,IF(AND(ISNUMBER('NTC Data'!D45),'NTC Data'!D45&lt;40,'NTC Data'!D45&gt;0),'NTC Data'!D45,40),"")</f>
        <v>40</v>
      </c>
      <c r="D46" s="69"/>
      <c r="E46" s="69"/>
      <c r="F46" s="53" t="s">
        <v>43</v>
      </c>
      <c r="G46" s="54" t="str">
        <f>'Array Table'!B21</f>
        <v>Yersinia enterocolitica</v>
      </c>
      <c r="H46" s="58">
        <f>IF(SUM('Test Sample Data'!D$2:D$50)&gt;10,IF(AND(ISNUMBER('Test Sample Data'!D45),'Test Sample Data'!D45&lt;40,'Test Sample Data'!D45&gt;0),'Test Sample Data'!D45,40),"")</f>
        <v>40</v>
      </c>
      <c r="I46" s="69"/>
      <c r="J46" s="69"/>
      <c r="K46" s="53" t="s">
        <v>43</v>
      </c>
      <c r="L46" s="54" t="str">
        <f>'Array Table'!B21</f>
        <v>Yersinia enterocolitica</v>
      </c>
      <c r="M46" s="59">
        <f t="shared" si="6"/>
        <v>0</v>
      </c>
      <c r="N46" s="53" t="s">
        <v>43</v>
      </c>
      <c r="O46" s="54" t="str">
        <f>'Array Table'!B21</f>
        <v>Yersinia enterocolitica</v>
      </c>
      <c r="P46" s="58" t="str">
        <f t="shared" si="7"/>
        <v/>
      </c>
      <c r="Q46"/>
      <c r="R46"/>
      <c r="S46"/>
      <c r="T46"/>
      <c r="U46"/>
      <c r="V46"/>
      <c r="W46"/>
    </row>
    <row r="47" spans="1:23" x14ac:dyDescent="0.25">
      <c r="A47" s="53" t="s">
        <v>44</v>
      </c>
      <c r="B47" s="54" t="str">
        <f>'Array Table'!B22</f>
        <v>Yersinia pestis,Yersinia pseudotuberculosis</v>
      </c>
      <c r="C47" s="55">
        <f>IF(SUM('NTC Data'!D$2:D$50)&gt;10,IF(AND(ISNUMBER('NTC Data'!D46),'NTC Data'!D46&lt;40,'NTC Data'!D46&gt;0),'NTC Data'!D46,40),"")</f>
        <v>40</v>
      </c>
      <c r="D47" s="69"/>
      <c r="E47" s="69"/>
      <c r="F47" s="53" t="s">
        <v>44</v>
      </c>
      <c r="G47" s="54" t="str">
        <f>'Array Table'!B22</f>
        <v>Yersinia pestis,Yersinia pseudotuberculosis</v>
      </c>
      <c r="H47" s="58">
        <f>IF(SUM('Test Sample Data'!D$2:D$50)&gt;10,IF(AND(ISNUMBER('Test Sample Data'!D46),'Test Sample Data'!D46&lt;40,'Test Sample Data'!D46&gt;0),'Test Sample Data'!D46,40),"")</f>
        <v>40</v>
      </c>
      <c r="I47" s="69"/>
      <c r="J47" s="69"/>
      <c r="K47" s="53" t="s">
        <v>44</v>
      </c>
      <c r="L47" s="54" t="str">
        <f>'Array Table'!B22</f>
        <v>Yersinia pestis,Yersinia pseudotuberculosis</v>
      </c>
      <c r="M47" s="59">
        <f t="shared" si="6"/>
        <v>0</v>
      </c>
      <c r="N47" s="53" t="s">
        <v>44</v>
      </c>
      <c r="O47" s="54" t="str">
        <f>'Array Table'!B22</f>
        <v>Yersinia pestis,Yersinia pseudotuberculosis</v>
      </c>
      <c r="P47" s="58" t="str">
        <f t="shared" si="7"/>
        <v/>
      </c>
      <c r="Q47"/>
      <c r="R47"/>
      <c r="S47"/>
      <c r="T47"/>
      <c r="U47"/>
      <c r="V47"/>
      <c r="W47"/>
    </row>
    <row r="48" spans="1:23" x14ac:dyDescent="0.25">
      <c r="A48" s="53" t="s">
        <v>45</v>
      </c>
      <c r="B48" s="54" t="str">
        <f>'Array Table'!B23</f>
        <v>Pan Bacteria 1</v>
      </c>
      <c r="C48" s="55">
        <f>IF(SUM('NTC Data'!D$2:D$50)&gt;10,IF(AND(ISNUMBER('NTC Data'!D47),'NTC Data'!D47&lt;40,'NTC Data'!D47&gt;0),'NTC Data'!D47,40),"")</f>
        <v>40</v>
      </c>
      <c r="D48" s="69"/>
      <c r="E48" s="69"/>
      <c r="F48" s="53" t="s">
        <v>45</v>
      </c>
      <c r="G48" s="54" t="str">
        <f>'Array Table'!B23</f>
        <v>Pan Bacteria 1</v>
      </c>
      <c r="H48" s="58">
        <f>IF(SUM('Test Sample Data'!D$2:D$50)&gt;10,IF(AND(ISNUMBER('Test Sample Data'!D47),'Test Sample Data'!D47&lt;40,'Test Sample Data'!D47&gt;0),'Test Sample Data'!D47,40),"")</f>
        <v>40</v>
      </c>
      <c r="I48" s="69"/>
      <c r="J48" s="69"/>
      <c r="K48" s="53" t="s">
        <v>45</v>
      </c>
      <c r="L48" s="54" t="str">
        <f>'Array Table'!B23</f>
        <v>Pan Bacteria 1</v>
      </c>
      <c r="M48" s="59">
        <f t="shared" si="6"/>
        <v>0</v>
      </c>
      <c r="N48" s="53" t="s">
        <v>45</v>
      </c>
      <c r="O48" s="54" t="str">
        <f>'Array Table'!B23</f>
        <v>Pan Bacteria 1</v>
      </c>
      <c r="P48" s="58" t="str">
        <f t="shared" si="7"/>
        <v/>
      </c>
      <c r="Q48"/>
      <c r="R48"/>
      <c r="S48"/>
      <c r="T48"/>
      <c r="U48"/>
      <c r="V48"/>
      <c r="W48"/>
    </row>
    <row r="49" spans="1:23" x14ac:dyDescent="0.25">
      <c r="A49" s="53" t="s">
        <v>46</v>
      </c>
      <c r="B49" s="54" t="str">
        <f>'Array Table'!B24</f>
        <v>Pan Bacteria 3</v>
      </c>
      <c r="C49" s="55">
        <f>IF(SUM('NTC Data'!D$2:D$50)&gt;10,IF(AND(ISNUMBER('NTC Data'!D48),'NTC Data'!D48&lt;40,'NTC Data'!D48&gt;0),'NTC Data'!D48,40),"")</f>
        <v>40</v>
      </c>
      <c r="D49" s="69"/>
      <c r="E49" s="69"/>
      <c r="F49" s="53" t="s">
        <v>46</v>
      </c>
      <c r="G49" s="54" t="str">
        <f>'Array Table'!B24</f>
        <v>Pan Bacteria 3</v>
      </c>
      <c r="H49" s="58">
        <f>IF(SUM('Test Sample Data'!D$2:D$50)&gt;10,IF(AND(ISNUMBER('Test Sample Data'!D48),'Test Sample Data'!D48&lt;40,'Test Sample Data'!D48&gt;0),'Test Sample Data'!D48,40),"")</f>
        <v>40</v>
      </c>
      <c r="I49" s="69"/>
      <c r="J49" s="69"/>
      <c r="K49" s="53" t="s">
        <v>46</v>
      </c>
      <c r="L49" s="54" t="str">
        <f>'Array Table'!B24</f>
        <v>Pan Bacteria 3</v>
      </c>
      <c r="M49" s="59">
        <f t="shared" si="6"/>
        <v>0</v>
      </c>
      <c r="N49" s="53" t="s">
        <v>46</v>
      </c>
      <c r="O49" s="54" t="str">
        <f>'Array Table'!B24</f>
        <v>Pan Bacteria 3</v>
      </c>
      <c r="P49" s="58" t="str">
        <f t="shared" si="7"/>
        <v/>
      </c>
      <c r="Q49"/>
      <c r="R49"/>
      <c r="S49"/>
      <c r="T49"/>
      <c r="U49"/>
      <c r="V49"/>
      <c r="W49"/>
    </row>
    <row r="50" spans="1:23" x14ac:dyDescent="0.25">
      <c r="A50" s="53" t="s">
        <v>47</v>
      </c>
      <c r="B50" s="54" t="str">
        <f>'Array Table'!B25</f>
        <v>PPC</v>
      </c>
      <c r="C50" s="55">
        <f>IF(SUM('NTC Data'!D$2:D$50)&gt;10,IF(AND(ISNUMBER('NTC Data'!D49),'NTC Data'!D49&lt;40,'NTC Data'!D49&gt;0),'NTC Data'!D49,40),"")</f>
        <v>40</v>
      </c>
      <c r="D50" s="69"/>
      <c r="E50" s="69"/>
      <c r="F50" s="53" t="s">
        <v>47</v>
      </c>
      <c r="G50" s="54" t="str">
        <f>'Array Table'!B25</f>
        <v>PPC</v>
      </c>
      <c r="H50" s="58">
        <f>IF(SUM('Test Sample Data'!D$2:D$50)&gt;10,IF(AND(ISNUMBER('Test Sample Data'!D49),'Test Sample Data'!D49&lt;40,'Test Sample Data'!D49&gt;0),'Test Sample Data'!D49,40),"")</f>
        <v>40</v>
      </c>
      <c r="I50" s="69"/>
      <c r="J50" s="69"/>
      <c r="K50" s="53" t="s">
        <v>47</v>
      </c>
      <c r="L50" s="54" t="str">
        <f>'Array Table'!B25</f>
        <v>PPC</v>
      </c>
      <c r="M50" s="59">
        <f t="shared" si="6"/>
        <v>0</v>
      </c>
      <c r="N50" s="53" t="s">
        <v>47</v>
      </c>
      <c r="O50" s="54" t="str">
        <f>'Array Table'!B25</f>
        <v>PPC</v>
      </c>
      <c r="P50" s="58" t="str">
        <f t="shared" si="7"/>
        <v/>
      </c>
      <c r="Q50"/>
      <c r="R50"/>
      <c r="S50"/>
      <c r="T50"/>
      <c r="U50"/>
      <c r="V50"/>
      <c r="W50"/>
    </row>
    <row r="51" spans="1:23" x14ac:dyDescent="0.25">
      <c r="A51" s="53" t="s">
        <v>48</v>
      </c>
      <c r="B51" s="54" t="str">
        <f>'Array Table'!B2</f>
        <v>Bacillus anthracis,Bacillus cereus</v>
      </c>
      <c r="C51" s="55" t="str">
        <f>IF(SUM('NTC Data'!D$51:D$98)&gt;10,IF(AND(ISNUMBER('NTC Data'!D50),'NTC Data'!D50&lt;40,'NTC Data'!D50&gt;0),'NTC Data'!D50,40),"")</f>
        <v/>
      </c>
      <c r="D51" s="69"/>
      <c r="E51" s="69"/>
      <c r="F51" s="53" t="s">
        <v>48</v>
      </c>
      <c r="G51" s="54" t="str">
        <f>'Array Table'!B2</f>
        <v>Bacillus anthracis,Bacillus cereus</v>
      </c>
      <c r="H51" s="58" t="str">
        <f>IF(SUM('Test Sample Data'!D$51:D$88)&gt;10,IF(AND(ISNUMBER('Test Sample Data'!D50),'Test Sample Data'!D50&lt;40,'Test Sample Data'!D50&gt;0),'Test Sample Data'!D50,40),"")</f>
        <v/>
      </c>
      <c r="I51" s="69"/>
      <c r="J51" s="69"/>
      <c r="K51" s="53" t="s">
        <v>48</v>
      </c>
      <c r="L51" s="54" t="str">
        <f>'Array Table'!B2</f>
        <v>Bacillus anthracis,Bacillus cereus</v>
      </c>
      <c r="M51" s="59" t="str">
        <f>IFERROR($D3-H51,"")</f>
        <v/>
      </c>
      <c r="N51" s="53" t="s">
        <v>48</v>
      </c>
      <c r="O51" s="54" t="str">
        <f>'Array Table'!B2</f>
        <v>Bacillus anthracis,Bacillus cereus</v>
      </c>
      <c r="P51" s="58" t="str">
        <f>IFERROR(VLOOKUP($O51,$G$130:$I$142,2,FALSE),IF(M51="","",IF($D3&lt;=35,IF(M51&lt;=1,"",IF(M51&gt;=2,"+","+/-")),IF($D3&lt;=37,IF(M51&lt;1.5,"",IF(M51&gt;=3,"+","+/-")),IF(M51&lt;3,"",IF(M51&gt;=6,"+",IF(M51&gt;=3,"+/-","")))))))</f>
        <v/>
      </c>
      <c r="Q51"/>
      <c r="R51"/>
      <c r="S51"/>
      <c r="T51"/>
      <c r="U51"/>
      <c r="V51"/>
      <c r="W51"/>
    </row>
    <row r="52" spans="1:23" x14ac:dyDescent="0.25">
      <c r="A52" s="53" t="s">
        <v>49</v>
      </c>
      <c r="B52" s="54" t="str">
        <f>'Array Table'!B3</f>
        <v>Bacillus sonorensis,Bacillus licheniformis</v>
      </c>
      <c r="C52" s="55" t="str">
        <f>IF(SUM('NTC Data'!D$51:D$98)&gt;10,IF(AND(ISNUMBER('NTC Data'!D51),'NTC Data'!D51&lt;40,'NTC Data'!D51&gt;0),'NTC Data'!D51,40),"")</f>
        <v/>
      </c>
      <c r="D52" s="69"/>
      <c r="E52" s="69"/>
      <c r="F52" s="53" t="s">
        <v>49</v>
      </c>
      <c r="G52" s="54" t="str">
        <f>'Array Table'!B3</f>
        <v>Bacillus sonorensis,Bacillus licheniformis</v>
      </c>
      <c r="H52" s="58" t="str">
        <f>IF(SUM('Test Sample Data'!D$51:D$88)&gt;10,IF(AND(ISNUMBER('Test Sample Data'!D51),'Test Sample Data'!D51&lt;40,'Test Sample Data'!D51&gt;0),'Test Sample Data'!D51,40),"")</f>
        <v/>
      </c>
      <c r="I52" s="69"/>
      <c r="J52" s="69"/>
      <c r="K52" s="53" t="s">
        <v>49</v>
      </c>
      <c r="L52" s="54" t="str">
        <f>'Array Table'!B3</f>
        <v>Bacillus sonorensis,Bacillus licheniformis</v>
      </c>
      <c r="M52" s="59" t="str">
        <f t="shared" ref="M52:M74" si="8">IFERROR($D4-H52,"")</f>
        <v/>
      </c>
      <c r="N52" s="53" t="s">
        <v>49</v>
      </c>
      <c r="O52" s="54" t="str">
        <f>'Array Table'!B3</f>
        <v>Bacillus sonorensis,Bacillus licheniformis</v>
      </c>
      <c r="P52" s="58" t="str">
        <f t="shared" ref="P52:P74" si="9">IFERROR(VLOOKUP($O52,$G$130:$I$142,2,FALSE),IF(M52="","",IF($D4&lt;=35,IF(M52&lt;=1,"",IF(M52&gt;=2,"+","+/-")),IF($D4&lt;=37,IF(M52&lt;1.5,"",IF(M52&gt;=3,"+","+/-")),IF(M52&lt;3,"",IF(M52&gt;=6,"+",IF(M52&gt;=3,"+/-","")))))))</f>
        <v/>
      </c>
      <c r="Q52"/>
      <c r="R52"/>
      <c r="S52"/>
      <c r="T52"/>
      <c r="U52"/>
      <c r="V52"/>
      <c r="W52"/>
    </row>
    <row r="53" spans="1:23" x14ac:dyDescent="0.25">
      <c r="A53" s="53" t="s">
        <v>50</v>
      </c>
      <c r="B53" s="54" t="str">
        <f>'Array Table'!B4</f>
        <v>wzt</v>
      </c>
      <c r="C53" s="55" t="str">
        <f>IF(SUM('NTC Data'!D$51:D$98)&gt;10,IF(AND(ISNUMBER('NTC Data'!D52),'NTC Data'!D52&lt;40,'NTC Data'!D52&gt;0),'NTC Data'!D52,40),"")</f>
        <v/>
      </c>
      <c r="D53" s="69"/>
      <c r="E53" s="69"/>
      <c r="F53" s="53" t="s">
        <v>50</v>
      </c>
      <c r="G53" s="54" t="str">
        <f>'Array Table'!B4</f>
        <v>wzt</v>
      </c>
      <c r="H53" s="58" t="str">
        <f>IF(SUM('Test Sample Data'!D$51:D$88)&gt;10,IF(AND(ISNUMBER('Test Sample Data'!D52),'Test Sample Data'!D52&lt;40,'Test Sample Data'!D52&gt;0),'Test Sample Data'!D52,40),"")</f>
        <v/>
      </c>
      <c r="I53" s="69"/>
      <c r="J53" s="69"/>
      <c r="K53" s="53" t="s">
        <v>50</v>
      </c>
      <c r="L53" s="54" t="str">
        <f>'Array Table'!B4</f>
        <v>wzt</v>
      </c>
      <c r="M53" s="59" t="str">
        <f t="shared" si="8"/>
        <v/>
      </c>
      <c r="N53" s="53" t="s">
        <v>50</v>
      </c>
      <c r="O53" s="54" t="str">
        <f>'Array Table'!B4</f>
        <v>wzt</v>
      </c>
      <c r="P53" s="58" t="str">
        <f t="shared" si="9"/>
        <v/>
      </c>
      <c r="Q53"/>
      <c r="R53"/>
      <c r="S53"/>
      <c r="T53"/>
      <c r="U53"/>
      <c r="V53"/>
      <c r="W53"/>
    </row>
    <row r="54" spans="1:23" x14ac:dyDescent="0.25">
      <c r="A54" s="53" t="s">
        <v>51</v>
      </c>
      <c r="B54" s="54" t="str">
        <f>'Array Table'!B5</f>
        <v>Campylobacter fetus</v>
      </c>
      <c r="C54" s="55" t="str">
        <f>IF(SUM('NTC Data'!D$51:D$98)&gt;10,IF(AND(ISNUMBER('NTC Data'!D53),'NTC Data'!D53&lt;40,'NTC Data'!D53&gt;0),'NTC Data'!D53,40),"")</f>
        <v/>
      </c>
      <c r="D54" s="69"/>
      <c r="E54" s="69"/>
      <c r="F54" s="53" t="s">
        <v>51</v>
      </c>
      <c r="G54" s="54" t="str">
        <f>'Array Table'!B5</f>
        <v>Campylobacter fetus</v>
      </c>
      <c r="H54" s="58" t="str">
        <f>IF(SUM('Test Sample Data'!D$51:D$88)&gt;10,IF(AND(ISNUMBER('Test Sample Data'!D53),'Test Sample Data'!D53&lt;40,'Test Sample Data'!D53&gt;0),'Test Sample Data'!D53,40),"")</f>
        <v/>
      </c>
      <c r="I54" s="69"/>
      <c r="J54" s="69"/>
      <c r="K54" s="53" t="s">
        <v>51</v>
      </c>
      <c r="L54" s="54" t="str">
        <f>'Array Table'!B5</f>
        <v>Campylobacter fetus</v>
      </c>
      <c r="M54" s="59" t="str">
        <f t="shared" si="8"/>
        <v/>
      </c>
      <c r="N54" s="53" t="s">
        <v>51</v>
      </c>
      <c r="O54" s="54" t="str">
        <f>'Array Table'!B5</f>
        <v>Campylobacter fetus</v>
      </c>
      <c r="P54" s="58" t="str">
        <f t="shared" si="9"/>
        <v/>
      </c>
      <c r="Q54"/>
      <c r="R54"/>
      <c r="S54"/>
      <c r="T54"/>
      <c r="U54"/>
      <c r="V54"/>
      <c r="W54"/>
    </row>
    <row r="55" spans="1:23" x14ac:dyDescent="0.25">
      <c r="A55" s="53" t="s">
        <v>52</v>
      </c>
      <c r="B55" s="54" t="str">
        <f>'Array Table'!B6</f>
        <v>Campylobacter coli,Campylobacter subantarcticus,Campylobacter lari,Campylobacter jejuni</v>
      </c>
      <c r="C55" s="55" t="str">
        <f>IF(SUM('NTC Data'!D$51:D$98)&gt;10,IF(AND(ISNUMBER('NTC Data'!D54),'NTC Data'!D54&lt;40,'NTC Data'!D54&gt;0),'NTC Data'!D54,40),"")</f>
        <v/>
      </c>
      <c r="D55" s="69"/>
      <c r="E55" s="69"/>
      <c r="F55" s="53" t="s">
        <v>52</v>
      </c>
      <c r="G55" s="54" t="str">
        <f>'Array Table'!B6</f>
        <v>Campylobacter coli,Campylobacter subantarcticus,Campylobacter lari,Campylobacter jejuni</v>
      </c>
      <c r="H55" s="58" t="str">
        <f>IF(SUM('Test Sample Data'!D$51:D$88)&gt;10,IF(AND(ISNUMBER('Test Sample Data'!D54),'Test Sample Data'!D54&lt;40,'Test Sample Data'!D54&gt;0),'Test Sample Data'!D54,40),"")</f>
        <v/>
      </c>
      <c r="I55" s="69"/>
      <c r="J55" s="69"/>
      <c r="K55" s="53" t="s">
        <v>52</v>
      </c>
      <c r="L55" s="54" t="str">
        <f>'Array Table'!B6</f>
        <v>Campylobacter coli,Campylobacter subantarcticus,Campylobacter lari,Campylobacter jejuni</v>
      </c>
      <c r="M55" s="59" t="str">
        <f t="shared" si="8"/>
        <v/>
      </c>
      <c r="N55" s="53" t="s">
        <v>52</v>
      </c>
      <c r="O55" s="54" t="str">
        <f>'Array Table'!B6</f>
        <v>Campylobacter coli,Campylobacter subantarcticus,Campylobacter lari,Campylobacter jejuni</v>
      </c>
      <c r="P55" s="58" t="str">
        <f t="shared" si="9"/>
        <v/>
      </c>
      <c r="Q55"/>
      <c r="R55"/>
      <c r="S55"/>
      <c r="T55"/>
      <c r="U55"/>
      <c r="V55"/>
      <c r="W55"/>
    </row>
    <row r="56" spans="1:23" x14ac:dyDescent="0.25">
      <c r="A56" s="53" t="s">
        <v>53</v>
      </c>
      <c r="B56" s="54" t="str">
        <f>'Array Table'!B7</f>
        <v>Klebsiella oxytoca,Enterobacter cloacae</v>
      </c>
      <c r="C56" s="55" t="str">
        <f>IF(SUM('NTC Data'!D$51:D$98)&gt;10,IF(AND(ISNUMBER('NTC Data'!D55),'NTC Data'!D55&lt;40,'NTC Data'!D55&gt;0),'NTC Data'!D55,40),"")</f>
        <v/>
      </c>
      <c r="D56" s="69"/>
      <c r="E56" s="69"/>
      <c r="F56" s="53" t="s">
        <v>53</v>
      </c>
      <c r="G56" s="54" t="str">
        <f>'Array Table'!B7</f>
        <v>Klebsiella oxytoca,Enterobacter cloacae</v>
      </c>
      <c r="H56" s="58" t="str">
        <f>IF(SUM('Test Sample Data'!D$51:D$88)&gt;10,IF(AND(ISNUMBER('Test Sample Data'!D55),'Test Sample Data'!D55&lt;40,'Test Sample Data'!D55&gt;0),'Test Sample Data'!D55,40),"")</f>
        <v/>
      </c>
      <c r="I56" s="69"/>
      <c r="J56" s="69"/>
      <c r="K56" s="53" t="s">
        <v>53</v>
      </c>
      <c r="L56" s="54" t="str">
        <f>'Array Table'!B7</f>
        <v>Klebsiella oxytoca,Enterobacter cloacae</v>
      </c>
      <c r="M56" s="59" t="str">
        <f t="shared" si="8"/>
        <v/>
      </c>
      <c r="N56" s="53" t="s">
        <v>53</v>
      </c>
      <c r="O56" s="54" t="str">
        <f>'Array Table'!B7</f>
        <v>Klebsiella oxytoca,Enterobacter cloacae</v>
      </c>
      <c r="P56" s="58" t="str">
        <f t="shared" si="9"/>
        <v/>
      </c>
      <c r="Q56"/>
      <c r="R56"/>
      <c r="S56"/>
      <c r="T56"/>
      <c r="U56"/>
      <c r="V56"/>
      <c r="W56"/>
    </row>
    <row r="57" spans="1:23" x14ac:dyDescent="0.25">
      <c r="A57" s="53" t="s">
        <v>54</v>
      </c>
      <c r="B57" s="54" t="str">
        <f>'Array Table'!B8</f>
        <v>Enterococcus gallinarum,Enterococcus casseliflavus</v>
      </c>
      <c r="C57" s="55" t="str">
        <f>IF(SUM('NTC Data'!D$51:D$98)&gt;10,IF(AND(ISNUMBER('NTC Data'!D56),'NTC Data'!D56&lt;40,'NTC Data'!D56&gt;0),'NTC Data'!D56,40),"")</f>
        <v/>
      </c>
      <c r="D57" s="69"/>
      <c r="E57" s="69"/>
      <c r="F57" s="53" t="s">
        <v>54</v>
      </c>
      <c r="G57" s="54" t="str">
        <f>'Array Table'!B8</f>
        <v>Enterococcus gallinarum,Enterococcus casseliflavus</v>
      </c>
      <c r="H57" s="58" t="str">
        <f>IF(SUM('Test Sample Data'!D$51:D$88)&gt;10,IF(AND(ISNUMBER('Test Sample Data'!D56),'Test Sample Data'!D56&lt;40,'Test Sample Data'!D56&gt;0),'Test Sample Data'!D56,40),"")</f>
        <v/>
      </c>
      <c r="I57" s="69"/>
      <c r="J57" s="69"/>
      <c r="K57" s="53" t="s">
        <v>54</v>
      </c>
      <c r="L57" s="54" t="str">
        <f>'Array Table'!B8</f>
        <v>Enterococcus gallinarum,Enterococcus casseliflavus</v>
      </c>
      <c r="M57" s="59" t="str">
        <f t="shared" si="8"/>
        <v/>
      </c>
      <c r="N57" s="53" t="s">
        <v>54</v>
      </c>
      <c r="O57" s="54" t="str">
        <f>'Array Table'!B8</f>
        <v>Enterococcus gallinarum,Enterococcus casseliflavus</v>
      </c>
      <c r="P57" s="58" t="str">
        <f t="shared" si="9"/>
        <v/>
      </c>
      <c r="Q57"/>
      <c r="R57"/>
      <c r="S57"/>
      <c r="T57"/>
      <c r="U57"/>
      <c r="V57"/>
      <c r="W57"/>
    </row>
    <row r="58" spans="1:23" x14ac:dyDescent="0.25">
      <c r="A58" s="53" t="s">
        <v>55</v>
      </c>
      <c r="B58" s="54" t="str">
        <f>'Array Table'!B9</f>
        <v>Enterococcus faecalis</v>
      </c>
      <c r="C58" s="55" t="str">
        <f>IF(SUM('NTC Data'!D$51:D$98)&gt;10,IF(AND(ISNUMBER('NTC Data'!D57),'NTC Data'!D57&lt;40,'NTC Data'!D57&gt;0),'NTC Data'!D57,40),"")</f>
        <v/>
      </c>
      <c r="D58" s="69"/>
      <c r="E58" s="69"/>
      <c r="F58" s="53" t="s">
        <v>55</v>
      </c>
      <c r="G58" s="54" t="str">
        <f>'Array Table'!B9</f>
        <v>Enterococcus faecalis</v>
      </c>
      <c r="H58" s="58" t="str">
        <f>IF(SUM('Test Sample Data'!D$51:D$88)&gt;10,IF(AND(ISNUMBER('Test Sample Data'!D57),'Test Sample Data'!D57&lt;40,'Test Sample Data'!D57&gt;0),'Test Sample Data'!D57,40),"")</f>
        <v/>
      </c>
      <c r="I58" s="69"/>
      <c r="J58" s="69"/>
      <c r="K58" s="53" t="s">
        <v>55</v>
      </c>
      <c r="L58" s="54" t="str">
        <f>'Array Table'!B9</f>
        <v>Enterococcus faecalis</v>
      </c>
      <c r="M58" s="59" t="str">
        <f t="shared" si="8"/>
        <v/>
      </c>
      <c r="N58" s="53" t="s">
        <v>55</v>
      </c>
      <c r="O58" s="54" t="str">
        <f>'Array Table'!B9</f>
        <v>Enterococcus faecalis</v>
      </c>
      <c r="P58" s="58" t="str">
        <f t="shared" si="9"/>
        <v/>
      </c>
      <c r="Q58"/>
      <c r="R58"/>
      <c r="S58"/>
      <c r="T58"/>
      <c r="U58"/>
      <c r="V58"/>
      <c r="W58"/>
    </row>
    <row r="59" spans="1:23" x14ac:dyDescent="0.25">
      <c r="A59" s="53" t="s">
        <v>56</v>
      </c>
      <c r="B59" s="54" t="str">
        <f>'Array Table'!B10</f>
        <v>Enterococcus faecium</v>
      </c>
      <c r="C59" s="55" t="str">
        <f>IF(SUM('NTC Data'!D$51:D$98)&gt;10,IF(AND(ISNUMBER('NTC Data'!D58),'NTC Data'!D58&lt;40,'NTC Data'!D58&gt;0),'NTC Data'!D58,40),"")</f>
        <v/>
      </c>
      <c r="D59" s="69"/>
      <c r="E59" s="69"/>
      <c r="F59" s="53" t="s">
        <v>56</v>
      </c>
      <c r="G59" s="54" t="str">
        <f>'Array Table'!B10</f>
        <v>Enterococcus faecium</v>
      </c>
      <c r="H59" s="58" t="str">
        <f>IF(SUM('Test Sample Data'!D$51:D$88)&gt;10,IF(AND(ISNUMBER('Test Sample Data'!D58),'Test Sample Data'!D58&lt;40,'Test Sample Data'!D58&gt;0),'Test Sample Data'!D58,40),"")</f>
        <v/>
      </c>
      <c r="I59" s="69"/>
      <c r="J59" s="69"/>
      <c r="K59" s="53" t="s">
        <v>56</v>
      </c>
      <c r="L59" s="54" t="str">
        <f>'Array Table'!B10</f>
        <v>Enterococcus faecium</v>
      </c>
      <c r="M59" s="59" t="str">
        <f t="shared" si="8"/>
        <v/>
      </c>
      <c r="N59" s="53" t="s">
        <v>56</v>
      </c>
      <c r="O59" s="54" t="str">
        <f>'Array Table'!B10</f>
        <v>Enterococcus faecium</v>
      </c>
      <c r="P59" s="58" t="str">
        <f t="shared" si="9"/>
        <v/>
      </c>
      <c r="Q59"/>
      <c r="R59"/>
      <c r="S59"/>
      <c r="T59"/>
      <c r="U59"/>
      <c r="V59"/>
      <c r="W59"/>
    </row>
    <row r="60" spans="1:23" x14ac:dyDescent="0.25">
      <c r="A60" s="53" t="s">
        <v>57</v>
      </c>
      <c r="B60" s="54" t="str">
        <f>'Array Table'!B11</f>
        <v>Enterococcus italicus</v>
      </c>
      <c r="C60" s="55" t="str">
        <f>IF(SUM('NTC Data'!D$51:D$98)&gt;10,IF(AND(ISNUMBER('NTC Data'!D59),'NTC Data'!D59&lt;40,'NTC Data'!D59&gt;0),'NTC Data'!D59,40),"")</f>
        <v/>
      </c>
      <c r="D60" s="69"/>
      <c r="E60" s="69"/>
      <c r="F60" s="53" t="s">
        <v>57</v>
      </c>
      <c r="G60" s="54" t="str">
        <f>'Array Table'!B11</f>
        <v>Enterococcus italicus</v>
      </c>
      <c r="H60" s="58" t="str">
        <f>IF(SUM('Test Sample Data'!D$51:D$88)&gt;10,IF(AND(ISNUMBER('Test Sample Data'!D59),'Test Sample Data'!D59&lt;40,'Test Sample Data'!D59&gt;0),'Test Sample Data'!D59,40),"")</f>
        <v/>
      </c>
      <c r="I60" s="69"/>
      <c r="J60" s="69"/>
      <c r="K60" s="53" t="s">
        <v>57</v>
      </c>
      <c r="L60" s="54" t="str">
        <f>'Array Table'!B11</f>
        <v>Enterococcus italicus</v>
      </c>
      <c r="M60" s="59" t="str">
        <f t="shared" si="8"/>
        <v/>
      </c>
      <c r="N60" s="53" t="s">
        <v>57</v>
      </c>
      <c r="O60" s="54" t="str">
        <f>'Array Table'!B11</f>
        <v>Enterococcus italicus</v>
      </c>
      <c r="P60" s="58" t="str">
        <f t="shared" si="9"/>
        <v/>
      </c>
      <c r="Q60"/>
      <c r="R60"/>
      <c r="S60"/>
      <c r="T60"/>
      <c r="U60"/>
      <c r="V60"/>
      <c r="W60"/>
    </row>
    <row r="61" spans="1:23" x14ac:dyDescent="0.25">
      <c r="A61" s="53" t="s">
        <v>58</v>
      </c>
      <c r="B61" s="54" t="str">
        <f>'Array Table'!B12</f>
        <v>Escherichia coli,Escherichia fergusonii,Shigella boydii,Shigella sonnei,Shigella dysenteriae,Shigella flexneri</v>
      </c>
      <c r="C61" s="55" t="str">
        <f>IF(SUM('NTC Data'!D$51:D$98)&gt;10,IF(AND(ISNUMBER('NTC Data'!D60),'NTC Data'!D60&lt;40,'NTC Data'!D60&gt;0),'NTC Data'!D60,40),"")</f>
        <v/>
      </c>
      <c r="D61" s="69"/>
      <c r="E61" s="69"/>
      <c r="F61" s="53" t="s">
        <v>58</v>
      </c>
      <c r="G61" s="54" t="str">
        <f>'Array Table'!B12</f>
        <v>Escherichia coli,Escherichia fergusonii,Shigella boydii,Shigella sonnei,Shigella dysenteriae,Shigella flexneri</v>
      </c>
      <c r="H61" s="58" t="str">
        <f>IF(SUM('Test Sample Data'!D$51:D$88)&gt;10,IF(AND(ISNUMBER('Test Sample Data'!D60),'Test Sample Data'!D60&lt;40,'Test Sample Data'!D60&gt;0),'Test Sample Data'!D60,40),"")</f>
        <v/>
      </c>
      <c r="I61" s="69"/>
      <c r="J61" s="69"/>
      <c r="K61" s="53" t="s">
        <v>58</v>
      </c>
      <c r="L61" s="54" t="str">
        <f>'Array Table'!B12</f>
        <v>Escherichia coli,Escherichia fergusonii,Shigella boydii,Shigella sonnei,Shigella dysenteriae,Shigella flexneri</v>
      </c>
      <c r="M61" s="59" t="str">
        <f t="shared" si="8"/>
        <v/>
      </c>
      <c r="N61" s="53" t="s">
        <v>58</v>
      </c>
      <c r="O61" s="54" t="str">
        <f>'Array Table'!B12</f>
        <v>Escherichia coli,Escherichia fergusonii,Shigella boydii,Shigella sonnei,Shigella dysenteriae,Shigella flexneri</v>
      </c>
      <c r="P61" s="58" t="str">
        <f t="shared" si="9"/>
        <v/>
      </c>
      <c r="Q61"/>
      <c r="R61"/>
      <c r="S61"/>
      <c r="T61"/>
      <c r="U61"/>
      <c r="V61"/>
      <c r="W61"/>
    </row>
    <row r="62" spans="1:23" x14ac:dyDescent="0.25">
      <c r="A62" s="53" t="s">
        <v>59</v>
      </c>
      <c r="B62" s="54" t="str">
        <f>'Array Table'!B13</f>
        <v>eae</v>
      </c>
      <c r="C62" s="55" t="str">
        <f>IF(SUM('NTC Data'!D$51:D$98)&gt;10,IF(AND(ISNUMBER('NTC Data'!D61),'NTC Data'!D61&lt;40,'NTC Data'!D61&gt;0),'NTC Data'!D61,40),"")</f>
        <v/>
      </c>
      <c r="D62" s="69"/>
      <c r="E62" s="69"/>
      <c r="F62" s="53" t="s">
        <v>59</v>
      </c>
      <c r="G62" s="54" t="str">
        <f>'Array Table'!B13</f>
        <v>eae</v>
      </c>
      <c r="H62" s="58" t="str">
        <f>IF(SUM('Test Sample Data'!D$51:D$88)&gt;10,IF(AND(ISNUMBER('Test Sample Data'!D61),'Test Sample Data'!D61&lt;40,'Test Sample Data'!D61&gt;0),'Test Sample Data'!D61,40),"")</f>
        <v/>
      </c>
      <c r="I62" s="69"/>
      <c r="J62" s="69"/>
      <c r="K62" s="53" t="s">
        <v>59</v>
      </c>
      <c r="L62" s="54" t="str">
        <f>'Array Table'!B13</f>
        <v>eae</v>
      </c>
      <c r="M62" s="59" t="str">
        <f t="shared" si="8"/>
        <v/>
      </c>
      <c r="N62" s="53" t="s">
        <v>59</v>
      </c>
      <c r="O62" s="54" t="str">
        <f>'Array Table'!B13</f>
        <v>eae</v>
      </c>
      <c r="P62" s="58" t="str">
        <f t="shared" si="9"/>
        <v/>
      </c>
      <c r="Q62"/>
      <c r="R62"/>
      <c r="S62"/>
      <c r="T62"/>
      <c r="U62"/>
      <c r="V62"/>
      <c r="W62"/>
    </row>
    <row r="63" spans="1:23" x14ac:dyDescent="0.25">
      <c r="A63" s="53" t="s">
        <v>60</v>
      </c>
      <c r="B63" s="54" t="str">
        <f>'Array Table'!B14</f>
        <v>stx2A</v>
      </c>
      <c r="C63" s="55" t="str">
        <f>IF(SUM('NTC Data'!D$51:D$98)&gt;10,IF(AND(ISNUMBER('NTC Data'!D62),'NTC Data'!D62&lt;40,'NTC Data'!D62&gt;0),'NTC Data'!D62,40),"")</f>
        <v/>
      </c>
      <c r="D63" s="69"/>
      <c r="E63" s="69"/>
      <c r="F63" s="53" t="s">
        <v>60</v>
      </c>
      <c r="G63" s="54" t="str">
        <f>'Array Table'!B14</f>
        <v>stx2A</v>
      </c>
      <c r="H63" s="58" t="str">
        <f>IF(SUM('Test Sample Data'!D$51:D$88)&gt;10,IF(AND(ISNUMBER('Test Sample Data'!D62),'Test Sample Data'!D62&lt;40,'Test Sample Data'!D62&gt;0),'Test Sample Data'!D62,40),"")</f>
        <v/>
      </c>
      <c r="I63" s="69"/>
      <c r="J63" s="69"/>
      <c r="K63" s="53" t="s">
        <v>60</v>
      </c>
      <c r="L63" s="54" t="str">
        <f>'Array Table'!B14</f>
        <v>stx2A</v>
      </c>
      <c r="M63" s="59" t="str">
        <f t="shared" si="8"/>
        <v/>
      </c>
      <c r="N63" s="53" t="s">
        <v>60</v>
      </c>
      <c r="O63" s="54" t="str">
        <f>'Array Table'!B14</f>
        <v>stx2A</v>
      </c>
      <c r="P63" s="58" t="str">
        <f t="shared" si="9"/>
        <v/>
      </c>
      <c r="Q63"/>
      <c r="R63"/>
      <c r="S63"/>
      <c r="T63"/>
      <c r="U63"/>
      <c r="V63"/>
      <c r="W63"/>
    </row>
    <row r="64" spans="1:23" x14ac:dyDescent="0.25">
      <c r="A64" s="53" t="s">
        <v>61</v>
      </c>
      <c r="B64" s="54" t="str">
        <f>'Array Table'!B15</f>
        <v>stxA</v>
      </c>
      <c r="C64" s="55" t="str">
        <f>IF(SUM('NTC Data'!D$51:D$98)&gt;10,IF(AND(ISNUMBER('NTC Data'!D63),'NTC Data'!D63&lt;40,'NTC Data'!D63&gt;0),'NTC Data'!D63,40),"")</f>
        <v/>
      </c>
      <c r="D64" s="69"/>
      <c r="E64" s="69"/>
      <c r="F64" s="53" t="s">
        <v>61</v>
      </c>
      <c r="G64" s="54" t="str">
        <f>'Array Table'!B15</f>
        <v>stxA</v>
      </c>
      <c r="H64" s="58" t="str">
        <f>IF(SUM('Test Sample Data'!D$51:D$88)&gt;10,IF(AND(ISNUMBER('Test Sample Data'!D63),'Test Sample Data'!D63&lt;40,'Test Sample Data'!D63&gt;0),'Test Sample Data'!D63,40),"")</f>
        <v/>
      </c>
      <c r="I64" s="69"/>
      <c r="J64" s="69"/>
      <c r="K64" s="53" t="s">
        <v>61</v>
      </c>
      <c r="L64" s="54" t="str">
        <f>'Array Table'!B15</f>
        <v>stxA</v>
      </c>
      <c r="M64" s="59" t="str">
        <f t="shared" si="8"/>
        <v/>
      </c>
      <c r="N64" s="53" t="s">
        <v>61</v>
      </c>
      <c r="O64" s="54" t="str">
        <f>'Array Table'!B15</f>
        <v>stxA</v>
      </c>
      <c r="P64" s="58" t="str">
        <f t="shared" si="9"/>
        <v/>
      </c>
      <c r="Q64"/>
      <c r="R64"/>
      <c r="S64"/>
      <c r="T64"/>
      <c r="U64"/>
      <c r="V64"/>
      <c r="W64"/>
    </row>
    <row r="65" spans="1:23" x14ac:dyDescent="0.25">
      <c r="A65" s="53" t="s">
        <v>62</v>
      </c>
      <c r="B65" s="54" t="str">
        <f>'Array Table'!B16</f>
        <v>Francisella novicida,Francisella tularensis</v>
      </c>
      <c r="C65" s="55" t="str">
        <f>IF(SUM('NTC Data'!D$51:D$98)&gt;10,IF(AND(ISNUMBER('NTC Data'!D64),'NTC Data'!D64&lt;40,'NTC Data'!D64&gt;0),'NTC Data'!D64,40),"")</f>
        <v/>
      </c>
      <c r="D65" s="69"/>
      <c r="E65" s="69"/>
      <c r="F65" s="53" t="s">
        <v>62</v>
      </c>
      <c r="G65" s="54" t="str">
        <f>'Array Table'!B16</f>
        <v>Francisella novicida,Francisella tularensis</v>
      </c>
      <c r="H65" s="58" t="str">
        <f>IF(SUM('Test Sample Data'!D$51:D$88)&gt;10,IF(AND(ISNUMBER('Test Sample Data'!D64),'Test Sample Data'!D64&lt;40,'Test Sample Data'!D64&gt;0),'Test Sample Data'!D64,40),"")</f>
        <v/>
      </c>
      <c r="I65" s="69"/>
      <c r="J65" s="69"/>
      <c r="K65" s="53" t="s">
        <v>62</v>
      </c>
      <c r="L65" s="54" t="str">
        <f>'Array Table'!B16</f>
        <v>Francisella novicida,Francisella tularensis</v>
      </c>
      <c r="M65" s="59" t="str">
        <f t="shared" si="8"/>
        <v/>
      </c>
      <c r="N65" s="53" t="s">
        <v>62</v>
      </c>
      <c r="O65" s="54" t="str">
        <f>'Array Table'!B16</f>
        <v>Francisella novicida,Francisella tularensis</v>
      </c>
      <c r="P65" s="58" t="str">
        <f t="shared" si="9"/>
        <v/>
      </c>
      <c r="Q65"/>
      <c r="R65"/>
      <c r="S65"/>
      <c r="T65"/>
      <c r="U65"/>
      <c r="V65"/>
      <c r="W65"/>
    </row>
    <row r="66" spans="1:23" x14ac:dyDescent="0.25">
      <c r="A66" s="53" t="s">
        <v>63</v>
      </c>
      <c r="B66" s="54" t="str">
        <f>'Array Table'!B17</f>
        <v>Listeria monocytogenes</v>
      </c>
      <c r="C66" s="55" t="str">
        <f>IF(SUM('NTC Data'!D$51:D$98)&gt;10,IF(AND(ISNUMBER('NTC Data'!D65),'NTC Data'!D65&lt;40,'NTC Data'!D65&gt;0),'NTC Data'!D65,40),"")</f>
        <v/>
      </c>
      <c r="D66" s="69"/>
      <c r="E66" s="69"/>
      <c r="F66" s="53" t="s">
        <v>63</v>
      </c>
      <c r="G66" s="54" t="str">
        <f>'Array Table'!B17</f>
        <v>Listeria monocytogenes</v>
      </c>
      <c r="H66" s="58" t="str">
        <f>IF(SUM('Test Sample Data'!D$51:D$88)&gt;10,IF(AND(ISNUMBER('Test Sample Data'!D65),'Test Sample Data'!D65&lt;40,'Test Sample Data'!D65&gt;0),'Test Sample Data'!D65,40),"")</f>
        <v/>
      </c>
      <c r="I66" s="69"/>
      <c r="J66" s="69"/>
      <c r="K66" s="53" t="s">
        <v>63</v>
      </c>
      <c r="L66" s="54" t="str">
        <f>'Array Table'!B17</f>
        <v>Listeria monocytogenes</v>
      </c>
      <c r="M66" s="59" t="str">
        <f t="shared" si="8"/>
        <v/>
      </c>
      <c r="N66" s="53" t="s">
        <v>63</v>
      </c>
      <c r="O66" s="54" t="str">
        <f>'Array Table'!B17</f>
        <v>Listeria monocytogenes</v>
      </c>
      <c r="P66" s="58" t="str">
        <f t="shared" si="9"/>
        <v/>
      </c>
      <c r="Q66"/>
      <c r="R66"/>
      <c r="S66"/>
      <c r="T66"/>
      <c r="U66"/>
      <c r="V66"/>
      <c r="W66"/>
    </row>
    <row r="67" spans="1:23" x14ac:dyDescent="0.25">
      <c r="A67" s="53" t="s">
        <v>64</v>
      </c>
      <c r="B67" s="54" t="str">
        <f>'Array Table'!B18</f>
        <v>Salmonella enterica</v>
      </c>
      <c r="C67" s="55" t="str">
        <f>IF(SUM('NTC Data'!D$51:D$98)&gt;10,IF(AND(ISNUMBER('NTC Data'!D66),'NTC Data'!D66&lt;40,'NTC Data'!D66&gt;0),'NTC Data'!D66,40),"")</f>
        <v/>
      </c>
      <c r="D67" s="69"/>
      <c r="E67" s="69"/>
      <c r="F67" s="53" t="s">
        <v>64</v>
      </c>
      <c r="G67" s="54" t="str">
        <f>'Array Table'!B18</f>
        <v>Salmonella enterica</v>
      </c>
      <c r="H67" s="58" t="str">
        <f>IF(SUM('Test Sample Data'!D$51:D$88)&gt;10,IF(AND(ISNUMBER('Test Sample Data'!D66),'Test Sample Data'!D66&lt;40,'Test Sample Data'!D66&gt;0),'Test Sample Data'!D66,40),"")</f>
        <v/>
      </c>
      <c r="I67" s="69"/>
      <c r="J67" s="69"/>
      <c r="K67" s="53" t="s">
        <v>64</v>
      </c>
      <c r="L67" s="54" t="str">
        <f>'Array Table'!B18</f>
        <v>Salmonella enterica</v>
      </c>
      <c r="M67" s="59" t="str">
        <f t="shared" si="8"/>
        <v/>
      </c>
      <c r="N67" s="53" t="s">
        <v>64</v>
      </c>
      <c r="O67" s="54" t="str">
        <f>'Array Table'!B18</f>
        <v>Salmonella enterica</v>
      </c>
      <c r="P67" s="58" t="str">
        <f t="shared" si="9"/>
        <v/>
      </c>
      <c r="Q67"/>
      <c r="R67"/>
      <c r="S67"/>
      <c r="T67"/>
      <c r="U67"/>
      <c r="V67"/>
      <c r="W67"/>
    </row>
    <row r="68" spans="1:23" x14ac:dyDescent="0.25">
      <c r="A68" s="53" t="s">
        <v>65</v>
      </c>
      <c r="B68" s="54" t="str">
        <f>'Array Table'!B19</f>
        <v>Shigella dysenteriae</v>
      </c>
      <c r="C68" s="55" t="str">
        <f>IF(SUM('NTC Data'!D$51:D$98)&gt;10,IF(AND(ISNUMBER('NTC Data'!D67),'NTC Data'!D67&lt;40,'NTC Data'!D67&gt;0),'NTC Data'!D67,40),"")</f>
        <v/>
      </c>
      <c r="D68" s="69"/>
      <c r="E68" s="69"/>
      <c r="F68" s="53" t="s">
        <v>65</v>
      </c>
      <c r="G68" s="54" t="str">
        <f>'Array Table'!B19</f>
        <v>Shigella dysenteriae</v>
      </c>
      <c r="H68" s="58" t="str">
        <f>IF(SUM('Test Sample Data'!D$51:D$88)&gt;10,IF(AND(ISNUMBER('Test Sample Data'!D67),'Test Sample Data'!D67&lt;40,'Test Sample Data'!D67&gt;0),'Test Sample Data'!D67,40),"")</f>
        <v/>
      </c>
      <c r="I68" s="69"/>
      <c r="J68" s="69"/>
      <c r="K68" s="53" t="s">
        <v>65</v>
      </c>
      <c r="L68" s="54" t="str">
        <f>'Array Table'!B19</f>
        <v>Shigella dysenteriae</v>
      </c>
      <c r="M68" s="59" t="str">
        <f t="shared" si="8"/>
        <v/>
      </c>
      <c r="N68" s="53" t="s">
        <v>65</v>
      </c>
      <c r="O68" s="54" t="str">
        <f>'Array Table'!B19</f>
        <v>Shigella dysenteriae</v>
      </c>
      <c r="P68" s="58" t="str">
        <f t="shared" si="9"/>
        <v/>
      </c>
      <c r="Q68"/>
      <c r="R68"/>
      <c r="S68"/>
      <c r="T68"/>
      <c r="U68"/>
      <c r="V68"/>
      <c r="W68"/>
    </row>
    <row r="69" spans="1:23" x14ac:dyDescent="0.25">
      <c r="A69" s="53" t="s">
        <v>66</v>
      </c>
      <c r="B69" s="54" t="str">
        <f>'Array Table'!B20</f>
        <v>Staphylococcus aureus</v>
      </c>
      <c r="C69" s="55" t="str">
        <f>IF(SUM('NTC Data'!D$51:D$98)&gt;10,IF(AND(ISNUMBER('NTC Data'!D68),'NTC Data'!D68&lt;40,'NTC Data'!D68&gt;0),'NTC Data'!D68,40),"")</f>
        <v/>
      </c>
      <c r="D69" s="69"/>
      <c r="E69" s="69"/>
      <c r="F69" s="53" t="s">
        <v>66</v>
      </c>
      <c r="G69" s="54" t="str">
        <f>'Array Table'!B20</f>
        <v>Staphylococcus aureus</v>
      </c>
      <c r="H69" s="58" t="str">
        <f>IF(SUM('Test Sample Data'!D$51:D$88)&gt;10,IF(AND(ISNUMBER('Test Sample Data'!D68),'Test Sample Data'!D68&lt;40,'Test Sample Data'!D68&gt;0),'Test Sample Data'!D68,40),"")</f>
        <v/>
      </c>
      <c r="I69" s="69"/>
      <c r="J69" s="69"/>
      <c r="K69" s="53" t="s">
        <v>66</v>
      </c>
      <c r="L69" s="54" t="str">
        <f>'Array Table'!B20</f>
        <v>Staphylococcus aureus</v>
      </c>
      <c r="M69" s="59" t="str">
        <f t="shared" si="8"/>
        <v/>
      </c>
      <c r="N69" s="53" t="s">
        <v>66</v>
      </c>
      <c r="O69" s="54" t="str">
        <f>'Array Table'!B20</f>
        <v>Staphylococcus aureus</v>
      </c>
      <c r="P69" s="58" t="str">
        <f t="shared" si="9"/>
        <v>+</v>
      </c>
      <c r="Q69"/>
      <c r="R69"/>
      <c r="S69"/>
      <c r="T69"/>
      <c r="U69"/>
      <c r="V69"/>
      <c r="W69"/>
    </row>
    <row r="70" spans="1:23" x14ac:dyDescent="0.25">
      <c r="A70" s="53" t="s">
        <v>67</v>
      </c>
      <c r="B70" s="54" t="str">
        <f>'Array Table'!B21</f>
        <v>Yersinia enterocolitica</v>
      </c>
      <c r="C70" s="55" t="str">
        <f>IF(SUM('NTC Data'!D$51:D$98)&gt;10,IF(AND(ISNUMBER('NTC Data'!D69),'NTC Data'!D69&lt;40,'NTC Data'!D69&gt;0),'NTC Data'!D69,40),"")</f>
        <v/>
      </c>
      <c r="D70" s="69"/>
      <c r="E70" s="69"/>
      <c r="F70" s="53" t="s">
        <v>67</v>
      </c>
      <c r="G70" s="54" t="str">
        <f>'Array Table'!B21</f>
        <v>Yersinia enterocolitica</v>
      </c>
      <c r="H70" s="58" t="str">
        <f>IF(SUM('Test Sample Data'!D$51:D$88)&gt;10,IF(AND(ISNUMBER('Test Sample Data'!D69),'Test Sample Data'!D69&lt;40,'Test Sample Data'!D69&gt;0),'Test Sample Data'!D69,40),"")</f>
        <v/>
      </c>
      <c r="I70" s="69"/>
      <c r="J70" s="69"/>
      <c r="K70" s="53" t="s">
        <v>67</v>
      </c>
      <c r="L70" s="54" t="str">
        <f>'Array Table'!B21</f>
        <v>Yersinia enterocolitica</v>
      </c>
      <c r="M70" s="59" t="str">
        <f t="shared" si="8"/>
        <v/>
      </c>
      <c r="N70" s="53" t="s">
        <v>67</v>
      </c>
      <c r="O70" s="54" t="str">
        <f>'Array Table'!B21</f>
        <v>Yersinia enterocolitica</v>
      </c>
      <c r="P70" s="58" t="str">
        <f t="shared" si="9"/>
        <v/>
      </c>
      <c r="Q70"/>
      <c r="R70"/>
      <c r="S70"/>
      <c r="T70"/>
      <c r="U70"/>
      <c r="V70"/>
      <c r="W70"/>
    </row>
    <row r="71" spans="1:23" x14ac:dyDescent="0.25">
      <c r="A71" s="53" t="s">
        <v>68</v>
      </c>
      <c r="B71" s="54" t="str">
        <f>'Array Table'!B22</f>
        <v>Yersinia pestis,Yersinia pseudotuberculosis</v>
      </c>
      <c r="C71" s="55" t="str">
        <f>IF(SUM('NTC Data'!D$51:D$98)&gt;10,IF(AND(ISNUMBER('NTC Data'!D70),'NTC Data'!D70&lt;40,'NTC Data'!D70&gt;0),'NTC Data'!D70,40),"")</f>
        <v/>
      </c>
      <c r="D71" s="69"/>
      <c r="E71" s="69"/>
      <c r="F71" s="53" t="s">
        <v>68</v>
      </c>
      <c r="G71" s="54" t="str">
        <f>'Array Table'!B22</f>
        <v>Yersinia pestis,Yersinia pseudotuberculosis</v>
      </c>
      <c r="H71" s="58" t="str">
        <f>IF(SUM('Test Sample Data'!D$51:D$88)&gt;10,IF(AND(ISNUMBER('Test Sample Data'!D70),'Test Sample Data'!D70&lt;40,'Test Sample Data'!D70&gt;0),'Test Sample Data'!D70,40),"")</f>
        <v/>
      </c>
      <c r="I71" s="69"/>
      <c r="J71" s="69"/>
      <c r="K71" s="53" t="s">
        <v>68</v>
      </c>
      <c r="L71" s="54" t="str">
        <f>'Array Table'!B22</f>
        <v>Yersinia pestis,Yersinia pseudotuberculosis</v>
      </c>
      <c r="M71" s="59" t="str">
        <f t="shared" si="8"/>
        <v/>
      </c>
      <c r="N71" s="53" t="s">
        <v>68</v>
      </c>
      <c r="O71" s="54" t="str">
        <f>'Array Table'!B22</f>
        <v>Yersinia pestis,Yersinia pseudotuberculosis</v>
      </c>
      <c r="P71" s="58" t="str">
        <f t="shared" si="9"/>
        <v/>
      </c>
      <c r="Q71"/>
      <c r="R71"/>
      <c r="S71"/>
      <c r="T71"/>
      <c r="U71"/>
      <c r="V71"/>
      <c r="W71"/>
    </row>
    <row r="72" spans="1:23" x14ac:dyDescent="0.25">
      <c r="A72" s="53" t="s">
        <v>69</v>
      </c>
      <c r="B72" s="54" t="str">
        <f>'Array Table'!B23</f>
        <v>Pan Bacteria 1</v>
      </c>
      <c r="C72" s="55" t="str">
        <f>IF(SUM('NTC Data'!D$51:D$98)&gt;10,IF(AND(ISNUMBER('NTC Data'!D71),'NTC Data'!D71&lt;40,'NTC Data'!D71&gt;0),'NTC Data'!D71,40),"")</f>
        <v/>
      </c>
      <c r="D72" s="69"/>
      <c r="E72" s="69"/>
      <c r="F72" s="53" t="s">
        <v>69</v>
      </c>
      <c r="G72" s="54" t="str">
        <f>'Array Table'!B23</f>
        <v>Pan Bacteria 1</v>
      </c>
      <c r="H72" s="58" t="str">
        <f>IF(SUM('Test Sample Data'!D$51:D$88)&gt;10,IF(AND(ISNUMBER('Test Sample Data'!D71),'Test Sample Data'!D71&lt;40,'Test Sample Data'!D71&gt;0),'Test Sample Data'!D71,40),"")</f>
        <v/>
      </c>
      <c r="I72" s="69"/>
      <c r="J72" s="69"/>
      <c r="K72" s="53" t="s">
        <v>69</v>
      </c>
      <c r="L72" s="54" t="str">
        <f>'Array Table'!B23</f>
        <v>Pan Bacteria 1</v>
      </c>
      <c r="M72" s="59" t="str">
        <f t="shared" si="8"/>
        <v/>
      </c>
      <c r="N72" s="53" t="s">
        <v>69</v>
      </c>
      <c r="O72" s="54" t="str">
        <f>'Array Table'!B23</f>
        <v>Pan Bacteria 1</v>
      </c>
      <c r="P72" s="58" t="str">
        <f t="shared" si="9"/>
        <v/>
      </c>
      <c r="Q72"/>
      <c r="R72"/>
      <c r="S72"/>
      <c r="T72"/>
      <c r="U72"/>
      <c r="V72"/>
      <c r="W72"/>
    </row>
    <row r="73" spans="1:23" x14ac:dyDescent="0.25">
      <c r="A73" s="53" t="s">
        <v>70</v>
      </c>
      <c r="B73" s="54" t="str">
        <f>'Array Table'!B24</f>
        <v>Pan Bacteria 3</v>
      </c>
      <c r="C73" s="55" t="str">
        <f>IF(SUM('NTC Data'!D$51:D$98)&gt;10,IF(AND(ISNUMBER('NTC Data'!D72),'NTC Data'!D72&lt;40,'NTC Data'!D72&gt;0),'NTC Data'!D72,40),"")</f>
        <v/>
      </c>
      <c r="D73" s="69"/>
      <c r="E73" s="69"/>
      <c r="F73" s="53" t="s">
        <v>70</v>
      </c>
      <c r="G73" s="54" t="str">
        <f>'Array Table'!B24</f>
        <v>Pan Bacteria 3</v>
      </c>
      <c r="H73" s="58" t="str">
        <f>IF(SUM('Test Sample Data'!D$51:D$88)&gt;10,IF(AND(ISNUMBER('Test Sample Data'!D72),'Test Sample Data'!D72&lt;40,'Test Sample Data'!D72&gt;0),'Test Sample Data'!D72,40),"")</f>
        <v/>
      </c>
      <c r="I73" s="69"/>
      <c r="J73" s="69"/>
      <c r="K73" s="53" t="s">
        <v>70</v>
      </c>
      <c r="L73" s="54" t="str">
        <f>'Array Table'!B24</f>
        <v>Pan Bacteria 3</v>
      </c>
      <c r="M73" s="59" t="str">
        <f t="shared" si="8"/>
        <v/>
      </c>
      <c r="N73" s="53" t="s">
        <v>70</v>
      </c>
      <c r="O73" s="54" t="str">
        <f>'Array Table'!B24</f>
        <v>Pan Bacteria 3</v>
      </c>
      <c r="P73" s="58" t="str">
        <f t="shared" si="9"/>
        <v/>
      </c>
      <c r="Q73"/>
      <c r="R73"/>
      <c r="S73"/>
      <c r="T73"/>
      <c r="U73"/>
      <c r="V73"/>
      <c r="W73"/>
    </row>
    <row r="74" spans="1:23" x14ac:dyDescent="0.25">
      <c r="A74" s="53" t="s">
        <v>71</v>
      </c>
      <c r="B74" s="54" t="str">
        <f>'Array Table'!B25</f>
        <v>PPC</v>
      </c>
      <c r="C74" s="55" t="str">
        <f>IF(SUM('NTC Data'!D$51:D$98)&gt;10,IF(AND(ISNUMBER('NTC Data'!D73),'NTC Data'!D73&lt;40,'NTC Data'!D73&gt;0),'NTC Data'!D73,40),"")</f>
        <v/>
      </c>
      <c r="D74" s="69"/>
      <c r="E74" s="69"/>
      <c r="F74" s="53" t="s">
        <v>71</v>
      </c>
      <c r="G74" s="54" t="str">
        <f>'Array Table'!B25</f>
        <v>PPC</v>
      </c>
      <c r="H74" s="58" t="str">
        <f>IF(SUM('Test Sample Data'!D$51:D$88)&gt;10,IF(AND(ISNUMBER('Test Sample Data'!D73),'Test Sample Data'!D73&lt;40,'Test Sample Data'!D73&gt;0),'Test Sample Data'!D73,40),"")</f>
        <v/>
      </c>
      <c r="I74" s="69"/>
      <c r="J74" s="69"/>
      <c r="K74" s="53" t="s">
        <v>71</v>
      </c>
      <c r="L74" s="54" t="str">
        <f>'Array Table'!B25</f>
        <v>PPC</v>
      </c>
      <c r="M74" s="59" t="str">
        <f t="shared" si="8"/>
        <v/>
      </c>
      <c r="N74" s="53" t="s">
        <v>71</v>
      </c>
      <c r="O74" s="54" t="str">
        <f>'Array Table'!B25</f>
        <v>PPC</v>
      </c>
      <c r="P74" s="58" t="str">
        <f t="shared" si="9"/>
        <v/>
      </c>
      <c r="Q74"/>
      <c r="R74"/>
      <c r="S74"/>
      <c r="T74"/>
      <c r="U74"/>
      <c r="V74"/>
      <c r="W74"/>
    </row>
    <row r="75" spans="1:23" x14ac:dyDescent="0.25">
      <c r="A75" s="53" t="s">
        <v>72</v>
      </c>
      <c r="B75" s="54" t="str">
        <f>'Array Table'!B2</f>
        <v>Bacillus anthracis,Bacillus cereus</v>
      </c>
      <c r="C75" s="55" t="str">
        <f>IF(SUM('NTC Data'!D$51:D$98)&gt;10,IF(AND(ISNUMBER('NTC Data'!D74),'NTC Data'!D74&lt;40,'NTC Data'!D74&gt;0),'NTC Data'!D74,40),"")</f>
        <v/>
      </c>
      <c r="D75" s="69"/>
      <c r="E75" s="69"/>
      <c r="F75" s="53" t="s">
        <v>72</v>
      </c>
      <c r="G75" s="54" t="str">
        <f>'Array Table'!B2</f>
        <v>Bacillus anthracis,Bacillus cereus</v>
      </c>
      <c r="H75" s="58" t="str">
        <f>IF(SUM('Test Sample Data'!D$51:D$88)&gt;10,IF(AND(ISNUMBER('Test Sample Data'!D74),'Test Sample Data'!D74&lt;40,'Test Sample Data'!D74&gt;0),'Test Sample Data'!D74,40),"")</f>
        <v/>
      </c>
      <c r="I75" s="69"/>
      <c r="J75" s="69"/>
      <c r="K75" s="53" t="s">
        <v>72</v>
      </c>
      <c r="L75" s="54" t="str">
        <f>'Array Table'!B2</f>
        <v>Bacillus anthracis,Bacillus cereus</v>
      </c>
      <c r="M75" s="59" t="str">
        <f>IFERROR($D3-H75,"")</f>
        <v/>
      </c>
      <c r="N75" s="53" t="s">
        <v>72</v>
      </c>
      <c r="O75" s="54" t="str">
        <f>'Array Table'!B2</f>
        <v>Bacillus anthracis,Bacillus cereus</v>
      </c>
      <c r="P75" s="58" t="str">
        <f>IFERROR(VLOOKUP($O75,$G$130:$I$142,2,FALSE),IF(M75="","",IF($D3&lt;=35,IF(M75&lt;=1,"",IF(M75&gt;=2,"+","+/-")),IF($D3&lt;=37,IF(M75&lt;1.5,"",IF(M75&gt;=3,"+","+/-")),IF(M75&lt;3,"",IF(M75&gt;=6,"+",IF(M75&gt;=3,"+/-","")))))))</f>
        <v/>
      </c>
      <c r="Q75"/>
      <c r="R75"/>
      <c r="S75"/>
      <c r="T75"/>
      <c r="U75"/>
      <c r="V75"/>
      <c r="W75"/>
    </row>
    <row r="76" spans="1:23" x14ac:dyDescent="0.25">
      <c r="A76" s="53" t="s">
        <v>73</v>
      </c>
      <c r="B76" s="54" t="str">
        <f>'Array Table'!B3</f>
        <v>Bacillus sonorensis,Bacillus licheniformis</v>
      </c>
      <c r="C76" s="55" t="str">
        <f>IF(SUM('NTC Data'!D$51:D$98)&gt;10,IF(AND(ISNUMBER('NTC Data'!D75),'NTC Data'!D75&lt;40,'NTC Data'!D75&gt;0),'NTC Data'!D75,40),"")</f>
        <v/>
      </c>
      <c r="D76" s="69"/>
      <c r="E76" s="69"/>
      <c r="F76" s="53" t="s">
        <v>73</v>
      </c>
      <c r="G76" s="54" t="str">
        <f>'Array Table'!B3</f>
        <v>Bacillus sonorensis,Bacillus licheniformis</v>
      </c>
      <c r="H76" s="58" t="str">
        <f>IF(SUM('Test Sample Data'!D$51:D$88)&gt;10,IF(AND(ISNUMBER('Test Sample Data'!D75),'Test Sample Data'!D75&lt;40,'Test Sample Data'!D75&gt;0),'Test Sample Data'!D75,40),"")</f>
        <v/>
      </c>
      <c r="I76" s="69"/>
      <c r="J76" s="69"/>
      <c r="K76" s="53" t="s">
        <v>73</v>
      </c>
      <c r="L76" s="54" t="str">
        <f>'Array Table'!B3</f>
        <v>Bacillus sonorensis,Bacillus licheniformis</v>
      </c>
      <c r="M76" s="59" t="str">
        <f t="shared" ref="M76:M98" si="10">IFERROR($D4-H76,"")</f>
        <v/>
      </c>
      <c r="N76" s="53" t="s">
        <v>73</v>
      </c>
      <c r="O76" s="54" t="str">
        <f>'Array Table'!B3</f>
        <v>Bacillus sonorensis,Bacillus licheniformis</v>
      </c>
      <c r="P76" s="58" t="str">
        <f t="shared" ref="P76:P98" si="11">IFERROR(VLOOKUP($O76,$G$130:$I$142,2,FALSE),IF(M76="","",IF($D4&lt;=35,IF(M76&lt;=1,"",IF(M76&gt;=2,"+","+/-")),IF($D4&lt;=37,IF(M76&lt;1.5,"",IF(M76&gt;=3,"+","+/-")),IF(M76&lt;3,"",IF(M76&gt;=6,"+",IF(M76&gt;=3,"+/-","")))))))</f>
        <v/>
      </c>
      <c r="Q76"/>
      <c r="R76"/>
      <c r="S76"/>
      <c r="T76"/>
      <c r="U76"/>
      <c r="V76"/>
      <c r="W76"/>
    </row>
    <row r="77" spans="1:23" x14ac:dyDescent="0.25">
      <c r="A77" s="53" t="s">
        <v>74</v>
      </c>
      <c r="B77" s="54" t="str">
        <f>'Array Table'!B4</f>
        <v>wzt</v>
      </c>
      <c r="C77" s="55" t="str">
        <f>IF(SUM('NTC Data'!D$51:D$98)&gt;10,IF(AND(ISNUMBER('NTC Data'!D76),'NTC Data'!D76&lt;40,'NTC Data'!D76&gt;0),'NTC Data'!D76,40),"")</f>
        <v/>
      </c>
      <c r="D77" s="69"/>
      <c r="E77" s="69"/>
      <c r="F77" s="53" t="s">
        <v>74</v>
      </c>
      <c r="G77" s="54" t="str">
        <f>'Array Table'!B4</f>
        <v>wzt</v>
      </c>
      <c r="H77" s="58" t="str">
        <f>IF(SUM('Test Sample Data'!D$51:D$88)&gt;10,IF(AND(ISNUMBER('Test Sample Data'!D76),'Test Sample Data'!D76&lt;40,'Test Sample Data'!D76&gt;0),'Test Sample Data'!D76,40),"")</f>
        <v/>
      </c>
      <c r="I77" s="69"/>
      <c r="J77" s="69"/>
      <c r="K77" s="53" t="s">
        <v>74</v>
      </c>
      <c r="L77" s="54" t="str">
        <f>'Array Table'!B4</f>
        <v>wzt</v>
      </c>
      <c r="M77" s="59" t="str">
        <f t="shared" si="10"/>
        <v/>
      </c>
      <c r="N77" s="53" t="s">
        <v>74</v>
      </c>
      <c r="O77" s="54" t="str">
        <f>'Array Table'!B4</f>
        <v>wzt</v>
      </c>
      <c r="P77" s="58" t="str">
        <f t="shared" si="11"/>
        <v/>
      </c>
      <c r="Q77"/>
      <c r="R77"/>
      <c r="S77"/>
      <c r="T77"/>
      <c r="U77"/>
      <c r="V77"/>
      <c r="W77"/>
    </row>
    <row r="78" spans="1:23" x14ac:dyDescent="0.25">
      <c r="A78" s="53" t="s">
        <v>75</v>
      </c>
      <c r="B78" s="54" t="str">
        <f>'Array Table'!B5</f>
        <v>Campylobacter fetus</v>
      </c>
      <c r="C78" s="55" t="str">
        <f>IF(SUM('NTC Data'!D$51:D$98)&gt;10,IF(AND(ISNUMBER('NTC Data'!D77),'NTC Data'!D77&lt;40,'NTC Data'!D77&gt;0),'NTC Data'!D77,40),"")</f>
        <v/>
      </c>
      <c r="D78" s="69"/>
      <c r="E78" s="69"/>
      <c r="F78" s="53" t="s">
        <v>75</v>
      </c>
      <c r="G78" s="54" t="str">
        <f>'Array Table'!B5</f>
        <v>Campylobacter fetus</v>
      </c>
      <c r="H78" s="58" t="str">
        <f>IF(SUM('Test Sample Data'!D$51:D$88)&gt;10,IF(AND(ISNUMBER('Test Sample Data'!D77),'Test Sample Data'!D77&lt;40,'Test Sample Data'!D77&gt;0),'Test Sample Data'!D77,40),"")</f>
        <v/>
      </c>
      <c r="I78" s="69"/>
      <c r="J78" s="69"/>
      <c r="K78" s="53" t="s">
        <v>75</v>
      </c>
      <c r="L78" s="54" t="str">
        <f>'Array Table'!B5</f>
        <v>Campylobacter fetus</v>
      </c>
      <c r="M78" s="59" t="str">
        <f t="shared" si="10"/>
        <v/>
      </c>
      <c r="N78" s="53" t="s">
        <v>75</v>
      </c>
      <c r="O78" s="54" t="str">
        <f>'Array Table'!B5</f>
        <v>Campylobacter fetus</v>
      </c>
      <c r="P78" s="58" t="str">
        <f t="shared" si="11"/>
        <v/>
      </c>
      <c r="Q78"/>
      <c r="R78"/>
      <c r="S78"/>
      <c r="T78"/>
      <c r="U78"/>
      <c r="V78"/>
      <c r="W78"/>
    </row>
    <row r="79" spans="1:23" x14ac:dyDescent="0.25">
      <c r="A79" s="53" t="s">
        <v>76</v>
      </c>
      <c r="B79" s="54" t="str">
        <f>'Array Table'!B6</f>
        <v>Campylobacter coli,Campylobacter subantarcticus,Campylobacter lari,Campylobacter jejuni</v>
      </c>
      <c r="C79" s="55" t="str">
        <f>IF(SUM('NTC Data'!D$51:D$98)&gt;10,IF(AND(ISNUMBER('NTC Data'!D78),'NTC Data'!D78&lt;40,'NTC Data'!D78&gt;0),'NTC Data'!D78,40),"")</f>
        <v/>
      </c>
      <c r="D79" s="69"/>
      <c r="E79" s="69"/>
      <c r="F79" s="53" t="s">
        <v>76</v>
      </c>
      <c r="G79" s="54" t="str">
        <f>'Array Table'!B6</f>
        <v>Campylobacter coli,Campylobacter subantarcticus,Campylobacter lari,Campylobacter jejuni</v>
      </c>
      <c r="H79" s="58" t="str">
        <f>IF(SUM('Test Sample Data'!D$51:D$88)&gt;10,IF(AND(ISNUMBER('Test Sample Data'!D78),'Test Sample Data'!D78&lt;40,'Test Sample Data'!D78&gt;0),'Test Sample Data'!D78,40),"")</f>
        <v/>
      </c>
      <c r="I79" s="69"/>
      <c r="J79" s="69"/>
      <c r="K79" s="53" t="s">
        <v>76</v>
      </c>
      <c r="L79" s="54" t="str">
        <f>'Array Table'!B6</f>
        <v>Campylobacter coli,Campylobacter subantarcticus,Campylobacter lari,Campylobacter jejuni</v>
      </c>
      <c r="M79" s="59" t="str">
        <f t="shared" si="10"/>
        <v/>
      </c>
      <c r="N79" s="53" t="s">
        <v>76</v>
      </c>
      <c r="O79" s="54" t="str">
        <f>'Array Table'!B6</f>
        <v>Campylobacter coli,Campylobacter subantarcticus,Campylobacter lari,Campylobacter jejuni</v>
      </c>
      <c r="P79" s="58" t="str">
        <f t="shared" si="11"/>
        <v/>
      </c>
      <c r="Q79"/>
      <c r="R79"/>
      <c r="S79"/>
      <c r="T79"/>
      <c r="U79"/>
      <c r="V79"/>
      <c r="W79"/>
    </row>
    <row r="80" spans="1:23" x14ac:dyDescent="0.25">
      <c r="A80" s="53" t="s">
        <v>77</v>
      </c>
      <c r="B80" s="54" t="str">
        <f>'Array Table'!B7</f>
        <v>Klebsiella oxytoca,Enterobacter cloacae</v>
      </c>
      <c r="C80" s="55" t="str">
        <f>IF(SUM('NTC Data'!D$51:D$98)&gt;10,IF(AND(ISNUMBER('NTC Data'!D79),'NTC Data'!D79&lt;40,'NTC Data'!D79&gt;0),'NTC Data'!D79,40),"")</f>
        <v/>
      </c>
      <c r="D80" s="69"/>
      <c r="E80" s="69"/>
      <c r="F80" s="53" t="s">
        <v>77</v>
      </c>
      <c r="G80" s="54" t="str">
        <f>'Array Table'!B7</f>
        <v>Klebsiella oxytoca,Enterobacter cloacae</v>
      </c>
      <c r="H80" s="58" t="str">
        <f>IF(SUM('Test Sample Data'!D$51:D$88)&gt;10,IF(AND(ISNUMBER('Test Sample Data'!D79),'Test Sample Data'!D79&lt;40,'Test Sample Data'!D79&gt;0),'Test Sample Data'!D79,40),"")</f>
        <v/>
      </c>
      <c r="I80" s="69"/>
      <c r="J80" s="69"/>
      <c r="K80" s="53" t="s">
        <v>77</v>
      </c>
      <c r="L80" s="54" t="str">
        <f>'Array Table'!B7</f>
        <v>Klebsiella oxytoca,Enterobacter cloacae</v>
      </c>
      <c r="M80" s="59" t="str">
        <f t="shared" si="10"/>
        <v/>
      </c>
      <c r="N80" s="53" t="s">
        <v>77</v>
      </c>
      <c r="O80" s="54" t="str">
        <f>'Array Table'!B7</f>
        <v>Klebsiella oxytoca,Enterobacter cloacae</v>
      </c>
      <c r="P80" s="58" t="str">
        <f t="shared" si="11"/>
        <v/>
      </c>
      <c r="Q80"/>
      <c r="R80"/>
      <c r="S80"/>
      <c r="T80"/>
      <c r="U80"/>
      <c r="V80"/>
      <c r="W80"/>
    </row>
    <row r="81" spans="1:23" x14ac:dyDescent="0.25">
      <c r="A81" s="53" t="s">
        <v>78</v>
      </c>
      <c r="B81" s="54" t="str">
        <f>'Array Table'!B8</f>
        <v>Enterococcus gallinarum,Enterococcus casseliflavus</v>
      </c>
      <c r="C81" s="55" t="str">
        <f>IF(SUM('NTC Data'!D$51:D$98)&gt;10,IF(AND(ISNUMBER('NTC Data'!D80),'NTC Data'!D80&lt;40,'NTC Data'!D80&gt;0),'NTC Data'!D80,40),"")</f>
        <v/>
      </c>
      <c r="D81" s="69"/>
      <c r="E81" s="69"/>
      <c r="F81" s="53" t="s">
        <v>78</v>
      </c>
      <c r="G81" s="54" t="str">
        <f>'Array Table'!B8</f>
        <v>Enterococcus gallinarum,Enterococcus casseliflavus</v>
      </c>
      <c r="H81" s="58" t="str">
        <f>IF(SUM('Test Sample Data'!D$51:D$88)&gt;10,IF(AND(ISNUMBER('Test Sample Data'!D80),'Test Sample Data'!D80&lt;40,'Test Sample Data'!D80&gt;0),'Test Sample Data'!D80,40),"")</f>
        <v/>
      </c>
      <c r="I81" s="69"/>
      <c r="J81" s="69"/>
      <c r="K81" s="53" t="s">
        <v>78</v>
      </c>
      <c r="L81" s="54" t="str">
        <f>'Array Table'!B8</f>
        <v>Enterococcus gallinarum,Enterococcus casseliflavus</v>
      </c>
      <c r="M81" s="59" t="str">
        <f t="shared" si="10"/>
        <v/>
      </c>
      <c r="N81" s="53" t="s">
        <v>78</v>
      </c>
      <c r="O81" s="54" t="str">
        <f>'Array Table'!B8</f>
        <v>Enterococcus gallinarum,Enterococcus casseliflavus</v>
      </c>
      <c r="P81" s="58" t="str">
        <f t="shared" si="11"/>
        <v/>
      </c>
      <c r="Q81"/>
      <c r="R81"/>
      <c r="S81"/>
      <c r="T81"/>
      <c r="U81"/>
      <c r="V81"/>
      <c r="W81"/>
    </row>
    <row r="82" spans="1:23" x14ac:dyDescent="0.25">
      <c r="A82" s="53" t="s">
        <v>79</v>
      </c>
      <c r="B82" s="54" t="str">
        <f>'Array Table'!B9</f>
        <v>Enterococcus faecalis</v>
      </c>
      <c r="C82" s="55" t="str">
        <f>IF(SUM('NTC Data'!D$51:D$98)&gt;10,IF(AND(ISNUMBER('NTC Data'!D81),'NTC Data'!D81&lt;40,'NTC Data'!D81&gt;0),'NTC Data'!D81,40),"")</f>
        <v/>
      </c>
      <c r="D82" s="69"/>
      <c r="E82" s="69"/>
      <c r="F82" s="53" t="s">
        <v>79</v>
      </c>
      <c r="G82" s="54" t="str">
        <f>'Array Table'!B9</f>
        <v>Enterococcus faecalis</v>
      </c>
      <c r="H82" s="58" t="str">
        <f>IF(SUM('Test Sample Data'!D$51:D$88)&gt;10,IF(AND(ISNUMBER('Test Sample Data'!D81),'Test Sample Data'!D81&lt;40,'Test Sample Data'!D81&gt;0),'Test Sample Data'!D81,40),"")</f>
        <v/>
      </c>
      <c r="I82" s="69"/>
      <c r="J82" s="69"/>
      <c r="K82" s="53" t="s">
        <v>79</v>
      </c>
      <c r="L82" s="54" t="str">
        <f>'Array Table'!B9</f>
        <v>Enterococcus faecalis</v>
      </c>
      <c r="M82" s="59" t="str">
        <f t="shared" si="10"/>
        <v/>
      </c>
      <c r="N82" s="53" t="s">
        <v>79</v>
      </c>
      <c r="O82" s="54" t="str">
        <f>'Array Table'!B9</f>
        <v>Enterococcus faecalis</v>
      </c>
      <c r="P82" s="58" t="str">
        <f t="shared" si="11"/>
        <v/>
      </c>
      <c r="Q82"/>
      <c r="R82"/>
      <c r="S82"/>
      <c r="T82"/>
      <c r="U82"/>
      <c r="V82"/>
      <c r="W82"/>
    </row>
    <row r="83" spans="1:23" x14ac:dyDescent="0.25">
      <c r="A83" s="53" t="s">
        <v>80</v>
      </c>
      <c r="B83" s="54" t="str">
        <f>'Array Table'!B10</f>
        <v>Enterococcus faecium</v>
      </c>
      <c r="C83" s="55" t="str">
        <f>IF(SUM('NTC Data'!D$51:D$98)&gt;10,IF(AND(ISNUMBER('NTC Data'!D82),'NTC Data'!D82&lt;40,'NTC Data'!D82&gt;0),'NTC Data'!D82,40),"")</f>
        <v/>
      </c>
      <c r="D83" s="69"/>
      <c r="E83" s="69"/>
      <c r="F83" s="53" t="s">
        <v>80</v>
      </c>
      <c r="G83" s="54" t="str">
        <f>'Array Table'!B10</f>
        <v>Enterococcus faecium</v>
      </c>
      <c r="H83" s="58" t="str">
        <f>IF(SUM('Test Sample Data'!D$51:D$88)&gt;10,IF(AND(ISNUMBER('Test Sample Data'!D82),'Test Sample Data'!D82&lt;40,'Test Sample Data'!D82&gt;0),'Test Sample Data'!D82,40),"")</f>
        <v/>
      </c>
      <c r="I83" s="69"/>
      <c r="J83" s="69"/>
      <c r="K83" s="53" t="s">
        <v>80</v>
      </c>
      <c r="L83" s="54" t="str">
        <f>'Array Table'!B10</f>
        <v>Enterococcus faecium</v>
      </c>
      <c r="M83" s="59" t="str">
        <f t="shared" si="10"/>
        <v/>
      </c>
      <c r="N83" s="53" t="s">
        <v>80</v>
      </c>
      <c r="O83" s="54" t="str">
        <f>'Array Table'!B10</f>
        <v>Enterococcus faecium</v>
      </c>
      <c r="P83" s="58" t="str">
        <f t="shared" si="11"/>
        <v/>
      </c>
      <c r="Q83"/>
      <c r="R83"/>
      <c r="S83"/>
      <c r="T83"/>
      <c r="U83"/>
      <c r="V83"/>
      <c r="W83"/>
    </row>
    <row r="84" spans="1:23" x14ac:dyDescent="0.25">
      <c r="A84" s="53" t="s">
        <v>81</v>
      </c>
      <c r="B84" s="54" t="str">
        <f>'Array Table'!B11</f>
        <v>Enterococcus italicus</v>
      </c>
      <c r="C84" s="55" t="str">
        <f>IF(SUM('NTC Data'!D$51:D$98)&gt;10,IF(AND(ISNUMBER('NTC Data'!D83),'NTC Data'!D83&lt;40,'NTC Data'!D83&gt;0),'NTC Data'!D83,40),"")</f>
        <v/>
      </c>
      <c r="D84" s="69"/>
      <c r="E84" s="69"/>
      <c r="F84" s="53" t="s">
        <v>81</v>
      </c>
      <c r="G84" s="54" t="str">
        <f>'Array Table'!B11</f>
        <v>Enterococcus italicus</v>
      </c>
      <c r="H84" s="58" t="str">
        <f>IF(SUM('Test Sample Data'!D$51:D$88)&gt;10,IF(AND(ISNUMBER('Test Sample Data'!D83),'Test Sample Data'!D83&lt;40,'Test Sample Data'!D83&gt;0),'Test Sample Data'!D83,40),"")</f>
        <v/>
      </c>
      <c r="I84" s="69"/>
      <c r="J84" s="69"/>
      <c r="K84" s="53" t="s">
        <v>81</v>
      </c>
      <c r="L84" s="54" t="str">
        <f>'Array Table'!B11</f>
        <v>Enterococcus italicus</v>
      </c>
      <c r="M84" s="59" t="str">
        <f t="shared" si="10"/>
        <v/>
      </c>
      <c r="N84" s="53" t="s">
        <v>81</v>
      </c>
      <c r="O84" s="54" t="str">
        <f>'Array Table'!B11</f>
        <v>Enterococcus italicus</v>
      </c>
      <c r="P84" s="58" t="str">
        <f t="shared" si="11"/>
        <v/>
      </c>
      <c r="Q84"/>
      <c r="R84"/>
      <c r="S84"/>
      <c r="T84"/>
      <c r="U84"/>
      <c r="V84"/>
      <c r="W84"/>
    </row>
    <row r="85" spans="1:23" x14ac:dyDescent="0.25">
      <c r="A85" s="53" t="s">
        <v>82</v>
      </c>
      <c r="B85" s="54" t="str">
        <f>'Array Table'!B12</f>
        <v>Escherichia coli,Escherichia fergusonii,Shigella boydii,Shigella sonnei,Shigella dysenteriae,Shigella flexneri</v>
      </c>
      <c r="C85" s="55" t="str">
        <f>IF(SUM('NTC Data'!D$51:D$98)&gt;10,IF(AND(ISNUMBER('NTC Data'!D84),'NTC Data'!D84&lt;40,'NTC Data'!D84&gt;0),'NTC Data'!D84,40),"")</f>
        <v/>
      </c>
      <c r="D85" s="69"/>
      <c r="E85" s="69"/>
      <c r="F85" s="53" t="s">
        <v>82</v>
      </c>
      <c r="G85" s="54" t="str">
        <f>'Array Table'!B12</f>
        <v>Escherichia coli,Escherichia fergusonii,Shigella boydii,Shigella sonnei,Shigella dysenteriae,Shigella flexneri</v>
      </c>
      <c r="H85" s="58" t="str">
        <f>IF(SUM('Test Sample Data'!D$51:D$88)&gt;10,IF(AND(ISNUMBER('Test Sample Data'!D84),'Test Sample Data'!D84&lt;40,'Test Sample Data'!D84&gt;0),'Test Sample Data'!D84,40),"")</f>
        <v/>
      </c>
      <c r="I85" s="69"/>
      <c r="J85" s="69"/>
      <c r="K85" s="53" t="s">
        <v>82</v>
      </c>
      <c r="L85" s="54" t="str">
        <f>'Array Table'!B12</f>
        <v>Escherichia coli,Escherichia fergusonii,Shigella boydii,Shigella sonnei,Shigella dysenteriae,Shigella flexneri</v>
      </c>
      <c r="M85" s="59" t="str">
        <f t="shared" si="10"/>
        <v/>
      </c>
      <c r="N85" s="53" t="s">
        <v>82</v>
      </c>
      <c r="O85" s="54" t="str">
        <f>'Array Table'!B12</f>
        <v>Escherichia coli,Escherichia fergusonii,Shigella boydii,Shigella sonnei,Shigella dysenteriae,Shigella flexneri</v>
      </c>
      <c r="P85" s="58" t="str">
        <f t="shared" si="11"/>
        <v/>
      </c>
      <c r="Q85"/>
      <c r="R85"/>
      <c r="S85"/>
      <c r="T85"/>
      <c r="U85"/>
      <c r="V85"/>
      <c r="W85"/>
    </row>
    <row r="86" spans="1:23" x14ac:dyDescent="0.25">
      <c r="A86" s="53" t="s">
        <v>83</v>
      </c>
      <c r="B86" s="54" t="str">
        <f>'Array Table'!B13</f>
        <v>eae</v>
      </c>
      <c r="C86" s="55" t="str">
        <f>IF(SUM('NTC Data'!D$51:D$98)&gt;10,IF(AND(ISNUMBER('NTC Data'!D85),'NTC Data'!D85&lt;40,'NTC Data'!D85&gt;0),'NTC Data'!D85,40),"")</f>
        <v/>
      </c>
      <c r="D86" s="69"/>
      <c r="E86" s="69"/>
      <c r="F86" s="53" t="s">
        <v>83</v>
      </c>
      <c r="G86" s="54" t="str">
        <f>'Array Table'!B13</f>
        <v>eae</v>
      </c>
      <c r="H86" s="58" t="str">
        <f>IF(SUM('Test Sample Data'!D$51:D$88)&gt;10,IF(AND(ISNUMBER('Test Sample Data'!D85),'Test Sample Data'!D85&lt;40,'Test Sample Data'!D85&gt;0),'Test Sample Data'!D85,40),"")</f>
        <v/>
      </c>
      <c r="I86" s="69"/>
      <c r="J86" s="69"/>
      <c r="K86" s="53" t="s">
        <v>83</v>
      </c>
      <c r="L86" s="54" t="str">
        <f>'Array Table'!B13</f>
        <v>eae</v>
      </c>
      <c r="M86" s="59" t="str">
        <f t="shared" si="10"/>
        <v/>
      </c>
      <c r="N86" s="53" t="s">
        <v>83</v>
      </c>
      <c r="O86" s="54" t="str">
        <f>'Array Table'!B13</f>
        <v>eae</v>
      </c>
      <c r="P86" s="58" t="str">
        <f t="shared" si="11"/>
        <v/>
      </c>
      <c r="Q86"/>
      <c r="R86"/>
      <c r="S86"/>
      <c r="T86"/>
      <c r="U86"/>
      <c r="V86"/>
      <c r="W86"/>
    </row>
    <row r="87" spans="1:23" x14ac:dyDescent="0.25">
      <c r="A87" s="60" t="s">
        <v>84</v>
      </c>
      <c r="B87" s="54" t="str">
        <f>'Array Table'!B14</f>
        <v>stx2A</v>
      </c>
      <c r="C87" s="55" t="str">
        <f>IF(SUM('NTC Data'!D$51:D$98)&gt;10,IF(AND(ISNUMBER('NTC Data'!D86),'NTC Data'!D86&lt;40,'NTC Data'!D86&gt;0),'NTC Data'!D86,40),"")</f>
        <v/>
      </c>
      <c r="D87" s="69"/>
      <c r="E87" s="69"/>
      <c r="F87" s="60" t="s">
        <v>84</v>
      </c>
      <c r="G87" s="54" t="str">
        <f>'Array Table'!B14</f>
        <v>stx2A</v>
      </c>
      <c r="H87" s="58" t="str">
        <f>IF(SUM('Test Sample Data'!D$51:D$88)&gt;10,IF(AND(ISNUMBER('Test Sample Data'!D86),'Test Sample Data'!D86&lt;40,'Test Sample Data'!D86&gt;0),'Test Sample Data'!D86,40),"")</f>
        <v/>
      </c>
      <c r="I87" s="69"/>
      <c r="J87" s="69"/>
      <c r="K87" s="60" t="s">
        <v>84</v>
      </c>
      <c r="L87" s="54" t="str">
        <f>'Array Table'!B14</f>
        <v>stx2A</v>
      </c>
      <c r="M87" s="59" t="str">
        <f t="shared" si="10"/>
        <v/>
      </c>
      <c r="N87" s="60" t="s">
        <v>84</v>
      </c>
      <c r="O87" s="54" t="str">
        <f>'Array Table'!B14</f>
        <v>stx2A</v>
      </c>
      <c r="P87" s="58" t="str">
        <f t="shared" si="11"/>
        <v/>
      </c>
      <c r="Q87"/>
      <c r="R87"/>
      <c r="S87"/>
      <c r="T87"/>
      <c r="U87"/>
      <c r="V87"/>
      <c r="W87"/>
    </row>
    <row r="88" spans="1:23" x14ac:dyDescent="0.25">
      <c r="A88" s="60" t="s">
        <v>85</v>
      </c>
      <c r="B88" s="54" t="str">
        <f>'Array Table'!B15</f>
        <v>stxA</v>
      </c>
      <c r="C88" s="55" t="str">
        <f>IF(SUM('NTC Data'!D$51:D$98)&gt;10,IF(AND(ISNUMBER('NTC Data'!D87),'NTC Data'!D87&lt;40,'NTC Data'!D87&gt;0),'NTC Data'!D87,40),"")</f>
        <v/>
      </c>
      <c r="D88" s="69"/>
      <c r="E88" s="69"/>
      <c r="F88" s="60" t="s">
        <v>85</v>
      </c>
      <c r="G88" s="54" t="str">
        <f>'Array Table'!B15</f>
        <v>stxA</v>
      </c>
      <c r="H88" s="58" t="str">
        <f>IF(SUM('Test Sample Data'!D$51:D$88)&gt;10,IF(AND(ISNUMBER('Test Sample Data'!D87),'Test Sample Data'!D87&lt;40,'Test Sample Data'!D87&gt;0),'Test Sample Data'!D87,40),"")</f>
        <v/>
      </c>
      <c r="I88" s="69"/>
      <c r="J88" s="69"/>
      <c r="K88" s="60" t="s">
        <v>85</v>
      </c>
      <c r="L88" s="54" t="str">
        <f>'Array Table'!B15</f>
        <v>stxA</v>
      </c>
      <c r="M88" s="59" t="str">
        <f t="shared" si="10"/>
        <v/>
      </c>
      <c r="N88" s="60" t="s">
        <v>85</v>
      </c>
      <c r="O88" s="54" t="str">
        <f>'Array Table'!B15</f>
        <v>stxA</v>
      </c>
      <c r="P88" s="58" t="str">
        <f t="shared" si="11"/>
        <v/>
      </c>
      <c r="Q88"/>
      <c r="R88"/>
      <c r="S88"/>
      <c r="T88"/>
      <c r="U88"/>
      <c r="V88"/>
      <c r="W88"/>
    </row>
    <row r="89" spans="1:23" x14ac:dyDescent="0.25">
      <c r="A89" s="60" t="s">
        <v>100</v>
      </c>
      <c r="B89" s="54" t="str">
        <f>'Array Table'!B16</f>
        <v>Francisella novicida,Francisella tularensis</v>
      </c>
      <c r="C89" s="55" t="str">
        <f>IF(SUM('NTC Data'!D$51:D$98)&gt;10,IF(AND(ISNUMBER('NTC Data'!D88),'NTC Data'!D88&lt;40,'NTC Data'!D88&gt;0),'NTC Data'!D88,40),"")</f>
        <v/>
      </c>
      <c r="D89" s="69"/>
      <c r="E89" s="69"/>
      <c r="F89" s="60" t="s">
        <v>100</v>
      </c>
      <c r="G89" s="54" t="str">
        <f>'Array Table'!B16</f>
        <v>Francisella novicida,Francisella tularensis</v>
      </c>
      <c r="H89" s="58" t="str">
        <f>IF(SUM('Test Sample Data'!D$51:D$88)&gt;10,IF(AND(ISNUMBER('Test Sample Data'!D88),'Test Sample Data'!D88&lt;40,'Test Sample Data'!D88&gt;0),'Test Sample Data'!D88,40),"")</f>
        <v/>
      </c>
      <c r="I89" s="69"/>
      <c r="J89" s="69"/>
      <c r="K89" s="60" t="s">
        <v>100</v>
      </c>
      <c r="L89" s="54" t="str">
        <f>'Array Table'!B16</f>
        <v>Francisella novicida,Francisella tularensis</v>
      </c>
      <c r="M89" s="59" t="str">
        <f t="shared" si="10"/>
        <v/>
      </c>
      <c r="N89" s="60" t="s">
        <v>100</v>
      </c>
      <c r="O89" s="54" t="str">
        <f>'Array Table'!B16</f>
        <v>Francisella novicida,Francisella tularensis</v>
      </c>
      <c r="P89" s="58" t="str">
        <f t="shared" si="11"/>
        <v/>
      </c>
      <c r="Q89"/>
      <c r="R89"/>
      <c r="S89"/>
      <c r="T89"/>
      <c r="U89"/>
      <c r="V89"/>
      <c r="W89"/>
    </row>
    <row r="90" spans="1:23" x14ac:dyDescent="0.25">
      <c r="A90" s="60" t="s">
        <v>101</v>
      </c>
      <c r="B90" s="54" t="str">
        <f>'Array Table'!B17</f>
        <v>Listeria monocytogenes</v>
      </c>
      <c r="C90" s="55" t="str">
        <f>IF(SUM('NTC Data'!D$51:D$98)&gt;10,IF(AND(ISNUMBER('NTC Data'!D89),'NTC Data'!D89&lt;40,'NTC Data'!D89&gt;0),'NTC Data'!D89,40),"")</f>
        <v/>
      </c>
      <c r="D90" s="69"/>
      <c r="E90" s="69"/>
      <c r="F90" s="60" t="s">
        <v>101</v>
      </c>
      <c r="G90" s="54" t="str">
        <f>'Array Table'!B17</f>
        <v>Listeria monocytogenes</v>
      </c>
      <c r="H90" s="58" t="str">
        <f>IF(SUM('Test Sample Data'!D$51:D$88)&gt;10,IF(AND(ISNUMBER('Test Sample Data'!D89),'Test Sample Data'!D89&lt;40,'Test Sample Data'!D89&gt;0),'Test Sample Data'!D89,40),"")</f>
        <v/>
      </c>
      <c r="I90" s="69"/>
      <c r="J90" s="69"/>
      <c r="K90" s="60" t="s">
        <v>101</v>
      </c>
      <c r="L90" s="54" t="str">
        <f>'Array Table'!B17</f>
        <v>Listeria monocytogenes</v>
      </c>
      <c r="M90" s="59" t="str">
        <f t="shared" si="10"/>
        <v/>
      </c>
      <c r="N90" s="60" t="s">
        <v>101</v>
      </c>
      <c r="O90" s="54" t="str">
        <f>'Array Table'!B17</f>
        <v>Listeria monocytogenes</v>
      </c>
      <c r="P90" s="58" t="str">
        <f t="shared" si="11"/>
        <v/>
      </c>
      <c r="Q90"/>
      <c r="R90"/>
      <c r="S90"/>
      <c r="T90"/>
      <c r="U90"/>
      <c r="V90"/>
      <c r="W90"/>
    </row>
    <row r="91" spans="1:23" x14ac:dyDescent="0.25">
      <c r="A91" s="60" t="s">
        <v>102</v>
      </c>
      <c r="B91" s="54" t="str">
        <f>'Array Table'!B18</f>
        <v>Salmonella enterica</v>
      </c>
      <c r="C91" s="55" t="str">
        <f>IF(SUM('NTC Data'!D$51:D$98)&gt;10,IF(AND(ISNUMBER('NTC Data'!D90),'NTC Data'!D90&lt;40,'NTC Data'!D90&gt;0),'NTC Data'!D90,40),"")</f>
        <v/>
      </c>
      <c r="D91" s="69"/>
      <c r="E91" s="69"/>
      <c r="F91" s="60" t="s">
        <v>102</v>
      </c>
      <c r="G91" s="54" t="str">
        <f>'Array Table'!B18</f>
        <v>Salmonella enterica</v>
      </c>
      <c r="H91" s="58" t="str">
        <f>IF(SUM('Test Sample Data'!D$51:D$88)&gt;10,IF(AND(ISNUMBER('Test Sample Data'!D90),'Test Sample Data'!D90&lt;40,'Test Sample Data'!D90&gt;0),'Test Sample Data'!D90,40),"")</f>
        <v/>
      </c>
      <c r="I91" s="69"/>
      <c r="J91" s="69"/>
      <c r="K91" s="60" t="s">
        <v>102</v>
      </c>
      <c r="L91" s="54" t="str">
        <f>'Array Table'!B18</f>
        <v>Salmonella enterica</v>
      </c>
      <c r="M91" s="59" t="str">
        <f t="shared" si="10"/>
        <v/>
      </c>
      <c r="N91" s="60" t="s">
        <v>102</v>
      </c>
      <c r="O91" s="54" t="str">
        <f>'Array Table'!B18</f>
        <v>Salmonella enterica</v>
      </c>
      <c r="P91" s="58" t="str">
        <f t="shared" si="11"/>
        <v/>
      </c>
      <c r="Q91"/>
      <c r="R91"/>
      <c r="S91"/>
      <c r="T91"/>
      <c r="U91"/>
      <c r="V91"/>
      <c r="W91"/>
    </row>
    <row r="92" spans="1:23" x14ac:dyDescent="0.25">
      <c r="A92" s="60" t="s">
        <v>103</v>
      </c>
      <c r="B92" s="54" t="str">
        <f>'Array Table'!B19</f>
        <v>Shigella dysenteriae</v>
      </c>
      <c r="C92" s="55" t="str">
        <f>IF(SUM('NTC Data'!D$51:D$98)&gt;10,IF(AND(ISNUMBER('NTC Data'!D91),'NTC Data'!D91&lt;40,'NTC Data'!D91&gt;0),'NTC Data'!D91,40),"")</f>
        <v/>
      </c>
      <c r="D92" s="69"/>
      <c r="E92" s="69"/>
      <c r="F92" s="60" t="s">
        <v>103</v>
      </c>
      <c r="G92" s="54" t="str">
        <f>'Array Table'!B19</f>
        <v>Shigella dysenteriae</v>
      </c>
      <c r="H92" s="58" t="str">
        <f>IF(SUM('Test Sample Data'!D$51:D$88)&gt;10,IF(AND(ISNUMBER('Test Sample Data'!D91),'Test Sample Data'!D91&lt;40,'Test Sample Data'!D91&gt;0),'Test Sample Data'!D91,40),"")</f>
        <v/>
      </c>
      <c r="I92" s="69"/>
      <c r="J92" s="69"/>
      <c r="K92" s="60" t="s">
        <v>103</v>
      </c>
      <c r="L92" s="54" t="str">
        <f>'Array Table'!B19</f>
        <v>Shigella dysenteriae</v>
      </c>
      <c r="M92" s="59" t="str">
        <f t="shared" si="10"/>
        <v/>
      </c>
      <c r="N92" s="60" t="s">
        <v>103</v>
      </c>
      <c r="O92" s="54" t="str">
        <f>'Array Table'!B19</f>
        <v>Shigella dysenteriae</v>
      </c>
      <c r="P92" s="58" t="str">
        <f t="shared" si="11"/>
        <v/>
      </c>
      <c r="Q92"/>
      <c r="R92"/>
      <c r="S92"/>
      <c r="T92"/>
      <c r="U92"/>
      <c r="V92"/>
      <c r="W92"/>
    </row>
    <row r="93" spans="1:23" x14ac:dyDescent="0.25">
      <c r="A93" s="60" t="s">
        <v>104</v>
      </c>
      <c r="B93" s="54" t="str">
        <f>'Array Table'!B20</f>
        <v>Staphylococcus aureus</v>
      </c>
      <c r="C93" s="55" t="str">
        <f>IF(SUM('NTC Data'!D$51:D$98)&gt;10,IF(AND(ISNUMBER('NTC Data'!D92),'NTC Data'!D92&lt;40,'NTC Data'!D92&gt;0),'NTC Data'!D92,40),"")</f>
        <v/>
      </c>
      <c r="D93" s="69"/>
      <c r="E93" s="69"/>
      <c r="F93" s="60" t="s">
        <v>104</v>
      </c>
      <c r="G93" s="54" t="str">
        <f>'Array Table'!B20</f>
        <v>Staphylococcus aureus</v>
      </c>
      <c r="H93" s="58" t="str">
        <f>IF(SUM('Test Sample Data'!D$51:D$88)&gt;10,IF(AND(ISNUMBER('Test Sample Data'!D92),'Test Sample Data'!D92&lt;40,'Test Sample Data'!D92&gt;0),'Test Sample Data'!D92,40),"")</f>
        <v/>
      </c>
      <c r="I93" s="69"/>
      <c r="J93" s="69"/>
      <c r="K93" s="60" t="s">
        <v>104</v>
      </c>
      <c r="L93" s="54" t="str">
        <f>'Array Table'!B20</f>
        <v>Staphylococcus aureus</v>
      </c>
      <c r="M93" s="59" t="str">
        <f t="shared" si="10"/>
        <v/>
      </c>
      <c r="N93" s="60" t="s">
        <v>104</v>
      </c>
      <c r="O93" s="54" t="str">
        <f>'Array Table'!B20</f>
        <v>Staphylococcus aureus</v>
      </c>
      <c r="P93" s="58" t="str">
        <f t="shared" si="11"/>
        <v>+</v>
      </c>
      <c r="Q93"/>
      <c r="R93"/>
      <c r="S93"/>
      <c r="T93"/>
      <c r="U93"/>
      <c r="V93"/>
      <c r="W93"/>
    </row>
    <row r="94" spans="1:23" x14ac:dyDescent="0.25">
      <c r="A94" s="60" t="s">
        <v>105</v>
      </c>
      <c r="B94" s="54" t="str">
        <f>'Array Table'!B21</f>
        <v>Yersinia enterocolitica</v>
      </c>
      <c r="C94" s="55" t="str">
        <f>IF(SUM('NTC Data'!D$51:D$98)&gt;10,IF(AND(ISNUMBER('NTC Data'!D93),'NTC Data'!D93&lt;40,'NTC Data'!D93&gt;0),'NTC Data'!D93,40),"")</f>
        <v/>
      </c>
      <c r="D94" s="69"/>
      <c r="E94" s="69"/>
      <c r="F94" s="60" t="s">
        <v>105</v>
      </c>
      <c r="G94" s="54" t="str">
        <f>'Array Table'!B21</f>
        <v>Yersinia enterocolitica</v>
      </c>
      <c r="H94" s="58" t="str">
        <f>IF(SUM('Test Sample Data'!D$51:D$88)&gt;10,IF(AND(ISNUMBER('Test Sample Data'!D93),'Test Sample Data'!D93&lt;40,'Test Sample Data'!D93&gt;0),'Test Sample Data'!D93,40),"")</f>
        <v/>
      </c>
      <c r="I94" s="69"/>
      <c r="J94" s="69"/>
      <c r="K94" s="60" t="s">
        <v>105</v>
      </c>
      <c r="L94" s="54" t="str">
        <f>'Array Table'!B21</f>
        <v>Yersinia enterocolitica</v>
      </c>
      <c r="M94" s="59" t="str">
        <f t="shared" si="10"/>
        <v/>
      </c>
      <c r="N94" s="60" t="s">
        <v>105</v>
      </c>
      <c r="O94" s="54" t="str">
        <f>'Array Table'!B21</f>
        <v>Yersinia enterocolitica</v>
      </c>
      <c r="P94" s="58" t="str">
        <f t="shared" si="11"/>
        <v/>
      </c>
      <c r="Q94"/>
      <c r="R94"/>
      <c r="S94"/>
      <c r="T94"/>
      <c r="U94"/>
      <c r="V94"/>
      <c r="W94"/>
    </row>
    <row r="95" spans="1:23" x14ac:dyDescent="0.25">
      <c r="A95" s="60" t="s">
        <v>106</v>
      </c>
      <c r="B95" s="54" t="str">
        <f>'Array Table'!B22</f>
        <v>Yersinia pestis,Yersinia pseudotuberculosis</v>
      </c>
      <c r="C95" s="55" t="str">
        <f>IF(SUM('NTC Data'!D$51:D$98)&gt;10,IF(AND(ISNUMBER('NTC Data'!D94),'NTC Data'!D94&lt;40,'NTC Data'!D94&gt;0),'NTC Data'!D94,40),"")</f>
        <v/>
      </c>
      <c r="D95" s="69"/>
      <c r="E95" s="69"/>
      <c r="F95" s="60" t="s">
        <v>106</v>
      </c>
      <c r="G95" s="54" t="str">
        <f>'Array Table'!B22</f>
        <v>Yersinia pestis,Yersinia pseudotuberculosis</v>
      </c>
      <c r="H95" s="58" t="str">
        <f>IF(SUM('Test Sample Data'!D$51:D$88)&gt;10,IF(AND(ISNUMBER('Test Sample Data'!D94),'Test Sample Data'!D94&lt;40,'Test Sample Data'!D94&gt;0),'Test Sample Data'!D94,40),"")</f>
        <v/>
      </c>
      <c r="I95" s="69"/>
      <c r="J95" s="69"/>
      <c r="K95" s="60" t="s">
        <v>106</v>
      </c>
      <c r="L95" s="54" t="str">
        <f>'Array Table'!B22</f>
        <v>Yersinia pestis,Yersinia pseudotuberculosis</v>
      </c>
      <c r="M95" s="59" t="str">
        <f t="shared" si="10"/>
        <v/>
      </c>
      <c r="N95" s="60" t="s">
        <v>106</v>
      </c>
      <c r="O95" s="54" t="str">
        <f>'Array Table'!B22</f>
        <v>Yersinia pestis,Yersinia pseudotuberculosis</v>
      </c>
      <c r="P95" s="58" t="str">
        <f t="shared" si="11"/>
        <v/>
      </c>
      <c r="Q95"/>
      <c r="R95"/>
      <c r="S95"/>
      <c r="T95"/>
      <c r="U95"/>
      <c r="V95"/>
      <c r="W95"/>
    </row>
    <row r="96" spans="1:23" x14ac:dyDescent="0.25">
      <c r="A96" s="60" t="s">
        <v>107</v>
      </c>
      <c r="B96" s="54" t="str">
        <f>'Array Table'!B23</f>
        <v>Pan Bacteria 1</v>
      </c>
      <c r="C96" s="55" t="str">
        <f>IF(SUM('NTC Data'!D$51:D$98)&gt;10,IF(AND(ISNUMBER('NTC Data'!D95),'NTC Data'!D95&lt;40,'NTC Data'!D95&gt;0),'NTC Data'!D95,40),"")</f>
        <v/>
      </c>
      <c r="D96" s="69"/>
      <c r="E96" s="69"/>
      <c r="F96" s="60" t="s">
        <v>107</v>
      </c>
      <c r="G96" s="54" t="str">
        <f>'Array Table'!B23</f>
        <v>Pan Bacteria 1</v>
      </c>
      <c r="H96" s="58" t="str">
        <f>IF(SUM('Test Sample Data'!D$51:D$88)&gt;10,IF(AND(ISNUMBER('Test Sample Data'!D95),'Test Sample Data'!D95&lt;40,'Test Sample Data'!D95&gt;0),'Test Sample Data'!D95,40),"")</f>
        <v/>
      </c>
      <c r="I96" s="69"/>
      <c r="J96" s="69"/>
      <c r="K96" s="60" t="s">
        <v>107</v>
      </c>
      <c r="L96" s="54" t="str">
        <f>'Array Table'!B23</f>
        <v>Pan Bacteria 1</v>
      </c>
      <c r="M96" s="59" t="str">
        <f t="shared" si="10"/>
        <v/>
      </c>
      <c r="N96" s="60" t="s">
        <v>107</v>
      </c>
      <c r="O96" s="54" t="str">
        <f>'Array Table'!B23</f>
        <v>Pan Bacteria 1</v>
      </c>
      <c r="P96" s="58" t="str">
        <f t="shared" si="11"/>
        <v/>
      </c>
      <c r="Q96"/>
      <c r="R96"/>
      <c r="S96"/>
      <c r="T96"/>
      <c r="U96"/>
      <c r="V96"/>
      <c r="W96"/>
    </row>
    <row r="97" spans="1:33" x14ac:dyDescent="0.25">
      <c r="A97" s="60" t="s">
        <v>108</v>
      </c>
      <c r="B97" s="54" t="str">
        <f>'Array Table'!B24</f>
        <v>Pan Bacteria 3</v>
      </c>
      <c r="C97" s="55" t="str">
        <f>IF(SUM('NTC Data'!D$51:D$98)&gt;10,IF(AND(ISNUMBER('NTC Data'!D96),'NTC Data'!D96&lt;40,'NTC Data'!D96&gt;0),'NTC Data'!D96,40),"")</f>
        <v/>
      </c>
      <c r="D97" s="69"/>
      <c r="E97" s="69"/>
      <c r="F97" s="60" t="s">
        <v>108</v>
      </c>
      <c r="G97" s="54" t="str">
        <f>'Array Table'!B24</f>
        <v>Pan Bacteria 3</v>
      </c>
      <c r="H97" s="58" t="str">
        <f>IF(SUM('Test Sample Data'!D$51:D$88)&gt;10,IF(AND(ISNUMBER('Test Sample Data'!D96),'Test Sample Data'!D96&lt;40,'Test Sample Data'!D96&gt;0),'Test Sample Data'!D96,40),"")</f>
        <v/>
      </c>
      <c r="I97" s="69"/>
      <c r="J97" s="69"/>
      <c r="K97" s="60" t="s">
        <v>108</v>
      </c>
      <c r="L97" s="54" t="str">
        <f>'Array Table'!B24</f>
        <v>Pan Bacteria 3</v>
      </c>
      <c r="M97" s="59" t="str">
        <f t="shared" si="10"/>
        <v/>
      </c>
      <c r="N97" s="60" t="s">
        <v>108</v>
      </c>
      <c r="O97" s="54" t="str">
        <f>'Array Table'!B24</f>
        <v>Pan Bacteria 3</v>
      </c>
      <c r="P97" s="58" t="str">
        <f t="shared" si="11"/>
        <v/>
      </c>
      <c r="Q97"/>
      <c r="R97"/>
      <c r="S97"/>
      <c r="T97"/>
      <c r="U97"/>
      <c r="V97"/>
      <c r="W97"/>
    </row>
    <row r="98" spans="1:33" x14ac:dyDescent="0.25">
      <c r="A98" s="60" t="s">
        <v>109</v>
      </c>
      <c r="B98" s="54" t="str">
        <f>'Array Table'!B25</f>
        <v>PPC</v>
      </c>
      <c r="C98" s="55" t="str">
        <f>IF(SUM('NTC Data'!D$51:D$98)&gt;10,IF(AND(ISNUMBER('NTC Data'!D97),'NTC Data'!D97&lt;40,'NTC Data'!D97&gt;0),'NTC Data'!D97,40),"")</f>
        <v/>
      </c>
      <c r="D98" s="69"/>
      <c r="E98" s="69"/>
      <c r="F98" s="60" t="s">
        <v>109</v>
      </c>
      <c r="G98" s="54" t="str">
        <f>'Array Table'!B25</f>
        <v>PPC</v>
      </c>
      <c r="H98" s="58" t="str">
        <f>IF(SUM('Test Sample Data'!D$51:D$88)&gt;10,IF(AND(ISNUMBER('Test Sample Data'!D97),'Test Sample Data'!D97&lt;40,'Test Sample Data'!D97&gt;0),'Test Sample Data'!D97,40),"")</f>
        <v/>
      </c>
      <c r="I98" s="69"/>
      <c r="J98" s="69"/>
      <c r="K98" s="60" t="s">
        <v>109</v>
      </c>
      <c r="L98" s="54" t="str">
        <f>'Array Table'!B25</f>
        <v>PPC</v>
      </c>
      <c r="M98" s="59" t="str">
        <f t="shared" si="10"/>
        <v/>
      </c>
      <c r="N98" s="60" t="s">
        <v>109</v>
      </c>
      <c r="O98" s="54" t="str">
        <f>'Array Table'!B25</f>
        <v>PPC</v>
      </c>
      <c r="P98" s="58" t="str">
        <f t="shared" si="11"/>
        <v/>
      </c>
      <c r="Q98"/>
      <c r="R98"/>
      <c r="S98"/>
      <c r="T98"/>
      <c r="U98"/>
      <c r="V98"/>
      <c r="W98"/>
    </row>
    <row r="99" spans="1:33" s="21" customFormat="1" x14ac:dyDescent="0.25">
      <c r="A99" s="61"/>
      <c r="B99" s="62"/>
      <c r="C99" s="63"/>
      <c r="D99" s="63"/>
      <c r="E99" s="63"/>
      <c r="F99" s="61"/>
      <c r="G99" s="62"/>
      <c r="H99" s="64"/>
      <c r="I99" s="64"/>
      <c r="J99" s="64"/>
      <c r="K99" s="64"/>
      <c r="L99" s="64"/>
      <c r="M99" s="64"/>
      <c r="N99" s="64"/>
      <c r="O99" s="64"/>
      <c r="P99" s="64"/>
      <c r="Q99" s="65"/>
      <c r="R99" s="65"/>
      <c r="S99" s="65"/>
      <c r="T99" s="65"/>
      <c r="U99" s="65"/>
      <c r="V99" s="61"/>
      <c r="W99" s="62"/>
      <c r="X99" s="64"/>
      <c r="Y99" s="64"/>
      <c r="Z99" s="64"/>
      <c r="AA99" s="64"/>
      <c r="AB99" s="64"/>
      <c r="AC99" s="64"/>
      <c r="AD99" s="64"/>
      <c r="AE99" s="64"/>
      <c r="AF99" s="64"/>
      <c r="AG99" s="64"/>
    </row>
    <row r="100" spans="1:33" s="21" customFormat="1" x14ac:dyDescent="0.25">
      <c r="A100" s="61"/>
      <c r="B100" s="62"/>
      <c r="C100" s="63"/>
      <c r="D100" s="63"/>
      <c r="E100" s="63"/>
      <c r="F100" s="61"/>
      <c r="G100" s="54" t="s">
        <v>1539</v>
      </c>
      <c r="H100" s="58" t="s">
        <v>86</v>
      </c>
      <c r="I100" s="58" t="s">
        <v>87</v>
      </c>
      <c r="J100" s="63"/>
      <c r="K100" s="63"/>
      <c r="L100" s="61"/>
      <c r="M100" s="62"/>
      <c r="N100" s="65"/>
      <c r="O100" s="65"/>
      <c r="P100" s="65"/>
    </row>
    <row r="101" spans="1:33" s="21" customFormat="1" x14ac:dyDescent="0.25">
      <c r="A101" s="61"/>
      <c r="B101" s="62"/>
      <c r="C101" s="63"/>
      <c r="D101" s="63"/>
      <c r="E101" s="63"/>
      <c r="F101" s="61"/>
      <c r="G101" s="54" t="s">
        <v>879</v>
      </c>
      <c r="H101" s="58" t="str">
        <f>IFERROR(VLOOKUP($G101,$G$3:$H$50,2,FALSE),"")</f>
        <v/>
      </c>
      <c r="I101" s="58" t="str">
        <f>IFERROR(VLOOKUP($G101,$G$51:$H$98,2,FALSE),"")</f>
        <v/>
      </c>
      <c r="J101" s="63"/>
      <c r="K101" s="63"/>
      <c r="L101" s="61"/>
      <c r="M101" s="62"/>
      <c r="N101" s="65"/>
      <c r="O101" s="65"/>
      <c r="P101" s="65"/>
    </row>
    <row r="102" spans="1:33" s="21" customFormat="1" x14ac:dyDescent="0.25">
      <c r="A102" s="61"/>
      <c r="B102" s="62"/>
      <c r="C102" s="63"/>
      <c r="D102" s="63"/>
      <c r="E102" s="63"/>
      <c r="F102" s="61"/>
      <c r="G102" s="54" t="s">
        <v>880</v>
      </c>
      <c r="H102" s="58" t="str">
        <f t="shared" ref="H102:H107" si="12">IFERROR(VLOOKUP($G102,$G$3:$H$50,2,FALSE),"")</f>
        <v/>
      </c>
      <c r="I102" s="58" t="str">
        <f t="shared" ref="I102:I107" si="13">IFERROR(VLOOKUP($G102,$G$51:$H$98,2,FALSE),"")</f>
        <v/>
      </c>
      <c r="J102" s="63"/>
      <c r="K102" s="63"/>
      <c r="L102" s="61"/>
      <c r="M102" s="62"/>
      <c r="N102" s="65"/>
      <c r="O102" s="65"/>
      <c r="P102" s="65"/>
    </row>
    <row r="103" spans="1:33" s="21" customFormat="1" x14ac:dyDescent="0.25">
      <c r="A103" s="61"/>
      <c r="B103" s="62"/>
      <c r="C103" s="63"/>
      <c r="D103" s="63"/>
      <c r="E103" s="63"/>
      <c r="F103" s="61"/>
      <c r="G103" s="54" t="s">
        <v>881</v>
      </c>
      <c r="H103" s="58" t="str">
        <f t="shared" si="12"/>
        <v/>
      </c>
      <c r="I103" s="58" t="str">
        <f t="shared" si="13"/>
        <v/>
      </c>
      <c r="J103" s="63"/>
      <c r="K103" s="63"/>
      <c r="L103" s="61"/>
      <c r="M103" s="62"/>
      <c r="N103" s="65"/>
      <c r="O103" s="65"/>
      <c r="P103" s="65"/>
    </row>
    <row r="104" spans="1:33" s="21" customFormat="1" x14ac:dyDescent="0.25">
      <c r="A104" s="61"/>
      <c r="B104" s="62"/>
      <c r="C104" s="63"/>
      <c r="D104" s="63"/>
      <c r="E104" s="63"/>
      <c r="F104" s="61"/>
      <c r="G104" s="54" t="s">
        <v>882</v>
      </c>
      <c r="H104" s="58" t="str">
        <f t="shared" si="12"/>
        <v/>
      </c>
      <c r="I104" s="58" t="str">
        <f t="shared" si="13"/>
        <v/>
      </c>
      <c r="J104" s="63"/>
      <c r="K104" s="63"/>
      <c r="L104" s="61"/>
      <c r="M104" s="62"/>
      <c r="N104" s="65"/>
      <c r="O104" s="65"/>
      <c r="P104" s="65"/>
    </row>
    <row r="105" spans="1:33" s="21" customFormat="1" x14ac:dyDescent="0.25">
      <c r="A105" s="61"/>
      <c r="B105" s="62"/>
      <c r="C105" s="63"/>
      <c r="D105" s="63"/>
      <c r="E105" s="63"/>
      <c r="F105" s="61"/>
      <c r="G105" s="54" t="s">
        <v>883</v>
      </c>
      <c r="H105" s="58" t="str">
        <f t="shared" si="12"/>
        <v/>
      </c>
      <c r="I105" s="58" t="str">
        <f t="shared" si="13"/>
        <v/>
      </c>
      <c r="J105" s="63"/>
      <c r="K105" s="63"/>
      <c r="L105" s="61"/>
      <c r="M105" s="62"/>
      <c r="N105" s="65"/>
      <c r="O105" s="65"/>
      <c r="P105" s="65"/>
    </row>
    <row r="106" spans="1:33" s="21" customFormat="1" x14ac:dyDescent="0.25">
      <c r="A106" s="61"/>
      <c r="B106" s="62"/>
      <c r="C106" s="63"/>
      <c r="D106" s="63"/>
      <c r="E106" s="63"/>
      <c r="F106" s="61"/>
      <c r="G106" s="54" t="s">
        <v>884</v>
      </c>
      <c r="H106" s="58" t="str">
        <f t="shared" si="12"/>
        <v/>
      </c>
      <c r="I106" s="58" t="str">
        <f t="shared" si="13"/>
        <v/>
      </c>
      <c r="J106" s="63"/>
      <c r="K106" s="63"/>
      <c r="L106" s="61"/>
      <c r="M106" s="62"/>
      <c r="N106" s="65"/>
      <c r="O106" s="65"/>
      <c r="P106" s="65"/>
    </row>
    <row r="107" spans="1:33" s="21" customFormat="1" x14ac:dyDescent="0.25">
      <c r="A107" s="61"/>
      <c r="B107" s="62"/>
      <c r="C107" s="63"/>
      <c r="D107" s="63"/>
      <c r="E107" s="63"/>
      <c r="F107" s="61"/>
      <c r="G107" s="54" t="s">
        <v>885</v>
      </c>
      <c r="H107" s="58" t="str">
        <f t="shared" si="12"/>
        <v/>
      </c>
      <c r="I107" s="58" t="str">
        <f t="shared" si="13"/>
        <v/>
      </c>
      <c r="J107" s="63"/>
      <c r="K107" s="63"/>
      <c r="L107" s="61"/>
      <c r="M107" s="62"/>
      <c r="N107" s="65"/>
      <c r="O107" s="65"/>
      <c r="P107" s="65"/>
    </row>
    <row r="108" spans="1:33" x14ac:dyDescent="0.2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/>
      <c r="R108"/>
      <c r="S108"/>
      <c r="T108"/>
      <c r="U108"/>
      <c r="V108"/>
      <c r="W108"/>
    </row>
    <row r="109" spans="1:33" x14ac:dyDescent="0.25">
      <c r="A109" s="21"/>
      <c r="B109" s="21"/>
      <c r="C109" s="21"/>
      <c r="D109" s="21"/>
      <c r="E109" s="21"/>
      <c r="F109" s="21"/>
      <c r="G109" s="56" t="s">
        <v>990</v>
      </c>
      <c r="H109" s="58" t="s">
        <v>86</v>
      </c>
      <c r="I109" s="58" t="s">
        <v>87</v>
      </c>
      <c r="J109" s="21"/>
      <c r="K109" s="21"/>
      <c r="L109" s="21"/>
      <c r="M109" s="21"/>
      <c r="N109" s="21"/>
      <c r="O109" s="21"/>
      <c r="P109" s="21"/>
      <c r="Q109"/>
      <c r="R109"/>
      <c r="S109"/>
      <c r="T109"/>
      <c r="U109"/>
      <c r="V109"/>
      <c r="W109"/>
    </row>
    <row r="110" spans="1:33" x14ac:dyDescent="0.25">
      <c r="G110" s="54" t="s">
        <v>880</v>
      </c>
      <c r="H110" s="52" t="str">
        <f>IFERROR(H102-H$101,"")</f>
        <v/>
      </c>
      <c r="I110" s="52" t="str">
        <f>IFERROR(I102-I$101,"")</f>
        <v/>
      </c>
      <c r="J110" s="42"/>
      <c r="K110" s="42"/>
      <c r="L110" s="16"/>
      <c r="M110" s="16"/>
      <c r="N110" s="16"/>
      <c r="O110" s="16"/>
      <c r="P110" s="16"/>
      <c r="Q110"/>
      <c r="R110"/>
      <c r="S110"/>
      <c r="T110"/>
      <c r="U110"/>
      <c r="V110"/>
      <c r="W110"/>
    </row>
    <row r="111" spans="1:33" x14ac:dyDescent="0.25">
      <c r="G111" s="54" t="s">
        <v>881</v>
      </c>
      <c r="H111" s="52" t="str">
        <f t="shared" ref="H111:I115" si="14">IFERROR(H103-H$101,"")</f>
        <v/>
      </c>
      <c r="I111" s="52" t="str">
        <f t="shared" si="14"/>
        <v/>
      </c>
      <c r="J111" s="42"/>
      <c r="K111" s="42"/>
      <c r="L111" s="16"/>
      <c r="M111" s="16"/>
      <c r="N111" s="16"/>
      <c r="O111" s="16"/>
      <c r="P111" s="16"/>
      <c r="Q111"/>
      <c r="R111"/>
      <c r="S111"/>
      <c r="T111"/>
      <c r="U111"/>
      <c r="V111"/>
      <c r="W111"/>
    </row>
    <row r="112" spans="1:33" x14ac:dyDescent="0.25">
      <c r="G112" s="54" t="s">
        <v>882</v>
      </c>
      <c r="H112" s="52" t="str">
        <f t="shared" si="14"/>
        <v/>
      </c>
      <c r="I112" s="52" t="str">
        <f t="shared" si="14"/>
        <v/>
      </c>
      <c r="J112" s="42"/>
      <c r="K112" s="42"/>
      <c r="L112" s="16"/>
      <c r="M112" s="16"/>
      <c r="N112" s="16"/>
      <c r="O112" s="16"/>
      <c r="P112" s="16"/>
      <c r="Q112"/>
      <c r="R112"/>
      <c r="S112"/>
      <c r="T112"/>
      <c r="U112"/>
      <c r="V112"/>
      <c r="W112"/>
    </row>
    <row r="113" spans="7:23" x14ac:dyDescent="0.25">
      <c r="G113" s="54" t="s">
        <v>883</v>
      </c>
      <c r="H113" s="52" t="str">
        <f t="shared" si="14"/>
        <v/>
      </c>
      <c r="I113" s="52" t="str">
        <f t="shared" si="14"/>
        <v/>
      </c>
      <c r="J113" s="42"/>
      <c r="K113" s="42"/>
      <c r="L113" s="16"/>
      <c r="M113" s="16"/>
      <c r="N113" s="16"/>
      <c r="O113" s="16"/>
      <c r="P113" s="16"/>
      <c r="Q113"/>
      <c r="R113"/>
      <c r="S113"/>
      <c r="T113"/>
      <c r="U113"/>
      <c r="V113"/>
      <c r="W113"/>
    </row>
    <row r="114" spans="7:23" x14ac:dyDescent="0.25">
      <c r="G114" s="54" t="s">
        <v>884</v>
      </c>
      <c r="H114" s="52" t="str">
        <f t="shared" si="14"/>
        <v/>
      </c>
      <c r="I114" s="52" t="str">
        <f t="shared" si="14"/>
        <v/>
      </c>
      <c r="J114" s="42"/>
      <c r="K114" s="42"/>
      <c r="L114" s="16"/>
      <c r="M114" s="16"/>
      <c r="N114" s="16"/>
      <c r="O114" s="16"/>
      <c r="P114" s="16"/>
      <c r="Q114"/>
      <c r="R114"/>
      <c r="S114"/>
      <c r="T114"/>
      <c r="U114"/>
      <c r="V114"/>
      <c r="W114"/>
    </row>
    <row r="115" spans="7:23" x14ac:dyDescent="0.25">
      <c r="G115" s="54" t="s">
        <v>885</v>
      </c>
      <c r="H115" s="52" t="str">
        <f t="shared" si="14"/>
        <v/>
      </c>
      <c r="I115" s="52" t="str">
        <f t="shared" si="14"/>
        <v/>
      </c>
      <c r="J115" s="42"/>
      <c r="K115" s="42"/>
      <c r="L115" s="16"/>
      <c r="M115" s="16"/>
      <c r="N115" s="16"/>
      <c r="O115" s="16"/>
      <c r="P115" s="16"/>
      <c r="Q115"/>
      <c r="R115"/>
      <c r="S115"/>
      <c r="T115"/>
      <c r="U115"/>
      <c r="V115"/>
      <c r="W115"/>
    </row>
    <row r="116" spans="7:23" x14ac:dyDescent="0.25">
      <c r="J116" s="42"/>
      <c r="K116" s="42"/>
      <c r="L116" s="16"/>
      <c r="M116" s="16"/>
      <c r="N116" s="16"/>
      <c r="O116" s="16"/>
      <c r="P116" s="16"/>
      <c r="Q116"/>
      <c r="R116"/>
      <c r="S116"/>
      <c r="T116"/>
      <c r="U116"/>
      <c r="V116"/>
      <c r="W116"/>
    </row>
    <row r="117" spans="7:23" s="42" customFormat="1" x14ac:dyDescent="0.25">
      <c r="G117" s="54" t="s">
        <v>1544</v>
      </c>
      <c r="H117" s="58" t="s">
        <v>1545</v>
      </c>
    </row>
    <row r="118" spans="7:23" s="42" customFormat="1" x14ac:dyDescent="0.25">
      <c r="G118" s="52" t="s">
        <v>199</v>
      </c>
      <c r="H118" s="58">
        <f>IFERROR(VLOOKUP($G118,$B$3:$D$50,3,FALSE),"")</f>
        <v>40</v>
      </c>
    </row>
    <row r="119" spans="7:23" s="42" customFormat="1" x14ac:dyDescent="0.25">
      <c r="G119" s="52" t="s">
        <v>856</v>
      </c>
      <c r="H119" s="58" t="str">
        <f t="shared" ref="H119:H121" si="15">IFERROR(VLOOKUP($G119,$B$3:$D$50,3,FALSE),"")</f>
        <v/>
      </c>
    </row>
    <row r="120" spans="7:23" s="42" customFormat="1" x14ac:dyDescent="0.25">
      <c r="G120" s="52" t="s">
        <v>796</v>
      </c>
      <c r="H120" s="58" t="str">
        <f t="shared" si="15"/>
        <v/>
      </c>
    </row>
    <row r="121" spans="7:23" s="42" customFormat="1" x14ac:dyDescent="0.25">
      <c r="G121" s="52" t="s">
        <v>798</v>
      </c>
      <c r="H121" s="58" t="str">
        <f t="shared" si="15"/>
        <v/>
      </c>
    </row>
    <row r="122" spans="7:23" s="42" customFormat="1" x14ac:dyDescent="0.25"/>
    <row r="123" spans="7:23" s="42" customFormat="1" x14ac:dyDescent="0.25">
      <c r="G123" s="54" t="s">
        <v>1542</v>
      </c>
      <c r="H123" s="58" t="s">
        <v>86</v>
      </c>
      <c r="I123" s="58" t="s">
        <v>87</v>
      </c>
    </row>
    <row r="124" spans="7:23" s="42" customFormat="1" x14ac:dyDescent="0.25">
      <c r="G124" s="52" t="s">
        <v>199</v>
      </c>
      <c r="H124" s="52">
        <f>IFERROR(VLOOKUP($G124,$L$3:$M$50,2,FALSE),"")</f>
        <v>10</v>
      </c>
      <c r="I124" s="71" t="str">
        <f>IFERROR(VLOOKUP($G124,$L$51:$M$98,2,FALSE),"")</f>
        <v/>
      </c>
    </row>
    <row r="125" spans="7:23" s="42" customFormat="1" x14ac:dyDescent="0.25">
      <c r="G125" s="52" t="s">
        <v>856</v>
      </c>
      <c r="H125" s="52" t="str">
        <f>IFERROR(VLOOKUP($G125,$L$3:$M$98,2,FALSE),"")</f>
        <v/>
      </c>
      <c r="I125" s="71" t="str">
        <f t="shared" ref="I125:I127" si="16">IFERROR(VLOOKUP($G125,$L$51:$M$98,2,FALSE),"")</f>
        <v/>
      </c>
    </row>
    <row r="126" spans="7:23" s="42" customFormat="1" x14ac:dyDescent="0.25">
      <c r="G126" s="52" t="s">
        <v>796</v>
      </c>
      <c r="H126" s="52" t="str">
        <f>IFERROR(VLOOKUP($G126,$L$3:$M$98,2,FALSE),"")</f>
        <v/>
      </c>
      <c r="I126" s="71" t="str">
        <f t="shared" si="16"/>
        <v/>
      </c>
    </row>
    <row r="127" spans="7:23" s="42" customFormat="1" x14ac:dyDescent="0.25">
      <c r="G127" s="52" t="s">
        <v>798</v>
      </c>
      <c r="H127" s="52" t="str">
        <f>IFERROR(VLOOKUP($G127,$L$3:$M$98,2,FALSE),"")</f>
        <v/>
      </c>
      <c r="I127" s="71" t="str">
        <f t="shared" si="16"/>
        <v/>
      </c>
    </row>
    <row r="128" spans="7:23" s="42" customFormat="1" x14ac:dyDescent="0.25"/>
    <row r="129" spans="7:23" x14ac:dyDescent="0.25">
      <c r="G129" s="54" t="s">
        <v>1540</v>
      </c>
      <c r="H129" s="58" t="s">
        <v>86</v>
      </c>
      <c r="I129" s="58" t="s">
        <v>87</v>
      </c>
      <c r="J129" s="42"/>
      <c r="K129" s="42"/>
      <c r="L129" s="16"/>
      <c r="M129" s="16"/>
      <c r="N129" s="16"/>
      <c r="O129" s="16"/>
      <c r="P129" s="16"/>
      <c r="Q129"/>
      <c r="R129"/>
      <c r="S129"/>
      <c r="T129"/>
      <c r="U129"/>
      <c r="V129"/>
      <c r="W129"/>
    </row>
    <row r="130" spans="7:23" x14ac:dyDescent="0.25">
      <c r="G130" s="54" t="s">
        <v>880</v>
      </c>
      <c r="H130" s="52" t="str">
        <f>IF(OR(M21="",M22=""),"",IF(AND(H110&lt;=3,H111&lt;=3),"+/-",IF(H110=MIN(H110:H111),"+","")))</f>
        <v/>
      </c>
      <c r="I130" s="71" t="str">
        <f>IF(OR(N21="",N22=""),"",IF(AND(I110&lt;=3,I111&lt;=3),"+/-",IF(I110=MIN(I110:I111),"+","")))</f>
        <v/>
      </c>
      <c r="J130" s="42"/>
      <c r="K130" s="42"/>
      <c r="L130" s="16"/>
      <c r="M130" s="16"/>
      <c r="N130" s="16"/>
      <c r="O130" s="16"/>
      <c r="P130" s="16"/>
      <c r="Q130"/>
      <c r="R130"/>
      <c r="S130"/>
      <c r="T130"/>
      <c r="U130"/>
      <c r="V130"/>
      <c r="W130"/>
    </row>
    <row r="131" spans="7:23" x14ac:dyDescent="0.25">
      <c r="G131" s="54" t="s">
        <v>881</v>
      </c>
      <c r="H131" s="52" t="str">
        <f>IF(OR(M21="",M23=""),"",IF(AND(H110&lt;=3,H111&lt;=3),"+/-",IF(H111=MIN(H110:H111),"+","")))</f>
        <v/>
      </c>
      <c r="I131" s="71" t="str">
        <f>IF(OR(N21="",N23=""),"",IF(AND(I110&lt;=3,I111&lt;=3),"+/-",IF(I111=MIN(I110:I111),"+","")))</f>
        <v/>
      </c>
      <c r="J131" s="42"/>
      <c r="K131" s="42"/>
      <c r="L131" s="16"/>
      <c r="M131" s="16"/>
      <c r="N131" s="16"/>
      <c r="O131" s="16"/>
      <c r="P131" s="16"/>
      <c r="Q131"/>
      <c r="R131"/>
      <c r="S131"/>
      <c r="T131"/>
      <c r="U131"/>
      <c r="V131"/>
      <c r="W131"/>
    </row>
    <row r="132" spans="7:23" x14ac:dyDescent="0.25">
      <c r="G132" s="54" t="s">
        <v>882</v>
      </c>
      <c r="H132" s="52" t="str">
        <f>IF(OR(M21="",M24=""),"",IF(OR(AND(H112&lt;=3,H113&lt;=3),AND(H112&lt;=3,H114&lt;=3,),AND(H112&lt;=3,H115&lt;=3)),"+/-",IF(H112=MIN(H112:H115),"+","")))</f>
        <v/>
      </c>
      <c r="I132" s="71" t="str">
        <f>IF(OR(N21="",N24=""),"",IF(OR(AND(I112&lt;=3,I113&lt;=3),AND(I112&lt;=3,I114&lt;=3,),AND(I112&lt;=3,I115&lt;=3)),"+/-",IF(I112=MIN(I112:I115),"+","")))</f>
        <v/>
      </c>
      <c r="J132" s="42"/>
      <c r="K132" s="42"/>
      <c r="L132" s="16"/>
      <c r="M132" s="16"/>
      <c r="N132" s="16"/>
      <c r="O132" s="16"/>
      <c r="P132" s="16"/>
      <c r="Q132"/>
      <c r="R132"/>
      <c r="S132"/>
      <c r="T132"/>
      <c r="U132"/>
      <c r="V132"/>
      <c r="W132"/>
    </row>
    <row r="133" spans="7:23" x14ac:dyDescent="0.25">
      <c r="G133" s="54" t="s">
        <v>883</v>
      </c>
      <c r="H133" s="52" t="str">
        <f>IF(OR(M21="",M25=""),"",IF(OR(AND(H112&lt;=3,H113&lt;=3),AND(H113&lt;=3,H114&lt;=3,),AND(H113&lt;=3,H115&lt;=3)),"+/-",IF(H113=MIN(H112:H115),"+","")))</f>
        <v/>
      </c>
      <c r="I133" s="71" t="str">
        <f>IF(OR(N21="",N25=""),"",IF(OR(AND(I112&lt;=3,I113&lt;=3),AND(I113&lt;=3,I114&lt;=3,),AND(I113&lt;=3,I115&lt;=3)),"+/-",IF(I113=MIN(I112:I115),"+","")))</f>
        <v/>
      </c>
      <c r="J133" s="42"/>
      <c r="K133" s="42"/>
      <c r="L133" s="16"/>
      <c r="M133" s="16"/>
      <c r="N133" s="16"/>
      <c r="O133" s="16"/>
      <c r="P133" s="16"/>
      <c r="Q133"/>
      <c r="R133"/>
      <c r="S133"/>
      <c r="T133"/>
      <c r="U133"/>
      <c r="V133"/>
      <c r="W133"/>
    </row>
    <row r="134" spans="7:23" x14ac:dyDescent="0.25">
      <c r="G134" s="54" t="s">
        <v>884</v>
      </c>
      <c r="H134" s="52" t="str">
        <f>IF(OR(M21="",M26=""),"",IF(OR(AND(H114&lt;=3,H115&lt;=3),AND(H114&lt;=3,H112&lt;=3,),AND(H114&lt;=3,H113&lt;=3)),"+/-",IF(H114=MIN(H112:H115),"+","")))</f>
        <v/>
      </c>
      <c r="I134" s="71" t="str">
        <f>IF(OR(N21="",N26=""),"",IF(OR(AND(I114&lt;=3,I115&lt;=3),AND(I114&lt;=3,I112&lt;=3,),AND(I114&lt;=3,I113&lt;=3)),"+/-",IF(I114=MIN(I112:I115),"+","")))</f>
        <v/>
      </c>
      <c r="J134" s="42"/>
      <c r="K134" s="42"/>
      <c r="L134" s="16"/>
      <c r="M134" s="16"/>
      <c r="N134" s="16"/>
      <c r="O134" s="16"/>
      <c r="P134" s="16"/>
      <c r="Q134"/>
      <c r="R134"/>
      <c r="S134"/>
      <c r="T134"/>
      <c r="U134"/>
      <c r="V134"/>
      <c r="W134"/>
    </row>
    <row r="135" spans="7:23" x14ac:dyDescent="0.25">
      <c r="G135" s="54" t="s">
        <v>885</v>
      </c>
      <c r="H135" s="52" t="str">
        <f>IF(OR(M21="",M27=""),"",IF(OR(AND(H115&lt;=3,H112&lt;=3),AND(H115&lt;=3,H113&lt;=3,),AND(H115&lt;=3,H114&lt;=3)),"+/-",IF(H115=MIN(H112:H115),"+","")))</f>
        <v/>
      </c>
      <c r="I135" s="71" t="str">
        <f>IF(OR(N21="",N27=""),"",IF(OR(AND(I115&lt;=3,I112&lt;=3),AND(I115&lt;=3,I113&lt;=3,),AND(I115&lt;=3,I114&lt;=3)),"+/-",IF(I115=MIN(I112:I115),"+","")))</f>
        <v/>
      </c>
      <c r="J135" s="42"/>
      <c r="K135" s="42"/>
      <c r="L135" s="16"/>
      <c r="M135" s="16"/>
      <c r="N135" s="16"/>
      <c r="O135" s="16"/>
      <c r="P135" s="16"/>
      <c r="Q135"/>
      <c r="R135"/>
      <c r="S135"/>
      <c r="T135"/>
      <c r="U135"/>
      <c r="V135"/>
      <c r="W135"/>
    </row>
    <row r="136" spans="7:23" s="42" customFormat="1" x14ac:dyDescent="0.25"/>
    <row r="137" spans="7:23" x14ac:dyDescent="0.25">
      <c r="G137" s="54" t="s">
        <v>1541</v>
      </c>
      <c r="H137" s="58" t="s">
        <v>86</v>
      </c>
      <c r="I137" s="58" t="s">
        <v>87</v>
      </c>
      <c r="J137" s="42"/>
      <c r="K137" s="42"/>
      <c r="L137" s="16"/>
      <c r="M137" s="16"/>
      <c r="N137" s="16"/>
      <c r="O137" s="16"/>
      <c r="P137" s="16"/>
      <c r="Q137"/>
      <c r="R137"/>
      <c r="S137"/>
      <c r="T137"/>
      <c r="U137"/>
      <c r="V137"/>
      <c r="W137"/>
    </row>
    <row r="138" spans="7:23" x14ac:dyDescent="0.25">
      <c r="G138" s="52" t="s">
        <v>199</v>
      </c>
      <c r="H138" s="52" t="str">
        <f>IF(H124="","",IF($H118&lt;=35,IF(H124&lt;=1,"",IF(H124&gt;=2,"+","+/-")),IF($H118&lt;=37,IF(H124&lt;1.5,"",IF(H124&gt;=3,"+","+/-")),IF(H124&lt;3,"",IF(H124&gt;=6,"+",IF(H124&gt;=3,"+/-",""))))))</f>
        <v>+</v>
      </c>
      <c r="I138" s="52" t="str">
        <f t="shared" ref="I138" si="17">IF(I124="","",IF($H118&lt;=35,IF(I124&lt;=1,"",IF(I124&gt;=2,"+","+/-")),IF($H118&lt;=37,IF(I124&lt;1.5,"",IF(I124&gt;=3,"+","+/-")),IF(I124&lt;3,"",IF(I124&gt;=6,"+",IF(I124&gt;=3,"+/-",""))))))</f>
        <v/>
      </c>
      <c r="J138" s="42"/>
      <c r="K138" s="42"/>
      <c r="L138" s="16"/>
      <c r="M138" s="16"/>
      <c r="N138" s="16"/>
      <c r="O138" s="16"/>
      <c r="P138" s="16"/>
      <c r="Q138"/>
      <c r="R138"/>
      <c r="S138"/>
      <c r="T138"/>
      <c r="U138"/>
      <c r="V138"/>
      <c r="W138"/>
    </row>
    <row r="139" spans="7:23" x14ac:dyDescent="0.25">
      <c r="G139" s="52" t="s">
        <v>856</v>
      </c>
      <c r="H139" s="52" t="str">
        <f t="shared" ref="H139:I139" si="18">IF(H125="","",IF($H119&lt;=35,IF(H125&lt;=1,"",IF(H125&gt;=2,"+","+/-")),IF($H119&lt;=37,IF(H125&lt;1.5,"",IF(H125&gt;=3,"+","+/-")),IF(H125&lt;3,"",IF(H125&gt;=6,"+",IF(H125&gt;=3,"+/-",""))))))</f>
        <v/>
      </c>
      <c r="I139" s="52" t="str">
        <f t="shared" si="18"/>
        <v/>
      </c>
      <c r="J139" s="42"/>
      <c r="K139" s="42"/>
      <c r="L139" s="16"/>
      <c r="M139" s="16"/>
      <c r="N139" s="16"/>
      <c r="O139" s="16"/>
      <c r="P139" s="16"/>
      <c r="Q139"/>
      <c r="R139"/>
      <c r="S139"/>
      <c r="T139"/>
      <c r="U139"/>
      <c r="V139"/>
      <c r="W139"/>
    </row>
    <row r="140" spans="7:23" x14ac:dyDescent="0.25">
      <c r="G140" s="52" t="s">
        <v>796</v>
      </c>
      <c r="H140" s="52" t="str">
        <f t="shared" ref="H140:I140" si="19">IF(H126="","",IF($H120&lt;=35,IF(H126&lt;=1,"",IF(H126&gt;=2,"+","+/-")),IF($H120&lt;=37,IF(H126&lt;1.5,"",IF(H126&gt;=3,"+","+/-")),IF(H126&lt;3,"",IF(H126&gt;=6,"+",IF(H126&gt;=3,"+/-",""))))))</f>
        <v/>
      </c>
      <c r="I140" s="52" t="str">
        <f t="shared" si="19"/>
        <v/>
      </c>
      <c r="J140" s="42"/>
      <c r="K140" s="42"/>
      <c r="L140" s="16"/>
      <c r="M140" s="16"/>
      <c r="N140" s="16"/>
      <c r="O140" s="16"/>
      <c r="P140" s="16"/>
      <c r="Q140"/>
      <c r="R140"/>
      <c r="S140"/>
      <c r="T140"/>
      <c r="U140"/>
      <c r="V140"/>
      <c r="W140"/>
    </row>
    <row r="141" spans="7:23" x14ac:dyDescent="0.25">
      <c r="G141" s="52" t="s">
        <v>798</v>
      </c>
      <c r="H141" s="52" t="str">
        <f t="shared" ref="H141:I141" si="20">IF(H127="","",IF($H121&lt;=35,IF(H127&lt;=1,"",IF(H127&gt;=2,"+","+/-")),IF($H121&lt;=37,IF(H127&lt;1.5,"",IF(H127&gt;=3,"+","+/-")),IF(H127&lt;3,"",IF(H127&gt;=6,"+",IF(H127&gt;=3,"+/-",""))))))</f>
        <v/>
      </c>
      <c r="I141" s="52" t="str">
        <f t="shared" si="20"/>
        <v/>
      </c>
      <c r="J141" s="42"/>
      <c r="K141" s="42"/>
      <c r="L141" s="16"/>
      <c r="M141" s="16"/>
      <c r="N141" s="16"/>
      <c r="O141" s="16"/>
      <c r="P141" s="16"/>
      <c r="Q141"/>
      <c r="R141"/>
      <c r="S141"/>
      <c r="T141"/>
      <c r="U141"/>
      <c r="V141"/>
      <c r="W141"/>
    </row>
    <row r="142" spans="7:23" x14ac:dyDescent="0.25">
      <c r="G142" s="52" t="s">
        <v>991</v>
      </c>
      <c r="H142" s="52" t="str">
        <f>IF(OR(H138="+/-",H140="+/-",H141="+/-"),"+/-",(IF(AND(H138="+",H139="+",H140="",H141=""),"Methicillin Resistant Non-SA",IF(AND(H138="+",H139="",H141="+"),"Methicillin Sensitive SA",IF(AND(H138="+",H139="+",H140="",H141="+"),"HA-Methicillin Resistant SA",IF(AND(H138="+",H139="+",H140="+",H141="+"),"CA-Methicillin Resistant SA",""))))))</f>
        <v/>
      </c>
      <c r="I142" s="52" t="str">
        <f t="shared" ref="I142" si="21">IF(OR(I138="+/-",I140="+/-",I141="+/-"),"+/-",(IF(AND(I138="+",I139="+",I140="",I141=""),"Methicillin Resistant Non-SA",IF(AND(I138="+",I139="",I141="+"),"Methicillin Sensitive SA",IF(AND(I138="+",I139="+",I140="",I141="+"),"HA-Methicillin Resistant SA",IF(AND(I138="+",I139="+",I140="+",I141="+"),"CA-Methicillin Resistant SA",""))))))</f>
        <v/>
      </c>
      <c r="J142" s="42"/>
      <c r="K142" s="42"/>
      <c r="L142" s="16"/>
      <c r="M142" s="16"/>
      <c r="N142" s="16"/>
      <c r="O142" s="16"/>
      <c r="P142" s="16"/>
      <c r="Q142"/>
      <c r="R142"/>
      <c r="S142"/>
      <c r="T142"/>
      <c r="U142"/>
      <c r="V142"/>
      <c r="W142"/>
    </row>
  </sheetData>
  <mergeCells count="4">
    <mergeCell ref="A1:E1"/>
    <mergeCell ref="F1:J1"/>
    <mergeCell ref="K1:M1"/>
    <mergeCell ref="N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7"/>
  <sheetViews>
    <sheetView workbookViewId="0">
      <selection activeCell="D38" sqref="D38"/>
    </sheetView>
  </sheetViews>
  <sheetFormatPr defaultRowHeight="15" x14ac:dyDescent="0.25"/>
  <cols>
    <col min="1" max="1" width="35.5703125" style="16" customWidth="1"/>
    <col min="2" max="2" width="28.5703125" style="16" customWidth="1"/>
    <col min="3" max="3" width="33.5703125" style="16" customWidth="1"/>
    <col min="4" max="4" width="41.5703125" style="16" customWidth="1"/>
    <col min="5" max="5" width="22" style="16" customWidth="1"/>
    <col min="6" max="16384" width="9.140625" style="16"/>
  </cols>
  <sheetData>
    <row r="1" spans="1:7" x14ac:dyDescent="0.25">
      <c r="A1" s="48" t="s">
        <v>233</v>
      </c>
      <c r="B1" s="48" t="s">
        <v>996</v>
      </c>
      <c r="C1" s="48" t="s">
        <v>235</v>
      </c>
      <c r="D1" s="48" t="s">
        <v>236</v>
      </c>
      <c r="E1" s="48" t="s">
        <v>997</v>
      </c>
      <c r="F1" s="48" t="s">
        <v>237</v>
      </c>
      <c r="G1" s="48" t="s">
        <v>998</v>
      </c>
    </row>
    <row r="2" spans="1:7" x14ac:dyDescent="0.25">
      <c r="A2" s="42" t="s">
        <v>238</v>
      </c>
      <c r="B2" s="42" t="s">
        <v>238</v>
      </c>
      <c r="C2" s="42" t="s">
        <v>239</v>
      </c>
      <c r="D2" s="42" t="s">
        <v>240</v>
      </c>
      <c r="E2" s="49" t="s">
        <v>999</v>
      </c>
      <c r="F2" s="42">
        <v>20</v>
      </c>
      <c r="G2" s="42" t="s">
        <v>1000</v>
      </c>
    </row>
    <row r="3" spans="1:7" x14ac:dyDescent="0.25">
      <c r="A3" s="42" t="s">
        <v>241</v>
      </c>
      <c r="B3" s="42" t="s">
        <v>241</v>
      </c>
      <c r="C3" s="42" t="s">
        <v>239</v>
      </c>
      <c r="D3" s="42" t="s">
        <v>242</v>
      </c>
      <c r="E3" s="49" t="s">
        <v>999</v>
      </c>
      <c r="F3" s="42">
        <v>100</v>
      </c>
      <c r="G3" s="42" t="s">
        <v>1001</v>
      </c>
    </row>
    <row r="4" spans="1:7" x14ac:dyDescent="0.25">
      <c r="A4" s="42" t="s">
        <v>137</v>
      </c>
      <c r="B4" s="42" t="s">
        <v>137</v>
      </c>
      <c r="C4" s="42" t="s">
        <v>239</v>
      </c>
      <c r="D4" s="42" t="s">
        <v>240</v>
      </c>
      <c r="E4" s="49" t="s">
        <v>999</v>
      </c>
      <c r="F4" s="42">
        <v>100</v>
      </c>
      <c r="G4" s="42" t="s">
        <v>1002</v>
      </c>
    </row>
    <row r="5" spans="1:7" x14ac:dyDescent="0.25">
      <c r="A5" s="42" t="s">
        <v>243</v>
      </c>
      <c r="B5" s="42" t="s">
        <v>243</v>
      </c>
      <c r="C5" s="42" t="s">
        <v>239</v>
      </c>
      <c r="D5" s="42"/>
      <c r="E5" s="49" t="s">
        <v>999</v>
      </c>
      <c r="F5" s="42">
        <v>100</v>
      </c>
      <c r="G5" s="42" t="s">
        <v>1003</v>
      </c>
    </row>
    <row r="6" spans="1:7" x14ac:dyDescent="0.25">
      <c r="A6" s="42" t="s">
        <v>244</v>
      </c>
      <c r="B6" s="42" t="s">
        <v>245</v>
      </c>
      <c r="C6" s="42" t="s">
        <v>246</v>
      </c>
      <c r="D6" s="42" t="s">
        <v>247</v>
      </c>
      <c r="E6" s="49" t="s">
        <v>999</v>
      </c>
      <c r="F6" s="42">
        <v>50</v>
      </c>
      <c r="G6" s="42" t="s">
        <v>1004</v>
      </c>
    </row>
    <row r="7" spans="1:7" x14ac:dyDescent="0.25">
      <c r="A7" s="42" t="s">
        <v>248</v>
      </c>
      <c r="B7" s="42" t="s">
        <v>248</v>
      </c>
      <c r="C7" s="42" t="s">
        <v>239</v>
      </c>
      <c r="D7" s="42" t="s">
        <v>249</v>
      </c>
      <c r="E7" s="49" t="s">
        <v>999</v>
      </c>
      <c r="F7" s="42">
        <v>200</v>
      </c>
      <c r="G7" s="42" t="s">
        <v>1005</v>
      </c>
    </row>
    <row r="8" spans="1:7" x14ac:dyDescent="0.25">
      <c r="A8" s="42" t="s">
        <v>250</v>
      </c>
      <c r="B8" s="42" t="s">
        <v>250</v>
      </c>
      <c r="C8" s="42" t="s">
        <v>239</v>
      </c>
      <c r="D8" s="42" t="s">
        <v>251</v>
      </c>
      <c r="E8" s="49" t="s">
        <v>999</v>
      </c>
      <c r="F8" s="42">
        <v>100</v>
      </c>
      <c r="G8" s="42" t="s">
        <v>1006</v>
      </c>
    </row>
    <row r="9" spans="1:7" x14ac:dyDescent="0.25">
      <c r="A9" s="42" t="s">
        <v>252</v>
      </c>
      <c r="B9" s="42" t="s">
        <v>252</v>
      </c>
      <c r="C9" s="42" t="s">
        <v>239</v>
      </c>
      <c r="D9" s="42"/>
      <c r="E9" s="49" t="s">
        <v>999</v>
      </c>
      <c r="F9" s="42">
        <v>30</v>
      </c>
      <c r="G9" s="42" t="s">
        <v>1007</v>
      </c>
    </row>
    <row r="10" spans="1:7" x14ac:dyDescent="0.25">
      <c r="A10" s="42" t="s">
        <v>253</v>
      </c>
      <c r="B10" s="42" t="s">
        <v>253</v>
      </c>
      <c r="C10" s="42" t="s">
        <v>239</v>
      </c>
      <c r="D10" s="42"/>
      <c r="E10" s="49" t="s">
        <v>999</v>
      </c>
      <c r="F10" s="42">
        <v>50</v>
      </c>
      <c r="G10" s="42" t="s">
        <v>1008</v>
      </c>
    </row>
    <row r="11" spans="1:7" x14ac:dyDescent="0.25">
      <c r="A11" s="42" t="s">
        <v>254</v>
      </c>
      <c r="B11" s="42" t="s">
        <v>254</v>
      </c>
      <c r="C11" s="42" t="s">
        <v>239</v>
      </c>
      <c r="D11" s="42"/>
      <c r="E11" s="49" t="s">
        <v>999</v>
      </c>
      <c r="F11" s="42">
        <v>40</v>
      </c>
      <c r="G11" s="42" t="s">
        <v>1009</v>
      </c>
    </row>
    <row r="12" spans="1:7" x14ac:dyDescent="0.25">
      <c r="A12" s="42" t="s">
        <v>218</v>
      </c>
      <c r="B12" s="42" t="s">
        <v>218</v>
      </c>
      <c r="C12" s="42" t="s">
        <v>239</v>
      </c>
      <c r="D12" s="42"/>
      <c r="E12" s="49" t="s">
        <v>999</v>
      </c>
      <c r="F12" s="42">
        <v>20</v>
      </c>
      <c r="G12" s="42" t="s">
        <v>1010</v>
      </c>
    </row>
    <row r="13" spans="1:7" x14ac:dyDescent="0.25">
      <c r="A13" s="42" t="s">
        <v>255</v>
      </c>
      <c r="B13" s="42" t="s">
        <v>255</v>
      </c>
      <c r="C13" s="42" t="s">
        <v>239</v>
      </c>
      <c r="D13" s="42"/>
      <c r="E13" s="49" t="s">
        <v>999</v>
      </c>
      <c r="F13" s="42">
        <v>30</v>
      </c>
      <c r="G13" s="42" t="s">
        <v>1011</v>
      </c>
    </row>
    <row r="14" spans="1:7" x14ac:dyDescent="0.25">
      <c r="A14" s="42" t="s">
        <v>219</v>
      </c>
      <c r="B14" s="42" t="s">
        <v>219</v>
      </c>
      <c r="C14" s="42" t="s">
        <v>239</v>
      </c>
      <c r="D14" s="42"/>
      <c r="E14" s="49" t="s">
        <v>999</v>
      </c>
      <c r="F14" s="42">
        <v>20</v>
      </c>
      <c r="G14" s="42" t="s">
        <v>1012</v>
      </c>
    </row>
    <row r="15" spans="1:7" x14ac:dyDescent="0.25">
      <c r="A15" s="42" t="s">
        <v>220</v>
      </c>
      <c r="B15" s="42" t="s">
        <v>220</v>
      </c>
      <c r="C15" s="42" t="s">
        <v>239</v>
      </c>
      <c r="D15" s="42" t="s">
        <v>255</v>
      </c>
      <c r="E15" s="49" t="s">
        <v>999</v>
      </c>
      <c r="F15" s="42">
        <v>100</v>
      </c>
      <c r="G15" s="42" t="s">
        <v>1013</v>
      </c>
    </row>
    <row r="16" spans="1:7" x14ac:dyDescent="0.25">
      <c r="A16" s="42" t="s">
        <v>256</v>
      </c>
      <c r="B16" s="42" t="s">
        <v>256</v>
      </c>
      <c r="C16" s="42" t="s">
        <v>239</v>
      </c>
      <c r="D16" s="42"/>
      <c r="E16" s="49" t="s">
        <v>999</v>
      </c>
      <c r="F16" s="42">
        <v>50</v>
      </c>
      <c r="G16" s="42" t="s">
        <v>1014</v>
      </c>
    </row>
    <row r="17" spans="1:7" x14ac:dyDescent="0.25">
      <c r="A17" s="42" t="s">
        <v>257</v>
      </c>
      <c r="B17" s="42" t="s">
        <v>257</v>
      </c>
      <c r="C17" s="42" t="s">
        <v>239</v>
      </c>
      <c r="D17" s="42"/>
      <c r="E17" s="49" t="s">
        <v>999</v>
      </c>
      <c r="F17" s="42">
        <v>30</v>
      </c>
      <c r="G17" s="42" t="s">
        <v>1015</v>
      </c>
    </row>
    <row r="18" spans="1:7" x14ac:dyDescent="0.25">
      <c r="A18" s="42" t="s">
        <v>221</v>
      </c>
      <c r="B18" s="42" t="s">
        <v>221</v>
      </c>
      <c r="C18" s="42" t="s">
        <v>239</v>
      </c>
      <c r="D18" s="42"/>
      <c r="E18" s="49" t="s">
        <v>999</v>
      </c>
      <c r="F18" s="42">
        <v>30</v>
      </c>
      <c r="G18" s="42" t="s">
        <v>1016</v>
      </c>
    </row>
    <row r="19" spans="1:7" x14ac:dyDescent="0.25">
      <c r="A19" s="42" t="s">
        <v>258</v>
      </c>
      <c r="B19" s="42" t="s">
        <v>258</v>
      </c>
      <c r="C19" s="42" t="s">
        <v>239</v>
      </c>
      <c r="D19" s="42"/>
      <c r="E19" s="49" t="s">
        <v>999</v>
      </c>
      <c r="F19" s="42">
        <v>40</v>
      </c>
      <c r="G19" s="42" t="s">
        <v>1017</v>
      </c>
    </row>
    <row r="20" spans="1:7" x14ac:dyDescent="0.25">
      <c r="A20" s="42" t="s">
        <v>138</v>
      </c>
      <c r="B20" s="42" t="s">
        <v>138</v>
      </c>
      <c r="C20" s="42" t="s">
        <v>239</v>
      </c>
      <c r="D20" s="42"/>
      <c r="E20" s="49" t="s">
        <v>999</v>
      </c>
      <c r="F20" s="42">
        <v>50</v>
      </c>
      <c r="G20" s="42" t="s">
        <v>1018</v>
      </c>
    </row>
    <row r="21" spans="1:7" x14ac:dyDescent="0.25">
      <c r="A21" s="42" t="s">
        <v>139</v>
      </c>
      <c r="B21" s="42" t="s">
        <v>139</v>
      </c>
      <c r="C21" s="42" t="s">
        <v>239</v>
      </c>
      <c r="D21" s="42"/>
      <c r="E21" s="49" t="s">
        <v>999</v>
      </c>
      <c r="F21" s="42">
        <v>100</v>
      </c>
      <c r="G21" s="42" t="s">
        <v>1019</v>
      </c>
    </row>
    <row r="22" spans="1:7" x14ac:dyDescent="0.25">
      <c r="A22" s="42" t="s">
        <v>140</v>
      </c>
      <c r="B22" s="42" t="s">
        <v>140</v>
      </c>
      <c r="C22" s="42" t="s">
        <v>239</v>
      </c>
      <c r="D22" s="42"/>
      <c r="E22" s="49" t="s">
        <v>999</v>
      </c>
      <c r="F22" s="42">
        <v>20</v>
      </c>
      <c r="G22" s="42" t="s">
        <v>1020</v>
      </c>
    </row>
    <row r="23" spans="1:7" x14ac:dyDescent="0.25">
      <c r="A23" s="42" t="s">
        <v>259</v>
      </c>
      <c r="B23" s="42" t="s">
        <v>260</v>
      </c>
      <c r="C23" s="42" t="s">
        <v>261</v>
      </c>
      <c r="D23" s="42" t="s">
        <v>262</v>
      </c>
      <c r="E23" s="49" t="s">
        <v>999</v>
      </c>
      <c r="F23" s="42">
        <v>100</v>
      </c>
      <c r="G23" s="42" t="s">
        <v>1021</v>
      </c>
    </row>
    <row r="24" spans="1:7" x14ac:dyDescent="0.25">
      <c r="A24" s="42" t="s">
        <v>263</v>
      </c>
      <c r="B24" s="42" t="s">
        <v>264</v>
      </c>
      <c r="C24" s="42" t="s">
        <v>265</v>
      </c>
      <c r="D24" s="42"/>
      <c r="E24" s="49" t="s">
        <v>999</v>
      </c>
      <c r="F24" s="42">
        <v>40</v>
      </c>
      <c r="G24" s="42" t="s">
        <v>1022</v>
      </c>
    </row>
    <row r="25" spans="1:7" x14ac:dyDescent="0.25">
      <c r="A25" s="42" t="s">
        <v>266</v>
      </c>
      <c r="B25" s="42" t="s">
        <v>266</v>
      </c>
      <c r="C25" s="42" t="s">
        <v>239</v>
      </c>
      <c r="D25" s="42" t="s">
        <v>267</v>
      </c>
      <c r="E25" s="49" t="s">
        <v>999</v>
      </c>
      <c r="F25" s="42">
        <v>100</v>
      </c>
      <c r="G25" s="42" t="s">
        <v>1023</v>
      </c>
    </row>
    <row r="26" spans="1:7" x14ac:dyDescent="0.25">
      <c r="A26" s="42" t="s">
        <v>268</v>
      </c>
      <c r="B26" s="42" t="s">
        <v>268</v>
      </c>
      <c r="C26" s="42" t="s">
        <v>239</v>
      </c>
      <c r="D26" s="42"/>
      <c r="E26" s="49" t="s">
        <v>999</v>
      </c>
      <c r="F26" s="42">
        <v>200</v>
      </c>
      <c r="G26" s="42" t="s">
        <v>1024</v>
      </c>
    </row>
    <row r="27" spans="1:7" x14ac:dyDescent="0.25">
      <c r="A27" s="42" t="s">
        <v>269</v>
      </c>
      <c r="B27" s="42" t="s">
        <v>269</v>
      </c>
      <c r="C27" s="42" t="s">
        <v>239</v>
      </c>
      <c r="D27" s="42"/>
      <c r="E27" s="49" t="s">
        <v>999</v>
      </c>
      <c r="F27" s="42">
        <v>100</v>
      </c>
      <c r="G27" s="42" t="s">
        <v>1025</v>
      </c>
    </row>
    <row r="28" spans="1:7" x14ac:dyDescent="0.25">
      <c r="A28" s="42" t="s">
        <v>270</v>
      </c>
      <c r="B28" s="42" t="s">
        <v>270</v>
      </c>
      <c r="C28" s="42" t="s">
        <v>239</v>
      </c>
      <c r="D28" s="42"/>
      <c r="E28" s="49" t="s">
        <v>999</v>
      </c>
      <c r="F28" s="42">
        <v>30</v>
      </c>
      <c r="G28" s="42" t="s">
        <v>1026</v>
      </c>
    </row>
    <row r="29" spans="1:7" x14ac:dyDescent="0.25">
      <c r="A29" s="42" t="s">
        <v>271</v>
      </c>
      <c r="B29" s="42" t="s">
        <v>271</v>
      </c>
      <c r="C29" s="42" t="s">
        <v>239</v>
      </c>
      <c r="D29" s="42"/>
      <c r="E29" s="49" t="s">
        <v>999</v>
      </c>
      <c r="F29" s="42">
        <v>200</v>
      </c>
      <c r="G29" s="42" t="s">
        <v>1027</v>
      </c>
    </row>
    <row r="30" spans="1:7" x14ac:dyDescent="0.25">
      <c r="A30" s="42" t="s">
        <v>141</v>
      </c>
      <c r="B30" s="42" t="s">
        <v>141</v>
      </c>
      <c r="C30" s="42" t="s">
        <v>239</v>
      </c>
      <c r="D30" s="42"/>
      <c r="E30" s="49" t="s">
        <v>999</v>
      </c>
      <c r="F30" s="42">
        <v>20</v>
      </c>
      <c r="G30" s="42" t="s">
        <v>1028</v>
      </c>
    </row>
    <row r="31" spans="1:7" x14ac:dyDescent="0.25">
      <c r="A31" s="42" t="s">
        <v>272</v>
      </c>
      <c r="B31" s="42" t="s">
        <v>272</v>
      </c>
      <c r="C31" s="42" t="s">
        <v>239</v>
      </c>
      <c r="D31" s="42"/>
      <c r="E31" s="49" t="s">
        <v>999</v>
      </c>
      <c r="F31" s="42">
        <v>40</v>
      </c>
      <c r="G31" s="42" t="s">
        <v>1029</v>
      </c>
    </row>
    <row r="32" spans="1:7" x14ac:dyDescent="0.25">
      <c r="A32" s="42" t="s">
        <v>142</v>
      </c>
      <c r="B32" s="42" t="s">
        <v>142</v>
      </c>
      <c r="C32" s="42" t="s">
        <v>239</v>
      </c>
      <c r="D32" s="42"/>
      <c r="E32" s="49" t="s">
        <v>999</v>
      </c>
      <c r="F32" s="42">
        <v>30</v>
      </c>
      <c r="G32" s="42" t="s">
        <v>1030</v>
      </c>
    </row>
    <row r="33" spans="1:7" x14ac:dyDescent="0.25">
      <c r="A33" s="42" t="s">
        <v>273</v>
      </c>
      <c r="B33" s="42" t="s">
        <v>273</v>
      </c>
      <c r="C33" s="42" t="s">
        <v>239</v>
      </c>
      <c r="D33" s="42"/>
      <c r="E33" s="49" t="s">
        <v>999</v>
      </c>
      <c r="F33" s="42">
        <v>30</v>
      </c>
      <c r="G33" s="42" t="s">
        <v>1031</v>
      </c>
    </row>
    <row r="34" spans="1:7" x14ac:dyDescent="0.25">
      <c r="A34" s="42" t="s">
        <v>274</v>
      </c>
      <c r="B34" s="42" t="s">
        <v>274</v>
      </c>
      <c r="C34" s="42" t="s">
        <v>239</v>
      </c>
      <c r="D34" s="42"/>
      <c r="E34" s="49" t="s">
        <v>999</v>
      </c>
      <c r="F34" s="42">
        <v>20</v>
      </c>
      <c r="G34" s="42" t="s">
        <v>1032</v>
      </c>
    </row>
    <row r="35" spans="1:7" x14ac:dyDescent="0.25">
      <c r="A35" s="42" t="s">
        <v>275</v>
      </c>
      <c r="B35" s="42" t="s">
        <v>275</v>
      </c>
      <c r="C35" s="42" t="s">
        <v>239</v>
      </c>
      <c r="D35" s="42"/>
      <c r="E35" s="49" t="s">
        <v>999</v>
      </c>
      <c r="F35" s="42">
        <v>100</v>
      </c>
      <c r="G35" s="42" t="s">
        <v>1033</v>
      </c>
    </row>
    <row r="36" spans="1:7" x14ac:dyDescent="0.25">
      <c r="A36" s="42" t="s">
        <v>276</v>
      </c>
      <c r="B36" s="42" t="s">
        <v>276</v>
      </c>
      <c r="C36" s="42" t="s">
        <v>239</v>
      </c>
      <c r="D36" s="42"/>
      <c r="E36" s="49" t="s">
        <v>999</v>
      </c>
      <c r="F36" s="42">
        <v>20</v>
      </c>
      <c r="G36" s="42" t="s">
        <v>1034</v>
      </c>
    </row>
    <row r="37" spans="1:7" x14ac:dyDescent="0.25">
      <c r="A37" s="42" t="s">
        <v>277</v>
      </c>
      <c r="B37" s="42" t="s">
        <v>277</v>
      </c>
      <c r="C37" s="42" t="s">
        <v>239</v>
      </c>
      <c r="D37" s="42" t="s">
        <v>278</v>
      </c>
      <c r="E37" s="49" t="s">
        <v>999</v>
      </c>
      <c r="F37" s="42">
        <v>30</v>
      </c>
      <c r="G37" s="42" t="s">
        <v>1035</v>
      </c>
    </row>
    <row r="38" spans="1:7" x14ac:dyDescent="0.25">
      <c r="A38" s="42" t="s">
        <v>279</v>
      </c>
      <c r="B38" s="42" t="s">
        <v>279</v>
      </c>
      <c r="C38" s="42" t="s">
        <v>239</v>
      </c>
      <c r="D38" s="42"/>
      <c r="E38" s="49" t="s">
        <v>999</v>
      </c>
      <c r="F38" s="42">
        <v>50</v>
      </c>
      <c r="G38" s="42" t="s">
        <v>1036</v>
      </c>
    </row>
    <row r="39" spans="1:7" x14ac:dyDescent="0.25">
      <c r="A39" s="42" t="s">
        <v>280</v>
      </c>
      <c r="B39" s="42" t="s">
        <v>280</v>
      </c>
      <c r="C39" s="42" t="s">
        <v>239</v>
      </c>
      <c r="D39" s="42"/>
      <c r="E39" s="49" t="s">
        <v>999</v>
      </c>
      <c r="F39" s="42">
        <v>20</v>
      </c>
      <c r="G39" s="42" t="s">
        <v>1037</v>
      </c>
    </row>
    <row r="40" spans="1:7" x14ac:dyDescent="0.25">
      <c r="A40" s="42" t="s">
        <v>281</v>
      </c>
      <c r="B40" s="42" t="s">
        <v>281</v>
      </c>
      <c r="C40" s="42" t="s">
        <v>239</v>
      </c>
      <c r="D40" s="42"/>
      <c r="E40" s="49" t="s">
        <v>999</v>
      </c>
      <c r="F40" s="42">
        <v>100</v>
      </c>
      <c r="G40" s="42" t="s">
        <v>1038</v>
      </c>
    </row>
    <row r="41" spans="1:7" x14ac:dyDescent="0.25">
      <c r="A41" s="42" t="s">
        <v>282</v>
      </c>
      <c r="B41" s="42" t="s">
        <v>282</v>
      </c>
      <c r="C41" s="42" t="s">
        <v>239</v>
      </c>
      <c r="D41" s="42"/>
      <c r="E41" s="49" t="s">
        <v>999</v>
      </c>
      <c r="F41" s="42">
        <v>100</v>
      </c>
      <c r="G41" s="42" t="s">
        <v>1039</v>
      </c>
    </row>
    <row r="42" spans="1:7" x14ac:dyDescent="0.25">
      <c r="A42" s="42" t="s">
        <v>143</v>
      </c>
      <c r="B42" s="42" t="s">
        <v>143</v>
      </c>
      <c r="C42" s="42" t="s">
        <v>239</v>
      </c>
      <c r="D42" s="42"/>
      <c r="E42" s="49" t="s">
        <v>999</v>
      </c>
      <c r="F42" s="42">
        <v>100</v>
      </c>
      <c r="G42" s="42" t="s">
        <v>1040</v>
      </c>
    </row>
    <row r="43" spans="1:7" x14ac:dyDescent="0.25">
      <c r="A43" s="42" t="s">
        <v>283</v>
      </c>
      <c r="B43" s="42" t="s">
        <v>283</v>
      </c>
      <c r="C43" s="42" t="s">
        <v>239</v>
      </c>
      <c r="D43" s="42" t="s">
        <v>284</v>
      </c>
      <c r="E43" s="49" t="s">
        <v>999</v>
      </c>
      <c r="F43" s="42">
        <v>40</v>
      </c>
      <c r="G43" s="42" t="s">
        <v>1041</v>
      </c>
    </row>
    <row r="44" spans="1:7" x14ac:dyDescent="0.25">
      <c r="A44" s="42" t="s">
        <v>285</v>
      </c>
      <c r="B44" s="42" t="s">
        <v>286</v>
      </c>
      <c r="C44" s="42" t="s">
        <v>287</v>
      </c>
      <c r="D44" s="42" t="s">
        <v>288</v>
      </c>
      <c r="E44" s="49" t="s">
        <v>999</v>
      </c>
      <c r="F44" s="42">
        <v>40</v>
      </c>
      <c r="G44" s="42" t="s">
        <v>1042</v>
      </c>
    </row>
    <row r="45" spans="1:7" x14ac:dyDescent="0.25">
      <c r="A45" s="42" t="s">
        <v>289</v>
      </c>
      <c r="B45" s="42" t="s">
        <v>290</v>
      </c>
      <c r="C45" s="42" t="s">
        <v>291</v>
      </c>
      <c r="D45" s="42"/>
      <c r="E45" s="49" t="s">
        <v>999</v>
      </c>
      <c r="F45" s="42">
        <v>30</v>
      </c>
      <c r="G45" s="42" t="s">
        <v>1043</v>
      </c>
    </row>
    <row r="46" spans="1:7" x14ac:dyDescent="0.25">
      <c r="A46" s="42" t="s">
        <v>292</v>
      </c>
      <c r="B46" s="42" t="s">
        <v>293</v>
      </c>
      <c r="C46" s="42" t="s">
        <v>294</v>
      </c>
      <c r="D46" s="42" t="s">
        <v>295</v>
      </c>
      <c r="E46" s="49" t="s">
        <v>999</v>
      </c>
      <c r="F46" s="42">
        <v>20</v>
      </c>
      <c r="G46" s="42" t="s">
        <v>1044</v>
      </c>
    </row>
    <row r="47" spans="1:7" x14ac:dyDescent="0.25">
      <c r="A47" s="42" t="s">
        <v>296</v>
      </c>
      <c r="B47" s="42" t="s">
        <v>296</v>
      </c>
      <c r="C47" s="42" t="s">
        <v>239</v>
      </c>
      <c r="D47" s="42"/>
      <c r="E47" s="49" t="s">
        <v>999</v>
      </c>
      <c r="F47" s="42">
        <v>20</v>
      </c>
      <c r="G47" s="42" t="s">
        <v>1045</v>
      </c>
    </row>
    <row r="48" spans="1:7" x14ac:dyDescent="0.25">
      <c r="A48" s="42" t="s">
        <v>297</v>
      </c>
      <c r="B48" s="42" t="s">
        <v>297</v>
      </c>
      <c r="C48" s="42" t="s">
        <v>239</v>
      </c>
      <c r="D48" s="42"/>
      <c r="E48" s="49" t="s">
        <v>999</v>
      </c>
      <c r="F48" s="42">
        <v>40</v>
      </c>
      <c r="G48" s="42" t="s">
        <v>1046</v>
      </c>
    </row>
    <row r="49" spans="1:7" x14ac:dyDescent="0.25">
      <c r="A49" s="42" t="s">
        <v>298</v>
      </c>
      <c r="B49" s="42" t="s">
        <v>298</v>
      </c>
      <c r="C49" s="42" t="s">
        <v>239</v>
      </c>
      <c r="D49" s="42"/>
      <c r="E49" s="49" t="s">
        <v>999</v>
      </c>
      <c r="F49" s="42">
        <v>20</v>
      </c>
      <c r="G49" s="42" t="s">
        <v>1047</v>
      </c>
    </row>
    <row r="50" spans="1:7" x14ac:dyDescent="0.25">
      <c r="A50" s="42" t="s">
        <v>299</v>
      </c>
      <c r="B50" s="42" t="s">
        <v>299</v>
      </c>
      <c r="C50" s="42" t="s">
        <v>239</v>
      </c>
      <c r="D50" s="42"/>
      <c r="E50" s="49" t="s">
        <v>999</v>
      </c>
      <c r="F50" s="42">
        <v>20</v>
      </c>
      <c r="G50" s="42" t="s">
        <v>1048</v>
      </c>
    </row>
    <row r="51" spans="1:7" x14ac:dyDescent="0.25">
      <c r="A51" s="42" t="s">
        <v>300</v>
      </c>
      <c r="B51" s="42" t="s">
        <v>300</v>
      </c>
      <c r="C51" s="42" t="s">
        <v>239</v>
      </c>
      <c r="D51" s="42"/>
      <c r="E51" s="49" t="s">
        <v>999</v>
      </c>
      <c r="F51" s="42">
        <v>30</v>
      </c>
      <c r="G51" s="42" t="s">
        <v>1049</v>
      </c>
    </row>
    <row r="52" spans="1:7" x14ac:dyDescent="0.25">
      <c r="A52" s="42" t="s">
        <v>144</v>
      </c>
      <c r="B52" s="42" t="s">
        <v>144</v>
      </c>
      <c r="C52" s="42" t="s">
        <v>239</v>
      </c>
      <c r="D52" s="42"/>
      <c r="E52" s="49" t="s">
        <v>999</v>
      </c>
      <c r="F52" s="42">
        <v>20</v>
      </c>
      <c r="G52" s="42" t="s">
        <v>1050</v>
      </c>
    </row>
    <row r="53" spans="1:7" x14ac:dyDescent="0.25">
      <c r="A53" s="42" t="s">
        <v>301</v>
      </c>
      <c r="B53" s="42" t="s">
        <v>301</v>
      </c>
      <c r="C53" s="42" t="s">
        <v>239</v>
      </c>
      <c r="D53" s="42"/>
      <c r="E53" s="49" t="s">
        <v>999</v>
      </c>
      <c r="F53" s="42">
        <v>40</v>
      </c>
      <c r="G53" s="42" t="s">
        <v>1051</v>
      </c>
    </row>
    <row r="54" spans="1:7" x14ac:dyDescent="0.25">
      <c r="A54" s="42" t="s">
        <v>302</v>
      </c>
      <c r="B54" s="42" t="s">
        <v>302</v>
      </c>
      <c r="C54" s="42" t="s">
        <v>239</v>
      </c>
      <c r="D54" s="42"/>
      <c r="E54" s="49" t="s">
        <v>999</v>
      </c>
      <c r="F54" s="42">
        <v>20</v>
      </c>
      <c r="G54" s="42" t="s">
        <v>1052</v>
      </c>
    </row>
    <row r="55" spans="1:7" x14ac:dyDescent="0.25">
      <c r="A55" s="42" t="s">
        <v>303</v>
      </c>
      <c r="B55" s="42" t="s">
        <v>303</v>
      </c>
      <c r="C55" s="42" t="s">
        <v>239</v>
      </c>
      <c r="D55" s="42"/>
      <c r="E55" s="49" t="s">
        <v>999</v>
      </c>
      <c r="F55" s="42">
        <v>20</v>
      </c>
      <c r="G55" s="42" t="s">
        <v>1053</v>
      </c>
    </row>
    <row r="56" spans="1:7" x14ac:dyDescent="0.25">
      <c r="A56" s="42" t="s">
        <v>304</v>
      </c>
      <c r="B56" s="42" t="s">
        <v>304</v>
      </c>
      <c r="C56" s="42" t="s">
        <v>239</v>
      </c>
      <c r="D56" s="42"/>
      <c r="E56" s="49" t="s">
        <v>999</v>
      </c>
      <c r="F56" s="42">
        <v>40</v>
      </c>
      <c r="G56" s="42" t="s">
        <v>1054</v>
      </c>
    </row>
    <row r="57" spans="1:7" x14ac:dyDescent="0.25">
      <c r="A57" s="42" t="s">
        <v>305</v>
      </c>
      <c r="B57" s="42" t="s">
        <v>305</v>
      </c>
      <c r="C57" s="42" t="s">
        <v>239</v>
      </c>
      <c r="D57" s="42" t="s">
        <v>306</v>
      </c>
      <c r="E57" s="49" t="s">
        <v>999</v>
      </c>
      <c r="F57" s="42">
        <v>20</v>
      </c>
      <c r="G57" s="42" t="s">
        <v>1055</v>
      </c>
    </row>
    <row r="58" spans="1:7" x14ac:dyDescent="0.25">
      <c r="A58" s="42" t="s">
        <v>307</v>
      </c>
      <c r="B58" s="42" t="s">
        <v>307</v>
      </c>
      <c r="C58" s="42" t="s">
        <v>239</v>
      </c>
      <c r="D58" s="42"/>
      <c r="E58" s="49" t="s">
        <v>999</v>
      </c>
      <c r="F58" s="42">
        <v>30</v>
      </c>
      <c r="G58" s="42" t="s">
        <v>1056</v>
      </c>
    </row>
    <row r="59" spans="1:7" x14ac:dyDescent="0.25">
      <c r="A59" s="42" t="s">
        <v>308</v>
      </c>
      <c r="B59" s="42" t="s">
        <v>308</v>
      </c>
      <c r="C59" s="42" t="s">
        <v>239</v>
      </c>
      <c r="D59" s="42" t="s">
        <v>309</v>
      </c>
      <c r="E59" s="49" t="s">
        <v>999</v>
      </c>
      <c r="F59" s="42">
        <v>50</v>
      </c>
      <c r="G59" s="42" t="s">
        <v>1057</v>
      </c>
    </row>
    <row r="60" spans="1:7" x14ac:dyDescent="0.25">
      <c r="A60" s="42" t="s">
        <v>310</v>
      </c>
      <c r="B60" s="42" t="s">
        <v>310</v>
      </c>
      <c r="C60" s="42" t="s">
        <v>239</v>
      </c>
      <c r="D60" s="42"/>
      <c r="E60" s="49" t="s">
        <v>999</v>
      </c>
      <c r="F60" s="42">
        <v>50</v>
      </c>
      <c r="G60" s="42" t="s">
        <v>1058</v>
      </c>
    </row>
    <row r="61" spans="1:7" x14ac:dyDescent="0.25">
      <c r="A61" s="42" t="s">
        <v>306</v>
      </c>
      <c r="B61" s="42" t="s">
        <v>306</v>
      </c>
      <c r="C61" s="42" t="s">
        <v>239</v>
      </c>
      <c r="D61" s="42" t="s">
        <v>311</v>
      </c>
      <c r="E61" s="49" t="s">
        <v>999</v>
      </c>
      <c r="F61" s="42">
        <v>40</v>
      </c>
      <c r="G61" s="42" t="s">
        <v>1059</v>
      </c>
    </row>
    <row r="62" spans="1:7" x14ac:dyDescent="0.25">
      <c r="A62" s="42" t="s">
        <v>145</v>
      </c>
      <c r="B62" s="42" t="s">
        <v>145</v>
      </c>
      <c r="C62" s="42" t="s">
        <v>239</v>
      </c>
      <c r="D62" s="42"/>
      <c r="E62" s="49" t="s">
        <v>999</v>
      </c>
      <c r="F62" s="42">
        <v>100</v>
      </c>
      <c r="G62" s="42" t="s">
        <v>1060</v>
      </c>
    </row>
    <row r="63" spans="1:7" x14ac:dyDescent="0.25">
      <c r="A63" s="42" t="s">
        <v>309</v>
      </c>
      <c r="B63" s="42" t="s">
        <v>309</v>
      </c>
      <c r="C63" s="42" t="s">
        <v>239</v>
      </c>
      <c r="D63" s="42" t="s">
        <v>312</v>
      </c>
      <c r="E63" s="49" t="s">
        <v>999</v>
      </c>
      <c r="F63" s="42">
        <v>50</v>
      </c>
      <c r="G63" s="42" t="s">
        <v>1061</v>
      </c>
    </row>
    <row r="64" spans="1:7" x14ac:dyDescent="0.25">
      <c r="A64" s="42" t="s">
        <v>313</v>
      </c>
      <c r="B64" s="42" t="s">
        <v>313</v>
      </c>
      <c r="C64" s="42" t="s">
        <v>239</v>
      </c>
      <c r="D64" s="42"/>
      <c r="E64" s="49" t="s">
        <v>999</v>
      </c>
      <c r="F64" s="42">
        <v>50</v>
      </c>
      <c r="G64" s="42" t="s">
        <v>1062</v>
      </c>
    </row>
    <row r="65" spans="1:7" x14ac:dyDescent="0.25">
      <c r="A65" s="42" t="s">
        <v>146</v>
      </c>
      <c r="B65" s="42" t="s">
        <v>146</v>
      </c>
      <c r="C65" s="42" t="s">
        <v>239</v>
      </c>
      <c r="D65" s="42"/>
      <c r="E65" s="49" t="s">
        <v>999</v>
      </c>
      <c r="F65" s="42">
        <v>30</v>
      </c>
      <c r="G65" s="42" t="s">
        <v>1063</v>
      </c>
    </row>
    <row r="66" spans="1:7" x14ac:dyDescent="0.25">
      <c r="A66" s="42" t="s">
        <v>147</v>
      </c>
      <c r="B66" s="42" t="s">
        <v>147</v>
      </c>
      <c r="C66" s="42" t="s">
        <v>239</v>
      </c>
      <c r="D66" s="42"/>
      <c r="E66" s="49" t="s">
        <v>999</v>
      </c>
      <c r="F66" s="42">
        <v>50</v>
      </c>
      <c r="G66" s="42" t="s">
        <v>1064</v>
      </c>
    </row>
    <row r="67" spans="1:7" x14ac:dyDescent="0.25">
      <c r="A67" s="42" t="s">
        <v>148</v>
      </c>
      <c r="B67" s="42" t="s">
        <v>148</v>
      </c>
      <c r="C67" s="42" t="s">
        <v>239</v>
      </c>
      <c r="D67" s="42"/>
      <c r="E67" s="49" t="s">
        <v>999</v>
      </c>
      <c r="F67" s="42">
        <v>40</v>
      </c>
      <c r="G67" s="42" t="s">
        <v>1065</v>
      </c>
    </row>
    <row r="68" spans="1:7" x14ac:dyDescent="0.25">
      <c r="A68" s="42" t="s">
        <v>149</v>
      </c>
      <c r="B68" s="42" t="s">
        <v>149</v>
      </c>
      <c r="C68" s="42" t="s">
        <v>239</v>
      </c>
      <c r="D68" s="42"/>
      <c r="E68" s="49" t="s">
        <v>999</v>
      </c>
      <c r="F68" s="42">
        <v>20</v>
      </c>
      <c r="G68" s="42" t="s">
        <v>1066</v>
      </c>
    </row>
    <row r="69" spans="1:7" x14ac:dyDescent="0.25">
      <c r="A69" s="42" t="s">
        <v>314</v>
      </c>
      <c r="B69" s="42" t="s">
        <v>314</v>
      </c>
      <c r="C69" s="42" t="s">
        <v>239</v>
      </c>
      <c r="D69" s="42"/>
      <c r="E69" s="49" t="s">
        <v>999</v>
      </c>
      <c r="F69" s="42">
        <v>30</v>
      </c>
      <c r="G69" s="42" t="s">
        <v>1067</v>
      </c>
    </row>
    <row r="70" spans="1:7" x14ac:dyDescent="0.25">
      <c r="A70" s="42" t="s">
        <v>222</v>
      </c>
      <c r="B70" s="42" t="s">
        <v>222</v>
      </c>
      <c r="C70" s="42" t="s">
        <v>239</v>
      </c>
      <c r="D70" s="42"/>
      <c r="E70" s="49" t="s">
        <v>999</v>
      </c>
      <c r="F70" s="42">
        <v>50</v>
      </c>
      <c r="G70" s="42" t="s">
        <v>1068</v>
      </c>
    </row>
    <row r="71" spans="1:7" x14ac:dyDescent="0.25">
      <c r="A71" s="42" t="s">
        <v>315</v>
      </c>
      <c r="B71" s="42" t="s">
        <v>315</v>
      </c>
      <c r="C71" s="42" t="s">
        <v>239</v>
      </c>
      <c r="D71" s="42"/>
      <c r="E71" s="49" t="s">
        <v>999</v>
      </c>
      <c r="F71" s="42">
        <v>30</v>
      </c>
      <c r="G71" s="42" t="s">
        <v>1069</v>
      </c>
    </row>
    <row r="72" spans="1:7" x14ac:dyDescent="0.25">
      <c r="A72" s="42" t="s">
        <v>316</v>
      </c>
      <c r="B72" s="42" t="s">
        <v>317</v>
      </c>
      <c r="C72" s="42" t="s">
        <v>318</v>
      </c>
      <c r="D72" s="42"/>
      <c r="E72" s="49" t="s">
        <v>999</v>
      </c>
      <c r="F72" s="42">
        <v>30</v>
      </c>
      <c r="G72" s="42" t="s">
        <v>1070</v>
      </c>
    </row>
    <row r="73" spans="1:7" x14ac:dyDescent="0.25">
      <c r="A73" s="42" t="s">
        <v>319</v>
      </c>
      <c r="B73" s="42" t="s">
        <v>319</v>
      </c>
      <c r="C73" s="42" t="s">
        <v>239</v>
      </c>
      <c r="D73" s="42"/>
      <c r="E73" s="49" t="s">
        <v>999</v>
      </c>
      <c r="F73" s="42">
        <v>20</v>
      </c>
      <c r="G73" s="42" t="s">
        <v>1071</v>
      </c>
    </row>
    <row r="74" spans="1:7" x14ac:dyDescent="0.25">
      <c r="A74" s="42" t="s">
        <v>320</v>
      </c>
      <c r="B74" s="42" t="s">
        <v>320</v>
      </c>
      <c r="C74" s="42" t="s">
        <v>239</v>
      </c>
      <c r="D74" s="42" t="s">
        <v>321</v>
      </c>
      <c r="E74" s="49" t="s">
        <v>999</v>
      </c>
      <c r="F74" s="42">
        <v>50</v>
      </c>
      <c r="G74" s="42" t="s">
        <v>1072</v>
      </c>
    </row>
    <row r="75" spans="1:7" x14ac:dyDescent="0.25">
      <c r="A75" s="42" t="s">
        <v>322</v>
      </c>
      <c r="B75" s="42" t="s">
        <v>322</v>
      </c>
      <c r="C75" s="42" t="s">
        <v>239</v>
      </c>
      <c r="D75" s="42"/>
      <c r="E75" s="49" t="s">
        <v>999</v>
      </c>
      <c r="F75" s="42">
        <v>40</v>
      </c>
      <c r="G75" s="42" t="s">
        <v>1073</v>
      </c>
    </row>
    <row r="76" spans="1:7" x14ac:dyDescent="0.25">
      <c r="A76" s="42" t="s">
        <v>323</v>
      </c>
      <c r="B76" s="42" t="s">
        <v>323</v>
      </c>
      <c r="C76" s="42" t="s">
        <v>239</v>
      </c>
      <c r="D76" s="42"/>
      <c r="E76" s="49" t="s">
        <v>999</v>
      </c>
      <c r="F76" s="42">
        <v>200</v>
      </c>
      <c r="G76" s="42" t="s">
        <v>1074</v>
      </c>
    </row>
    <row r="77" spans="1:7" x14ac:dyDescent="0.25">
      <c r="A77" s="42" t="s">
        <v>324</v>
      </c>
      <c r="B77" s="42" t="s">
        <v>324</v>
      </c>
      <c r="C77" s="42" t="s">
        <v>239</v>
      </c>
      <c r="D77" s="42" t="s">
        <v>323</v>
      </c>
      <c r="E77" s="49" t="s">
        <v>999</v>
      </c>
      <c r="F77" s="42">
        <v>20</v>
      </c>
      <c r="G77" s="42" t="s">
        <v>1075</v>
      </c>
    </row>
    <row r="78" spans="1:7" x14ac:dyDescent="0.25">
      <c r="A78" s="42" t="s">
        <v>325</v>
      </c>
      <c r="B78" s="42" t="s">
        <v>326</v>
      </c>
      <c r="C78" s="42" t="s">
        <v>327</v>
      </c>
      <c r="D78" s="42" t="s">
        <v>328</v>
      </c>
      <c r="E78" s="49" t="s">
        <v>999</v>
      </c>
      <c r="F78" s="42">
        <v>100</v>
      </c>
      <c r="G78" s="42" t="s">
        <v>1076</v>
      </c>
    </row>
    <row r="79" spans="1:7" x14ac:dyDescent="0.25">
      <c r="A79" s="42" t="s">
        <v>328</v>
      </c>
      <c r="B79" s="42" t="s">
        <v>328</v>
      </c>
      <c r="C79" s="42" t="s">
        <v>239</v>
      </c>
      <c r="D79" s="42"/>
      <c r="E79" s="49" t="s">
        <v>999</v>
      </c>
      <c r="F79" s="42">
        <v>20</v>
      </c>
      <c r="G79" s="42" t="s">
        <v>1077</v>
      </c>
    </row>
    <row r="80" spans="1:7" x14ac:dyDescent="0.25">
      <c r="A80" s="42" t="s">
        <v>329</v>
      </c>
      <c r="B80" s="42" t="s">
        <v>330</v>
      </c>
      <c r="C80" s="42" t="s">
        <v>331</v>
      </c>
      <c r="D80" s="42"/>
      <c r="E80" s="49" t="s">
        <v>999</v>
      </c>
      <c r="F80" s="42">
        <v>20</v>
      </c>
      <c r="G80" s="42" t="s">
        <v>1078</v>
      </c>
    </row>
    <row r="81" spans="1:7" x14ac:dyDescent="0.25">
      <c r="A81" s="42" t="s">
        <v>332</v>
      </c>
      <c r="B81" s="42" t="s">
        <v>332</v>
      </c>
      <c r="C81" s="42" t="s">
        <v>239</v>
      </c>
      <c r="D81" s="42" t="s">
        <v>333</v>
      </c>
      <c r="E81" s="49" t="s">
        <v>999</v>
      </c>
      <c r="F81" s="42">
        <v>20</v>
      </c>
      <c r="G81" s="42" t="s">
        <v>1079</v>
      </c>
    </row>
    <row r="82" spans="1:7" x14ac:dyDescent="0.25">
      <c r="A82" s="42" t="s">
        <v>334</v>
      </c>
      <c r="B82" s="42" t="s">
        <v>334</v>
      </c>
      <c r="C82" s="42" t="s">
        <v>239</v>
      </c>
      <c r="D82" s="42"/>
      <c r="E82" s="49" t="s">
        <v>999</v>
      </c>
      <c r="F82" s="42">
        <v>20</v>
      </c>
      <c r="G82" s="42" t="s">
        <v>1080</v>
      </c>
    </row>
    <row r="83" spans="1:7" x14ac:dyDescent="0.25">
      <c r="A83" s="42" t="s">
        <v>335</v>
      </c>
      <c r="B83" s="42" t="s">
        <v>335</v>
      </c>
      <c r="C83" s="42" t="s">
        <v>239</v>
      </c>
      <c r="D83" s="42"/>
      <c r="E83" s="49" t="s">
        <v>999</v>
      </c>
      <c r="F83" s="42">
        <v>30</v>
      </c>
      <c r="G83" s="42" t="s">
        <v>1081</v>
      </c>
    </row>
    <row r="84" spans="1:7" x14ac:dyDescent="0.25">
      <c r="A84" s="42" t="s">
        <v>336</v>
      </c>
      <c r="B84" s="42" t="s">
        <v>337</v>
      </c>
      <c r="C84" s="42" t="s">
        <v>338</v>
      </c>
      <c r="D84" s="42" t="s">
        <v>150</v>
      </c>
      <c r="E84" s="49" t="s">
        <v>999</v>
      </c>
      <c r="F84" s="42">
        <v>30</v>
      </c>
      <c r="G84" s="42" t="s">
        <v>1082</v>
      </c>
    </row>
    <row r="85" spans="1:7" x14ac:dyDescent="0.25">
      <c r="A85" s="42" t="s">
        <v>339</v>
      </c>
      <c r="B85" s="42" t="s">
        <v>339</v>
      </c>
      <c r="C85" s="42" t="s">
        <v>239</v>
      </c>
      <c r="D85" s="42" t="s">
        <v>340</v>
      </c>
      <c r="E85" s="49" t="s">
        <v>999</v>
      </c>
      <c r="F85" s="42">
        <v>20</v>
      </c>
      <c r="G85" s="42" t="s">
        <v>1083</v>
      </c>
    </row>
    <row r="86" spans="1:7" x14ac:dyDescent="0.25">
      <c r="A86" s="42" t="s">
        <v>150</v>
      </c>
      <c r="B86" s="42" t="s">
        <v>150</v>
      </c>
      <c r="C86" s="42" t="s">
        <v>239</v>
      </c>
      <c r="D86" s="42"/>
      <c r="E86" s="49" t="s">
        <v>999</v>
      </c>
      <c r="F86" s="42">
        <v>20</v>
      </c>
      <c r="G86" s="42" t="s">
        <v>1084</v>
      </c>
    </row>
    <row r="87" spans="1:7" x14ac:dyDescent="0.25">
      <c r="A87" s="42" t="s">
        <v>151</v>
      </c>
      <c r="B87" s="42" t="s">
        <v>151</v>
      </c>
      <c r="C87" s="42" t="s">
        <v>239</v>
      </c>
      <c r="D87" s="42" t="s">
        <v>152</v>
      </c>
      <c r="E87" s="49" t="s">
        <v>999</v>
      </c>
      <c r="F87" s="42">
        <v>30</v>
      </c>
      <c r="G87" s="42" t="s">
        <v>1085</v>
      </c>
    </row>
    <row r="88" spans="1:7" x14ac:dyDescent="0.25">
      <c r="A88" s="42" t="s">
        <v>341</v>
      </c>
      <c r="B88" s="42" t="s">
        <v>342</v>
      </c>
      <c r="C88" s="42" t="s">
        <v>343</v>
      </c>
      <c r="D88" s="42"/>
      <c r="E88" s="49" t="s">
        <v>999</v>
      </c>
      <c r="F88" s="42">
        <v>400</v>
      </c>
      <c r="G88" s="42" t="s">
        <v>1086</v>
      </c>
    </row>
    <row r="89" spans="1:7" x14ac:dyDescent="0.25">
      <c r="A89" s="42" t="s">
        <v>152</v>
      </c>
      <c r="B89" s="42" t="s">
        <v>152</v>
      </c>
      <c r="C89" s="42" t="s">
        <v>239</v>
      </c>
      <c r="D89" s="42" t="s">
        <v>150</v>
      </c>
      <c r="E89" s="49" t="s">
        <v>999</v>
      </c>
      <c r="F89" s="42">
        <v>20</v>
      </c>
      <c r="G89" s="42" t="s">
        <v>1087</v>
      </c>
    </row>
    <row r="90" spans="1:7" x14ac:dyDescent="0.25">
      <c r="A90" s="42" t="s">
        <v>153</v>
      </c>
      <c r="B90" s="42" t="s">
        <v>153</v>
      </c>
      <c r="C90" s="42" t="s">
        <v>239</v>
      </c>
      <c r="D90" s="42"/>
      <c r="E90" s="49" t="s">
        <v>999</v>
      </c>
      <c r="F90" s="42">
        <v>100</v>
      </c>
      <c r="G90" s="42" t="s">
        <v>1088</v>
      </c>
    </row>
    <row r="91" spans="1:7" x14ac:dyDescent="0.25">
      <c r="A91" s="42" t="s">
        <v>344</v>
      </c>
      <c r="B91" s="42" t="s">
        <v>344</v>
      </c>
      <c r="C91" s="42" t="s">
        <v>239</v>
      </c>
      <c r="D91" s="42"/>
      <c r="E91" s="49" t="s">
        <v>999</v>
      </c>
      <c r="F91" s="42">
        <v>40</v>
      </c>
      <c r="G91" s="42" t="s">
        <v>1089</v>
      </c>
    </row>
    <row r="92" spans="1:7" x14ac:dyDescent="0.25">
      <c r="A92" s="42" t="s">
        <v>345</v>
      </c>
      <c r="B92" s="42" t="s">
        <v>345</v>
      </c>
      <c r="C92" s="42" t="s">
        <v>239</v>
      </c>
      <c r="D92" s="42" t="s">
        <v>346</v>
      </c>
      <c r="E92" s="49" t="s">
        <v>999</v>
      </c>
      <c r="F92" s="42">
        <v>50</v>
      </c>
      <c r="G92" s="42" t="s">
        <v>1090</v>
      </c>
    </row>
    <row r="93" spans="1:7" x14ac:dyDescent="0.25">
      <c r="A93" s="42" t="s">
        <v>154</v>
      </c>
      <c r="B93" s="42" t="s">
        <v>154</v>
      </c>
      <c r="C93" s="42" t="s">
        <v>239</v>
      </c>
      <c r="D93" s="42"/>
      <c r="E93" s="49" t="s">
        <v>999</v>
      </c>
      <c r="F93" s="42">
        <v>20</v>
      </c>
      <c r="G93" s="42" t="s">
        <v>1091</v>
      </c>
    </row>
    <row r="94" spans="1:7" x14ac:dyDescent="0.25">
      <c r="A94" s="42" t="s">
        <v>155</v>
      </c>
      <c r="B94" s="42" t="s">
        <v>155</v>
      </c>
      <c r="C94" s="42" t="s">
        <v>239</v>
      </c>
      <c r="D94" s="42"/>
      <c r="E94" s="49" t="s">
        <v>999</v>
      </c>
      <c r="F94" s="42">
        <v>20</v>
      </c>
      <c r="G94" s="42" t="s">
        <v>1092</v>
      </c>
    </row>
    <row r="95" spans="1:7" x14ac:dyDescent="0.25">
      <c r="A95" s="42" t="s">
        <v>223</v>
      </c>
      <c r="B95" s="42" t="s">
        <v>223</v>
      </c>
      <c r="C95" s="42" t="s">
        <v>239</v>
      </c>
      <c r="D95" s="42"/>
      <c r="E95" s="49" t="s">
        <v>999</v>
      </c>
      <c r="F95" s="42">
        <v>50</v>
      </c>
      <c r="G95" s="42" t="s">
        <v>1093</v>
      </c>
    </row>
    <row r="96" spans="1:7" x14ac:dyDescent="0.25">
      <c r="A96" s="42" t="s">
        <v>156</v>
      </c>
      <c r="B96" s="42" t="s">
        <v>156</v>
      </c>
      <c r="C96" s="42" t="s">
        <v>239</v>
      </c>
      <c r="D96" s="42" t="s">
        <v>347</v>
      </c>
      <c r="E96" s="49" t="s">
        <v>999</v>
      </c>
      <c r="F96" s="42">
        <v>50</v>
      </c>
      <c r="G96" s="42" t="s">
        <v>1094</v>
      </c>
    </row>
    <row r="97" spans="1:7" x14ac:dyDescent="0.25">
      <c r="A97" s="42" t="s">
        <v>348</v>
      </c>
      <c r="B97" s="42" t="s">
        <v>348</v>
      </c>
      <c r="C97" s="42" t="s">
        <v>239</v>
      </c>
      <c r="D97" s="42"/>
      <c r="E97" s="49" t="s">
        <v>999</v>
      </c>
      <c r="F97" s="42">
        <v>20</v>
      </c>
      <c r="G97" s="42" t="s">
        <v>1095</v>
      </c>
    </row>
    <row r="98" spans="1:7" x14ac:dyDescent="0.25">
      <c r="A98" s="42" t="s">
        <v>224</v>
      </c>
      <c r="B98" s="42" t="s">
        <v>224</v>
      </c>
      <c r="C98" s="42" t="s">
        <v>239</v>
      </c>
      <c r="D98" s="42"/>
      <c r="E98" s="49" t="s">
        <v>999</v>
      </c>
      <c r="F98" s="42">
        <v>20</v>
      </c>
      <c r="G98" s="42" t="s">
        <v>1096</v>
      </c>
    </row>
    <row r="99" spans="1:7" x14ac:dyDescent="0.25">
      <c r="A99" s="42" t="s">
        <v>349</v>
      </c>
      <c r="B99" s="42" t="s">
        <v>349</v>
      </c>
      <c r="C99" s="42" t="s">
        <v>239</v>
      </c>
      <c r="D99" s="42"/>
      <c r="E99" s="49" t="s">
        <v>999</v>
      </c>
      <c r="F99" s="42">
        <v>20</v>
      </c>
      <c r="G99" s="42" t="s">
        <v>1097</v>
      </c>
    </row>
    <row r="100" spans="1:7" x14ac:dyDescent="0.25">
      <c r="A100" s="42" t="s">
        <v>157</v>
      </c>
      <c r="B100" s="42" t="s">
        <v>157</v>
      </c>
      <c r="C100" s="42" t="s">
        <v>239</v>
      </c>
      <c r="D100" s="42"/>
      <c r="E100" s="49" t="s">
        <v>999</v>
      </c>
      <c r="F100" s="42">
        <v>20</v>
      </c>
      <c r="G100" s="42" t="s">
        <v>1098</v>
      </c>
    </row>
    <row r="101" spans="1:7" x14ac:dyDescent="0.25">
      <c r="A101" s="42" t="s">
        <v>158</v>
      </c>
      <c r="B101" s="42" t="s">
        <v>158</v>
      </c>
      <c r="C101" s="42" t="s">
        <v>239</v>
      </c>
      <c r="D101" s="42"/>
      <c r="E101" s="49" t="s">
        <v>999</v>
      </c>
      <c r="F101" s="42">
        <v>20</v>
      </c>
      <c r="G101" s="42" t="s">
        <v>1099</v>
      </c>
    </row>
    <row r="102" spans="1:7" x14ac:dyDescent="0.25">
      <c r="A102" s="42" t="s">
        <v>350</v>
      </c>
      <c r="B102" s="42" t="s">
        <v>350</v>
      </c>
      <c r="C102" s="42" t="s">
        <v>239</v>
      </c>
      <c r="D102" s="42"/>
      <c r="E102" s="49" t="s">
        <v>999</v>
      </c>
      <c r="F102" s="42">
        <v>20</v>
      </c>
      <c r="G102" s="42" t="s">
        <v>1100</v>
      </c>
    </row>
    <row r="103" spans="1:7" x14ac:dyDescent="0.25">
      <c r="A103" s="42" t="s">
        <v>351</v>
      </c>
      <c r="B103" s="42" t="s">
        <v>351</v>
      </c>
      <c r="C103" s="42" t="s">
        <v>239</v>
      </c>
      <c r="D103" s="42"/>
      <c r="E103" s="49" t="s">
        <v>999</v>
      </c>
      <c r="F103" s="42">
        <v>20</v>
      </c>
      <c r="G103" s="42" t="s">
        <v>1101</v>
      </c>
    </row>
    <row r="104" spans="1:7" x14ac:dyDescent="0.25">
      <c r="A104" s="42" t="s">
        <v>352</v>
      </c>
      <c r="B104" s="42" t="s">
        <v>352</v>
      </c>
      <c r="C104" s="42" t="s">
        <v>239</v>
      </c>
      <c r="D104" s="42"/>
      <c r="E104" s="49" t="s">
        <v>999</v>
      </c>
      <c r="F104" s="42">
        <v>20</v>
      </c>
      <c r="G104" s="42" t="s">
        <v>1102</v>
      </c>
    </row>
    <row r="105" spans="1:7" x14ac:dyDescent="0.25">
      <c r="A105" s="42" t="s">
        <v>353</v>
      </c>
      <c r="B105" s="42" t="s">
        <v>353</v>
      </c>
      <c r="C105" s="42" t="s">
        <v>239</v>
      </c>
      <c r="D105" s="42"/>
      <c r="E105" s="49" t="s">
        <v>999</v>
      </c>
      <c r="F105" s="42">
        <v>20</v>
      </c>
      <c r="G105" s="42" t="s">
        <v>1103</v>
      </c>
    </row>
    <row r="106" spans="1:7" x14ac:dyDescent="0.25">
      <c r="A106" s="42" t="s">
        <v>159</v>
      </c>
      <c r="B106" s="42" t="s">
        <v>159</v>
      </c>
      <c r="C106" s="42" t="s">
        <v>239</v>
      </c>
      <c r="D106" s="42"/>
      <c r="E106" s="49" t="s">
        <v>999</v>
      </c>
      <c r="F106" s="42">
        <v>40</v>
      </c>
      <c r="G106" s="42" t="s">
        <v>1104</v>
      </c>
    </row>
    <row r="107" spans="1:7" x14ac:dyDescent="0.25">
      <c r="A107" s="42" t="s">
        <v>354</v>
      </c>
      <c r="B107" s="42" t="s">
        <v>354</v>
      </c>
      <c r="C107" s="42" t="s">
        <v>239</v>
      </c>
      <c r="D107" s="42"/>
      <c r="E107" s="49" t="s">
        <v>999</v>
      </c>
      <c r="F107" s="42">
        <v>30</v>
      </c>
      <c r="G107" s="42" t="s">
        <v>1105</v>
      </c>
    </row>
    <row r="108" spans="1:7" x14ac:dyDescent="0.25">
      <c r="A108" s="42" t="s">
        <v>355</v>
      </c>
      <c r="B108" s="42" t="s">
        <v>355</v>
      </c>
      <c r="C108" s="42" t="s">
        <v>239</v>
      </c>
      <c r="D108" s="42" t="s">
        <v>356</v>
      </c>
      <c r="E108" s="49" t="s">
        <v>999</v>
      </c>
      <c r="F108" s="42">
        <v>30</v>
      </c>
      <c r="G108" s="42" t="s">
        <v>1106</v>
      </c>
    </row>
    <row r="109" spans="1:7" x14ac:dyDescent="0.25">
      <c r="A109" s="42" t="s">
        <v>357</v>
      </c>
      <c r="B109" s="42" t="s">
        <v>357</v>
      </c>
      <c r="C109" s="42" t="s">
        <v>239</v>
      </c>
      <c r="D109" s="42" t="s">
        <v>358</v>
      </c>
      <c r="E109" s="49" t="s">
        <v>999</v>
      </c>
      <c r="F109" s="42">
        <v>100</v>
      </c>
      <c r="G109" s="42" t="s">
        <v>1107</v>
      </c>
    </row>
    <row r="110" spans="1:7" x14ac:dyDescent="0.25">
      <c r="A110" s="42" t="s">
        <v>359</v>
      </c>
      <c r="B110" s="42" t="s">
        <v>359</v>
      </c>
      <c r="C110" s="42" t="s">
        <v>239</v>
      </c>
      <c r="D110" s="42" t="s">
        <v>360</v>
      </c>
      <c r="E110" s="49" t="s">
        <v>999</v>
      </c>
      <c r="F110" s="42">
        <v>40</v>
      </c>
      <c r="G110" s="42" t="s">
        <v>1108</v>
      </c>
    </row>
    <row r="111" spans="1:7" x14ac:dyDescent="0.25">
      <c r="A111" s="42" t="s">
        <v>361</v>
      </c>
      <c r="B111" s="42" t="s">
        <v>361</v>
      </c>
      <c r="C111" s="42" t="s">
        <v>239</v>
      </c>
      <c r="D111" s="42"/>
      <c r="E111" s="49" t="s">
        <v>999</v>
      </c>
      <c r="F111" s="42">
        <v>30</v>
      </c>
      <c r="G111" s="42" t="s">
        <v>1109</v>
      </c>
    </row>
    <row r="112" spans="1:7" x14ac:dyDescent="0.25">
      <c r="A112" s="42" t="s">
        <v>362</v>
      </c>
      <c r="B112" s="42" t="s">
        <v>362</v>
      </c>
      <c r="C112" s="42" t="s">
        <v>239</v>
      </c>
      <c r="D112" s="42" t="s">
        <v>363</v>
      </c>
      <c r="E112" s="49" t="s">
        <v>999</v>
      </c>
      <c r="F112" s="42">
        <v>100</v>
      </c>
      <c r="G112" s="42" t="s">
        <v>1110</v>
      </c>
    </row>
    <row r="113" spans="1:7" x14ac:dyDescent="0.25">
      <c r="A113" s="42" t="s">
        <v>364</v>
      </c>
      <c r="B113" s="42" t="s">
        <v>364</v>
      </c>
      <c r="C113" s="42" t="s">
        <v>239</v>
      </c>
      <c r="D113" s="42"/>
      <c r="E113" s="49" t="s">
        <v>999</v>
      </c>
      <c r="F113" s="42">
        <v>100</v>
      </c>
      <c r="G113" s="42" t="s">
        <v>1111</v>
      </c>
    </row>
    <row r="114" spans="1:7" x14ac:dyDescent="0.25">
      <c r="A114" s="42" t="s">
        <v>365</v>
      </c>
      <c r="B114" s="42" t="s">
        <v>365</v>
      </c>
      <c r="C114" s="42" t="s">
        <v>239</v>
      </c>
      <c r="D114" s="42"/>
      <c r="E114" s="49" t="s">
        <v>999</v>
      </c>
      <c r="F114" s="42">
        <v>40</v>
      </c>
      <c r="G114" s="42" t="s">
        <v>1112</v>
      </c>
    </row>
    <row r="115" spans="1:7" x14ac:dyDescent="0.25">
      <c r="A115" s="42" t="s">
        <v>160</v>
      </c>
      <c r="B115" s="42" t="s">
        <v>160</v>
      </c>
      <c r="C115" s="42" t="s">
        <v>239</v>
      </c>
      <c r="D115" s="42"/>
      <c r="E115" s="49" t="s">
        <v>999</v>
      </c>
      <c r="F115" s="42">
        <v>20</v>
      </c>
      <c r="G115" s="42" t="s">
        <v>1113</v>
      </c>
    </row>
    <row r="116" spans="1:7" x14ac:dyDescent="0.25">
      <c r="A116" s="42" t="s">
        <v>366</v>
      </c>
      <c r="B116" s="42" t="s">
        <v>366</v>
      </c>
      <c r="C116" s="42" t="s">
        <v>239</v>
      </c>
      <c r="D116" s="42"/>
      <c r="E116" s="49" t="s">
        <v>999</v>
      </c>
      <c r="F116" s="42">
        <v>50</v>
      </c>
      <c r="G116" s="42" t="s">
        <v>1114</v>
      </c>
    </row>
    <row r="117" spans="1:7" x14ac:dyDescent="0.25">
      <c r="A117" s="42" t="s">
        <v>367</v>
      </c>
      <c r="B117" s="42" t="s">
        <v>367</v>
      </c>
      <c r="C117" s="42" t="s">
        <v>239</v>
      </c>
      <c r="D117" s="42"/>
      <c r="E117" s="49" t="s">
        <v>999</v>
      </c>
      <c r="F117" s="42">
        <v>20</v>
      </c>
      <c r="G117" s="42" t="s">
        <v>1115</v>
      </c>
    </row>
    <row r="118" spans="1:7" x14ac:dyDescent="0.25">
      <c r="A118" s="42" t="s">
        <v>368</v>
      </c>
      <c r="B118" s="42" t="s">
        <v>368</v>
      </c>
      <c r="C118" s="42" t="s">
        <v>239</v>
      </c>
      <c r="D118" s="42"/>
      <c r="E118" s="49" t="s">
        <v>999</v>
      </c>
      <c r="F118" s="42">
        <v>100</v>
      </c>
      <c r="G118" s="42" t="s">
        <v>1116</v>
      </c>
    </row>
    <row r="119" spans="1:7" x14ac:dyDescent="0.25">
      <c r="A119" s="42" t="s">
        <v>369</v>
      </c>
      <c r="B119" s="42" t="s">
        <v>369</v>
      </c>
      <c r="C119" s="42" t="s">
        <v>239</v>
      </c>
      <c r="D119" s="42"/>
      <c r="E119" s="49" t="s">
        <v>999</v>
      </c>
      <c r="F119" s="42">
        <v>30</v>
      </c>
      <c r="G119" s="42" t="s">
        <v>1117</v>
      </c>
    </row>
    <row r="120" spans="1:7" x14ac:dyDescent="0.25">
      <c r="A120" s="42" t="s">
        <v>370</v>
      </c>
      <c r="B120" s="42" t="s">
        <v>370</v>
      </c>
      <c r="C120" s="42" t="s">
        <v>239</v>
      </c>
      <c r="D120" s="42"/>
      <c r="E120" s="49" t="s">
        <v>999</v>
      </c>
      <c r="F120" s="42">
        <v>30</v>
      </c>
      <c r="G120" s="42" t="s">
        <v>1118</v>
      </c>
    </row>
    <row r="121" spans="1:7" x14ac:dyDescent="0.25">
      <c r="A121" s="42" t="s">
        <v>371</v>
      </c>
      <c r="B121" s="42" t="s">
        <v>371</v>
      </c>
      <c r="C121" s="42" t="s">
        <v>239</v>
      </c>
      <c r="D121" s="42"/>
      <c r="E121" s="49" t="s">
        <v>999</v>
      </c>
      <c r="F121" s="42">
        <v>30</v>
      </c>
      <c r="G121" s="42" t="s">
        <v>1119</v>
      </c>
    </row>
    <row r="122" spans="1:7" x14ac:dyDescent="0.25">
      <c r="A122" s="42" t="s">
        <v>161</v>
      </c>
      <c r="B122" s="42" t="s">
        <v>161</v>
      </c>
      <c r="C122" s="42" t="s">
        <v>239</v>
      </c>
      <c r="D122" s="42"/>
      <c r="E122" s="49" t="s">
        <v>999</v>
      </c>
      <c r="F122" s="42">
        <v>20</v>
      </c>
      <c r="G122" s="42" t="s">
        <v>1120</v>
      </c>
    </row>
    <row r="123" spans="1:7" x14ac:dyDescent="0.25">
      <c r="A123" s="42" t="s">
        <v>372</v>
      </c>
      <c r="B123" s="42" t="s">
        <v>372</v>
      </c>
      <c r="C123" s="42" t="s">
        <v>239</v>
      </c>
      <c r="D123" s="42" t="s">
        <v>373</v>
      </c>
      <c r="E123" s="49" t="s">
        <v>999</v>
      </c>
      <c r="F123" s="42">
        <v>30</v>
      </c>
      <c r="G123" s="42" t="s">
        <v>1121</v>
      </c>
    </row>
    <row r="124" spans="1:7" x14ac:dyDescent="0.25">
      <c r="A124" s="42" t="s">
        <v>374</v>
      </c>
      <c r="B124" s="42" t="s">
        <v>374</v>
      </c>
      <c r="C124" s="42" t="s">
        <v>239</v>
      </c>
      <c r="D124" s="42"/>
      <c r="E124" s="49" t="s">
        <v>999</v>
      </c>
      <c r="F124" s="42">
        <v>200</v>
      </c>
      <c r="G124" s="42" t="s">
        <v>1122</v>
      </c>
    </row>
    <row r="125" spans="1:7" x14ac:dyDescent="0.25">
      <c r="A125" s="42" t="s">
        <v>375</v>
      </c>
      <c r="B125" s="42" t="s">
        <v>375</v>
      </c>
      <c r="C125" s="42" t="s">
        <v>239</v>
      </c>
      <c r="D125" s="42"/>
      <c r="E125" s="49" t="s">
        <v>999</v>
      </c>
      <c r="F125" s="42">
        <v>40</v>
      </c>
      <c r="G125" s="42" t="s">
        <v>1123</v>
      </c>
    </row>
    <row r="126" spans="1:7" x14ac:dyDescent="0.25">
      <c r="A126" s="42" t="s">
        <v>376</v>
      </c>
      <c r="B126" s="42" t="s">
        <v>376</v>
      </c>
      <c r="C126" s="42" t="s">
        <v>239</v>
      </c>
      <c r="D126" s="42"/>
      <c r="E126" s="49" t="s">
        <v>999</v>
      </c>
      <c r="F126" s="42">
        <v>40</v>
      </c>
      <c r="G126" s="42" t="s">
        <v>1124</v>
      </c>
    </row>
    <row r="127" spans="1:7" x14ac:dyDescent="0.25">
      <c r="A127" s="42" t="s">
        <v>377</v>
      </c>
      <c r="B127" s="42" t="s">
        <v>377</v>
      </c>
      <c r="C127" s="42" t="s">
        <v>239</v>
      </c>
      <c r="D127" s="42"/>
      <c r="E127" s="49" t="s">
        <v>999</v>
      </c>
      <c r="F127" s="42">
        <v>20</v>
      </c>
      <c r="G127" s="42" t="s">
        <v>1125</v>
      </c>
    </row>
    <row r="128" spans="1:7" x14ac:dyDescent="0.25">
      <c r="A128" s="42" t="s">
        <v>378</v>
      </c>
      <c r="B128" s="42" t="s">
        <v>378</v>
      </c>
      <c r="C128" s="42" t="s">
        <v>239</v>
      </c>
      <c r="D128" s="42"/>
      <c r="E128" s="49" t="s">
        <v>999</v>
      </c>
      <c r="F128" s="42">
        <v>300</v>
      </c>
      <c r="G128" s="42" t="s">
        <v>1126</v>
      </c>
    </row>
    <row r="129" spans="1:7" x14ac:dyDescent="0.25">
      <c r="A129" s="42" t="s">
        <v>379</v>
      </c>
      <c r="B129" s="42" t="s">
        <v>379</v>
      </c>
      <c r="C129" s="42" t="s">
        <v>239</v>
      </c>
      <c r="D129" s="42"/>
      <c r="E129" s="49" t="s">
        <v>999</v>
      </c>
      <c r="F129" s="42">
        <v>20</v>
      </c>
      <c r="G129" s="42" t="s">
        <v>1127</v>
      </c>
    </row>
    <row r="130" spans="1:7" x14ac:dyDescent="0.25">
      <c r="A130" s="42" t="s">
        <v>380</v>
      </c>
      <c r="B130" s="42" t="s">
        <v>380</v>
      </c>
      <c r="C130" s="42" t="s">
        <v>239</v>
      </c>
      <c r="D130" s="42"/>
      <c r="E130" s="49" t="s">
        <v>999</v>
      </c>
      <c r="F130" s="42">
        <v>40</v>
      </c>
      <c r="G130" s="42" t="s">
        <v>1128</v>
      </c>
    </row>
    <row r="131" spans="1:7" x14ac:dyDescent="0.25">
      <c r="A131" s="42" t="s">
        <v>381</v>
      </c>
      <c r="B131" s="42" t="s">
        <v>381</v>
      </c>
      <c r="C131" s="42" t="s">
        <v>239</v>
      </c>
      <c r="D131" s="42"/>
      <c r="E131" s="49" t="s">
        <v>999</v>
      </c>
      <c r="F131" s="42">
        <v>30</v>
      </c>
      <c r="G131" s="42" t="s">
        <v>1129</v>
      </c>
    </row>
    <row r="132" spans="1:7" x14ac:dyDescent="0.25">
      <c r="A132" s="42" t="s">
        <v>162</v>
      </c>
      <c r="B132" s="42" t="s">
        <v>162</v>
      </c>
      <c r="C132" s="42" t="s">
        <v>239</v>
      </c>
      <c r="D132" s="42"/>
      <c r="E132" s="49" t="s">
        <v>999</v>
      </c>
      <c r="F132" s="42">
        <v>20</v>
      </c>
      <c r="G132" s="42" t="s">
        <v>1130</v>
      </c>
    </row>
    <row r="133" spans="1:7" x14ac:dyDescent="0.25">
      <c r="A133" s="42" t="s">
        <v>382</v>
      </c>
      <c r="B133" s="42" t="s">
        <v>382</v>
      </c>
      <c r="C133" s="42" t="s">
        <v>239</v>
      </c>
      <c r="D133" s="42"/>
      <c r="E133" s="49" t="s">
        <v>999</v>
      </c>
      <c r="F133" s="42">
        <v>100</v>
      </c>
      <c r="G133" s="42" t="s">
        <v>1131</v>
      </c>
    </row>
    <row r="134" spans="1:7" x14ac:dyDescent="0.25">
      <c r="A134" s="42" t="s">
        <v>383</v>
      </c>
      <c r="B134" s="42" t="s">
        <v>383</v>
      </c>
      <c r="C134" s="42" t="s">
        <v>239</v>
      </c>
      <c r="D134" s="42"/>
      <c r="E134" s="49" t="s">
        <v>999</v>
      </c>
      <c r="F134" s="42">
        <v>20</v>
      </c>
      <c r="G134" s="42" t="s">
        <v>1132</v>
      </c>
    </row>
    <row r="135" spans="1:7" x14ac:dyDescent="0.25">
      <c r="A135" s="42" t="s">
        <v>163</v>
      </c>
      <c r="B135" s="42" t="s">
        <v>163</v>
      </c>
      <c r="C135" s="42" t="s">
        <v>239</v>
      </c>
      <c r="D135" s="42"/>
      <c r="E135" s="49" t="s">
        <v>999</v>
      </c>
      <c r="F135" s="42">
        <v>30</v>
      </c>
      <c r="G135" s="42" t="s">
        <v>1133</v>
      </c>
    </row>
    <row r="136" spans="1:7" x14ac:dyDescent="0.25">
      <c r="A136" s="42" t="s">
        <v>384</v>
      </c>
      <c r="B136" s="42" t="s">
        <v>384</v>
      </c>
      <c r="C136" s="42" t="s">
        <v>239</v>
      </c>
      <c r="D136" s="42"/>
      <c r="E136" s="49" t="s">
        <v>999</v>
      </c>
      <c r="F136" s="42">
        <v>20</v>
      </c>
      <c r="G136" s="42" t="s">
        <v>1134</v>
      </c>
    </row>
    <row r="137" spans="1:7" x14ac:dyDescent="0.25">
      <c r="A137" s="42" t="s">
        <v>164</v>
      </c>
      <c r="B137" s="42" t="s">
        <v>164</v>
      </c>
      <c r="C137" s="42" t="s">
        <v>239</v>
      </c>
      <c r="D137" s="42"/>
      <c r="E137" s="49" t="s">
        <v>999</v>
      </c>
      <c r="F137" s="42">
        <v>100</v>
      </c>
      <c r="G137" s="42" t="s">
        <v>1135</v>
      </c>
    </row>
    <row r="138" spans="1:7" x14ac:dyDescent="0.25">
      <c r="A138" s="42" t="s">
        <v>385</v>
      </c>
      <c r="B138" s="42" t="s">
        <v>385</v>
      </c>
      <c r="C138" s="42" t="s">
        <v>239</v>
      </c>
      <c r="D138" s="42"/>
      <c r="E138" s="49" t="s">
        <v>999</v>
      </c>
      <c r="F138" s="42">
        <v>30</v>
      </c>
      <c r="G138" s="42" t="s">
        <v>1136</v>
      </c>
    </row>
    <row r="139" spans="1:7" x14ac:dyDescent="0.25">
      <c r="A139" s="42" t="s">
        <v>386</v>
      </c>
      <c r="B139" s="42" t="s">
        <v>387</v>
      </c>
      <c r="C139" s="42" t="s">
        <v>388</v>
      </c>
      <c r="D139" s="42" t="s">
        <v>389</v>
      </c>
      <c r="E139" s="49" t="s">
        <v>999</v>
      </c>
      <c r="F139" s="42">
        <v>100</v>
      </c>
      <c r="G139" s="42" t="s">
        <v>1137</v>
      </c>
    </row>
    <row r="140" spans="1:7" x14ac:dyDescent="0.25">
      <c r="A140" s="42" t="s">
        <v>390</v>
      </c>
      <c r="B140" s="42" t="s">
        <v>391</v>
      </c>
      <c r="C140" s="42" t="s">
        <v>392</v>
      </c>
      <c r="D140" s="42"/>
      <c r="E140" s="49" t="s">
        <v>999</v>
      </c>
      <c r="F140" s="42">
        <v>20</v>
      </c>
      <c r="G140" s="42" t="s">
        <v>1138</v>
      </c>
    </row>
    <row r="141" spans="1:7" x14ac:dyDescent="0.25">
      <c r="A141" s="42" t="s">
        <v>165</v>
      </c>
      <c r="B141" s="42" t="s">
        <v>165</v>
      </c>
      <c r="C141" s="42" t="s">
        <v>239</v>
      </c>
      <c r="D141" s="42"/>
      <c r="E141" s="49" t="s">
        <v>999</v>
      </c>
      <c r="F141" s="42">
        <v>30</v>
      </c>
      <c r="G141" s="42" t="s">
        <v>1139</v>
      </c>
    </row>
    <row r="142" spans="1:7" x14ac:dyDescent="0.25">
      <c r="A142" s="42" t="s">
        <v>393</v>
      </c>
      <c r="B142" s="42" t="s">
        <v>393</v>
      </c>
      <c r="C142" s="42" t="s">
        <v>239</v>
      </c>
      <c r="D142" s="42" t="s">
        <v>394</v>
      </c>
      <c r="E142" s="49" t="s">
        <v>999</v>
      </c>
      <c r="F142" s="42">
        <v>40</v>
      </c>
      <c r="G142" s="42" t="s">
        <v>1140</v>
      </c>
    </row>
    <row r="143" spans="1:7" x14ac:dyDescent="0.25">
      <c r="A143" s="42" t="s">
        <v>395</v>
      </c>
      <c r="B143" s="42" t="s">
        <v>395</v>
      </c>
      <c r="C143" s="42" t="s">
        <v>239</v>
      </c>
      <c r="D143" s="42" t="s">
        <v>396</v>
      </c>
      <c r="E143" s="49" t="s">
        <v>999</v>
      </c>
      <c r="F143" s="42">
        <v>30</v>
      </c>
      <c r="G143" s="42" t="s">
        <v>1141</v>
      </c>
    </row>
    <row r="144" spans="1:7" x14ac:dyDescent="0.25">
      <c r="A144" s="42" t="s">
        <v>397</v>
      </c>
      <c r="B144" s="42" t="s">
        <v>397</v>
      </c>
      <c r="C144" s="42" t="s">
        <v>239</v>
      </c>
      <c r="D144" s="42"/>
      <c r="E144" s="49" t="s">
        <v>999</v>
      </c>
      <c r="F144" s="42">
        <v>20</v>
      </c>
      <c r="G144" s="42" t="s">
        <v>1142</v>
      </c>
    </row>
    <row r="145" spans="1:7" x14ac:dyDescent="0.25">
      <c r="A145" s="42" t="s">
        <v>398</v>
      </c>
      <c r="B145" s="42" t="s">
        <v>399</v>
      </c>
      <c r="C145" s="42" t="s">
        <v>400</v>
      </c>
      <c r="D145" s="42" t="s">
        <v>401</v>
      </c>
      <c r="E145" s="49" t="s">
        <v>999</v>
      </c>
      <c r="F145" s="42">
        <v>30</v>
      </c>
      <c r="G145" s="42" t="s">
        <v>1143</v>
      </c>
    </row>
    <row r="146" spans="1:7" x14ac:dyDescent="0.25">
      <c r="A146" s="42" t="s">
        <v>402</v>
      </c>
      <c r="B146" s="42" t="s">
        <v>402</v>
      </c>
      <c r="C146" s="42" t="s">
        <v>239</v>
      </c>
      <c r="D146" s="42"/>
      <c r="E146" s="49" t="s">
        <v>999</v>
      </c>
      <c r="F146" s="42">
        <v>30</v>
      </c>
      <c r="G146" s="42" t="s">
        <v>1144</v>
      </c>
    </row>
    <row r="147" spans="1:7" x14ac:dyDescent="0.25">
      <c r="A147" s="42" t="s">
        <v>403</v>
      </c>
      <c r="B147" s="42" t="s">
        <v>403</v>
      </c>
      <c r="C147" s="42" t="s">
        <v>239</v>
      </c>
      <c r="D147" s="42"/>
      <c r="E147" s="49" t="s">
        <v>999</v>
      </c>
      <c r="F147" s="42">
        <v>20</v>
      </c>
      <c r="G147" s="42" t="s">
        <v>1145</v>
      </c>
    </row>
    <row r="148" spans="1:7" x14ac:dyDescent="0.25">
      <c r="A148" s="42" t="s">
        <v>404</v>
      </c>
      <c r="B148" s="42" t="s">
        <v>404</v>
      </c>
      <c r="C148" s="42" t="s">
        <v>239</v>
      </c>
      <c r="D148" s="42"/>
      <c r="E148" s="49" t="s">
        <v>999</v>
      </c>
      <c r="F148" s="42">
        <v>20</v>
      </c>
      <c r="G148" s="42" t="s">
        <v>1146</v>
      </c>
    </row>
    <row r="149" spans="1:7" x14ac:dyDescent="0.25">
      <c r="A149" s="42" t="s">
        <v>405</v>
      </c>
      <c r="B149" s="42" t="s">
        <v>405</v>
      </c>
      <c r="C149" s="42" t="s">
        <v>239</v>
      </c>
      <c r="D149" s="42"/>
      <c r="E149" s="49" t="s">
        <v>999</v>
      </c>
      <c r="F149" s="42">
        <v>40</v>
      </c>
      <c r="G149" s="42" t="s">
        <v>1147</v>
      </c>
    </row>
    <row r="150" spans="1:7" x14ac:dyDescent="0.25">
      <c r="A150" s="42" t="s">
        <v>406</v>
      </c>
      <c r="B150" s="42" t="s">
        <v>406</v>
      </c>
      <c r="C150" s="42" t="s">
        <v>239</v>
      </c>
      <c r="D150" s="42"/>
      <c r="E150" s="49" t="s">
        <v>999</v>
      </c>
      <c r="F150" s="42">
        <v>100</v>
      </c>
      <c r="G150" s="42" t="s">
        <v>1148</v>
      </c>
    </row>
    <row r="151" spans="1:7" x14ac:dyDescent="0.25">
      <c r="A151" s="42" t="s">
        <v>407</v>
      </c>
      <c r="B151" s="42" t="s">
        <v>407</v>
      </c>
      <c r="C151" s="42" t="s">
        <v>239</v>
      </c>
      <c r="D151" s="42"/>
      <c r="E151" s="49" t="s">
        <v>999</v>
      </c>
      <c r="F151" s="42">
        <v>20</v>
      </c>
      <c r="G151" s="42" t="s">
        <v>1149</v>
      </c>
    </row>
    <row r="152" spans="1:7" x14ac:dyDescent="0.25">
      <c r="A152" s="42" t="s">
        <v>408</v>
      </c>
      <c r="B152" s="42" t="s">
        <v>408</v>
      </c>
      <c r="C152" s="42" t="s">
        <v>239</v>
      </c>
      <c r="D152" s="42"/>
      <c r="E152" s="49" t="s">
        <v>999</v>
      </c>
      <c r="F152" s="42">
        <v>20</v>
      </c>
      <c r="G152" s="42" t="s">
        <v>1150</v>
      </c>
    </row>
    <row r="153" spans="1:7" x14ac:dyDescent="0.25">
      <c r="A153" s="42" t="s">
        <v>409</v>
      </c>
      <c r="B153" s="42" t="s">
        <v>409</v>
      </c>
      <c r="C153" s="42" t="s">
        <v>239</v>
      </c>
      <c r="D153" s="42"/>
      <c r="E153" s="49" t="s">
        <v>999</v>
      </c>
      <c r="F153" s="42">
        <v>20</v>
      </c>
      <c r="G153" s="42" t="s">
        <v>1151</v>
      </c>
    </row>
    <row r="154" spans="1:7" x14ac:dyDescent="0.25">
      <c r="A154" s="42" t="s">
        <v>410</v>
      </c>
      <c r="B154" s="42" t="s">
        <v>410</v>
      </c>
      <c r="C154" s="42" t="s">
        <v>239</v>
      </c>
      <c r="D154" s="42"/>
      <c r="E154" s="49" t="s">
        <v>999</v>
      </c>
      <c r="F154" s="42">
        <v>30</v>
      </c>
      <c r="G154" s="42" t="s">
        <v>1152</v>
      </c>
    </row>
    <row r="155" spans="1:7" x14ac:dyDescent="0.25">
      <c r="A155" s="42" t="s">
        <v>166</v>
      </c>
      <c r="B155" s="42" t="s">
        <v>166</v>
      </c>
      <c r="C155" s="42" t="s">
        <v>239</v>
      </c>
      <c r="D155" s="42"/>
      <c r="E155" s="49" t="s">
        <v>999</v>
      </c>
      <c r="F155" s="42">
        <v>20</v>
      </c>
      <c r="G155" s="42" t="s">
        <v>1153</v>
      </c>
    </row>
    <row r="156" spans="1:7" x14ac:dyDescent="0.25">
      <c r="A156" s="42" t="s">
        <v>411</v>
      </c>
      <c r="B156" s="42" t="s">
        <v>411</v>
      </c>
      <c r="C156" s="42" t="s">
        <v>412</v>
      </c>
      <c r="D156" s="42"/>
      <c r="E156" s="49" t="s">
        <v>999</v>
      </c>
      <c r="F156" s="42">
        <v>40</v>
      </c>
      <c r="G156" s="42" t="s">
        <v>1154</v>
      </c>
    </row>
    <row r="157" spans="1:7" x14ac:dyDescent="0.25">
      <c r="A157" s="42" t="s">
        <v>413</v>
      </c>
      <c r="B157" s="42" t="s">
        <v>413</v>
      </c>
      <c r="C157" s="42" t="s">
        <v>239</v>
      </c>
      <c r="D157" s="42"/>
      <c r="E157" s="49" t="s">
        <v>999</v>
      </c>
      <c r="F157" s="42">
        <v>100</v>
      </c>
      <c r="G157" s="42" t="s">
        <v>1155</v>
      </c>
    </row>
    <row r="158" spans="1:7" x14ac:dyDescent="0.25">
      <c r="A158" s="42" t="s">
        <v>414</v>
      </c>
      <c r="B158" s="42" t="s">
        <v>414</v>
      </c>
      <c r="C158" s="42" t="s">
        <v>239</v>
      </c>
      <c r="D158" s="42"/>
      <c r="E158" s="49" t="s">
        <v>999</v>
      </c>
      <c r="F158" s="42">
        <v>100</v>
      </c>
      <c r="G158" s="42" t="s">
        <v>1156</v>
      </c>
    </row>
    <row r="159" spans="1:7" x14ac:dyDescent="0.25">
      <c r="A159" s="42" t="s">
        <v>167</v>
      </c>
      <c r="B159" s="42" t="s">
        <v>167</v>
      </c>
      <c r="C159" s="42" t="s">
        <v>239</v>
      </c>
      <c r="D159" s="42" t="s">
        <v>415</v>
      </c>
      <c r="E159" s="49" t="s">
        <v>999</v>
      </c>
      <c r="F159" s="42">
        <v>30</v>
      </c>
      <c r="G159" s="42" t="s">
        <v>1157</v>
      </c>
    </row>
    <row r="160" spans="1:7" x14ac:dyDescent="0.25">
      <c r="A160" s="42" t="s">
        <v>168</v>
      </c>
      <c r="B160" s="42" t="s">
        <v>168</v>
      </c>
      <c r="C160" s="42" t="s">
        <v>239</v>
      </c>
      <c r="D160" s="42"/>
      <c r="E160" s="49" t="s">
        <v>999</v>
      </c>
      <c r="F160" s="42">
        <v>40</v>
      </c>
      <c r="G160" s="42" t="s">
        <v>1158</v>
      </c>
    </row>
    <row r="161" spans="1:7" x14ac:dyDescent="0.25">
      <c r="A161" s="42" t="s">
        <v>416</v>
      </c>
      <c r="B161" s="42" t="s">
        <v>416</v>
      </c>
      <c r="C161" s="42" t="s">
        <v>239</v>
      </c>
      <c r="D161" s="42"/>
      <c r="E161" s="49" t="s">
        <v>999</v>
      </c>
      <c r="F161" s="42">
        <v>40</v>
      </c>
      <c r="G161" s="42" t="s">
        <v>1159</v>
      </c>
    </row>
    <row r="162" spans="1:7" x14ac:dyDescent="0.25">
      <c r="A162" s="42" t="s">
        <v>169</v>
      </c>
      <c r="B162" s="42" t="s">
        <v>169</v>
      </c>
      <c r="C162" s="42" t="s">
        <v>239</v>
      </c>
      <c r="D162" s="42"/>
      <c r="E162" s="49" t="s">
        <v>999</v>
      </c>
      <c r="F162" s="42">
        <v>40</v>
      </c>
      <c r="G162" s="42" t="s">
        <v>1160</v>
      </c>
    </row>
    <row r="163" spans="1:7" x14ac:dyDescent="0.25">
      <c r="A163" s="42" t="s">
        <v>417</v>
      </c>
      <c r="B163" s="42" t="s">
        <v>417</v>
      </c>
      <c r="C163" s="42" t="s">
        <v>239</v>
      </c>
      <c r="D163" s="42"/>
      <c r="E163" s="49" t="s">
        <v>999</v>
      </c>
      <c r="F163" s="42">
        <v>20</v>
      </c>
      <c r="G163" s="42" t="s">
        <v>1161</v>
      </c>
    </row>
    <row r="164" spans="1:7" x14ac:dyDescent="0.25">
      <c r="A164" s="42" t="s">
        <v>418</v>
      </c>
      <c r="B164" s="42" t="s">
        <v>418</v>
      </c>
      <c r="C164" s="42" t="s">
        <v>239</v>
      </c>
      <c r="D164" s="42"/>
      <c r="E164" s="49" t="s">
        <v>999</v>
      </c>
      <c r="F164" s="42">
        <v>20</v>
      </c>
      <c r="G164" s="42" t="s">
        <v>1162</v>
      </c>
    </row>
    <row r="165" spans="1:7" x14ac:dyDescent="0.25">
      <c r="A165" s="42" t="s">
        <v>419</v>
      </c>
      <c r="B165" s="42" t="s">
        <v>419</v>
      </c>
      <c r="C165" s="42" t="s">
        <v>239</v>
      </c>
      <c r="D165" s="42"/>
      <c r="E165" s="49" t="s">
        <v>999</v>
      </c>
      <c r="F165" s="42">
        <v>20</v>
      </c>
      <c r="G165" s="42" t="s">
        <v>1163</v>
      </c>
    </row>
    <row r="166" spans="1:7" x14ac:dyDescent="0.25">
      <c r="A166" s="42" t="s">
        <v>420</v>
      </c>
      <c r="B166" s="42" t="s">
        <v>420</v>
      </c>
      <c r="C166" s="42" t="s">
        <v>239</v>
      </c>
      <c r="D166" s="42"/>
      <c r="E166" s="49" t="s">
        <v>999</v>
      </c>
      <c r="F166" s="42">
        <v>300</v>
      </c>
      <c r="G166" s="42" t="s">
        <v>1164</v>
      </c>
    </row>
    <row r="167" spans="1:7" x14ac:dyDescent="0.25">
      <c r="A167" s="42" t="s">
        <v>421</v>
      </c>
      <c r="B167" s="42" t="s">
        <v>421</v>
      </c>
      <c r="C167" s="42" t="s">
        <v>239</v>
      </c>
      <c r="D167" s="42"/>
      <c r="E167" s="49" t="s">
        <v>999</v>
      </c>
      <c r="F167" s="42">
        <v>100</v>
      </c>
      <c r="G167" s="42" t="s">
        <v>1165</v>
      </c>
    </row>
    <row r="168" spans="1:7" x14ac:dyDescent="0.25">
      <c r="A168" s="42" t="s">
        <v>422</v>
      </c>
      <c r="B168" s="42" t="s">
        <v>422</v>
      </c>
      <c r="C168" s="42" t="s">
        <v>239</v>
      </c>
      <c r="D168" s="42"/>
      <c r="E168" s="49" t="s">
        <v>999</v>
      </c>
      <c r="F168" s="42">
        <v>40</v>
      </c>
      <c r="G168" s="42" t="s">
        <v>1166</v>
      </c>
    </row>
    <row r="169" spans="1:7" x14ac:dyDescent="0.25">
      <c r="A169" s="42" t="s">
        <v>170</v>
      </c>
      <c r="B169" s="42" t="s">
        <v>170</v>
      </c>
      <c r="C169" s="42" t="s">
        <v>239</v>
      </c>
      <c r="D169" s="42" t="s">
        <v>423</v>
      </c>
      <c r="E169" s="49" t="s">
        <v>999</v>
      </c>
      <c r="F169" s="42">
        <v>300</v>
      </c>
      <c r="G169" s="42" t="s">
        <v>1167</v>
      </c>
    </row>
    <row r="170" spans="1:7" x14ac:dyDescent="0.25">
      <c r="A170" s="42" t="s">
        <v>171</v>
      </c>
      <c r="B170" s="42" t="s">
        <v>171</v>
      </c>
      <c r="C170" s="42" t="s">
        <v>239</v>
      </c>
      <c r="D170" s="42" t="s">
        <v>424</v>
      </c>
      <c r="E170" s="49" t="s">
        <v>999</v>
      </c>
      <c r="F170" s="42">
        <v>20</v>
      </c>
      <c r="G170" s="42" t="s">
        <v>1168</v>
      </c>
    </row>
    <row r="171" spans="1:7" x14ac:dyDescent="0.25">
      <c r="A171" s="42" t="s">
        <v>425</v>
      </c>
      <c r="B171" s="42" t="s">
        <v>425</v>
      </c>
      <c r="C171" s="42" t="s">
        <v>239</v>
      </c>
      <c r="D171" s="42"/>
      <c r="E171" s="49" t="s">
        <v>999</v>
      </c>
      <c r="F171" s="42">
        <v>30</v>
      </c>
      <c r="G171" s="42" t="s">
        <v>1169</v>
      </c>
    </row>
    <row r="172" spans="1:7" x14ac:dyDescent="0.25">
      <c r="A172" s="42" t="s">
        <v>426</v>
      </c>
      <c r="B172" s="42" t="s">
        <v>426</v>
      </c>
      <c r="C172" s="42" t="s">
        <v>239</v>
      </c>
      <c r="D172" s="42" t="s">
        <v>427</v>
      </c>
      <c r="E172" s="49" t="s">
        <v>999</v>
      </c>
      <c r="F172" s="42">
        <v>20</v>
      </c>
      <c r="G172" s="42" t="s">
        <v>1170</v>
      </c>
    </row>
    <row r="173" spans="1:7" x14ac:dyDescent="0.25">
      <c r="A173" s="42" t="s">
        <v>428</v>
      </c>
      <c r="B173" s="42" t="s">
        <v>428</v>
      </c>
      <c r="C173" s="42" t="s">
        <v>239</v>
      </c>
      <c r="D173" s="42"/>
      <c r="E173" s="49" t="s">
        <v>999</v>
      </c>
      <c r="F173" s="42">
        <v>200</v>
      </c>
      <c r="G173" s="42" t="s">
        <v>1171</v>
      </c>
    </row>
    <row r="174" spans="1:7" x14ac:dyDescent="0.25">
      <c r="A174" s="42" t="s">
        <v>429</v>
      </c>
      <c r="B174" s="42" t="s">
        <v>429</v>
      </c>
      <c r="C174" s="42" t="s">
        <v>239</v>
      </c>
      <c r="D174" s="42"/>
      <c r="E174" s="49" t="s">
        <v>999</v>
      </c>
      <c r="F174" s="42">
        <v>40</v>
      </c>
      <c r="G174" s="42" t="s">
        <v>1172</v>
      </c>
    </row>
    <row r="175" spans="1:7" x14ac:dyDescent="0.25">
      <c r="A175" s="42" t="s">
        <v>430</v>
      </c>
      <c r="B175" s="42" t="s">
        <v>430</v>
      </c>
      <c r="C175" s="42" t="s">
        <v>239</v>
      </c>
      <c r="D175" s="42" t="s">
        <v>431</v>
      </c>
      <c r="E175" s="49" t="s">
        <v>999</v>
      </c>
      <c r="F175" s="42">
        <v>50</v>
      </c>
      <c r="G175" s="42" t="s">
        <v>1173</v>
      </c>
    </row>
    <row r="176" spans="1:7" x14ac:dyDescent="0.25">
      <c r="A176" s="42" t="s">
        <v>432</v>
      </c>
      <c r="B176" s="42" t="s">
        <v>432</v>
      </c>
      <c r="C176" s="42" t="s">
        <v>239</v>
      </c>
      <c r="D176" s="42"/>
      <c r="E176" s="49" t="s">
        <v>999</v>
      </c>
      <c r="F176" s="42">
        <v>20</v>
      </c>
      <c r="G176" s="42" t="s">
        <v>1174</v>
      </c>
    </row>
    <row r="177" spans="1:7" x14ac:dyDescent="0.25">
      <c r="A177" s="42" t="s">
        <v>433</v>
      </c>
      <c r="B177" s="42" t="s">
        <v>433</v>
      </c>
      <c r="C177" s="42" t="s">
        <v>239</v>
      </c>
      <c r="D177" s="42"/>
      <c r="E177" s="49" t="s">
        <v>999</v>
      </c>
      <c r="F177" s="42">
        <v>40</v>
      </c>
      <c r="G177" s="42" t="s">
        <v>1175</v>
      </c>
    </row>
    <row r="178" spans="1:7" x14ac:dyDescent="0.25">
      <c r="A178" s="42" t="s">
        <v>434</v>
      </c>
      <c r="B178" s="42" t="s">
        <v>434</v>
      </c>
      <c r="C178" s="42" t="s">
        <v>239</v>
      </c>
      <c r="D178" s="42"/>
      <c r="E178" s="49" t="s">
        <v>999</v>
      </c>
      <c r="F178" s="42">
        <v>50</v>
      </c>
      <c r="G178" s="42" t="s">
        <v>1176</v>
      </c>
    </row>
    <row r="179" spans="1:7" x14ac:dyDescent="0.25">
      <c r="A179" s="42" t="s">
        <v>435</v>
      </c>
      <c r="B179" s="42" t="s">
        <v>435</v>
      </c>
      <c r="C179" s="42" t="s">
        <v>239</v>
      </c>
      <c r="D179" s="42"/>
      <c r="E179" s="49" t="s">
        <v>999</v>
      </c>
      <c r="F179" s="42">
        <v>20</v>
      </c>
      <c r="G179" s="42" t="s">
        <v>1177</v>
      </c>
    </row>
    <row r="180" spans="1:7" x14ac:dyDescent="0.25">
      <c r="A180" s="42" t="s">
        <v>436</v>
      </c>
      <c r="B180" s="42" t="s">
        <v>436</v>
      </c>
      <c r="C180" s="42" t="s">
        <v>239</v>
      </c>
      <c r="D180" s="42"/>
      <c r="E180" s="49" t="s">
        <v>999</v>
      </c>
      <c r="F180" s="42">
        <v>20</v>
      </c>
      <c r="G180" s="42" t="s">
        <v>1178</v>
      </c>
    </row>
    <row r="181" spans="1:7" x14ac:dyDescent="0.25">
      <c r="A181" s="42" t="s">
        <v>437</v>
      </c>
      <c r="B181" s="42" t="s">
        <v>437</v>
      </c>
      <c r="C181" s="42" t="s">
        <v>239</v>
      </c>
      <c r="D181" s="42"/>
      <c r="E181" s="49" t="s">
        <v>999</v>
      </c>
      <c r="F181" s="42">
        <v>20</v>
      </c>
      <c r="G181" s="42" t="s">
        <v>1179</v>
      </c>
    </row>
    <row r="182" spans="1:7" x14ac:dyDescent="0.25">
      <c r="A182" s="42" t="s">
        <v>172</v>
      </c>
      <c r="B182" s="42" t="s">
        <v>172</v>
      </c>
      <c r="C182" s="42" t="s">
        <v>239</v>
      </c>
      <c r="D182" s="42" t="s">
        <v>438</v>
      </c>
      <c r="E182" s="49" t="s">
        <v>999</v>
      </c>
      <c r="F182" s="42">
        <v>200</v>
      </c>
      <c r="G182" s="42" t="s">
        <v>1180</v>
      </c>
    </row>
    <row r="183" spans="1:7" x14ac:dyDescent="0.25">
      <c r="A183" s="42" t="s">
        <v>439</v>
      </c>
      <c r="B183" s="42" t="s">
        <v>440</v>
      </c>
      <c r="C183" s="42" t="s">
        <v>441</v>
      </c>
      <c r="D183" s="42"/>
      <c r="E183" s="49" t="s">
        <v>999</v>
      </c>
      <c r="F183" s="42">
        <v>20</v>
      </c>
      <c r="G183" s="42" t="s">
        <v>1181</v>
      </c>
    </row>
    <row r="184" spans="1:7" x14ac:dyDescent="0.25">
      <c r="A184" s="42" t="s">
        <v>173</v>
      </c>
      <c r="B184" s="42" t="s">
        <v>173</v>
      </c>
      <c r="C184" s="42" t="s">
        <v>239</v>
      </c>
      <c r="D184" s="42"/>
      <c r="E184" s="49" t="s">
        <v>999</v>
      </c>
      <c r="F184" s="42">
        <v>200</v>
      </c>
      <c r="G184" s="42" t="s">
        <v>1182</v>
      </c>
    </row>
    <row r="185" spans="1:7" x14ac:dyDescent="0.25">
      <c r="A185" s="42" t="s">
        <v>442</v>
      </c>
      <c r="B185" s="42" t="s">
        <v>442</v>
      </c>
      <c r="C185" s="42" t="s">
        <v>239</v>
      </c>
      <c r="D185" s="42"/>
      <c r="E185" s="49" t="s">
        <v>999</v>
      </c>
      <c r="F185" s="42">
        <v>20</v>
      </c>
      <c r="G185" s="42" t="s">
        <v>1183</v>
      </c>
    </row>
    <row r="186" spans="1:7" x14ac:dyDescent="0.25">
      <c r="A186" s="42" t="s">
        <v>443</v>
      </c>
      <c r="B186" s="42" t="s">
        <v>443</v>
      </c>
      <c r="C186" s="42" t="s">
        <v>239</v>
      </c>
      <c r="D186" s="42"/>
      <c r="E186" s="49" t="s">
        <v>999</v>
      </c>
      <c r="F186" s="42">
        <v>30</v>
      </c>
      <c r="G186" s="42" t="s">
        <v>1184</v>
      </c>
    </row>
    <row r="187" spans="1:7" x14ac:dyDescent="0.25">
      <c r="A187" s="42" t="s">
        <v>174</v>
      </c>
      <c r="B187" s="42" t="s">
        <v>174</v>
      </c>
      <c r="C187" s="42" t="s">
        <v>239</v>
      </c>
      <c r="D187" s="42"/>
      <c r="E187" s="49" t="s">
        <v>999</v>
      </c>
      <c r="F187" s="42">
        <v>50</v>
      </c>
      <c r="G187" s="42" t="s">
        <v>1185</v>
      </c>
    </row>
    <row r="188" spans="1:7" x14ac:dyDescent="0.25">
      <c r="A188" s="42" t="s">
        <v>175</v>
      </c>
      <c r="B188" s="42" t="s">
        <v>175</v>
      </c>
      <c r="C188" s="42" t="s">
        <v>239</v>
      </c>
      <c r="D188" s="42"/>
      <c r="E188" s="49" t="s">
        <v>999</v>
      </c>
      <c r="F188" s="42">
        <v>50</v>
      </c>
      <c r="G188" s="42" t="s">
        <v>1186</v>
      </c>
    </row>
    <row r="189" spans="1:7" x14ac:dyDescent="0.25">
      <c r="A189" s="42" t="s">
        <v>176</v>
      </c>
      <c r="B189" s="42" t="s">
        <v>176</v>
      </c>
      <c r="C189" s="42" t="s">
        <v>239</v>
      </c>
      <c r="D189" s="42"/>
      <c r="E189" s="49" t="s">
        <v>999</v>
      </c>
      <c r="F189" s="42">
        <v>30</v>
      </c>
      <c r="G189" s="42" t="s">
        <v>1187</v>
      </c>
    </row>
    <row r="190" spans="1:7" x14ac:dyDescent="0.25">
      <c r="A190" s="42" t="s">
        <v>444</v>
      </c>
      <c r="B190" s="42" t="s">
        <v>445</v>
      </c>
      <c r="C190" s="42" t="s">
        <v>446</v>
      </c>
      <c r="D190" s="42"/>
      <c r="E190" s="49" t="s">
        <v>999</v>
      </c>
      <c r="F190" s="42">
        <v>20</v>
      </c>
      <c r="G190" s="42" t="s">
        <v>1188</v>
      </c>
    </row>
    <row r="191" spans="1:7" x14ac:dyDescent="0.25">
      <c r="A191" s="42" t="s">
        <v>447</v>
      </c>
      <c r="B191" s="42" t="s">
        <v>448</v>
      </c>
      <c r="C191" s="42" t="s">
        <v>449</v>
      </c>
      <c r="D191" s="42" t="s">
        <v>450</v>
      </c>
      <c r="E191" s="49" t="s">
        <v>999</v>
      </c>
      <c r="F191" s="42">
        <v>20</v>
      </c>
      <c r="G191" s="42" t="s">
        <v>1189</v>
      </c>
    </row>
    <row r="192" spans="1:7" x14ac:dyDescent="0.25">
      <c r="A192" s="42" t="s">
        <v>177</v>
      </c>
      <c r="B192" s="42" t="s">
        <v>177</v>
      </c>
      <c r="C192" s="42" t="s">
        <v>239</v>
      </c>
      <c r="D192" s="42" t="s">
        <v>451</v>
      </c>
      <c r="E192" s="49" t="s">
        <v>999</v>
      </c>
      <c r="F192" s="42">
        <v>1470</v>
      </c>
      <c r="G192" s="42" t="s">
        <v>1190</v>
      </c>
    </row>
    <row r="193" spans="1:7" x14ac:dyDescent="0.25">
      <c r="A193" s="42" t="s">
        <v>452</v>
      </c>
      <c r="B193" s="42" t="s">
        <v>452</v>
      </c>
      <c r="C193" s="42" t="s">
        <v>239</v>
      </c>
      <c r="D193" s="42" t="s">
        <v>453</v>
      </c>
      <c r="E193" s="49" t="s">
        <v>999</v>
      </c>
      <c r="F193" s="42">
        <v>20</v>
      </c>
      <c r="G193" s="42" t="s">
        <v>1191</v>
      </c>
    </row>
    <row r="194" spans="1:7" x14ac:dyDescent="0.25">
      <c r="A194" s="42" t="s">
        <v>178</v>
      </c>
      <c r="B194" s="42" t="s">
        <v>178</v>
      </c>
      <c r="C194" s="42" t="s">
        <v>239</v>
      </c>
      <c r="D194" s="42"/>
      <c r="E194" s="49" t="s">
        <v>999</v>
      </c>
      <c r="F194" s="42">
        <v>20</v>
      </c>
      <c r="G194" s="42" t="s">
        <v>1192</v>
      </c>
    </row>
    <row r="195" spans="1:7" x14ac:dyDescent="0.25">
      <c r="A195" s="42" t="s">
        <v>179</v>
      </c>
      <c r="B195" s="42" t="s">
        <v>179</v>
      </c>
      <c r="C195" s="42" t="s">
        <v>239</v>
      </c>
      <c r="D195" s="42" t="s">
        <v>454</v>
      </c>
      <c r="E195" s="49" t="s">
        <v>999</v>
      </c>
      <c r="F195" s="42">
        <v>100</v>
      </c>
      <c r="G195" s="42" t="s">
        <v>1193</v>
      </c>
    </row>
    <row r="196" spans="1:7" x14ac:dyDescent="0.25">
      <c r="A196" s="42" t="s">
        <v>455</v>
      </c>
      <c r="B196" s="42" t="s">
        <v>455</v>
      </c>
      <c r="C196" s="42" t="s">
        <v>239</v>
      </c>
      <c r="D196" s="42"/>
      <c r="E196" s="49" t="s">
        <v>999</v>
      </c>
      <c r="F196" s="42">
        <v>40</v>
      </c>
      <c r="G196" s="42" t="s">
        <v>1194</v>
      </c>
    </row>
    <row r="197" spans="1:7" x14ac:dyDescent="0.25">
      <c r="A197" s="42" t="s">
        <v>456</v>
      </c>
      <c r="B197" s="42" t="s">
        <v>456</v>
      </c>
      <c r="C197" s="42" t="s">
        <v>239</v>
      </c>
      <c r="D197" s="42"/>
      <c r="E197" s="49" t="s">
        <v>999</v>
      </c>
      <c r="F197" s="42">
        <v>20</v>
      </c>
      <c r="G197" s="42" t="s">
        <v>1195</v>
      </c>
    </row>
    <row r="198" spans="1:7" x14ac:dyDescent="0.25">
      <c r="A198" s="42" t="s">
        <v>457</v>
      </c>
      <c r="B198" s="42" t="s">
        <v>457</v>
      </c>
      <c r="C198" s="42" t="s">
        <v>239</v>
      </c>
      <c r="D198" s="42"/>
      <c r="E198" s="49" t="s">
        <v>999</v>
      </c>
      <c r="F198" s="42">
        <v>20</v>
      </c>
      <c r="G198" s="42" t="s">
        <v>1196</v>
      </c>
    </row>
    <row r="199" spans="1:7" x14ac:dyDescent="0.25">
      <c r="A199" s="42" t="s">
        <v>458</v>
      </c>
      <c r="B199" s="42" t="s">
        <v>458</v>
      </c>
      <c r="C199" s="42" t="s">
        <v>239</v>
      </c>
      <c r="D199" s="42"/>
      <c r="E199" s="49" t="s">
        <v>999</v>
      </c>
      <c r="F199" s="42">
        <v>100</v>
      </c>
      <c r="G199" s="42" t="s">
        <v>1197</v>
      </c>
    </row>
    <row r="200" spans="1:7" x14ac:dyDescent="0.25">
      <c r="A200" s="42" t="s">
        <v>459</v>
      </c>
      <c r="B200" s="42" t="s">
        <v>459</v>
      </c>
      <c r="C200" s="42" t="s">
        <v>239</v>
      </c>
      <c r="D200" s="42"/>
      <c r="E200" s="49" t="s">
        <v>999</v>
      </c>
      <c r="F200" s="42">
        <v>40</v>
      </c>
      <c r="G200" s="42" t="s">
        <v>1198</v>
      </c>
    </row>
    <row r="201" spans="1:7" x14ac:dyDescent="0.25">
      <c r="A201" s="42" t="s">
        <v>460</v>
      </c>
      <c r="B201" s="42" t="s">
        <v>461</v>
      </c>
      <c r="C201" s="42" t="s">
        <v>462</v>
      </c>
      <c r="D201" s="42" t="s">
        <v>463</v>
      </c>
      <c r="E201" s="49" t="s">
        <v>999</v>
      </c>
      <c r="F201" s="42">
        <v>100</v>
      </c>
      <c r="G201" s="42" t="s">
        <v>1199</v>
      </c>
    </row>
    <row r="202" spans="1:7" x14ac:dyDescent="0.25">
      <c r="A202" s="42" t="s">
        <v>225</v>
      </c>
      <c r="B202" s="42" t="s">
        <v>225</v>
      </c>
      <c r="C202" s="42" t="s">
        <v>239</v>
      </c>
      <c r="D202" s="42"/>
      <c r="E202" s="49" t="s">
        <v>999</v>
      </c>
      <c r="F202" s="42">
        <v>20</v>
      </c>
      <c r="G202" s="42" t="s">
        <v>1200</v>
      </c>
    </row>
    <row r="203" spans="1:7" x14ac:dyDescent="0.25">
      <c r="A203" s="42" t="s">
        <v>464</v>
      </c>
      <c r="B203" s="42" t="s">
        <v>464</v>
      </c>
      <c r="C203" s="42" t="s">
        <v>239</v>
      </c>
      <c r="D203" s="42"/>
      <c r="E203" s="49" t="s">
        <v>999</v>
      </c>
      <c r="F203" s="42">
        <v>30</v>
      </c>
      <c r="G203" s="42" t="s">
        <v>1201</v>
      </c>
    </row>
    <row r="204" spans="1:7" x14ac:dyDescent="0.25">
      <c r="A204" s="42" t="s">
        <v>465</v>
      </c>
      <c r="B204" s="42" t="s">
        <v>465</v>
      </c>
      <c r="C204" s="42" t="s">
        <v>239</v>
      </c>
      <c r="D204" s="42"/>
      <c r="E204" s="49" t="s">
        <v>999</v>
      </c>
      <c r="F204" s="42">
        <v>200</v>
      </c>
      <c r="G204" s="42" t="s">
        <v>1202</v>
      </c>
    </row>
    <row r="205" spans="1:7" x14ac:dyDescent="0.25">
      <c r="A205" s="42" t="s">
        <v>466</v>
      </c>
      <c r="B205" s="42" t="s">
        <v>466</v>
      </c>
      <c r="C205" s="42" t="s">
        <v>239</v>
      </c>
      <c r="D205" s="42"/>
      <c r="E205" s="49" t="s">
        <v>999</v>
      </c>
      <c r="F205" s="42">
        <v>100</v>
      </c>
      <c r="G205" s="42" t="s">
        <v>1203</v>
      </c>
    </row>
    <row r="206" spans="1:7" x14ac:dyDescent="0.25">
      <c r="A206" s="42" t="s">
        <v>467</v>
      </c>
      <c r="B206" s="42" t="s">
        <v>467</v>
      </c>
      <c r="C206" s="42" t="s">
        <v>239</v>
      </c>
      <c r="D206" s="42" t="s">
        <v>468</v>
      </c>
      <c r="E206" s="49" t="s">
        <v>999</v>
      </c>
      <c r="F206" s="42">
        <v>200</v>
      </c>
      <c r="G206" s="42" t="s">
        <v>1204</v>
      </c>
    </row>
    <row r="207" spans="1:7" x14ac:dyDescent="0.25">
      <c r="A207" s="42" t="s">
        <v>469</v>
      </c>
      <c r="B207" s="42" t="s">
        <v>470</v>
      </c>
      <c r="C207" s="42" t="s">
        <v>471</v>
      </c>
      <c r="D207" s="42"/>
      <c r="E207" s="49" t="s">
        <v>999</v>
      </c>
      <c r="F207" s="42">
        <v>300</v>
      </c>
      <c r="G207" s="42" t="s">
        <v>1205</v>
      </c>
    </row>
    <row r="208" spans="1:7" x14ac:dyDescent="0.25">
      <c r="A208" s="42" t="s">
        <v>472</v>
      </c>
      <c r="B208" s="42" t="s">
        <v>473</v>
      </c>
      <c r="C208" s="42" t="s">
        <v>474</v>
      </c>
      <c r="D208" s="42" t="s">
        <v>475</v>
      </c>
      <c r="E208" s="49" t="s">
        <v>999</v>
      </c>
      <c r="F208" s="42">
        <v>100</v>
      </c>
      <c r="G208" s="42" t="s">
        <v>1206</v>
      </c>
    </row>
    <row r="209" spans="1:7" x14ac:dyDescent="0.25">
      <c r="A209" s="42" t="s">
        <v>476</v>
      </c>
      <c r="B209" s="42" t="s">
        <v>476</v>
      </c>
      <c r="C209" s="42" t="s">
        <v>239</v>
      </c>
      <c r="D209" s="42"/>
      <c r="E209" s="49" t="s">
        <v>999</v>
      </c>
      <c r="F209" s="42">
        <v>20</v>
      </c>
      <c r="G209" s="42" t="s">
        <v>1207</v>
      </c>
    </row>
    <row r="210" spans="1:7" x14ac:dyDescent="0.25">
      <c r="A210" s="42" t="s">
        <v>477</v>
      </c>
      <c r="B210" s="42" t="s">
        <v>477</v>
      </c>
      <c r="C210" s="42" t="s">
        <v>239</v>
      </c>
      <c r="D210" s="42"/>
      <c r="E210" s="49" t="s">
        <v>999</v>
      </c>
      <c r="F210" s="42">
        <v>20</v>
      </c>
      <c r="G210" s="42" t="s">
        <v>1208</v>
      </c>
    </row>
    <row r="211" spans="1:7" x14ac:dyDescent="0.25">
      <c r="A211" s="42" t="s">
        <v>478</v>
      </c>
      <c r="B211" s="42" t="s">
        <v>478</v>
      </c>
      <c r="C211" s="42" t="s">
        <v>239</v>
      </c>
      <c r="D211" s="42" t="s">
        <v>479</v>
      </c>
      <c r="E211" s="49" t="s">
        <v>999</v>
      </c>
      <c r="F211" s="42">
        <v>20</v>
      </c>
      <c r="G211" s="42" t="s">
        <v>1209</v>
      </c>
    </row>
    <row r="212" spans="1:7" x14ac:dyDescent="0.25">
      <c r="A212" s="42" t="s">
        <v>226</v>
      </c>
      <c r="B212" s="42" t="s">
        <v>226</v>
      </c>
      <c r="C212" s="42" t="s">
        <v>239</v>
      </c>
      <c r="D212" s="42"/>
      <c r="E212" s="49" t="s">
        <v>999</v>
      </c>
      <c r="F212" s="42">
        <v>100</v>
      </c>
      <c r="G212" s="42" t="s">
        <v>1210</v>
      </c>
    </row>
    <row r="213" spans="1:7" x14ac:dyDescent="0.25">
      <c r="A213" s="42" t="s">
        <v>480</v>
      </c>
      <c r="B213" s="42" t="s">
        <v>480</v>
      </c>
      <c r="C213" s="42" t="s">
        <v>239</v>
      </c>
      <c r="D213" s="42" t="s">
        <v>481</v>
      </c>
      <c r="E213" s="49" t="s">
        <v>999</v>
      </c>
      <c r="F213" s="42">
        <v>40</v>
      </c>
      <c r="G213" s="42" t="s">
        <v>1211</v>
      </c>
    </row>
    <row r="214" spans="1:7" x14ac:dyDescent="0.25">
      <c r="A214" s="42" t="s">
        <v>482</v>
      </c>
      <c r="B214" s="42" t="s">
        <v>482</v>
      </c>
      <c r="C214" s="42" t="s">
        <v>239</v>
      </c>
      <c r="D214" s="42"/>
      <c r="E214" s="49" t="s">
        <v>999</v>
      </c>
      <c r="F214" s="42">
        <v>40</v>
      </c>
      <c r="G214" s="42" t="s">
        <v>1212</v>
      </c>
    </row>
    <row r="215" spans="1:7" x14ac:dyDescent="0.25">
      <c r="A215" s="42" t="s">
        <v>483</v>
      </c>
      <c r="B215" s="42" t="s">
        <v>483</v>
      </c>
      <c r="C215" s="42" t="s">
        <v>239</v>
      </c>
      <c r="D215" s="42" t="s">
        <v>484</v>
      </c>
      <c r="E215" s="49" t="s">
        <v>999</v>
      </c>
      <c r="F215" s="42">
        <v>50</v>
      </c>
      <c r="G215" s="42" t="s">
        <v>1213</v>
      </c>
    </row>
    <row r="216" spans="1:7" x14ac:dyDescent="0.25">
      <c r="A216" s="42" t="s">
        <v>485</v>
      </c>
      <c r="B216" s="42" t="s">
        <v>485</v>
      </c>
      <c r="C216" s="42" t="s">
        <v>239</v>
      </c>
      <c r="D216" s="42"/>
      <c r="E216" s="49" t="s">
        <v>999</v>
      </c>
      <c r="F216" s="42">
        <v>20</v>
      </c>
      <c r="G216" s="42" t="s">
        <v>1214</v>
      </c>
    </row>
    <row r="217" spans="1:7" x14ac:dyDescent="0.25">
      <c r="A217" s="42" t="s">
        <v>180</v>
      </c>
      <c r="B217" s="42" t="s">
        <v>180</v>
      </c>
      <c r="C217" s="42" t="s">
        <v>239</v>
      </c>
      <c r="D217" s="42"/>
      <c r="E217" s="49" t="s">
        <v>999</v>
      </c>
      <c r="F217" s="42">
        <v>40</v>
      </c>
      <c r="G217" s="42" t="s">
        <v>1215</v>
      </c>
    </row>
    <row r="218" spans="1:7" x14ac:dyDescent="0.25">
      <c r="A218" s="42" t="s">
        <v>181</v>
      </c>
      <c r="B218" s="42" t="s">
        <v>181</v>
      </c>
      <c r="C218" s="42" t="s">
        <v>239</v>
      </c>
      <c r="D218" s="42"/>
      <c r="E218" s="49" t="s">
        <v>999</v>
      </c>
      <c r="F218" s="42">
        <v>100</v>
      </c>
      <c r="G218" s="42" t="s">
        <v>1216</v>
      </c>
    </row>
    <row r="219" spans="1:7" x14ac:dyDescent="0.25">
      <c r="A219" s="42" t="s">
        <v>486</v>
      </c>
      <c r="B219" s="42" t="s">
        <v>486</v>
      </c>
      <c r="C219" s="42" t="s">
        <v>239</v>
      </c>
      <c r="D219" s="42"/>
      <c r="E219" s="49" t="s">
        <v>999</v>
      </c>
      <c r="F219" s="42">
        <v>30</v>
      </c>
      <c r="G219" s="42" t="s">
        <v>1217</v>
      </c>
    </row>
    <row r="220" spans="1:7" x14ac:dyDescent="0.25">
      <c r="A220" s="42" t="s">
        <v>487</v>
      </c>
      <c r="B220" s="42" t="s">
        <v>487</v>
      </c>
      <c r="C220" s="42" t="s">
        <v>239</v>
      </c>
      <c r="D220" s="42"/>
      <c r="E220" s="49" t="s">
        <v>999</v>
      </c>
      <c r="F220" s="42">
        <v>40</v>
      </c>
      <c r="G220" s="42" t="s">
        <v>1218</v>
      </c>
    </row>
    <row r="221" spans="1:7" x14ac:dyDescent="0.25">
      <c r="A221" s="42" t="s">
        <v>488</v>
      </c>
      <c r="B221" s="42" t="s">
        <v>488</v>
      </c>
      <c r="C221" s="42" t="s">
        <v>239</v>
      </c>
      <c r="D221" s="42"/>
      <c r="E221" s="49" t="s">
        <v>999</v>
      </c>
      <c r="F221" s="42">
        <v>40</v>
      </c>
      <c r="G221" s="42" t="s">
        <v>1219</v>
      </c>
    </row>
    <row r="222" spans="1:7" x14ac:dyDescent="0.25">
      <c r="A222" s="42" t="s">
        <v>182</v>
      </c>
      <c r="B222" s="42" t="s">
        <v>182</v>
      </c>
      <c r="C222" s="42" t="s">
        <v>239</v>
      </c>
      <c r="D222" s="42" t="s">
        <v>489</v>
      </c>
      <c r="E222" s="49" t="s">
        <v>999</v>
      </c>
      <c r="F222" s="42">
        <v>100</v>
      </c>
      <c r="G222" s="42" t="s">
        <v>1220</v>
      </c>
    </row>
    <row r="223" spans="1:7" x14ac:dyDescent="0.25">
      <c r="A223" s="42" t="s">
        <v>490</v>
      </c>
      <c r="B223" s="42" t="s">
        <v>491</v>
      </c>
      <c r="C223" s="42" t="s">
        <v>492</v>
      </c>
      <c r="D223" s="42"/>
      <c r="E223" s="49" t="s">
        <v>999</v>
      </c>
      <c r="F223" s="42">
        <v>20</v>
      </c>
      <c r="G223" s="42" t="s">
        <v>1221</v>
      </c>
    </row>
    <row r="224" spans="1:7" x14ac:dyDescent="0.25">
      <c r="A224" s="42" t="s">
        <v>493</v>
      </c>
      <c r="B224" s="42" t="s">
        <v>493</v>
      </c>
      <c r="C224" s="42" t="s">
        <v>239</v>
      </c>
      <c r="D224" s="42" t="s">
        <v>494</v>
      </c>
      <c r="E224" s="49" t="s">
        <v>999</v>
      </c>
      <c r="F224" s="42">
        <v>40</v>
      </c>
      <c r="G224" s="42" t="s">
        <v>1222</v>
      </c>
    </row>
    <row r="225" spans="1:7" x14ac:dyDescent="0.25">
      <c r="A225" s="42" t="s">
        <v>495</v>
      </c>
      <c r="B225" s="42" t="s">
        <v>496</v>
      </c>
      <c r="C225" s="42" t="s">
        <v>497</v>
      </c>
      <c r="D225" s="42" t="s">
        <v>498</v>
      </c>
      <c r="E225" s="49" t="s">
        <v>999</v>
      </c>
      <c r="F225" s="42">
        <v>30</v>
      </c>
      <c r="G225" s="42" t="s">
        <v>1223</v>
      </c>
    </row>
    <row r="226" spans="1:7" x14ac:dyDescent="0.25">
      <c r="A226" s="42" t="s">
        <v>499</v>
      </c>
      <c r="B226" s="42" t="s">
        <v>499</v>
      </c>
      <c r="C226" s="42" t="s">
        <v>239</v>
      </c>
      <c r="D226" s="42" t="s">
        <v>500</v>
      </c>
      <c r="E226" s="49" t="s">
        <v>999</v>
      </c>
      <c r="F226" s="42">
        <v>100</v>
      </c>
      <c r="G226" s="42" t="s">
        <v>1224</v>
      </c>
    </row>
    <row r="227" spans="1:7" x14ac:dyDescent="0.25">
      <c r="A227" s="42" t="s">
        <v>501</v>
      </c>
      <c r="B227" s="42" t="s">
        <v>501</v>
      </c>
      <c r="C227" s="42" t="s">
        <v>239</v>
      </c>
      <c r="D227" s="42" t="s">
        <v>502</v>
      </c>
      <c r="E227" s="49" t="s">
        <v>999</v>
      </c>
      <c r="F227" s="42">
        <v>100</v>
      </c>
      <c r="G227" s="42" t="s">
        <v>1225</v>
      </c>
    </row>
    <row r="228" spans="1:7" x14ac:dyDescent="0.25">
      <c r="A228" s="42" t="s">
        <v>503</v>
      </c>
      <c r="B228" s="42" t="s">
        <v>503</v>
      </c>
      <c r="C228" s="42" t="s">
        <v>239</v>
      </c>
      <c r="D228" s="42"/>
      <c r="E228" s="49" t="s">
        <v>999</v>
      </c>
      <c r="F228" s="42">
        <v>100</v>
      </c>
      <c r="G228" s="42" t="s">
        <v>1226</v>
      </c>
    </row>
    <row r="229" spans="1:7" x14ac:dyDescent="0.25">
      <c r="A229" s="42" t="s">
        <v>183</v>
      </c>
      <c r="B229" s="42" t="s">
        <v>183</v>
      </c>
      <c r="C229" s="42" t="s">
        <v>239</v>
      </c>
      <c r="D229" s="42"/>
      <c r="E229" s="49" t="s">
        <v>999</v>
      </c>
      <c r="F229" s="42">
        <v>30</v>
      </c>
      <c r="G229" s="42" t="s">
        <v>1227</v>
      </c>
    </row>
    <row r="230" spans="1:7" x14ac:dyDescent="0.25">
      <c r="A230" s="42" t="s">
        <v>184</v>
      </c>
      <c r="B230" s="42" t="s">
        <v>184</v>
      </c>
      <c r="C230" s="42" t="s">
        <v>239</v>
      </c>
      <c r="D230" s="42"/>
      <c r="E230" s="49" t="s">
        <v>999</v>
      </c>
      <c r="F230" s="42">
        <v>20</v>
      </c>
      <c r="G230" s="42" t="s">
        <v>1228</v>
      </c>
    </row>
    <row r="231" spans="1:7" x14ac:dyDescent="0.25">
      <c r="A231" s="42" t="s">
        <v>504</v>
      </c>
      <c r="B231" s="42" t="s">
        <v>504</v>
      </c>
      <c r="C231" s="42" t="s">
        <v>239</v>
      </c>
      <c r="D231" s="42" t="s">
        <v>505</v>
      </c>
      <c r="E231" s="49" t="s">
        <v>999</v>
      </c>
      <c r="F231" s="42">
        <v>40</v>
      </c>
      <c r="G231" s="42" t="s">
        <v>1229</v>
      </c>
    </row>
    <row r="232" spans="1:7" x14ac:dyDescent="0.25">
      <c r="A232" s="42" t="s">
        <v>506</v>
      </c>
      <c r="B232" s="42" t="s">
        <v>506</v>
      </c>
      <c r="C232" s="42" t="s">
        <v>239</v>
      </c>
      <c r="D232" s="42" t="s">
        <v>183</v>
      </c>
      <c r="E232" s="49" t="s">
        <v>999</v>
      </c>
      <c r="F232" s="42">
        <v>100</v>
      </c>
      <c r="G232" s="42" t="s">
        <v>1230</v>
      </c>
    </row>
    <row r="233" spans="1:7" x14ac:dyDescent="0.25">
      <c r="A233" s="42" t="s">
        <v>507</v>
      </c>
      <c r="B233" s="42" t="s">
        <v>507</v>
      </c>
      <c r="C233" s="42" t="s">
        <v>239</v>
      </c>
      <c r="D233" s="42"/>
      <c r="E233" s="49" t="s">
        <v>999</v>
      </c>
      <c r="F233" s="42">
        <v>100</v>
      </c>
      <c r="G233" s="42" t="s">
        <v>1231</v>
      </c>
    </row>
    <row r="234" spans="1:7" x14ac:dyDescent="0.25">
      <c r="A234" s="42" t="s">
        <v>508</v>
      </c>
      <c r="B234" s="42" t="s">
        <v>508</v>
      </c>
      <c r="C234" s="42" t="s">
        <v>239</v>
      </c>
      <c r="D234" s="42" t="s">
        <v>509</v>
      </c>
      <c r="E234" s="49" t="s">
        <v>999</v>
      </c>
      <c r="F234" s="42">
        <v>20</v>
      </c>
      <c r="G234" s="42" t="s">
        <v>1232</v>
      </c>
    </row>
    <row r="235" spans="1:7" x14ac:dyDescent="0.25">
      <c r="A235" s="42" t="s">
        <v>510</v>
      </c>
      <c r="B235" s="42" t="s">
        <v>510</v>
      </c>
      <c r="C235" s="42" t="s">
        <v>239</v>
      </c>
      <c r="D235" s="42"/>
      <c r="E235" s="49" t="s">
        <v>999</v>
      </c>
      <c r="F235" s="42">
        <v>100</v>
      </c>
      <c r="G235" s="42" t="s">
        <v>1233</v>
      </c>
    </row>
    <row r="236" spans="1:7" x14ac:dyDescent="0.25">
      <c r="A236" s="42" t="s">
        <v>511</v>
      </c>
      <c r="B236" s="42" t="s">
        <v>511</v>
      </c>
      <c r="C236" s="42" t="s">
        <v>239</v>
      </c>
      <c r="D236" s="42" t="s">
        <v>512</v>
      </c>
      <c r="E236" s="49" t="s">
        <v>999</v>
      </c>
      <c r="F236" s="42">
        <v>50</v>
      </c>
      <c r="G236" s="42" t="s">
        <v>1234</v>
      </c>
    </row>
    <row r="237" spans="1:7" x14ac:dyDescent="0.25">
      <c r="A237" s="42" t="s">
        <v>185</v>
      </c>
      <c r="B237" s="42" t="s">
        <v>185</v>
      </c>
      <c r="C237" s="42" t="s">
        <v>239</v>
      </c>
      <c r="D237" s="42" t="s">
        <v>513</v>
      </c>
      <c r="E237" s="49" t="s">
        <v>999</v>
      </c>
      <c r="F237" s="42">
        <v>100</v>
      </c>
      <c r="G237" s="42" t="s">
        <v>1235</v>
      </c>
    </row>
    <row r="238" spans="1:7" x14ac:dyDescent="0.25">
      <c r="A238" s="42" t="s">
        <v>514</v>
      </c>
      <c r="B238" s="42" t="s">
        <v>514</v>
      </c>
      <c r="C238" s="42" t="s">
        <v>239</v>
      </c>
      <c r="D238" s="42"/>
      <c r="E238" s="49" t="s">
        <v>999</v>
      </c>
      <c r="F238" s="42">
        <v>30</v>
      </c>
      <c r="G238" s="42" t="s">
        <v>1236</v>
      </c>
    </row>
    <row r="239" spans="1:7" x14ac:dyDescent="0.25">
      <c r="A239" s="42" t="s">
        <v>515</v>
      </c>
      <c r="B239" s="42" t="s">
        <v>515</v>
      </c>
      <c r="C239" s="42" t="s">
        <v>239</v>
      </c>
      <c r="D239" s="42" t="s">
        <v>516</v>
      </c>
      <c r="E239" s="49" t="s">
        <v>999</v>
      </c>
      <c r="F239" s="42">
        <v>300</v>
      </c>
      <c r="G239" s="42" t="s">
        <v>1237</v>
      </c>
    </row>
    <row r="240" spans="1:7" x14ac:dyDescent="0.25">
      <c r="A240" s="42" t="s">
        <v>517</v>
      </c>
      <c r="B240" s="42" t="s">
        <v>517</v>
      </c>
      <c r="C240" s="42" t="s">
        <v>239</v>
      </c>
      <c r="D240" s="42"/>
      <c r="E240" s="49" t="s">
        <v>999</v>
      </c>
      <c r="F240" s="42">
        <v>50</v>
      </c>
      <c r="G240" s="42" t="s">
        <v>1238</v>
      </c>
    </row>
    <row r="241" spans="1:7" x14ac:dyDescent="0.25">
      <c r="A241" s="42" t="s">
        <v>518</v>
      </c>
      <c r="B241" s="42" t="s">
        <v>518</v>
      </c>
      <c r="C241" s="42" t="s">
        <v>239</v>
      </c>
      <c r="D241" s="42" t="s">
        <v>517</v>
      </c>
      <c r="E241" s="49" t="s">
        <v>999</v>
      </c>
      <c r="F241" s="42">
        <v>50</v>
      </c>
      <c r="G241" s="42" t="s">
        <v>1239</v>
      </c>
    </row>
    <row r="242" spans="1:7" x14ac:dyDescent="0.25">
      <c r="A242" s="42" t="s">
        <v>519</v>
      </c>
      <c r="B242" s="42" t="s">
        <v>519</v>
      </c>
      <c r="C242" s="42" t="s">
        <v>239</v>
      </c>
      <c r="D242" s="42" t="s">
        <v>520</v>
      </c>
      <c r="E242" s="49" t="s">
        <v>999</v>
      </c>
      <c r="F242" s="42">
        <v>50</v>
      </c>
      <c r="G242" s="42" t="s">
        <v>1240</v>
      </c>
    </row>
    <row r="243" spans="1:7" x14ac:dyDescent="0.25">
      <c r="A243" s="42" t="s">
        <v>521</v>
      </c>
      <c r="B243" s="42" t="s">
        <v>521</v>
      </c>
      <c r="C243" s="42" t="s">
        <v>239</v>
      </c>
      <c r="D243" s="42" t="s">
        <v>522</v>
      </c>
      <c r="E243" s="49" t="s">
        <v>999</v>
      </c>
      <c r="F243" s="42">
        <v>30</v>
      </c>
      <c r="G243" s="42" t="s">
        <v>1241</v>
      </c>
    </row>
    <row r="244" spans="1:7" x14ac:dyDescent="0.25">
      <c r="A244" s="42" t="s">
        <v>523</v>
      </c>
      <c r="B244" s="42" t="s">
        <v>524</v>
      </c>
      <c r="C244" s="42" t="s">
        <v>525</v>
      </c>
      <c r="D244" s="42" t="s">
        <v>526</v>
      </c>
      <c r="E244" s="49" t="s">
        <v>999</v>
      </c>
      <c r="F244" s="42">
        <v>20</v>
      </c>
      <c r="G244" s="42" t="s">
        <v>1242</v>
      </c>
    </row>
    <row r="245" spans="1:7" x14ac:dyDescent="0.25">
      <c r="A245" s="42" t="s">
        <v>527</v>
      </c>
      <c r="B245" s="42" t="s">
        <v>527</v>
      </c>
      <c r="C245" s="42" t="s">
        <v>239</v>
      </c>
      <c r="D245" s="42"/>
      <c r="E245" s="49" t="s">
        <v>999</v>
      </c>
      <c r="F245" s="42">
        <v>20</v>
      </c>
      <c r="G245" s="42" t="s">
        <v>1243</v>
      </c>
    </row>
    <row r="246" spans="1:7" x14ac:dyDescent="0.25">
      <c r="A246" s="42" t="s">
        <v>528</v>
      </c>
      <c r="B246" s="42" t="s">
        <v>528</v>
      </c>
      <c r="C246" s="42" t="s">
        <v>239</v>
      </c>
      <c r="D246" s="42"/>
      <c r="E246" s="49" t="s">
        <v>999</v>
      </c>
      <c r="F246" s="42">
        <v>30</v>
      </c>
      <c r="G246" s="42" t="s">
        <v>1244</v>
      </c>
    </row>
    <row r="247" spans="1:7" x14ac:dyDescent="0.25">
      <c r="A247" s="42" t="s">
        <v>529</v>
      </c>
      <c r="B247" s="42" t="s">
        <v>529</v>
      </c>
      <c r="C247" s="42" t="s">
        <v>239</v>
      </c>
      <c r="D247" s="42"/>
      <c r="E247" s="49" t="s">
        <v>999</v>
      </c>
      <c r="F247" s="42">
        <v>100</v>
      </c>
      <c r="G247" s="42" t="s">
        <v>1245</v>
      </c>
    </row>
    <row r="248" spans="1:7" x14ac:dyDescent="0.25">
      <c r="A248" s="42" t="s">
        <v>530</v>
      </c>
      <c r="B248" s="42" t="s">
        <v>531</v>
      </c>
      <c r="C248" s="42" t="s">
        <v>532</v>
      </c>
      <c r="D248" s="42"/>
      <c r="E248" s="49" t="s">
        <v>999</v>
      </c>
      <c r="F248" s="42">
        <v>100</v>
      </c>
      <c r="G248" s="42" t="s">
        <v>1246</v>
      </c>
    </row>
    <row r="249" spans="1:7" x14ac:dyDescent="0.25">
      <c r="A249" s="42" t="s">
        <v>533</v>
      </c>
      <c r="B249" s="42" t="s">
        <v>533</v>
      </c>
      <c r="C249" s="42" t="s">
        <v>239</v>
      </c>
      <c r="D249" s="42"/>
      <c r="E249" s="49" t="s">
        <v>999</v>
      </c>
      <c r="F249" s="42">
        <v>100</v>
      </c>
      <c r="G249" s="42" t="s">
        <v>1247</v>
      </c>
    </row>
    <row r="250" spans="1:7" x14ac:dyDescent="0.25">
      <c r="A250" s="42" t="s">
        <v>534</v>
      </c>
      <c r="B250" s="42" t="s">
        <v>534</v>
      </c>
      <c r="C250" s="42" t="s">
        <v>239</v>
      </c>
      <c r="D250" s="42"/>
      <c r="E250" s="49" t="s">
        <v>999</v>
      </c>
      <c r="F250" s="42">
        <v>20</v>
      </c>
      <c r="G250" s="42" t="s">
        <v>1248</v>
      </c>
    </row>
    <row r="251" spans="1:7" x14ac:dyDescent="0.25">
      <c r="A251" s="42" t="s">
        <v>535</v>
      </c>
      <c r="B251" s="42" t="s">
        <v>535</v>
      </c>
      <c r="C251" s="42" t="s">
        <v>239</v>
      </c>
      <c r="D251" s="42"/>
      <c r="E251" s="49" t="s">
        <v>999</v>
      </c>
      <c r="F251" s="42">
        <v>50</v>
      </c>
      <c r="G251" s="42" t="s">
        <v>1249</v>
      </c>
    </row>
    <row r="252" spans="1:7" x14ac:dyDescent="0.25">
      <c r="A252" s="42" t="s">
        <v>536</v>
      </c>
      <c r="B252" s="42" t="s">
        <v>536</v>
      </c>
      <c r="C252" s="42" t="s">
        <v>239</v>
      </c>
      <c r="D252" s="42" t="s">
        <v>537</v>
      </c>
      <c r="E252" s="49" t="s">
        <v>999</v>
      </c>
      <c r="F252" s="42">
        <v>20</v>
      </c>
      <c r="G252" s="42" t="s">
        <v>1250</v>
      </c>
    </row>
    <row r="253" spans="1:7" x14ac:dyDescent="0.25">
      <c r="A253" s="42" t="s">
        <v>538</v>
      </c>
      <c r="B253" s="42" t="s">
        <v>539</v>
      </c>
      <c r="C253" s="42" t="s">
        <v>540</v>
      </c>
      <c r="D253" s="42" t="s">
        <v>541</v>
      </c>
      <c r="E253" s="49" t="s">
        <v>999</v>
      </c>
      <c r="F253" s="42">
        <v>30</v>
      </c>
      <c r="G253" s="42" t="s">
        <v>1251</v>
      </c>
    </row>
    <row r="254" spans="1:7" x14ac:dyDescent="0.25">
      <c r="A254" s="42" t="s">
        <v>542</v>
      </c>
      <c r="B254" s="42" t="s">
        <v>542</v>
      </c>
      <c r="C254" s="42" t="s">
        <v>239</v>
      </c>
      <c r="D254" s="42"/>
      <c r="E254" s="49" t="s">
        <v>999</v>
      </c>
      <c r="F254" s="42">
        <v>100</v>
      </c>
      <c r="G254" s="42" t="s">
        <v>1252</v>
      </c>
    </row>
    <row r="255" spans="1:7" x14ac:dyDescent="0.25">
      <c r="A255" s="42" t="s">
        <v>543</v>
      </c>
      <c r="B255" s="42" t="s">
        <v>543</v>
      </c>
      <c r="C255" s="42" t="s">
        <v>239</v>
      </c>
      <c r="D255" s="42"/>
      <c r="E255" s="49" t="s">
        <v>999</v>
      </c>
      <c r="F255" s="42">
        <v>100</v>
      </c>
      <c r="G255" s="42" t="s">
        <v>1253</v>
      </c>
    </row>
    <row r="256" spans="1:7" x14ac:dyDescent="0.25">
      <c r="A256" s="42" t="s">
        <v>544</v>
      </c>
      <c r="B256" s="42" t="s">
        <v>544</v>
      </c>
      <c r="C256" s="42" t="s">
        <v>239</v>
      </c>
      <c r="D256" s="42"/>
      <c r="E256" s="49" t="s">
        <v>999</v>
      </c>
      <c r="F256" s="42">
        <v>30</v>
      </c>
      <c r="G256" s="42" t="s">
        <v>1254</v>
      </c>
    </row>
    <row r="257" spans="1:7" x14ac:dyDescent="0.25">
      <c r="A257" s="42" t="s">
        <v>545</v>
      </c>
      <c r="B257" s="42" t="s">
        <v>545</v>
      </c>
      <c r="C257" s="42" t="s">
        <v>239</v>
      </c>
      <c r="D257" s="42"/>
      <c r="E257" s="49" t="s">
        <v>999</v>
      </c>
      <c r="F257" s="42">
        <v>20</v>
      </c>
      <c r="G257" s="42" t="s">
        <v>1255</v>
      </c>
    </row>
    <row r="258" spans="1:7" x14ac:dyDescent="0.25">
      <c r="A258" s="42" t="s">
        <v>186</v>
      </c>
      <c r="B258" s="42" t="s">
        <v>186</v>
      </c>
      <c r="C258" s="42" t="s">
        <v>239</v>
      </c>
      <c r="D258" s="42"/>
      <c r="E258" s="49" t="s">
        <v>999</v>
      </c>
      <c r="F258" s="42">
        <v>100</v>
      </c>
      <c r="G258" s="42" t="s">
        <v>1256</v>
      </c>
    </row>
    <row r="259" spans="1:7" x14ac:dyDescent="0.25">
      <c r="A259" s="42" t="s">
        <v>546</v>
      </c>
      <c r="B259" s="42" t="s">
        <v>546</v>
      </c>
      <c r="C259" s="42" t="s">
        <v>239</v>
      </c>
      <c r="D259" s="42"/>
      <c r="E259" s="49" t="s">
        <v>999</v>
      </c>
      <c r="F259" s="42">
        <v>100</v>
      </c>
      <c r="G259" s="42" t="s">
        <v>1257</v>
      </c>
    </row>
    <row r="260" spans="1:7" x14ac:dyDescent="0.25">
      <c r="A260" s="42" t="s">
        <v>547</v>
      </c>
      <c r="B260" s="42" t="s">
        <v>547</v>
      </c>
      <c r="C260" s="42" t="s">
        <v>239</v>
      </c>
      <c r="D260" s="42" t="s">
        <v>548</v>
      </c>
      <c r="E260" s="49" t="s">
        <v>999</v>
      </c>
      <c r="F260" s="42">
        <v>40</v>
      </c>
      <c r="G260" s="42" t="s">
        <v>1258</v>
      </c>
    </row>
    <row r="261" spans="1:7" x14ac:dyDescent="0.25">
      <c r="A261" s="42" t="s">
        <v>549</v>
      </c>
      <c r="B261" s="42" t="s">
        <v>549</v>
      </c>
      <c r="C261" s="42" t="s">
        <v>239</v>
      </c>
      <c r="D261" s="42" t="s">
        <v>547</v>
      </c>
      <c r="E261" s="49" t="s">
        <v>999</v>
      </c>
      <c r="F261" s="42">
        <v>20</v>
      </c>
      <c r="G261" s="42" t="s">
        <v>1259</v>
      </c>
    </row>
    <row r="262" spans="1:7" x14ac:dyDescent="0.25">
      <c r="A262" s="42" t="s">
        <v>187</v>
      </c>
      <c r="B262" s="42" t="s">
        <v>187</v>
      </c>
      <c r="C262" s="42" t="s">
        <v>239</v>
      </c>
      <c r="D262" s="42"/>
      <c r="E262" s="49" t="s">
        <v>999</v>
      </c>
      <c r="F262" s="42">
        <v>20</v>
      </c>
      <c r="G262" s="42" t="s">
        <v>1260</v>
      </c>
    </row>
    <row r="263" spans="1:7" x14ac:dyDescent="0.25">
      <c r="A263" s="42" t="s">
        <v>188</v>
      </c>
      <c r="B263" s="42" t="s">
        <v>188</v>
      </c>
      <c r="C263" s="42" t="s">
        <v>239</v>
      </c>
      <c r="D263" s="42"/>
      <c r="E263" s="49" t="s">
        <v>999</v>
      </c>
      <c r="F263" s="42">
        <v>30</v>
      </c>
      <c r="G263" s="42" t="s">
        <v>1261</v>
      </c>
    </row>
    <row r="264" spans="1:7" x14ac:dyDescent="0.25">
      <c r="A264" s="42" t="s">
        <v>550</v>
      </c>
      <c r="B264" s="42" t="s">
        <v>550</v>
      </c>
      <c r="C264" s="42" t="s">
        <v>239</v>
      </c>
      <c r="D264" s="42" t="s">
        <v>188</v>
      </c>
      <c r="E264" s="49" t="s">
        <v>999</v>
      </c>
      <c r="F264" s="42">
        <v>50</v>
      </c>
      <c r="G264" s="42" t="s">
        <v>1262</v>
      </c>
    </row>
    <row r="265" spans="1:7" x14ac:dyDescent="0.25">
      <c r="A265" s="42" t="s">
        <v>551</v>
      </c>
      <c r="B265" s="42" t="s">
        <v>551</v>
      </c>
      <c r="C265" s="42" t="s">
        <v>239</v>
      </c>
      <c r="D265" s="42"/>
      <c r="E265" s="49" t="s">
        <v>999</v>
      </c>
      <c r="F265" s="42">
        <v>30</v>
      </c>
      <c r="G265" s="42" t="s">
        <v>1263</v>
      </c>
    </row>
    <row r="266" spans="1:7" x14ac:dyDescent="0.25">
      <c r="A266" s="42" t="s">
        <v>552</v>
      </c>
      <c r="B266" s="42" t="s">
        <v>552</v>
      </c>
      <c r="C266" s="42" t="s">
        <v>239</v>
      </c>
      <c r="D266" s="42"/>
      <c r="E266" s="49" t="s">
        <v>999</v>
      </c>
      <c r="F266" s="42">
        <v>100</v>
      </c>
      <c r="G266" s="42" t="s">
        <v>1264</v>
      </c>
    </row>
    <row r="267" spans="1:7" x14ac:dyDescent="0.25">
      <c r="A267" s="42" t="s">
        <v>189</v>
      </c>
      <c r="B267" s="42" t="s">
        <v>189</v>
      </c>
      <c r="C267" s="42" t="s">
        <v>239</v>
      </c>
      <c r="D267" s="42"/>
      <c r="E267" s="49" t="s">
        <v>999</v>
      </c>
      <c r="F267" s="42">
        <v>100</v>
      </c>
      <c r="G267" s="42" t="s">
        <v>1265</v>
      </c>
    </row>
    <row r="268" spans="1:7" x14ac:dyDescent="0.25">
      <c r="A268" s="42" t="s">
        <v>553</v>
      </c>
      <c r="B268" s="42" t="s">
        <v>553</v>
      </c>
      <c r="C268" s="42" t="s">
        <v>239</v>
      </c>
      <c r="D268" s="42"/>
      <c r="E268" s="49" t="s">
        <v>999</v>
      </c>
      <c r="F268" s="42">
        <v>100</v>
      </c>
      <c r="G268" s="42" t="s">
        <v>1266</v>
      </c>
    </row>
    <row r="269" spans="1:7" x14ac:dyDescent="0.25">
      <c r="A269" s="42" t="s">
        <v>227</v>
      </c>
      <c r="B269" s="42" t="s">
        <v>227</v>
      </c>
      <c r="C269" s="42" t="s">
        <v>239</v>
      </c>
      <c r="D269" s="42"/>
      <c r="E269" s="49" t="s">
        <v>999</v>
      </c>
      <c r="F269" s="42">
        <v>30</v>
      </c>
      <c r="G269" s="42" t="s">
        <v>1267</v>
      </c>
    </row>
    <row r="270" spans="1:7" x14ac:dyDescent="0.25">
      <c r="A270" s="42" t="s">
        <v>190</v>
      </c>
      <c r="B270" s="42" t="s">
        <v>190</v>
      </c>
      <c r="C270" s="42" t="s">
        <v>239</v>
      </c>
      <c r="D270" s="42"/>
      <c r="E270" s="49" t="s">
        <v>999</v>
      </c>
      <c r="F270" s="42">
        <v>20</v>
      </c>
      <c r="G270" s="42" t="s">
        <v>1268</v>
      </c>
    </row>
    <row r="271" spans="1:7" x14ac:dyDescent="0.25">
      <c r="A271" s="42" t="s">
        <v>228</v>
      </c>
      <c r="B271" s="42" t="s">
        <v>228</v>
      </c>
      <c r="C271" s="42" t="s">
        <v>239</v>
      </c>
      <c r="D271" s="42"/>
      <c r="E271" s="49" t="s">
        <v>999</v>
      </c>
      <c r="F271" s="42">
        <v>30</v>
      </c>
      <c r="G271" s="42" t="s">
        <v>1269</v>
      </c>
    </row>
    <row r="272" spans="1:7" x14ac:dyDescent="0.25">
      <c r="A272" s="42" t="s">
        <v>554</v>
      </c>
      <c r="B272" s="42" t="s">
        <v>554</v>
      </c>
      <c r="C272" s="42" t="s">
        <v>239</v>
      </c>
      <c r="D272" s="42"/>
      <c r="E272" s="49" t="s">
        <v>999</v>
      </c>
      <c r="F272" s="42">
        <v>40</v>
      </c>
      <c r="G272" s="42" t="s">
        <v>1270</v>
      </c>
    </row>
    <row r="273" spans="1:7" x14ac:dyDescent="0.25">
      <c r="A273" s="42" t="s">
        <v>555</v>
      </c>
      <c r="B273" s="42" t="s">
        <v>555</v>
      </c>
      <c r="C273" s="42" t="s">
        <v>239</v>
      </c>
      <c r="D273" s="42"/>
      <c r="E273" s="49" t="s">
        <v>999</v>
      </c>
      <c r="F273" s="42">
        <v>20</v>
      </c>
      <c r="G273" s="42" t="s">
        <v>1271</v>
      </c>
    </row>
    <row r="274" spans="1:7" x14ac:dyDescent="0.25">
      <c r="A274" s="42" t="s">
        <v>191</v>
      </c>
      <c r="B274" s="42" t="s">
        <v>191</v>
      </c>
      <c r="C274" s="42" t="s">
        <v>239</v>
      </c>
      <c r="D274" s="42"/>
      <c r="E274" s="49" t="s">
        <v>999</v>
      </c>
      <c r="F274" s="42">
        <v>30</v>
      </c>
      <c r="G274" s="42" t="s">
        <v>1272</v>
      </c>
    </row>
    <row r="275" spans="1:7" x14ac:dyDescent="0.25">
      <c r="A275" s="42" t="s">
        <v>192</v>
      </c>
      <c r="B275" s="42" t="s">
        <v>192</v>
      </c>
      <c r="C275" s="42" t="s">
        <v>239</v>
      </c>
      <c r="D275" s="42"/>
      <c r="E275" s="49" t="s">
        <v>999</v>
      </c>
      <c r="F275" s="42">
        <v>30</v>
      </c>
      <c r="G275" s="42" t="s">
        <v>1273</v>
      </c>
    </row>
    <row r="276" spans="1:7" x14ac:dyDescent="0.25">
      <c r="A276" s="42" t="s">
        <v>556</v>
      </c>
      <c r="B276" s="42" t="s">
        <v>556</v>
      </c>
      <c r="C276" s="42" t="s">
        <v>239</v>
      </c>
      <c r="D276" s="42"/>
      <c r="E276" s="49" t="s">
        <v>999</v>
      </c>
      <c r="F276" s="42">
        <v>20</v>
      </c>
      <c r="G276" s="42" t="s">
        <v>1274</v>
      </c>
    </row>
    <row r="277" spans="1:7" x14ac:dyDescent="0.25">
      <c r="A277" s="42" t="s">
        <v>193</v>
      </c>
      <c r="B277" s="42" t="s">
        <v>193</v>
      </c>
      <c r="C277" s="42" t="s">
        <v>239</v>
      </c>
      <c r="D277" s="42"/>
      <c r="E277" s="49" t="s">
        <v>999</v>
      </c>
      <c r="F277" s="42">
        <v>20</v>
      </c>
      <c r="G277" s="42" t="s">
        <v>1275</v>
      </c>
    </row>
    <row r="278" spans="1:7" x14ac:dyDescent="0.25">
      <c r="A278" s="42" t="s">
        <v>194</v>
      </c>
      <c r="B278" s="42" t="s">
        <v>194</v>
      </c>
      <c r="C278" s="42" t="s">
        <v>239</v>
      </c>
      <c r="D278" s="42"/>
      <c r="E278" s="49" t="s">
        <v>999</v>
      </c>
      <c r="F278" s="42">
        <v>20</v>
      </c>
      <c r="G278" s="42" t="s">
        <v>1276</v>
      </c>
    </row>
    <row r="279" spans="1:7" x14ac:dyDescent="0.25">
      <c r="A279" s="42" t="s">
        <v>557</v>
      </c>
      <c r="B279" s="42" t="s">
        <v>557</v>
      </c>
      <c r="C279" s="42" t="s">
        <v>239</v>
      </c>
      <c r="D279" s="42"/>
      <c r="E279" s="49" t="s">
        <v>999</v>
      </c>
      <c r="F279" s="42">
        <v>20</v>
      </c>
      <c r="G279" s="42" t="s">
        <v>1277</v>
      </c>
    </row>
    <row r="280" spans="1:7" x14ac:dyDescent="0.25">
      <c r="A280" s="42" t="s">
        <v>558</v>
      </c>
      <c r="B280" s="42" t="s">
        <v>558</v>
      </c>
      <c r="C280" s="42" t="s">
        <v>239</v>
      </c>
      <c r="D280" s="42"/>
      <c r="E280" s="49" t="s">
        <v>999</v>
      </c>
      <c r="F280" s="42">
        <v>20</v>
      </c>
      <c r="G280" s="42" t="s">
        <v>1278</v>
      </c>
    </row>
    <row r="281" spans="1:7" x14ac:dyDescent="0.25">
      <c r="A281" s="42" t="s">
        <v>559</v>
      </c>
      <c r="B281" s="42" t="s">
        <v>559</v>
      </c>
      <c r="C281" s="42" t="s">
        <v>239</v>
      </c>
      <c r="D281" s="42"/>
      <c r="E281" s="49" t="s">
        <v>999</v>
      </c>
      <c r="F281" s="42">
        <v>20</v>
      </c>
      <c r="G281" s="42" t="s">
        <v>1279</v>
      </c>
    </row>
    <row r="282" spans="1:7" x14ac:dyDescent="0.25">
      <c r="A282" s="42" t="s">
        <v>560</v>
      </c>
      <c r="B282" s="42" t="s">
        <v>560</v>
      </c>
      <c r="C282" s="42" t="s">
        <v>239</v>
      </c>
      <c r="D282" s="42"/>
      <c r="E282" s="49" t="s">
        <v>999</v>
      </c>
      <c r="F282" s="42">
        <v>20</v>
      </c>
      <c r="G282" s="42" t="s">
        <v>1280</v>
      </c>
    </row>
    <row r="283" spans="1:7" x14ac:dyDescent="0.25">
      <c r="A283" s="42" t="s">
        <v>195</v>
      </c>
      <c r="B283" s="42" t="s">
        <v>195</v>
      </c>
      <c r="C283" s="42" t="s">
        <v>239</v>
      </c>
      <c r="D283" s="42"/>
      <c r="E283" s="49" t="s">
        <v>999</v>
      </c>
      <c r="F283" s="42">
        <v>20</v>
      </c>
      <c r="G283" s="42" t="s">
        <v>1281</v>
      </c>
    </row>
    <row r="284" spans="1:7" x14ac:dyDescent="0.25">
      <c r="A284" s="42" t="s">
        <v>561</v>
      </c>
      <c r="B284" s="42" t="s">
        <v>561</v>
      </c>
      <c r="C284" s="42" t="s">
        <v>239</v>
      </c>
      <c r="D284" s="42"/>
      <c r="E284" s="49" t="s">
        <v>999</v>
      </c>
      <c r="F284" s="42">
        <v>100</v>
      </c>
      <c r="G284" s="42" t="s">
        <v>1282</v>
      </c>
    </row>
    <row r="285" spans="1:7" x14ac:dyDescent="0.25">
      <c r="A285" s="42" t="s">
        <v>562</v>
      </c>
      <c r="B285" s="42" t="s">
        <v>563</v>
      </c>
      <c r="C285" s="42" t="s">
        <v>564</v>
      </c>
      <c r="D285" s="42" t="s">
        <v>565</v>
      </c>
      <c r="E285" s="49" t="s">
        <v>999</v>
      </c>
      <c r="F285" s="42">
        <v>200</v>
      </c>
      <c r="G285" s="42" t="s">
        <v>1283</v>
      </c>
    </row>
    <row r="286" spans="1:7" x14ac:dyDescent="0.25">
      <c r="A286" s="42" t="s">
        <v>196</v>
      </c>
      <c r="B286" s="42" t="s">
        <v>196</v>
      </c>
      <c r="C286" s="42" t="s">
        <v>239</v>
      </c>
      <c r="D286" s="42"/>
      <c r="E286" s="49" t="s">
        <v>999</v>
      </c>
      <c r="F286" s="42">
        <v>30</v>
      </c>
      <c r="G286" s="42" t="s">
        <v>1284</v>
      </c>
    </row>
    <row r="287" spans="1:7" x14ac:dyDescent="0.25">
      <c r="A287" s="42" t="s">
        <v>566</v>
      </c>
      <c r="B287" s="42" t="s">
        <v>567</v>
      </c>
      <c r="C287" s="42" t="s">
        <v>568</v>
      </c>
      <c r="D287" s="42" t="s">
        <v>569</v>
      </c>
      <c r="E287" s="49" t="s">
        <v>999</v>
      </c>
      <c r="F287" s="42">
        <v>40</v>
      </c>
      <c r="G287" s="42" t="s">
        <v>1285</v>
      </c>
    </row>
    <row r="288" spans="1:7" x14ac:dyDescent="0.25">
      <c r="A288" s="42" t="s">
        <v>570</v>
      </c>
      <c r="B288" s="42" t="s">
        <v>571</v>
      </c>
      <c r="C288" s="42" t="s">
        <v>572</v>
      </c>
      <c r="D288" s="42" t="s">
        <v>573</v>
      </c>
      <c r="E288" s="49" t="s">
        <v>999</v>
      </c>
      <c r="F288" s="42">
        <v>100</v>
      </c>
      <c r="G288" s="42" t="s">
        <v>1286</v>
      </c>
    </row>
    <row r="289" spans="1:7" x14ac:dyDescent="0.25">
      <c r="A289" s="42" t="s">
        <v>574</v>
      </c>
      <c r="B289" s="42" t="s">
        <v>575</v>
      </c>
      <c r="C289" s="42" t="s">
        <v>576</v>
      </c>
      <c r="D289" s="42" t="s">
        <v>577</v>
      </c>
      <c r="E289" s="49" t="s">
        <v>999</v>
      </c>
      <c r="F289" s="42">
        <v>100</v>
      </c>
      <c r="G289" s="42" t="s">
        <v>1287</v>
      </c>
    </row>
    <row r="290" spans="1:7" x14ac:dyDescent="0.25">
      <c r="A290" s="42" t="s">
        <v>578</v>
      </c>
      <c r="B290" s="42" t="s">
        <v>578</v>
      </c>
      <c r="C290" s="42" t="s">
        <v>239</v>
      </c>
      <c r="D290" s="42"/>
      <c r="E290" s="49" t="s">
        <v>999</v>
      </c>
      <c r="F290" s="42">
        <v>20</v>
      </c>
      <c r="G290" s="42" t="s">
        <v>1288</v>
      </c>
    </row>
    <row r="291" spans="1:7" x14ac:dyDescent="0.25">
      <c r="A291" s="42" t="s">
        <v>579</v>
      </c>
      <c r="B291" s="42" t="s">
        <v>580</v>
      </c>
      <c r="C291" s="42" t="s">
        <v>581</v>
      </c>
      <c r="D291" s="42"/>
      <c r="E291" s="49" t="s">
        <v>999</v>
      </c>
      <c r="F291" s="42">
        <v>20</v>
      </c>
      <c r="G291" s="42" t="s">
        <v>1289</v>
      </c>
    </row>
    <row r="292" spans="1:7" x14ac:dyDescent="0.25">
      <c r="A292" s="42" t="s">
        <v>582</v>
      </c>
      <c r="B292" s="42" t="s">
        <v>582</v>
      </c>
      <c r="C292" s="42" t="s">
        <v>239</v>
      </c>
      <c r="D292" s="42"/>
      <c r="E292" s="49" t="s">
        <v>999</v>
      </c>
      <c r="F292" s="42">
        <v>20</v>
      </c>
      <c r="G292" s="42" t="s">
        <v>1290</v>
      </c>
    </row>
    <row r="293" spans="1:7" x14ac:dyDescent="0.25">
      <c r="A293" s="42" t="s">
        <v>583</v>
      </c>
      <c r="B293" s="42" t="s">
        <v>583</v>
      </c>
      <c r="C293" s="42" t="s">
        <v>239</v>
      </c>
      <c r="D293" s="42"/>
      <c r="E293" s="49" t="s">
        <v>999</v>
      </c>
      <c r="F293" s="42">
        <v>30</v>
      </c>
      <c r="G293" s="42" t="s">
        <v>1291</v>
      </c>
    </row>
    <row r="294" spans="1:7" x14ac:dyDescent="0.25">
      <c r="A294" s="42" t="s">
        <v>584</v>
      </c>
      <c r="B294" s="42" t="s">
        <v>585</v>
      </c>
      <c r="C294" s="42" t="s">
        <v>586</v>
      </c>
      <c r="D294" s="42"/>
      <c r="E294" s="49" t="s">
        <v>999</v>
      </c>
      <c r="F294" s="42">
        <v>30</v>
      </c>
      <c r="G294" s="42" t="s">
        <v>1292</v>
      </c>
    </row>
    <row r="295" spans="1:7" x14ac:dyDescent="0.25">
      <c r="A295" s="42" t="s">
        <v>587</v>
      </c>
      <c r="B295" s="42" t="s">
        <v>587</v>
      </c>
      <c r="C295" s="42" t="s">
        <v>239</v>
      </c>
      <c r="D295" s="42"/>
      <c r="E295" s="49" t="s">
        <v>999</v>
      </c>
      <c r="F295" s="42">
        <v>30</v>
      </c>
      <c r="G295" s="42" t="s">
        <v>1293</v>
      </c>
    </row>
    <row r="296" spans="1:7" x14ac:dyDescent="0.25">
      <c r="A296" s="42" t="s">
        <v>588</v>
      </c>
      <c r="B296" s="42" t="s">
        <v>588</v>
      </c>
      <c r="C296" s="42" t="s">
        <v>239</v>
      </c>
      <c r="D296" s="42"/>
      <c r="E296" s="49" t="s">
        <v>999</v>
      </c>
      <c r="F296" s="42">
        <v>30</v>
      </c>
      <c r="G296" s="42" t="s">
        <v>1294</v>
      </c>
    </row>
    <row r="297" spans="1:7" x14ac:dyDescent="0.25">
      <c r="A297" s="42" t="s">
        <v>589</v>
      </c>
      <c r="B297" s="42" t="s">
        <v>589</v>
      </c>
      <c r="C297" s="42" t="s">
        <v>239</v>
      </c>
      <c r="D297" s="42"/>
      <c r="E297" s="49" t="s">
        <v>999</v>
      </c>
      <c r="F297" s="42">
        <v>30</v>
      </c>
      <c r="G297" s="42" t="s">
        <v>1295</v>
      </c>
    </row>
    <row r="298" spans="1:7" x14ac:dyDescent="0.25">
      <c r="A298" s="42" t="s">
        <v>590</v>
      </c>
      <c r="B298" s="42" t="s">
        <v>590</v>
      </c>
      <c r="C298" s="42" t="s">
        <v>239</v>
      </c>
      <c r="D298" s="42"/>
      <c r="E298" s="49" t="s">
        <v>999</v>
      </c>
      <c r="F298" s="42">
        <v>30</v>
      </c>
      <c r="G298" s="42" t="s">
        <v>1296</v>
      </c>
    </row>
    <row r="299" spans="1:7" x14ac:dyDescent="0.25">
      <c r="A299" s="42" t="s">
        <v>591</v>
      </c>
      <c r="B299" s="42" t="s">
        <v>591</v>
      </c>
      <c r="C299" s="42" t="s">
        <v>239</v>
      </c>
      <c r="D299" s="42"/>
      <c r="E299" s="49" t="s">
        <v>999</v>
      </c>
      <c r="F299" s="42">
        <v>30</v>
      </c>
      <c r="G299" s="42" t="s">
        <v>1297</v>
      </c>
    </row>
    <row r="300" spans="1:7" x14ac:dyDescent="0.25">
      <c r="A300" s="42" t="s">
        <v>592</v>
      </c>
      <c r="B300" s="42" t="s">
        <v>592</v>
      </c>
      <c r="C300" s="42" t="s">
        <v>239</v>
      </c>
      <c r="D300" s="42" t="s">
        <v>593</v>
      </c>
      <c r="E300" s="49" t="s">
        <v>999</v>
      </c>
      <c r="F300" s="42">
        <v>100</v>
      </c>
      <c r="G300" s="42" t="s">
        <v>1298</v>
      </c>
    </row>
    <row r="301" spans="1:7" x14ac:dyDescent="0.25">
      <c r="A301" s="42" t="s">
        <v>594</v>
      </c>
      <c r="B301" s="42" t="s">
        <v>594</v>
      </c>
      <c r="C301" s="42" t="s">
        <v>239</v>
      </c>
      <c r="D301" s="42"/>
      <c r="E301" s="49" t="s">
        <v>999</v>
      </c>
      <c r="F301" s="42">
        <v>20</v>
      </c>
      <c r="G301" s="42" t="s">
        <v>1299</v>
      </c>
    </row>
    <row r="302" spans="1:7" x14ac:dyDescent="0.25">
      <c r="A302" s="42" t="s">
        <v>197</v>
      </c>
      <c r="B302" s="42" t="s">
        <v>197</v>
      </c>
      <c r="C302" s="42" t="s">
        <v>239</v>
      </c>
      <c r="D302" s="42"/>
      <c r="E302" s="49" t="s">
        <v>999</v>
      </c>
      <c r="F302" s="42">
        <v>20</v>
      </c>
      <c r="G302" s="42" t="s">
        <v>1300</v>
      </c>
    </row>
    <row r="303" spans="1:7" x14ac:dyDescent="0.25">
      <c r="A303" s="42" t="s">
        <v>595</v>
      </c>
      <c r="B303" s="42" t="s">
        <v>595</v>
      </c>
      <c r="C303" s="42" t="s">
        <v>239</v>
      </c>
      <c r="D303" s="42"/>
      <c r="E303" s="49" t="s">
        <v>999</v>
      </c>
      <c r="F303" s="42">
        <v>20</v>
      </c>
      <c r="G303" s="42" t="s">
        <v>1301</v>
      </c>
    </row>
    <row r="304" spans="1:7" x14ac:dyDescent="0.25">
      <c r="A304" s="42" t="s">
        <v>596</v>
      </c>
      <c r="B304" s="42" t="s">
        <v>596</v>
      </c>
      <c r="C304" s="42" t="s">
        <v>239</v>
      </c>
      <c r="D304" s="42" t="s">
        <v>597</v>
      </c>
      <c r="E304" s="49" t="s">
        <v>999</v>
      </c>
      <c r="F304" s="42">
        <v>100</v>
      </c>
      <c r="G304" s="42" t="s">
        <v>1302</v>
      </c>
    </row>
    <row r="305" spans="1:7" x14ac:dyDescent="0.25">
      <c r="A305" s="42" t="s">
        <v>598</v>
      </c>
      <c r="B305" s="42" t="s">
        <v>598</v>
      </c>
      <c r="C305" s="42" t="s">
        <v>239</v>
      </c>
      <c r="D305" s="42"/>
      <c r="E305" s="49" t="s">
        <v>999</v>
      </c>
      <c r="F305" s="42">
        <v>20</v>
      </c>
      <c r="G305" s="42" t="s">
        <v>1303</v>
      </c>
    </row>
    <row r="306" spans="1:7" x14ac:dyDescent="0.25">
      <c r="A306" s="42" t="s">
        <v>198</v>
      </c>
      <c r="B306" s="42" t="s">
        <v>198</v>
      </c>
      <c r="C306" s="42" t="s">
        <v>239</v>
      </c>
      <c r="D306" s="42"/>
      <c r="E306" s="49" t="s">
        <v>999</v>
      </c>
      <c r="F306" s="42">
        <v>20</v>
      </c>
      <c r="G306" s="42" t="s">
        <v>1304</v>
      </c>
    </row>
    <row r="307" spans="1:7" x14ac:dyDescent="0.25">
      <c r="A307" s="42" t="s">
        <v>599</v>
      </c>
      <c r="B307" s="42" t="s">
        <v>599</v>
      </c>
      <c r="C307" s="42" t="s">
        <v>239</v>
      </c>
      <c r="D307" s="42"/>
      <c r="E307" s="49" t="s">
        <v>999</v>
      </c>
      <c r="F307" s="42">
        <v>20</v>
      </c>
      <c r="G307" s="42" t="s">
        <v>1305</v>
      </c>
    </row>
    <row r="308" spans="1:7" x14ac:dyDescent="0.25">
      <c r="A308" s="42" t="s">
        <v>600</v>
      </c>
      <c r="B308" s="42" t="s">
        <v>600</v>
      </c>
      <c r="C308" s="42" t="s">
        <v>239</v>
      </c>
      <c r="D308" s="42"/>
      <c r="E308" s="49" t="s">
        <v>999</v>
      </c>
      <c r="F308" s="42">
        <v>20</v>
      </c>
      <c r="G308" s="42" t="s">
        <v>1306</v>
      </c>
    </row>
    <row r="309" spans="1:7" x14ac:dyDescent="0.25">
      <c r="A309" s="42" t="s">
        <v>601</v>
      </c>
      <c r="B309" s="42" t="s">
        <v>601</v>
      </c>
      <c r="C309" s="42" t="s">
        <v>239</v>
      </c>
      <c r="D309" s="42"/>
      <c r="E309" s="49" t="s">
        <v>999</v>
      </c>
      <c r="F309" s="42">
        <v>50</v>
      </c>
      <c r="G309" s="42" t="s">
        <v>1307</v>
      </c>
    </row>
    <row r="310" spans="1:7" x14ac:dyDescent="0.25">
      <c r="A310" s="42" t="s">
        <v>602</v>
      </c>
      <c r="B310" s="42" t="s">
        <v>602</v>
      </c>
      <c r="C310" s="42" t="s">
        <v>239</v>
      </c>
      <c r="D310" s="42"/>
      <c r="E310" s="49" t="s">
        <v>999</v>
      </c>
      <c r="F310" s="42">
        <v>100</v>
      </c>
      <c r="G310" s="42" t="s">
        <v>1308</v>
      </c>
    </row>
    <row r="311" spans="1:7" x14ac:dyDescent="0.25">
      <c r="A311" s="42" t="s">
        <v>199</v>
      </c>
      <c r="B311" s="42" t="s">
        <v>199</v>
      </c>
      <c r="C311" s="42" t="s">
        <v>239</v>
      </c>
      <c r="D311" s="42" t="s">
        <v>200</v>
      </c>
      <c r="E311" s="49" t="s">
        <v>999</v>
      </c>
      <c r="F311" s="42">
        <v>100</v>
      </c>
      <c r="G311" s="42" t="s">
        <v>1309</v>
      </c>
    </row>
    <row r="312" spans="1:7" x14ac:dyDescent="0.25">
      <c r="A312" s="42" t="s">
        <v>603</v>
      </c>
      <c r="B312" s="42" t="s">
        <v>604</v>
      </c>
      <c r="C312" s="42" t="s">
        <v>605</v>
      </c>
      <c r="D312" s="42" t="s">
        <v>606</v>
      </c>
      <c r="E312" s="49" t="s">
        <v>999</v>
      </c>
      <c r="F312" s="42">
        <v>20</v>
      </c>
      <c r="G312" s="42" t="s">
        <v>1310</v>
      </c>
    </row>
    <row r="313" spans="1:7" x14ac:dyDescent="0.25">
      <c r="A313" s="42" t="s">
        <v>200</v>
      </c>
      <c r="B313" s="42" t="s">
        <v>200</v>
      </c>
      <c r="C313" s="42" t="s">
        <v>239</v>
      </c>
      <c r="D313" s="42" t="s">
        <v>607</v>
      </c>
      <c r="E313" s="49" t="s">
        <v>999</v>
      </c>
      <c r="F313" s="42">
        <v>100</v>
      </c>
      <c r="G313" s="42" t="s">
        <v>1311</v>
      </c>
    </row>
    <row r="314" spans="1:7" x14ac:dyDescent="0.25">
      <c r="A314" s="42" t="s">
        <v>201</v>
      </c>
      <c r="B314" s="42" t="s">
        <v>608</v>
      </c>
      <c r="C314" s="42" t="s">
        <v>609</v>
      </c>
      <c r="D314" s="42"/>
      <c r="E314" s="49" t="s">
        <v>999</v>
      </c>
      <c r="F314" s="42">
        <v>100</v>
      </c>
      <c r="G314" s="42" t="s">
        <v>1312</v>
      </c>
    </row>
    <row r="315" spans="1:7" x14ac:dyDescent="0.25">
      <c r="A315" s="42" t="s">
        <v>610</v>
      </c>
      <c r="B315" s="42" t="s">
        <v>611</v>
      </c>
      <c r="C315" s="42" t="s">
        <v>612</v>
      </c>
      <c r="D315" s="42" t="s">
        <v>613</v>
      </c>
      <c r="E315" s="49" t="s">
        <v>999</v>
      </c>
      <c r="F315" s="42">
        <v>30</v>
      </c>
      <c r="G315" s="42" t="s">
        <v>1313</v>
      </c>
    </row>
    <row r="316" spans="1:7" x14ac:dyDescent="0.25">
      <c r="A316" s="42" t="s">
        <v>614</v>
      </c>
      <c r="B316" s="42" t="s">
        <v>614</v>
      </c>
      <c r="C316" s="42" t="s">
        <v>239</v>
      </c>
      <c r="D316" s="42"/>
      <c r="E316" s="49" t="s">
        <v>999</v>
      </c>
      <c r="F316" s="42">
        <v>100</v>
      </c>
      <c r="G316" s="42" t="s">
        <v>1314</v>
      </c>
    </row>
    <row r="317" spans="1:7" x14ac:dyDescent="0.25">
      <c r="A317" s="42" t="s">
        <v>202</v>
      </c>
      <c r="B317" s="42" t="s">
        <v>202</v>
      </c>
      <c r="C317" s="42" t="s">
        <v>239</v>
      </c>
      <c r="D317" s="42"/>
      <c r="E317" s="49" t="s">
        <v>999</v>
      </c>
      <c r="F317" s="42">
        <v>30</v>
      </c>
      <c r="G317" s="42" t="s">
        <v>1315</v>
      </c>
    </row>
    <row r="318" spans="1:7" x14ac:dyDescent="0.25">
      <c r="A318" s="42" t="s">
        <v>203</v>
      </c>
      <c r="B318" s="42" t="s">
        <v>203</v>
      </c>
      <c r="C318" s="42" t="s">
        <v>239</v>
      </c>
      <c r="D318" s="42"/>
      <c r="E318" s="49" t="s">
        <v>999</v>
      </c>
      <c r="F318" s="42">
        <v>30</v>
      </c>
      <c r="G318" s="42" t="s">
        <v>1316</v>
      </c>
    </row>
    <row r="319" spans="1:7" x14ac:dyDescent="0.25">
      <c r="A319" s="42" t="s">
        <v>615</v>
      </c>
      <c r="B319" s="42" t="s">
        <v>615</v>
      </c>
      <c r="C319" s="42" t="s">
        <v>239</v>
      </c>
      <c r="D319" s="42" t="s">
        <v>616</v>
      </c>
      <c r="E319" s="49" t="s">
        <v>999</v>
      </c>
      <c r="F319" s="42">
        <v>20</v>
      </c>
      <c r="G319" s="42" t="s">
        <v>1317</v>
      </c>
    </row>
    <row r="320" spans="1:7" x14ac:dyDescent="0.25">
      <c r="A320" s="42" t="s">
        <v>217</v>
      </c>
      <c r="B320" s="42" t="s">
        <v>617</v>
      </c>
      <c r="C320" s="42" t="s">
        <v>618</v>
      </c>
      <c r="D320" s="42"/>
      <c r="E320" s="49" t="s">
        <v>999</v>
      </c>
      <c r="F320" s="42">
        <v>20</v>
      </c>
      <c r="G320" s="42" t="s">
        <v>1318</v>
      </c>
    </row>
    <row r="321" spans="1:7" x14ac:dyDescent="0.25">
      <c r="A321" s="42" t="s">
        <v>619</v>
      </c>
      <c r="B321" s="42" t="s">
        <v>619</v>
      </c>
      <c r="C321" s="42" t="s">
        <v>239</v>
      </c>
      <c r="D321" s="42"/>
      <c r="E321" s="49" t="s">
        <v>999</v>
      </c>
      <c r="F321" s="42">
        <v>30</v>
      </c>
      <c r="G321" s="42" t="s">
        <v>1319</v>
      </c>
    </row>
    <row r="322" spans="1:7" x14ac:dyDescent="0.25">
      <c r="A322" s="42" t="s">
        <v>620</v>
      </c>
      <c r="B322" s="42" t="s">
        <v>620</v>
      </c>
      <c r="C322" s="42" t="s">
        <v>239</v>
      </c>
      <c r="D322" s="42" t="s">
        <v>203</v>
      </c>
      <c r="E322" s="49" t="s">
        <v>999</v>
      </c>
      <c r="F322" s="42">
        <v>200</v>
      </c>
      <c r="G322" s="42" t="s">
        <v>1320</v>
      </c>
    </row>
    <row r="323" spans="1:7" x14ac:dyDescent="0.25">
      <c r="A323" s="42" t="s">
        <v>616</v>
      </c>
      <c r="B323" s="42" t="s">
        <v>616</v>
      </c>
      <c r="C323" s="42" t="s">
        <v>239</v>
      </c>
      <c r="D323" s="42" t="s">
        <v>621</v>
      </c>
      <c r="E323" s="49" t="s">
        <v>999</v>
      </c>
      <c r="F323" s="42">
        <v>20</v>
      </c>
      <c r="G323" s="42" t="s">
        <v>1321</v>
      </c>
    </row>
    <row r="324" spans="1:7" x14ac:dyDescent="0.25">
      <c r="A324" s="42" t="s">
        <v>204</v>
      </c>
      <c r="B324" s="42" t="s">
        <v>204</v>
      </c>
      <c r="C324" s="42" t="s">
        <v>239</v>
      </c>
      <c r="D324" s="42" t="s">
        <v>622</v>
      </c>
      <c r="E324" s="49" t="s">
        <v>999</v>
      </c>
      <c r="F324" s="42">
        <v>100</v>
      </c>
      <c r="G324" s="42" t="s">
        <v>1322</v>
      </c>
    </row>
    <row r="325" spans="1:7" x14ac:dyDescent="0.25">
      <c r="A325" s="42" t="s">
        <v>623</v>
      </c>
      <c r="B325" s="42" t="s">
        <v>623</v>
      </c>
      <c r="C325" s="42" t="s">
        <v>239</v>
      </c>
      <c r="D325" s="42"/>
      <c r="E325" s="49" t="s">
        <v>999</v>
      </c>
      <c r="F325" s="42">
        <v>400</v>
      </c>
      <c r="G325" s="42" t="s">
        <v>1323</v>
      </c>
    </row>
    <row r="326" spans="1:7" x14ac:dyDescent="0.25">
      <c r="A326" s="42" t="s">
        <v>624</v>
      </c>
      <c r="B326" s="42" t="s">
        <v>625</v>
      </c>
      <c r="C326" s="42" t="s">
        <v>626</v>
      </c>
      <c r="D326" s="42" t="s">
        <v>627</v>
      </c>
      <c r="E326" s="49" t="s">
        <v>999</v>
      </c>
      <c r="F326" s="42">
        <v>40</v>
      </c>
      <c r="G326" s="42" t="s">
        <v>1324</v>
      </c>
    </row>
    <row r="327" spans="1:7" x14ac:dyDescent="0.25">
      <c r="A327" s="42" t="s">
        <v>628</v>
      </c>
      <c r="B327" s="42" t="s">
        <v>628</v>
      </c>
      <c r="C327" s="42" t="s">
        <v>239</v>
      </c>
      <c r="D327" s="42"/>
      <c r="E327" s="49" t="s">
        <v>999</v>
      </c>
      <c r="F327" s="42">
        <v>100</v>
      </c>
      <c r="G327" s="42" t="s">
        <v>1325</v>
      </c>
    </row>
    <row r="328" spans="1:7" x14ac:dyDescent="0.25">
      <c r="A328" s="42" t="s">
        <v>629</v>
      </c>
      <c r="B328" s="42" t="s">
        <v>629</v>
      </c>
      <c r="C328" s="42" t="s">
        <v>239</v>
      </c>
      <c r="D328" s="42" t="s">
        <v>630</v>
      </c>
      <c r="E328" s="49" t="s">
        <v>999</v>
      </c>
      <c r="F328" s="42">
        <v>20</v>
      </c>
      <c r="G328" s="42" t="s">
        <v>1326</v>
      </c>
    </row>
    <row r="329" spans="1:7" x14ac:dyDescent="0.25">
      <c r="A329" s="42" t="s">
        <v>631</v>
      </c>
      <c r="B329" s="42" t="s">
        <v>631</v>
      </c>
      <c r="C329" s="42" t="s">
        <v>239</v>
      </c>
      <c r="D329" s="42"/>
      <c r="E329" s="49" t="s">
        <v>999</v>
      </c>
      <c r="F329" s="42">
        <v>50</v>
      </c>
      <c r="G329" s="42" t="s">
        <v>1327</v>
      </c>
    </row>
    <row r="330" spans="1:7" x14ac:dyDescent="0.25">
      <c r="A330" s="42" t="s">
        <v>205</v>
      </c>
      <c r="B330" s="42" t="s">
        <v>632</v>
      </c>
      <c r="C330" s="42" t="s">
        <v>633</v>
      </c>
      <c r="D330" s="42"/>
      <c r="E330" s="49" t="s">
        <v>999</v>
      </c>
      <c r="F330" s="42">
        <v>100</v>
      </c>
      <c r="G330" s="42" t="s">
        <v>1328</v>
      </c>
    </row>
    <row r="331" spans="1:7" x14ac:dyDescent="0.25">
      <c r="A331" s="42" t="s">
        <v>634</v>
      </c>
      <c r="B331" s="42" t="s">
        <v>634</v>
      </c>
      <c r="C331" s="42" t="s">
        <v>239</v>
      </c>
      <c r="D331" s="42" t="s">
        <v>635</v>
      </c>
      <c r="E331" s="49" t="s">
        <v>999</v>
      </c>
      <c r="F331" s="42">
        <v>50</v>
      </c>
      <c r="G331" s="42" t="s">
        <v>1329</v>
      </c>
    </row>
    <row r="332" spans="1:7" x14ac:dyDescent="0.25">
      <c r="A332" s="42" t="s">
        <v>636</v>
      </c>
      <c r="B332" s="42" t="s">
        <v>636</v>
      </c>
      <c r="C332" s="42" t="s">
        <v>239</v>
      </c>
      <c r="D332" s="42"/>
      <c r="E332" s="49" t="s">
        <v>999</v>
      </c>
      <c r="F332" s="42">
        <v>100</v>
      </c>
      <c r="G332" s="42" t="s">
        <v>1330</v>
      </c>
    </row>
    <row r="333" spans="1:7" x14ac:dyDescent="0.25">
      <c r="A333" s="42" t="s">
        <v>637</v>
      </c>
      <c r="B333" s="42" t="s">
        <v>637</v>
      </c>
      <c r="C333" s="42" t="s">
        <v>239</v>
      </c>
      <c r="D333" s="42"/>
      <c r="E333" s="49" t="s">
        <v>999</v>
      </c>
      <c r="F333" s="42">
        <v>20</v>
      </c>
      <c r="G333" s="42" t="s">
        <v>1331</v>
      </c>
    </row>
    <row r="334" spans="1:7" x14ac:dyDescent="0.25">
      <c r="A334" s="42" t="s">
        <v>638</v>
      </c>
      <c r="B334" s="42" t="s">
        <v>638</v>
      </c>
      <c r="C334" s="42" t="s">
        <v>239</v>
      </c>
      <c r="D334" s="42"/>
      <c r="E334" s="49" t="s">
        <v>999</v>
      </c>
      <c r="F334" s="42">
        <v>50</v>
      </c>
      <c r="G334" s="42" t="s">
        <v>1332</v>
      </c>
    </row>
    <row r="335" spans="1:7" x14ac:dyDescent="0.25">
      <c r="A335" s="42" t="s">
        <v>639</v>
      </c>
      <c r="B335" s="42" t="s">
        <v>640</v>
      </c>
      <c r="C335" s="42" t="s">
        <v>641</v>
      </c>
      <c r="D335" s="42"/>
      <c r="E335" s="49" t="s">
        <v>999</v>
      </c>
      <c r="F335" s="42">
        <v>40</v>
      </c>
      <c r="G335" s="42" t="s">
        <v>1333</v>
      </c>
    </row>
    <row r="336" spans="1:7" x14ac:dyDescent="0.25">
      <c r="A336" s="42" t="s">
        <v>642</v>
      </c>
      <c r="B336" s="42" t="s">
        <v>643</v>
      </c>
      <c r="C336" s="42" t="s">
        <v>644</v>
      </c>
      <c r="D336" s="42"/>
      <c r="E336" s="49" t="s">
        <v>999</v>
      </c>
      <c r="F336" s="42">
        <v>40</v>
      </c>
      <c r="G336" s="42" t="s">
        <v>1334</v>
      </c>
    </row>
    <row r="337" spans="1:7" x14ac:dyDescent="0.25">
      <c r="A337" s="42" t="s">
        <v>645</v>
      </c>
      <c r="B337" s="42" t="s">
        <v>645</v>
      </c>
      <c r="C337" s="42" t="s">
        <v>239</v>
      </c>
      <c r="D337" s="42"/>
      <c r="E337" s="49" t="s">
        <v>999</v>
      </c>
      <c r="F337" s="42">
        <v>20</v>
      </c>
      <c r="G337" s="42" t="s">
        <v>1335</v>
      </c>
    </row>
    <row r="338" spans="1:7" x14ac:dyDescent="0.25">
      <c r="A338" s="42" t="s">
        <v>206</v>
      </c>
      <c r="B338" s="42" t="s">
        <v>206</v>
      </c>
      <c r="C338" s="42" t="s">
        <v>239</v>
      </c>
      <c r="D338" s="42"/>
      <c r="E338" s="49" t="s">
        <v>999</v>
      </c>
      <c r="F338" s="42">
        <v>40</v>
      </c>
      <c r="G338" s="42" t="s">
        <v>1336</v>
      </c>
    </row>
    <row r="339" spans="1:7" x14ac:dyDescent="0.25">
      <c r="A339" s="42" t="s">
        <v>207</v>
      </c>
      <c r="B339" s="42" t="s">
        <v>207</v>
      </c>
      <c r="C339" s="42" t="s">
        <v>239</v>
      </c>
      <c r="D339" s="42"/>
      <c r="E339" s="49" t="s">
        <v>999</v>
      </c>
      <c r="F339" s="42">
        <v>20</v>
      </c>
      <c r="G339" s="42" t="s">
        <v>1337</v>
      </c>
    </row>
    <row r="340" spans="1:7" x14ac:dyDescent="0.25">
      <c r="A340" s="42" t="s">
        <v>208</v>
      </c>
      <c r="B340" s="42" t="s">
        <v>208</v>
      </c>
      <c r="C340" s="42" t="s">
        <v>239</v>
      </c>
      <c r="D340" s="42"/>
      <c r="E340" s="49" t="s">
        <v>999</v>
      </c>
      <c r="F340" s="42">
        <v>50</v>
      </c>
      <c r="G340" s="42" t="s">
        <v>1338</v>
      </c>
    </row>
    <row r="341" spans="1:7" x14ac:dyDescent="0.25">
      <c r="A341" s="42" t="s">
        <v>209</v>
      </c>
      <c r="B341" s="42" t="s">
        <v>209</v>
      </c>
      <c r="C341" s="42" t="s">
        <v>239</v>
      </c>
      <c r="D341" s="42"/>
      <c r="E341" s="49" t="s">
        <v>999</v>
      </c>
      <c r="F341" s="42">
        <v>30</v>
      </c>
      <c r="G341" s="42" t="s">
        <v>1339</v>
      </c>
    </row>
    <row r="342" spans="1:7" x14ac:dyDescent="0.25">
      <c r="A342" s="42" t="s">
        <v>210</v>
      </c>
      <c r="B342" s="42" t="s">
        <v>210</v>
      </c>
      <c r="C342" s="42" t="s">
        <v>239</v>
      </c>
      <c r="D342" s="42"/>
      <c r="E342" s="49" t="s">
        <v>999</v>
      </c>
      <c r="F342" s="42">
        <v>50</v>
      </c>
      <c r="G342" s="42" t="s">
        <v>1340</v>
      </c>
    </row>
    <row r="343" spans="1:7" x14ac:dyDescent="0.25">
      <c r="A343" s="42" t="s">
        <v>646</v>
      </c>
      <c r="B343" s="42" t="s">
        <v>646</v>
      </c>
      <c r="C343" s="42" t="s">
        <v>239</v>
      </c>
      <c r="D343" s="42"/>
      <c r="E343" s="49" t="s">
        <v>999</v>
      </c>
      <c r="F343" s="42">
        <v>20</v>
      </c>
      <c r="G343" s="42" t="s">
        <v>1341</v>
      </c>
    </row>
    <row r="344" spans="1:7" x14ac:dyDescent="0.25">
      <c r="A344" s="42" t="s">
        <v>211</v>
      </c>
      <c r="B344" s="42" t="s">
        <v>211</v>
      </c>
      <c r="C344" s="42" t="s">
        <v>239</v>
      </c>
      <c r="D344" s="42"/>
      <c r="E344" s="49" t="s">
        <v>999</v>
      </c>
      <c r="F344" s="42">
        <v>100</v>
      </c>
      <c r="G344" s="42" t="s">
        <v>1342</v>
      </c>
    </row>
    <row r="345" spans="1:7" x14ac:dyDescent="0.25">
      <c r="A345" s="42" t="s">
        <v>212</v>
      </c>
      <c r="B345" s="42" t="s">
        <v>212</v>
      </c>
      <c r="C345" s="42" t="s">
        <v>239</v>
      </c>
      <c r="D345" s="42"/>
      <c r="E345" s="49" t="s">
        <v>999</v>
      </c>
      <c r="F345" s="42">
        <v>20</v>
      </c>
      <c r="G345" s="42" t="s">
        <v>1343</v>
      </c>
    </row>
    <row r="346" spans="1:7" x14ac:dyDescent="0.25">
      <c r="A346" s="42" t="s">
        <v>213</v>
      </c>
      <c r="B346" s="42" t="s">
        <v>213</v>
      </c>
      <c r="C346" s="42" t="s">
        <v>239</v>
      </c>
      <c r="D346" s="42"/>
      <c r="E346" s="49" t="s">
        <v>999</v>
      </c>
      <c r="F346" s="42">
        <v>30</v>
      </c>
      <c r="G346" s="42" t="s">
        <v>1344</v>
      </c>
    </row>
    <row r="347" spans="1:7" x14ac:dyDescent="0.25">
      <c r="A347" s="42" t="s">
        <v>647</v>
      </c>
      <c r="B347" s="42" t="s">
        <v>647</v>
      </c>
      <c r="C347" s="42" t="s">
        <v>239</v>
      </c>
      <c r="D347" s="42"/>
      <c r="E347" s="49" t="s">
        <v>999</v>
      </c>
      <c r="F347" s="42">
        <v>100</v>
      </c>
      <c r="G347" s="42" t="s">
        <v>1345</v>
      </c>
    </row>
    <row r="348" spans="1:7" x14ac:dyDescent="0.25">
      <c r="A348" s="42" t="s">
        <v>214</v>
      </c>
      <c r="B348" s="42" t="s">
        <v>214</v>
      </c>
      <c r="C348" s="42" t="s">
        <v>239</v>
      </c>
      <c r="D348" s="42" t="s">
        <v>647</v>
      </c>
      <c r="E348" s="49" t="s">
        <v>999</v>
      </c>
      <c r="F348" s="42">
        <v>50</v>
      </c>
      <c r="G348" s="42" t="s">
        <v>1346</v>
      </c>
    </row>
    <row r="349" spans="1:7" x14ac:dyDescent="0.25">
      <c r="A349" s="42" t="s">
        <v>648</v>
      </c>
      <c r="B349" s="42" t="s">
        <v>648</v>
      </c>
      <c r="C349" s="42" t="s">
        <v>239</v>
      </c>
      <c r="D349" s="42" t="s">
        <v>649</v>
      </c>
      <c r="E349" s="49" t="s">
        <v>999</v>
      </c>
      <c r="F349" s="42">
        <v>100</v>
      </c>
      <c r="G349" s="42" t="s">
        <v>1347</v>
      </c>
    </row>
    <row r="350" spans="1:7" x14ac:dyDescent="0.25">
      <c r="A350" s="42" t="s">
        <v>650</v>
      </c>
      <c r="B350" s="42" t="s">
        <v>650</v>
      </c>
      <c r="C350" s="42" t="s">
        <v>239</v>
      </c>
      <c r="D350" s="42"/>
      <c r="E350" s="49" t="s">
        <v>999</v>
      </c>
      <c r="F350" s="42">
        <v>30</v>
      </c>
      <c r="G350" s="42" t="s">
        <v>1348</v>
      </c>
    </row>
    <row r="351" spans="1:7" x14ac:dyDescent="0.25">
      <c r="A351" s="42" t="s">
        <v>651</v>
      </c>
      <c r="B351" s="42" t="s">
        <v>651</v>
      </c>
      <c r="C351" s="42" t="s">
        <v>239</v>
      </c>
      <c r="D351" s="42" t="s">
        <v>652</v>
      </c>
      <c r="E351" s="49" t="s">
        <v>999</v>
      </c>
      <c r="F351" s="42">
        <v>40</v>
      </c>
      <c r="G351" s="42" t="s">
        <v>1349</v>
      </c>
    </row>
    <row r="352" spans="1:7" x14ac:dyDescent="0.25">
      <c r="A352" s="42" t="s">
        <v>653</v>
      </c>
      <c r="B352" s="42" t="s">
        <v>653</v>
      </c>
      <c r="C352" s="42" t="s">
        <v>239</v>
      </c>
      <c r="D352" s="42" t="s">
        <v>654</v>
      </c>
      <c r="E352" s="49" t="s">
        <v>999</v>
      </c>
      <c r="F352" s="42">
        <v>40</v>
      </c>
      <c r="G352" s="42" t="s">
        <v>1350</v>
      </c>
    </row>
    <row r="353" spans="1:7" x14ac:dyDescent="0.25">
      <c r="A353" s="42" t="s">
        <v>655</v>
      </c>
      <c r="B353" s="42" t="s">
        <v>655</v>
      </c>
      <c r="C353" s="42" t="s">
        <v>239</v>
      </c>
      <c r="D353" s="42"/>
      <c r="E353" s="49" t="s">
        <v>999</v>
      </c>
      <c r="F353" s="42">
        <v>30</v>
      </c>
      <c r="G353" s="42" t="s">
        <v>1351</v>
      </c>
    </row>
    <row r="354" spans="1:7" x14ac:dyDescent="0.25">
      <c r="A354" s="42" t="s">
        <v>656</v>
      </c>
      <c r="B354" s="42" t="s">
        <v>656</v>
      </c>
      <c r="C354" s="42" t="s">
        <v>239</v>
      </c>
      <c r="D354" s="42"/>
      <c r="E354" s="49" t="s">
        <v>999</v>
      </c>
      <c r="F354" s="42">
        <v>100</v>
      </c>
      <c r="G354" s="42" t="s">
        <v>1352</v>
      </c>
    </row>
    <row r="355" spans="1:7" x14ac:dyDescent="0.25">
      <c r="A355" s="42" t="s">
        <v>657</v>
      </c>
      <c r="B355" s="42" t="s">
        <v>658</v>
      </c>
      <c r="C355" s="42" t="s">
        <v>659</v>
      </c>
      <c r="D355" s="42" t="s">
        <v>660</v>
      </c>
      <c r="E355" s="49" t="s">
        <v>999</v>
      </c>
      <c r="F355" s="42">
        <v>100</v>
      </c>
      <c r="G355" s="42" t="s">
        <v>1353</v>
      </c>
    </row>
    <row r="356" spans="1:7" x14ac:dyDescent="0.25">
      <c r="A356" s="48" t="s">
        <v>233</v>
      </c>
      <c r="B356" s="48" t="s">
        <v>234</v>
      </c>
      <c r="C356" s="48" t="s">
        <v>235</v>
      </c>
      <c r="D356" s="48" t="s">
        <v>236</v>
      </c>
      <c r="E356" s="48"/>
      <c r="F356" s="48" t="s">
        <v>237</v>
      </c>
      <c r="G356" s="42" t="e">
        <v>#N/A</v>
      </c>
    </row>
    <row r="357" spans="1:7" x14ac:dyDescent="0.25">
      <c r="A357" s="42" t="s">
        <v>661</v>
      </c>
      <c r="B357" s="42" t="s">
        <v>661</v>
      </c>
      <c r="C357" s="42" t="s">
        <v>662</v>
      </c>
      <c r="D357" s="42" t="s">
        <v>663</v>
      </c>
      <c r="E357" s="49" t="s">
        <v>1354</v>
      </c>
      <c r="F357" s="42">
        <v>30</v>
      </c>
      <c r="G357" s="42" t="s">
        <v>1355</v>
      </c>
    </row>
    <row r="358" spans="1:7" x14ac:dyDescent="0.25">
      <c r="A358" s="42" t="s">
        <v>664</v>
      </c>
      <c r="B358" s="42" t="s">
        <v>664</v>
      </c>
      <c r="C358" s="42" t="s">
        <v>665</v>
      </c>
      <c r="D358" s="42" t="s">
        <v>663</v>
      </c>
      <c r="E358" s="49" t="s">
        <v>1354</v>
      </c>
      <c r="F358" s="42">
        <v>30</v>
      </c>
      <c r="G358" s="42" t="s">
        <v>1356</v>
      </c>
    </row>
    <row r="359" spans="1:7" x14ac:dyDescent="0.25">
      <c r="A359" s="42" t="s">
        <v>666</v>
      </c>
      <c r="B359" s="42" t="s">
        <v>666</v>
      </c>
      <c r="C359" s="42" t="s">
        <v>667</v>
      </c>
      <c r="D359" s="42" t="s">
        <v>668</v>
      </c>
      <c r="E359" s="49" t="s">
        <v>1354</v>
      </c>
      <c r="F359" s="42">
        <v>20</v>
      </c>
      <c r="G359" s="42" t="s">
        <v>1357</v>
      </c>
    </row>
    <row r="360" spans="1:7" x14ac:dyDescent="0.25">
      <c r="A360" s="42" t="s">
        <v>669</v>
      </c>
      <c r="B360" s="42" t="s">
        <v>669</v>
      </c>
      <c r="C360" s="42" t="s">
        <v>670</v>
      </c>
      <c r="D360" s="42" t="s">
        <v>671</v>
      </c>
      <c r="E360" s="49" t="s">
        <v>1354</v>
      </c>
      <c r="F360" s="42">
        <v>40</v>
      </c>
      <c r="G360" s="42" t="s">
        <v>1358</v>
      </c>
    </row>
    <row r="361" spans="1:7" x14ac:dyDescent="0.25">
      <c r="A361" s="42" t="s">
        <v>672</v>
      </c>
      <c r="B361" s="42" t="s">
        <v>672</v>
      </c>
      <c r="C361" s="42" t="s">
        <v>673</v>
      </c>
      <c r="D361" s="42" t="s">
        <v>674</v>
      </c>
      <c r="E361" s="49" t="s">
        <v>1354</v>
      </c>
      <c r="F361" s="42">
        <v>30</v>
      </c>
      <c r="G361" s="42" t="s">
        <v>1359</v>
      </c>
    </row>
    <row r="362" spans="1:7" x14ac:dyDescent="0.25">
      <c r="A362" s="42" t="s">
        <v>675</v>
      </c>
      <c r="B362" s="42" t="s">
        <v>675</v>
      </c>
      <c r="C362" s="42" t="s">
        <v>676</v>
      </c>
      <c r="D362" s="42" t="s">
        <v>341</v>
      </c>
      <c r="E362" s="49" t="s">
        <v>1354</v>
      </c>
      <c r="F362" s="42">
        <v>30</v>
      </c>
      <c r="G362" s="42" t="s">
        <v>1360</v>
      </c>
    </row>
    <row r="363" spans="1:7" x14ac:dyDescent="0.25">
      <c r="A363" s="42" t="s">
        <v>677</v>
      </c>
      <c r="B363" s="42" t="s">
        <v>677</v>
      </c>
      <c r="C363" s="42" t="s">
        <v>678</v>
      </c>
      <c r="D363" s="42" t="s">
        <v>341</v>
      </c>
      <c r="E363" s="49" t="s">
        <v>1354</v>
      </c>
      <c r="F363" s="42">
        <v>20</v>
      </c>
      <c r="G363" s="42" t="s">
        <v>1361</v>
      </c>
    </row>
    <row r="364" spans="1:7" x14ac:dyDescent="0.25">
      <c r="A364" s="42" t="s">
        <v>679</v>
      </c>
      <c r="B364" s="42" t="s">
        <v>679</v>
      </c>
      <c r="C364" s="42" t="s">
        <v>680</v>
      </c>
      <c r="D364" s="42" t="s">
        <v>341</v>
      </c>
      <c r="E364" s="49" t="s">
        <v>1354</v>
      </c>
      <c r="F364" s="42">
        <v>20</v>
      </c>
      <c r="G364" s="42" t="s">
        <v>1362</v>
      </c>
    </row>
    <row r="365" spans="1:7" x14ac:dyDescent="0.25">
      <c r="A365" s="42" t="s">
        <v>681</v>
      </c>
      <c r="B365" s="42" t="s">
        <v>681</v>
      </c>
      <c r="C365" s="42" t="s">
        <v>682</v>
      </c>
      <c r="D365" s="42" t="s">
        <v>159</v>
      </c>
      <c r="E365" s="49" t="s">
        <v>1354</v>
      </c>
      <c r="F365" s="42">
        <v>100</v>
      </c>
      <c r="G365" s="42" t="s">
        <v>1363</v>
      </c>
    </row>
    <row r="366" spans="1:7" x14ac:dyDescent="0.25">
      <c r="A366" s="42" t="s">
        <v>683</v>
      </c>
      <c r="B366" s="42" t="s">
        <v>683</v>
      </c>
      <c r="C366" s="42" t="s">
        <v>684</v>
      </c>
      <c r="D366" s="42" t="s">
        <v>159</v>
      </c>
      <c r="E366" s="49" t="s">
        <v>1354</v>
      </c>
      <c r="F366" s="42">
        <v>20</v>
      </c>
      <c r="G366" s="42" t="s">
        <v>1364</v>
      </c>
    </row>
    <row r="367" spans="1:7" x14ac:dyDescent="0.25">
      <c r="A367" s="42" t="s">
        <v>685</v>
      </c>
      <c r="B367" s="42" t="s">
        <v>685</v>
      </c>
      <c r="C367" s="42" t="s">
        <v>686</v>
      </c>
      <c r="D367" s="42" t="s">
        <v>361</v>
      </c>
      <c r="E367" s="49" t="s">
        <v>1354</v>
      </c>
      <c r="F367" s="42">
        <v>30</v>
      </c>
      <c r="G367" s="42" t="s">
        <v>1365</v>
      </c>
    </row>
    <row r="368" spans="1:7" x14ac:dyDescent="0.25">
      <c r="A368" s="42" t="s">
        <v>687</v>
      </c>
      <c r="B368" s="42" t="s">
        <v>687</v>
      </c>
      <c r="C368" s="42" t="s">
        <v>688</v>
      </c>
      <c r="D368" s="42" t="s">
        <v>361</v>
      </c>
      <c r="E368" s="49" t="s">
        <v>1354</v>
      </c>
      <c r="F368" s="42">
        <v>20</v>
      </c>
      <c r="G368" s="42" t="s">
        <v>1366</v>
      </c>
    </row>
    <row r="369" spans="1:7" x14ac:dyDescent="0.25">
      <c r="A369" s="42" t="s">
        <v>689</v>
      </c>
      <c r="B369" s="42" t="s">
        <v>689</v>
      </c>
      <c r="C369" s="42" t="s">
        <v>690</v>
      </c>
      <c r="D369" s="42" t="s">
        <v>364</v>
      </c>
      <c r="E369" s="49" t="s">
        <v>1354</v>
      </c>
      <c r="F369" s="42">
        <v>20</v>
      </c>
      <c r="G369" s="42" t="s">
        <v>1367</v>
      </c>
    </row>
    <row r="370" spans="1:7" x14ac:dyDescent="0.25">
      <c r="A370" s="42" t="s">
        <v>691</v>
      </c>
      <c r="B370" s="42" t="s">
        <v>691</v>
      </c>
      <c r="C370" s="42" t="s">
        <v>692</v>
      </c>
      <c r="D370" s="42" t="s">
        <v>372</v>
      </c>
      <c r="E370" s="49" t="s">
        <v>1354</v>
      </c>
      <c r="F370" s="42">
        <v>20</v>
      </c>
      <c r="G370" s="42" t="s">
        <v>1368</v>
      </c>
    </row>
    <row r="371" spans="1:7" x14ac:dyDescent="0.25">
      <c r="A371" s="42" t="s">
        <v>693</v>
      </c>
      <c r="B371" s="42" t="s">
        <v>693</v>
      </c>
      <c r="C371" s="42" t="s">
        <v>694</v>
      </c>
      <c r="D371" s="42" t="s">
        <v>372</v>
      </c>
      <c r="E371" s="49" t="s">
        <v>1354</v>
      </c>
      <c r="F371" s="42">
        <v>20</v>
      </c>
      <c r="G371" s="42" t="s">
        <v>1369</v>
      </c>
    </row>
    <row r="372" spans="1:7" x14ac:dyDescent="0.25">
      <c r="A372" s="42" t="s">
        <v>695</v>
      </c>
      <c r="B372" s="42" t="s">
        <v>695</v>
      </c>
      <c r="C372" s="42" t="s">
        <v>696</v>
      </c>
      <c r="D372" s="42" t="s">
        <v>165</v>
      </c>
      <c r="E372" s="49" t="s">
        <v>1354</v>
      </c>
      <c r="F372" s="42">
        <v>40</v>
      </c>
      <c r="G372" s="42" t="s">
        <v>1370</v>
      </c>
    </row>
    <row r="373" spans="1:7" x14ac:dyDescent="0.25">
      <c r="A373" s="42" t="s">
        <v>697</v>
      </c>
      <c r="B373" s="42" t="s">
        <v>697</v>
      </c>
      <c r="C373" s="42" t="s">
        <v>698</v>
      </c>
      <c r="D373" s="42" t="s">
        <v>165</v>
      </c>
      <c r="E373" s="49" t="s">
        <v>1354</v>
      </c>
      <c r="F373" s="42">
        <v>20</v>
      </c>
      <c r="G373" s="42" t="s">
        <v>1371</v>
      </c>
    </row>
    <row r="374" spans="1:7" x14ac:dyDescent="0.25">
      <c r="A374" s="42" t="s">
        <v>699</v>
      </c>
      <c r="B374" s="42" t="s">
        <v>699</v>
      </c>
      <c r="C374" s="42" t="s">
        <v>700</v>
      </c>
      <c r="D374" s="42" t="s">
        <v>701</v>
      </c>
      <c r="E374" s="49" t="s">
        <v>1354</v>
      </c>
      <c r="F374" s="42">
        <v>20</v>
      </c>
      <c r="G374" s="42" t="s">
        <v>1372</v>
      </c>
    </row>
    <row r="375" spans="1:7" x14ac:dyDescent="0.25">
      <c r="A375" s="42" t="s">
        <v>702</v>
      </c>
      <c r="B375" s="42" t="s">
        <v>702</v>
      </c>
      <c r="C375" s="42" t="s">
        <v>703</v>
      </c>
      <c r="D375" s="42" t="s">
        <v>398</v>
      </c>
      <c r="E375" s="49" t="s">
        <v>1354</v>
      </c>
      <c r="F375" s="42">
        <v>20</v>
      </c>
      <c r="G375" s="42" t="s">
        <v>1373</v>
      </c>
    </row>
    <row r="376" spans="1:7" x14ac:dyDescent="0.25">
      <c r="A376" s="42" t="s">
        <v>704</v>
      </c>
      <c r="B376" s="42" t="s">
        <v>704</v>
      </c>
      <c r="C376" s="42" t="s">
        <v>705</v>
      </c>
      <c r="D376" s="42" t="s">
        <v>398</v>
      </c>
      <c r="E376" s="49" t="s">
        <v>1354</v>
      </c>
      <c r="F376" s="42">
        <v>30</v>
      </c>
      <c r="G376" s="42" t="s">
        <v>1374</v>
      </c>
    </row>
    <row r="377" spans="1:7" x14ac:dyDescent="0.25">
      <c r="A377" s="42" t="s">
        <v>706</v>
      </c>
      <c r="B377" s="42" t="s">
        <v>706</v>
      </c>
      <c r="C377" s="42" t="s">
        <v>707</v>
      </c>
      <c r="D377" s="42" t="s">
        <v>398</v>
      </c>
      <c r="E377" s="49" t="s">
        <v>1354</v>
      </c>
      <c r="F377" s="42">
        <v>20</v>
      </c>
      <c r="G377" s="42" t="s">
        <v>1375</v>
      </c>
    </row>
    <row r="378" spans="1:7" x14ac:dyDescent="0.25">
      <c r="A378" s="42" t="s">
        <v>708</v>
      </c>
      <c r="B378" s="42" t="s">
        <v>708</v>
      </c>
      <c r="C378" s="42" t="s">
        <v>709</v>
      </c>
      <c r="D378" s="42" t="s">
        <v>710</v>
      </c>
      <c r="E378" s="49" t="s">
        <v>1354</v>
      </c>
      <c r="F378" s="42">
        <v>20</v>
      </c>
      <c r="G378" s="42" t="s">
        <v>1376</v>
      </c>
    </row>
    <row r="379" spans="1:7" x14ac:dyDescent="0.25">
      <c r="A379" s="42" t="s">
        <v>711</v>
      </c>
      <c r="B379" s="42" t="s">
        <v>711</v>
      </c>
      <c r="C379" s="42" t="s">
        <v>712</v>
      </c>
      <c r="D379" s="42" t="s">
        <v>171</v>
      </c>
      <c r="E379" s="49" t="s">
        <v>1354</v>
      </c>
      <c r="F379" s="42">
        <v>40</v>
      </c>
      <c r="G379" s="42" t="s">
        <v>1377</v>
      </c>
    </row>
    <row r="380" spans="1:7" x14ac:dyDescent="0.25">
      <c r="A380" s="42" t="s">
        <v>713</v>
      </c>
      <c r="B380" s="42" t="s">
        <v>713</v>
      </c>
      <c r="C380" s="42" t="s">
        <v>714</v>
      </c>
      <c r="D380" s="42" t="s">
        <v>171</v>
      </c>
      <c r="E380" s="49" t="s">
        <v>1354</v>
      </c>
      <c r="F380" s="42">
        <v>20</v>
      </c>
      <c r="G380" s="42" t="s">
        <v>1378</v>
      </c>
    </row>
    <row r="381" spans="1:7" x14ac:dyDescent="0.25">
      <c r="A381" s="42" t="s">
        <v>715</v>
      </c>
      <c r="B381" s="42" t="s">
        <v>715</v>
      </c>
      <c r="C381" s="42" t="s">
        <v>716</v>
      </c>
      <c r="D381" s="42" t="s">
        <v>430</v>
      </c>
      <c r="E381" s="49" t="s">
        <v>1354</v>
      </c>
      <c r="F381" s="42">
        <v>30</v>
      </c>
      <c r="G381" s="42" t="s">
        <v>1379</v>
      </c>
    </row>
    <row r="382" spans="1:7" x14ac:dyDescent="0.25">
      <c r="A382" s="42" t="s">
        <v>717</v>
      </c>
      <c r="B382" s="42" t="s">
        <v>717</v>
      </c>
      <c r="C382" s="42" t="s">
        <v>718</v>
      </c>
      <c r="D382" s="42" t="s">
        <v>430</v>
      </c>
      <c r="E382" s="49" t="s">
        <v>1354</v>
      </c>
      <c r="F382" s="42">
        <v>30</v>
      </c>
      <c r="G382" s="42" t="s">
        <v>1380</v>
      </c>
    </row>
    <row r="383" spans="1:7" x14ac:dyDescent="0.25">
      <c r="A383" s="42" t="s">
        <v>719</v>
      </c>
      <c r="B383" s="42" t="s">
        <v>719</v>
      </c>
      <c r="C383" s="42" t="s">
        <v>720</v>
      </c>
      <c r="D383" s="42" t="s">
        <v>430</v>
      </c>
      <c r="E383" s="49" t="s">
        <v>1354</v>
      </c>
      <c r="F383" s="42">
        <v>20</v>
      </c>
      <c r="G383" s="42" t="s">
        <v>1381</v>
      </c>
    </row>
    <row r="384" spans="1:7" x14ac:dyDescent="0.25">
      <c r="A384" s="42" t="s">
        <v>721</v>
      </c>
      <c r="B384" s="42" t="s">
        <v>721</v>
      </c>
      <c r="C384" s="42" t="s">
        <v>722</v>
      </c>
      <c r="D384" s="42" t="s">
        <v>430</v>
      </c>
      <c r="E384" s="49" t="s">
        <v>1354</v>
      </c>
      <c r="F384" s="42">
        <v>30</v>
      </c>
      <c r="G384" s="42" t="s">
        <v>1382</v>
      </c>
    </row>
    <row r="385" spans="1:7" x14ac:dyDescent="0.25">
      <c r="A385" s="42" t="s">
        <v>723</v>
      </c>
      <c r="B385" s="42" t="s">
        <v>723</v>
      </c>
      <c r="C385" s="42" t="s">
        <v>724</v>
      </c>
      <c r="D385" s="42" t="s">
        <v>430</v>
      </c>
      <c r="E385" s="49" t="s">
        <v>1354</v>
      </c>
      <c r="F385" s="42">
        <v>20</v>
      </c>
      <c r="G385" s="42" t="s">
        <v>1383</v>
      </c>
    </row>
    <row r="386" spans="1:7" x14ac:dyDescent="0.25">
      <c r="A386" s="42" t="s">
        <v>725</v>
      </c>
      <c r="B386" s="42" t="s">
        <v>725</v>
      </c>
      <c r="C386" s="42" t="s">
        <v>726</v>
      </c>
      <c r="D386" s="42" t="s">
        <v>458</v>
      </c>
      <c r="E386" s="49" t="s">
        <v>1354</v>
      </c>
      <c r="F386" s="42">
        <v>20</v>
      </c>
      <c r="G386" s="42" t="s">
        <v>1384</v>
      </c>
    </row>
    <row r="387" spans="1:7" x14ac:dyDescent="0.25">
      <c r="A387" s="42" t="s">
        <v>727</v>
      </c>
      <c r="B387" s="42" t="s">
        <v>727</v>
      </c>
      <c r="C387" s="42" t="s">
        <v>728</v>
      </c>
      <c r="D387" s="42" t="s">
        <v>458</v>
      </c>
      <c r="E387" s="49" t="s">
        <v>1354</v>
      </c>
      <c r="F387" s="42">
        <v>30</v>
      </c>
      <c r="G387" s="42" t="s">
        <v>1385</v>
      </c>
    </row>
    <row r="388" spans="1:7" x14ac:dyDescent="0.25">
      <c r="A388" s="42" t="s">
        <v>729</v>
      </c>
      <c r="B388" s="42" t="s">
        <v>729</v>
      </c>
      <c r="C388" s="42" t="s">
        <v>729</v>
      </c>
      <c r="D388" s="42" t="s">
        <v>458</v>
      </c>
      <c r="E388" s="49" t="s">
        <v>1354</v>
      </c>
      <c r="F388" s="42">
        <v>20</v>
      </c>
      <c r="G388" s="42" t="s">
        <v>1386</v>
      </c>
    </row>
    <row r="389" spans="1:7" x14ac:dyDescent="0.25">
      <c r="A389" s="42" t="s">
        <v>730</v>
      </c>
      <c r="B389" s="42" t="s">
        <v>730</v>
      </c>
      <c r="C389" s="42" t="s">
        <v>730</v>
      </c>
      <c r="D389" s="42" t="s">
        <v>458</v>
      </c>
      <c r="E389" s="49" t="s">
        <v>1354</v>
      </c>
      <c r="F389" s="42">
        <v>30</v>
      </c>
      <c r="G389" s="42" t="s">
        <v>1387</v>
      </c>
    </row>
    <row r="390" spans="1:7" x14ac:dyDescent="0.25">
      <c r="A390" s="42" t="s">
        <v>731</v>
      </c>
      <c r="B390" s="42" t="s">
        <v>731</v>
      </c>
      <c r="C390" s="42" t="s">
        <v>732</v>
      </c>
      <c r="D390" s="42" t="s">
        <v>467</v>
      </c>
      <c r="E390" s="49" t="s">
        <v>1354</v>
      </c>
      <c r="F390" s="42">
        <v>20</v>
      </c>
      <c r="G390" s="42" t="s">
        <v>1388</v>
      </c>
    </row>
    <row r="391" spans="1:7" x14ac:dyDescent="0.25">
      <c r="A391" s="42" t="s">
        <v>733</v>
      </c>
      <c r="B391" s="42" t="s">
        <v>733</v>
      </c>
      <c r="C391" s="42" t="s">
        <v>734</v>
      </c>
      <c r="D391" s="42" t="s">
        <v>467</v>
      </c>
      <c r="E391" s="49" t="s">
        <v>1354</v>
      </c>
      <c r="F391" s="42">
        <v>20</v>
      </c>
      <c r="G391" s="42" t="s">
        <v>1389</v>
      </c>
    </row>
    <row r="392" spans="1:7" x14ac:dyDescent="0.25">
      <c r="A392" s="42" t="s">
        <v>735</v>
      </c>
      <c r="B392" s="42" t="s">
        <v>735</v>
      </c>
      <c r="C392" s="42" t="s">
        <v>736</v>
      </c>
      <c r="D392" s="42" t="s">
        <v>467</v>
      </c>
      <c r="E392" s="49" t="s">
        <v>1354</v>
      </c>
      <c r="F392" s="42">
        <v>20</v>
      </c>
      <c r="G392" s="42" t="s">
        <v>1390</v>
      </c>
    </row>
    <row r="393" spans="1:7" x14ac:dyDescent="0.25">
      <c r="A393" s="42" t="s">
        <v>737</v>
      </c>
      <c r="B393" s="42" t="s">
        <v>737</v>
      </c>
      <c r="C393" s="42" t="s">
        <v>738</v>
      </c>
      <c r="D393" s="42" t="s">
        <v>467</v>
      </c>
      <c r="E393" s="49" t="s">
        <v>1354</v>
      </c>
      <c r="F393" s="42">
        <v>20</v>
      </c>
      <c r="G393" s="42" t="s">
        <v>1391</v>
      </c>
    </row>
    <row r="394" spans="1:7" x14ac:dyDescent="0.25">
      <c r="A394" s="42" t="s">
        <v>739</v>
      </c>
      <c r="B394" s="42" t="s">
        <v>739</v>
      </c>
      <c r="C394" s="42" t="s">
        <v>740</v>
      </c>
      <c r="D394" s="42" t="s">
        <v>467</v>
      </c>
      <c r="E394" s="49" t="s">
        <v>1354</v>
      </c>
      <c r="F394" s="42">
        <v>20</v>
      </c>
      <c r="G394" s="42" t="s">
        <v>1392</v>
      </c>
    </row>
    <row r="395" spans="1:7" x14ac:dyDescent="0.25">
      <c r="A395" s="42" t="s">
        <v>741</v>
      </c>
      <c r="B395" s="42" t="s">
        <v>741</v>
      </c>
      <c r="C395" s="42" t="s">
        <v>742</v>
      </c>
      <c r="D395" s="42" t="s">
        <v>743</v>
      </c>
      <c r="E395" s="49" t="s">
        <v>1354</v>
      </c>
      <c r="F395" s="42">
        <v>30</v>
      </c>
      <c r="G395" s="42" t="s">
        <v>1393</v>
      </c>
    </row>
    <row r="396" spans="1:7" x14ac:dyDescent="0.25">
      <c r="A396" s="42" t="s">
        <v>744</v>
      </c>
      <c r="B396" s="42" t="s">
        <v>744</v>
      </c>
      <c r="C396" s="42" t="s">
        <v>745</v>
      </c>
      <c r="D396" s="42" t="s">
        <v>743</v>
      </c>
      <c r="E396" s="49" t="s">
        <v>1354</v>
      </c>
      <c r="F396" s="42">
        <v>20</v>
      </c>
      <c r="G396" s="42" t="s">
        <v>1394</v>
      </c>
    </row>
    <row r="397" spans="1:7" x14ac:dyDescent="0.25">
      <c r="A397" s="42" t="s">
        <v>746</v>
      </c>
      <c r="B397" s="42" t="s">
        <v>746</v>
      </c>
      <c r="C397" s="42" t="s">
        <v>747</v>
      </c>
      <c r="D397" s="42" t="s">
        <v>743</v>
      </c>
      <c r="E397" s="49" t="s">
        <v>1354</v>
      </c>
      <c r="F397" s="42">
        <v>20</v>
      </c>
      <c r="G397" s="42" t="s">
        <v>1395</v>
      </c>
    </row>
    <row r="398" spans="1:7" x14ac:dyDescent="0.25">
      <c r="A398" s="42" t="s">
        <v>748</v>
      </c>
      <c r="B398" s="42" t="s">
        <v>748</v>
      </c>
      <c r="C398" s="42" t="s">
        <v>749</v>
      </c>
      <c r="D398" s="42" t="s">
        <v>750</v>
      </c>
      <c r="E398" s="49" t="s">
        <v>1354</v>
      </c>
      <c r="F398" s="42">
        <v>100</v>
      </c>
      <c r="G398" s="42" t="s">
        <v>1396</v>
      </c>
    </row>
    <row r="399" spans="1:7" x14ac:dyDescent="0.25">
      <c r="A399" s="42" t="s">
        <v>751</v>
      </c>
      <c r="B399" s="42" t="s">
        <v>751</v>
      </c>
      <c r="C399" s="42" t="s">
        <v>752</v>
      </c>
      <c r="D399" s="42" t="s">
        <v>515</v>
      </c>
      <c r="E399" s="49" t="s">
        <v>1354</v>
      </c>
      <c r="F399" s="42">
        <v>30</v>
      </c>
      <c r="G399" s="42" t="s">
        <v>1397</v>
      </c>
    </row>
    <row r="400" spans="1:7" x14ac:dyDescent="0.25">
      <c r="A400" s="42" t="s">
        <v>753</v>
      </c>
      <c r="B400" s="42" t="s">
        <v>753</v>
      </c>
      <c r="C400" s="42" t="s">
        <v>754</v>
      </c>
      <c r="D400" s="42" t="s">
        <v>196</v>
      </c>
      <c r="E400" s="49" t="s">
        <v>1354</v>
      </c>
      <c r="F400" s="42">
        <v>30</v>
      </c>
      <c r="G400" s="42" t="s">
        <v>1398</v>
      </c>
    </row>
    <row r="401" spans="1:7" x14ac:dyDescent="0.25">
      <c r="A401" s="42" t="s">
        <v>755</v>
      </c>
      <c r="B401" s="42" t="s">
        <v>755</v>
      </c>
      <c r="C401" s="42" t="s">
        <v>756</v>
      </c>
      <c r="D401" s="42" t="s">
        <v>196</v>
      </c>
      <c r="E401" s="49" t="s">
        <v>1354</v>
      </c>
      <c r="F401" s="42">
        <v>30</v>
      </c>
      <c r="G401" s="42" t="s">
        <v>1399</v>
      </c>
    </row>
    <row r="402" spans="1:7" x14ac:dyDescent="0.25">
      <c r="A402" s="42" t="s">
        <v>757</v>
      </c>
      <c r="B402" s="42" t="s">
        <v>757</v>
      </c>
      <c r="C402" s="42" t="s">
        <v>758</v>
      </c>
      <c r="D402" s="42" t="s">
        <v>196</v>
      </c>
      <c r="E402" s="49" t="s">
        <v>1354</v>
      </c>
      <c r="F402" s="42">
        <v>20</v>
      </c>
      <c r="G402" s="42" t="s">
        <v>1400</v>
      </c>
    </row>
    <row r="403" spans="1:7" x14ac:dyDescent="0.25">
      <c r="A403" s="42" t="s">
        <v>759</v>
      </c>
      <c r="B403" s="42" t="s">
        <v>759</v>
      </c>
      <c r="C403" s="42" t="s">
        <v>760</v>
      </c>
      <c r="D403" s="42" t="s">
        <v>196</v>
      </c>
      <c r="E403" s="49" t="s">
        <v>1354</v>
      </c>
      <c r="F403" s="42">
        <v>30</v>
      </c>
      <c r="G403" s="42" t="s">
        <v>1401</v>
      </c>
    </row>
    <row r="404" spans="1:7" x14ac:dyDescent="0.25">
      <c r="A404" s="42" t="s">
        <v>761</v>
      </c>
      <c r="B404" s="42" t="s">
        <v>761</v>
      </c>
      <c r="C404" s="42" t="s">
        <v>762</v>
      </c>
      <c r="D404" s="42" t="s">
        <v>196</v>
      </c>
      <c r="E404" s="49" t="s">
        <v>1354</v>
      </c>
      <c r="F404" s="42">
        <v>20</v>
      </c>
      <c r="G404" s="42" t="s">
        <v>1402</v>
      </c>
    </row>
    <row r="405" spans="1:7" x14ac:dyDescent="0.25">
      <c r="A405" s="42" t="s">
        <v>763</v>
      </c>
      <c r="B405" s="42" t="s">
        <v>763</v>
      </c>
      <c r="C405" s="42" t="s">
        <v>764</v>
      </c>
      <c r="D405" s="42" t="s">
        <v>592</v>
      </c>
      <c r="E405" s="49" t="s">
        <v>1354</v>
      </c>
      <c r="F405" s="42">
        <v>20</v>
      </c>
      <c r="G405" s="42" t="s">
        <v>1403</v>
      </c>
    </row>
    <row r="406" spans="1:7" x14ac:dyDescent="0.25">
      <c r="A406" s="42" t="s">
        <v>765</v>
      </c>
      <c r="B406" s="42" t="s">
        <v>765</v>
      </c>
      <c r="C406" s="42" t="s">
        <v>766</v>
      </c>
      <c r="D406" s="42" t="s">
        <v>592</v>
      </c>
      <c r="E406" s="49" t="s">
        <v>1354</v>
      </c>
      <c r="F406" s="42">
        <v>40</v>
      </c>
      <c r="G406" s="42" t="s">
        <v>1404</v>
      </c>
    </row>
    <row r="407" spans="1:7" x14ac:dyDescent="0.25">
      <c r="A407" s="42" t="s">
        <v>767</v>
      </c>
      <c r="B407" s="42" t="s">
        <v>767</v>
      </c>
      <c r="C407" s="42" t="s">
        <v>768</v>
      </c>
      <c r="D407" s="42" t="s">
        <v>592</v>
      </c>
      <c r="E407" s="49" t="s">
        <v>1354</v>
      </c>
      <c r="F407" s="42">
        <v>200</v>
      </c>
      <c r="G407" s="42" t="s">
        <v>1405</v>
      </c>
    </row>
    <row r="408" spans="1:7" x14ac:dyDescent="0.25">
      <c r="A408" s="42" t="s">
        <v>769</v>
      </c>
      <c r="B408" s="42" t="s">
        <v>769</v>
      </c>
      <c r="C408" s="42" t="s">
        <v>770</v>
      </c>
      <c r="D408" s="42" t="s">
        <v>592</v>
      </c>
      <c r="E408" s="49" t="s">
        <v>1354</v>
      </c>
      <c r="F408" s="42">
        <v>20</v>
      </c>
      <c r="G408" s="42" t="s">
        <v>1406</v>
      </c>
    </row>
    <row r="409" spans="1:7" x14ac:dyDescent="0.25">
      <c r="A409" s="42" t="s">
        <v>771</v>
      </c>
      <c r="B409" s="42" t="s">
        <v>771</v>
      </c>
      <c r="C409" s="42" t="s">
        <v>770</v>
      </c>
      <c r="D409" s="42" t="s">
        <v>592</v>
      </c>
      <c r="E409" s="49" t="s">
        <v>1354</v>
      </c>
      <c r="F409" s="42">
        <v>20</v>
      </c>
      <c r="G409" s="42" t="s">
        <v>1407</v>
      </c>
    </row>
    <row r="410" spans="1:7" x14ac:dyDescent="0.25">
      <c r="A410" s="42" t="s">
        <v>772</v>
      </c>
      <c r="B410" s="42" t="s">
        <v>772</v>
      </c>
      <c r="C410" s="42" t="s">
        <v>773</v>
      </c>
      <c r="D410" s="42" t="s">
        <v>710</v>
      </c>
      <c r="E410" s="49" t="s">
        <v>1354</v>
      </c>
      <c r="F410" s="42">
        <v>20</v>
      </c>
      <c r="G410" s="42" t="s">
        <v>1408</v>
      </c>
    </row>
    <row r="411" spans="1:7" x14ac:dyDescent="0.25">
      <c r="A411" s="42" t="s">
        <v>774</v>
      </c>
      <c r="B411" s="42" t="s">
        <v>774</v>
      </c>
      <c r="C411" s="42" t="s">
        <v>775</v>
      </c>
      <c r="D411" s="42" t="s">
        <v>710</v>
      </c>
      <c r="E411" s="49" t="s">
        <v>1354</v>
      </c>
      <c r="F411" s="42">
        <v>20</v>
      </c>
      <c r="G411" s="42" t="s">
        <v>1409</v>
      </c>
    </row>
    <row r="412" spans="1:7" x14ac:dyDescent="0.25">
      <c r="A412" s="42" t="s">
        <v>776</v>
      </c>
      <c r="B412" s="42" t="s">
        <v>776</v>
      </c>
      <c r="C412" s="42" t="s">
        <v>777</v>
      </c>
      <c r="D412" s="42" t="s">
        <v>778</v>
      </c>
      <c r="E412" s="49" t="s">
        <v>1354</v>
      </c>
      <c r="F412" s="42">
        <v>20</v>
      </c>
      <c r="G412" s="42" t="s">
        <v>1410</v>
      </c>
    </row>
    <row r="413" spans="1:7" x14ac:dyDescent="0.25">
      <c r="A413" s="42" t="s">
        <v>779</v>
      </c>
      <c r="B413" s="42" t="s">
        <v>779</v>
      </c>
      <c r="C413" s="42" t="s">
        <v>780</v>
      </c>
      <c r="D413" s="42" t="s">
        <v>778</v>
      </c>
      <c r="E413" s="49" t="s">
        <v>1354</v>
      </c>
      <c r="F413" s="42">
        <v>20</v>
      </c>
      <c r="G413" s="42" t="s">
        <v>1411</v>
      </c>
    </row>
    <row r="414" spans="1:7" x14ac:dyDescent="0.25">
      <c r="A414" s="42" t="s">
        <v>781</v>
      </c>
      <c r="B414" s="42" t="s">
        <v>781</v>
      </c>
      <c r="C414" s="42" t="s">
        <v>782</v>
      </c>
      <c r="D414" s="42" t="s">
        <v>778</v>
      </c>
      <c r="E414" s="49" t="s">
        <v>1354</v>
      </c>
      <c r="F414" s="42">
        <v>30</v>
      </c>
      <c r="G414" s="42" t="s">
        <v>1412</v>
      </c>
    </row>
    <row r="415" spans="1:7" x14ac:dyDescent="0.25">
      <c r="A415" s="42" t="s">
        <v>783</v>
      </c>
      <c r="B415" s="42" t="s">
        <v>783</v>
      </c>
      <c r="C415" s="42" t="s">
        <v>784</v>
      </c>
      <c r="D415" s="42" t="s">
        <v>785</v>
      </c>
      <c r="E415" s="49" t="s">
        <v>1354</v>
      </c>
      <c r="F415" s="42">
        <v>30</v>
      </c>
      <c r="G415" s="42" t="s">
        <v>1413</v>
      </c>
    </row>
    <row r="416" spans="1:7" x14ac:dyDescent="0.25">
      <c r="A416" s="42" t="s">
        <v>786</v>
      </c>
      <c r="B416" s="42" t="s">
        <v>786</v>
      </c>
      <c r="C416" s="42" t="s">
        <v>787</v>
      </c>
      <c r="D416" s="42" t="s">
        <v>778</v>
      </c>
      <c r="E416" s="49" t="s">
        <v>1354</v>
      </c>
      <c r="F416" s="42">
        <v>20</v>
      </c>
      <c r="G416" s="42" t="s">
        <v>1414</v>
      </c>
    </row>
    <row r="417" spans="1:7" x14ac:dyDescent="0.25">
      <c r="A417" s="42" t="s">
        <v>788</v>
      </c>
      <c r="B417" s="42" t="s">
        <v>788</v>
      </c>
      <c r="C417" s="42" t="s">
        <v>789</v>
      </c>
      <c r="D417" s="42" t="s">
        <v>199</v>
      </c>
      <c r="E417" s="49" t="s">
        <v>1354</v>
      </c>
      <c r="F417" s="42">
        <v>20</v>
      </c>
      <c r="G417" s="42" t="s">
        <v>1415</v>
      </c>
    </row>
    <row r="418" spans="1:7" x14ac:dyDescent="0.25">
      <c r="A418" s="42" t="s">
        <v>790</v>
      </c>
      <c r="B418" s="42" t="s">
        <v>790</v>
      </c>
      <c r="C418" s="42" t="s">
        <v>791</v>
      </c>
      <c r="D418" s="42" t="s">
        <v>199</v>
      </c>
      <c r="E418" s="49" t="s">
        <v>1354</v>
      </c>
      <c r="F418" s="42">
        <v>20</v>
      </c>
      <c r="G418" s="42" t="s">
        <v>1416</v>
      </c>
    </row>
    <row r="419" spans="1:7" x14ac:dyDescent="0.25">
      <c r="A419" s="42" t="s">
        <v>792</v>
      </c>
      <c r="B419" s="42" t="s">
        <v>792</v>
      </c>
      <c r="C419" s="42" t="s">
        <v>793</v>
      </c>
      <c r="D419" s="42" t="s">
        <v>199</v>
      </c>
      <c r="E419" s="49" t="s">
        <v>1354</v>
      </c>
      <c r="F419" s="42">
        <v>30</v>
      </c>
      <c r="G419" s="42" t="s">
        <v>1417</v>
      </c>
    </row>
    <row r="420" spans="1:7" x14ac:dyDescent="0.25">
      <c r="A420" s="42" t="s">
        <v>794</v>
      </c>
      <c r="B420" s="42" t="s">
        <v>794</v>
      </c>
      <c r="C420" s="42" t="s">
        <v>795</v>
      </c>
      <c r="D420" s="42" t="s">
        <v>199</v>
      </c>
      <c r="E420" s="49" t="s">
        <v>1354</v>
      </c>
      <c r="F420" s="42">
        <v>20</v>
      </c>
      <c r="G420" s="42" t="s">
        <v>1418</v>
      </c>
    </row>
    <row r="421" spans="1:7" x14ac:dyDescent="0.25">
      <c r="A421" s="42" t="s">
        <v>796</v>
      </c>
      <c r="B421" s="42" t="s">
        <v>796</v>
      </c>
      <c r="C421" s="42" t="s">
        <v>797</v>
      </c>
      <c r="D421" s="42" t="s">
        <v>199</v>
      </c>
      <c r="E421" s="49" t="s">
        <v>1354</v>
      </c>
      <c r="F421" s="42">
        <v>20</v>
      </c>
      <c r="G421" s="42" t="s">
        <v>1419</v>
      </c>
    </row>
    <row r="422" spans="1:7" x14ac:dyDescent="0.25">
      <c r="A422" s="42" t="s">
        <v>798</v>
      </c>
      <c r="B422" s="42" t="s">
        <v>798</v>
      </c>
      <c r="C422" s="42" t="s">
        <v>799</v>
      </c>
      <c r="D422" s="42" t="s">
        <v>199</v>
      </c>
      <c r="E422" s="49" t="s">
        <v>1354</v>
      </c>
      <c r="F422" s="42">
        <v>200</v>
      </c>
      <c r="G422" s="42" t="s">
        <v>1420</v>
      </c>
    </row>
    <row r="423" spans="1:7" x14ac:dyDescent="0.25">
      <c r="A423" s="42" t="s">
        <v>800</v>
      </c>
      <c r="B423" s="42" t="s">
        <v>800</v>
      </c>
      <c r="C423" s="42" t="s">
        <v>801</v>
      </c>
      <c r="D423" s="42" t="s">
        <v>202</v>
      </c>
      <c r="E423" s="49" t="s">
        <v>1354</v>
      </c>
      <c r="F423" s="42">
        <v>20</v>
      </c>
      <c r="G423" s="42" t="s">
        <v>1421</v>
      </c>
    </row>
    <row r="424" spans="1:7" x14ac:dyDescent="0.25">
      <c r="A424" s="42" t="s">
        <v>802</v>
      </c>
      <c r="B424" s="42" t="s">
        <v>802</v>
      </c>
      <c r="C424" s="42" t="s">
        <v>803</v>
      </c>
      <c r="D424" s="42" t="s">
        <v>202</v>
      </c>
      <c r="E424" s="49" t="s">
        <v>1354</v>
      </c>
      <c r="F424" s="42">
        <v>40</v>
      </c>
      <c r="G424" s="42" t="s">
        <v>1422</v>
      </c>
    </row>
    <row r="425" spans="1:7" x14ac:dyDescent="0.25">
      <c r="A425" s="42" t="s">
        <v>804</v>
      </c>
      <c r="B425" s="42" t="s">
        <v>804</v>
      </c>
      <c r="C425" s="42" t="s">
        <v>805</v>
      </c>
      <c r="D425" s="42" t="s">
        <v>629</v>
      </c>
      <c r="E425" s="49" t="s">
        <v>1354</v>
      </c>
      <c r="F425" s="42">
        <v>30</v>
      </c>
      <c r="G425" s="42" t="s">
        <v>1423</v>
      </c>
    </row>
    <row r="426" spans="1:7" x14ac:dyDescent="0.25">
      <c r="A426" s="42" t="s">
        <v>806</v>
      </c>
      <c r="B426" s="42" t="s">
        <v>806</v>
      </c>
      <c r="C426" s="42" t="s">
        <v>807</v>
      </c>
      <c r="D426" s="42" t="s">
        <v>629</v>
      </c>
      <c r="E426" s="49" t="s">
        <v>1354</v>
      </c>
      <c r="F426" s="42">
        <v>20</v>
      </c>
      <c r="G426" s="42" t="s">
        <v>1424</v>
      </c>
    </row>
    <row r="427" spans="1:7" x14ac:dyDescent="0.25">
      <c r="A427" s="42" t="s">
        <v>808</v>
      </c>
      <c r="B427" s="42" t="s">
        <v>808</v>
      </c>
      <c r="C427" s="42" t="s">
        <v>809</v>
      </c>
      <c r="D427" s="42" t="s">
        <v>631</v>
      </c>
      <c r="E427" s="49" t="s">
        <v>1354</v>
      </c>
      <c r="F427" s="42">
        <v>20</v>
      </c>
      <c r="G427" s="42" t="s">
        <v>1425</v>
      </c>
    </row>
    <row r="428" spans="1:7" x14ac:dyDescent="0.25">
      <c r="A428" s="42" t="s">
        <v>810</v>
      </c>
      <c r="B428" s="42" t="s">
        <v>810</v>
      </c>
      <c r="C428" s="42" t="s">
        <v>811</v>
      </c>
      <c r="D428" s="42" t="s">
        <v>812</v>
      </c>
      <c r="E428" s="49" t="s">
        <v>1354</v>
      </c>
      <c r="F428" s="42">
        <v>20</v>
      </c>
      <c r="G428" s="42" t="s">
        <v>1426</v>
      </c>
    </row>
    <row r="429" spans="1:7" x14ac:dyDescent="0.25">
      <c r="A429" s="42" t="s">
        <v>813</v>
      </c>
      <c r="B429" s="42" t="s">
        <v>813</v>
      </c>
      <c r="C429" s="42" t="s">
        <v>814</v>
      </c>
      <c r="D429" s="42" t="s">
        <v>650</v>
      </c>
      <c r="E429" s="49" t="s">
        <v>1354</v>
      </c>
      <c r="F429" s="42">
        <v>20</v>
      </c>
      <c r="G429" s="42" t="s">
        <v>1427</v>
      </c>
    </row>
    <row r="430" spans="1:7" x14ac:dyDescent="0.25">
      <c r="A430" s="42" t="s">
        <v>815</v>
      </c>
      <c r="B430" s="42" t="s">
        <v>815</v>
      </c>
      <c r="C430" s="42" t="s">
        <v>816</v>
      </c>
      <c r="D430" s="42" t="s">
        <v>650</v>
      </c>
      <c r="E430" s="49" t="s">
        <v>1354</v>
      </c>
      <c r="F430" s="42">
        <v>30</v>
      </c>
      <c r="G430" s="42" t="s">
        <v>1428</v>
      </c>
    </row>
    <row r="431" spans="1:7" x14ac:dyDescent="0.25">
      <c r="A431" s="42" t="s">
        <v>817</v>
      </c>
      <c r="B431" s="42" t="s">
        <v>817</v>
      </c>
      <c r="C431" s="42" t="s">
        <v>818</v>
      </c>
      <c r="D431" s="42" t="s">
        <v>650</v>
      </c>
      <c r="E431" s="49" t="s">
        <v>1354</v>
      </c>
      <c r="F431" s="42">
        <v>20</v>
      </c>
      <c r="G431" s="42" t="s">
        <v>1429</v>
      </c>
    </row>
    <row r="432" spans="1:7" x14ac:dyDescent="0.25">
      <c r="A432" s="42" t="s">
        <v>819</v>
      </c>
      <c r="B432" s="42" t="s">
        <v>819</v>
      </c>
      <c r="C432" s="42" t="s">
        <v>820</v>
      </c>
      <c r="D432" s="42" t="s">
        <v>650</v>
      </c>
      <c r="E432" s="49" t="s">
        <v>1354</v>
      </c>
      <c r="F432" s="42">
        <v>20</v>
      </c>
      <c r="G432" s="42" t="s">
        <v>1430</v>
      </c>
    </row>
    <row r="433" spans="1:7" x14ac:dyDescent="0.25">
      <c r="A433" s="42" t="s">
        <v>821</v>
      </c>
      <c r="B433" s="42" t="s">
        <v>821</v>
      </c>
      <c r="C433" s="42" t="s">
        <v>822</v>
      </c>
      <c r="D433" s="42" t="s">
        <v>650</v>
      </c>
      <c r="E433" s="49" t="s">
        <v>1354</v>
      </c>
      <c r="F433" s="42">
        <v>30</v>
      </c>
      <c r="G433" s="42" t="s">
        <v>1431</v>
      </c>
    </row>
    <row r="434" spans="1:7" x14ac:dyDescent="0.25">
      <c r="A434" s="42" t="s">
        <v>823</v>
      </c>
      <c r="B434" s="42" t="s">
        <v>823</v>
      </c>
      <c r="C434" s="42" t="s">
        <v>824</v>
      </c>
      <c r="D434" s="42" t="s">
        <v>656</v>
      </c>
      <c r="E434" s="49" t="s">
        <v>1354</v>
      </c>
      <c r="F434" s="42">
        <v>20</v>
      </c>
      <c r="G434" s="42" t="s">
        <v>1432</v>
      </c>
    </row>
    <row r="435" spans="1:7" x14ac:dyDescent="0.25">
      <c r="A435" s="42" t="s">
        <v>825</v>
      </c>
      <c r="B435" s="42" t="s">
        <v>825</v>
      </c>
      <c r="C435" s="42" t="s">
        <v>826</v>
      </c>
      <c r="D435" s="42" t="s">
        <v>656</v>
      </c>
      <c r="E435" s="49" t="s">
        <v>1354</v>
      </c>
      <c r="F435" s="42">
        <v>20</v>
      </c>
      <c r="G435" s="42" t="s">
        <v>1433</v>
      </c>
    </row>
    <row r="436" spans="1:7" x14ac:dyDescent="0.25">
      <c r="A436" s="42" t="s">
        <v>827</v>
      </c>
      <c r="B436" s="42" t="s">
        <v>827</v>
      </c>
      <c r="C436" s="42" t="s">
        <v>828</v>
      </c>
      <c r="D436" s="42" t="s">
        <v>656</v>
      </c>
      <c r="E436" s="49" t="s">
        <v>1354</v>
      </c>
      <c r="F436" s="42">
        <v>200</v>
      </c>
      <c r="G436" s="42" t="s">
        <v>1434</v>
      </c>
    </row>
    <row r="437" spans="1:7" x14ac:dyDescent="0.25">
      <c r="A437" s="42" t="s">
        <v>829</v>
      </c>
      <c r="B437" s="42" t="s">
        <v>829</v>
      </c>
      <c r="C437" s="42" t="s">
        <v>830</v>
      </c>
      <c r="D437" s="42" t="s">
        <v>656</v>
      </c>
      <c r="E437" s="49" t="s">
        <v>1354</v>
      </c>
      <c r="F437" s="42">
        <v>20</v>
      </c>
      <c r="G437" s="42" t="s">
        <v>1435</v>
      </c>
    </row>
    <row r="438" spans="1:7" x14ac:dyDescent="0.25">
      <c r="A438" s="42" t="s">
        <v>831</v>
      </c>
      <c r="B438" s="42" t="s">
        <v>831</v>
      </c>
      <c r="C438" s="42" t="s">
        <v>832</v>
      </c>
      <c r="D438" s="42" t="s">
        <v>656</v>
      </c>
      <c r="E438" s="49" t="s">
        <v>1354</v>
      </c>
      <c r="F438" s="42">
        <v>100</v>
      </c>
      <c r="G438" s="42" t="s">
        <v>1436</v>
      </c>
    </row>
    <row r="439" spans="1:7" x14ac:dyDescent="0.25">
      <c r="A439" s="42" t="s">
        <v>833</v>
      </c>
      <c r="B439" s="42" t="s">
        <v>833</v>
      </c>
      <c r="C439" s="42" t="s">
        <v>834</v>
      </c>
      <c r="D439" s="42" t="s">
        <v>835</v>
      </c>
      <c r="E439" s="49" t="s">
        <v>1354</v>
      </c>
      <c r="F439" s="42">
        <v>100</v>
      </c>
      <c r="G439" s="42" t="s">
        <v>1437</v>
      </c>
    </row>
    <row r="440" spans="1:7" x14ac:dyDescent="0.25">
      <c r="A440" s="42" t="s">
        <v>836</v>
      </c>
      <c r="B440" s="42" t="s">
        <v>836</v>
      </c>
      <c r="C440" s="42" t="s">
        <v>837</v>
      </c>
      <c r="D440" s="42" t="s">
        <v>835</v>
      </c>
      <c r="E440" s="49" t="s">
        <v>1354</v>
      </c>
      <c r="F440" s="42">
        <v>40</v>
      </c>
      <c r="G440" s="42" t="s">
        <v>1438</v>
      </c>
    </row>
    <row r="441" spans="1:7" x14ac:dyDescent="0.25">
      <c r="A441" s="42" t="s">
        <v>838</v>
      </c>
      <c r="B441" s="42" t="s">
        <v>838</v>
      </c>
      <c r="C441" s="42" t="s">
        <v>839</v>
      </c>
      <c r="D441" s="42" t="s">
        <v>835</v>
      </c>
      <c r="E441" s="49" t="s">
        <v>1354</v>
      </c>
      <c r="F441" s="42">
        <v>30</v>
      </c>
      <c r="G441" s="42" t="s">
        <v>1439</v>
      </c>
    </row>
    <row r="442" spans="1:7" x14ac:dyDescent="0.25">
      <c r="A442" s="42" t="s">
        <v>840</v>
      </c>
      <c r="B442" s="42" t="s">
        <v>840</v>
      </c>
      <c r="C442" s="42" t="s">
        <v>841</v>
      </c>
      <c r="D442" s="42" t="s">
        <v>835</v>
      </c>
      <c r="E442" s="49" t="s">
        <v>1354</v>
      </c>
      <c r="F442" s="42">
        <v>20</v>
      </c>
      <c r="G442" s="42" t="s">
        <v>1440</v>
      </c>
    </row>
    <row r="443" spans="1:7" x14ac:dyDescent="0.25">
      <c r="A443" s="42" t="s">
        <v>842</v>
      </c>
      <c r="B443" s="42" t="s">
        <v>842</v>
      </c>
      <c r="C443" s="42" t="s">
        <v>843</v>
      </c>
      <c r="D443" s="42" t="s">
        <v>835</v>
      </c>
      <c r="E443" s="49" t="s">
        <v>1354</v>
      </c>
      <c r="F443" s="42">
        <v>20</v>
      </c>
      <c r="G443" s="42" t="s">
        <v>1441</v>
      </c>
    </row>
    <row r="444" spans="1:7" x14ac:dyDescent="0.25">
      <c r="A444" s="48" t="s">
        <v>844</v>
      </c>
      <c r="B444" s="48" t="s">
        <v>844</v>
      </c>
      <c r="C444" s="48" t="s">
        <v>845</v>
      </c>
      <c r="D444" s="48" t="s">
        <v>846</v>
      </c>
      <c r="E444" s="48"/>
      <c r="F444" s="48" t="s">
        <v>237</v>
      </c>
      <c r="G444" s="42" t="e">
        <v>#N/A</v>
      </c>
    </row>
    <row r="445" spans="1:7" x14ac:dyDescent="0.25">
      <c r="A445" s="42" t="s">
        <v>847</v>
      </c>
      <c r="B445" s="42" t="s">
        <v>847</v>
      </c>
      <c r="C445" s="42" t="s">
        <v>957</v>
      </c>
      <c r="D445" s="42" t="s">
        <v>239</v>
      </c>
      <c r="E445" s="42" t="s">
        <v>1442</v>
      </c>
      <c r="F445" s="42">
        <v>100</v>
      </c>
      <c r="G445" s="42" t="s">
        <v>1443</v>
      </c>
    </row>
    <row r="446" spans="1:7" x14ac:dyDescent="0.25">
      <c r="A446" s="42" t="s">
        <v>849</v>
      </c>
      <c r="B446" s="42" t="s">
        <v>849</v>
      </c>
      <c r="C446" s="42" t="s">
        <v>848</v>
      </c>
      <c r="D446" s="42" t="s">
        <v>239</v>
      </c>
      <c r="E446" s="42" t="s">
        <v>1442</v>
      </c>
      <c r="F446" s="42">
        <v>50</v>
      </c>
      <c r="G446" s="42" t="s">
        <v>1444</v>
      </c>
    </row>
    <row r="447" spans="1:7" x14ac:dyDescent="0.25">
      <c r="A447" s="42" t="s">
        <v>850</v>
      </c>
      <c r="B447" s="42" t="s">
        <v>850</v>
      </c>
      <c r="C447" s="42" t="s">
        <v>848</v>
      </c>
      <c r="D447" s="42" t="s">
        <v>239</v>
      </c>
      <c r="E447" s="42" t="s">
        <v>1442</v>
      </c>
      <c r="F447" s="42">
        <v>30</v>
      </c>
      <c r="G447" s="42" t="s">
        <v>1445</v>
      </c>
    </row>
    <row r="448" spans="1:7" x14ac:dyDescent="0.25">
      <c r="A448" s="42" t="s">
        <v>851</v>
      </c>
      <c r="B448" s="42" t="s">
        <v>851</v>
      </c>
      <c r="C448" s="42" t="s">
        <v>848</v>
      </c>
      <c r="D448" s="42" t="s">
        <v>239</v>
      </c>
      <c r="E448" s="42" t="s">
        <v>1442</v>
      </c>
      <c r="F448" s="42">
        <v>20</v>
      </c>
      <c r="G448" s="42" t="s">
        <v>1446</v>
      </c>
    </row>
    <row r="449" spans="1:7" x14ac:dyDescent="0.25">
      <c r="A449" s="42" t="s">
        <v>852</v>
      </c>
      <c r="B449" s="42" t="s">
        <v>852</v>
      </c>
      <c r="C449" s="42" t="s">
        <v>848</v>
      </c>
      <c r="D449" s="42" t="s">
        <v>239</v>
      </c>
      <c r="E449" s="42" t="s">
        <v>1442</v>
      </c>
      <c r="F449" s="42">
        <v>200</v>
      </c>
      <c r="G449" s="42" t="s">
        <v>1447</v>
      </c>
    </row>
    <row r="450" spans="1:7" x14ac:dyDescent="0.25">
      <c r="A450" s="42" t="s">
        <v>853</v>
      </c>
      <c r="B450" s="42" t="s">
        <v>853</v>
      </c>
      <c r="C450" s="42" t="s">
        <v>848</v>
      </c>
      <c r="D450" s="42" t="s">
        <v>239</v>
      </c>
      <c r="E450" s="42" t="s">
        <v>1442</v>
      </c>
      <c r="F450" s="42">
        <v>20</v>
      </c>
      <c r="G450" s="42" t="s">
        <v>1448</v>
      </c>
    </row>
    <row r="451" spans="1:7" x14ac:dyDescent="0.25">
      <c r="A451" s="42" t="s">
        <v>854</v>
      </c>
      <c r="B451" s="42" t="s">
        <v>854</v>
      </c>
      <c r="C451" s="42" t="s">
        <v>848</v>
      </c>
      <c r="D451" s="42" t="s">
        <v>239</v>
      </c>
      <c r="E451" s="42" t="s">
        <v>1442</v>
      </c>
      <c r="F451" s="42">
        <v>30</v>
      </c>
      <c r="G451" s="42" t="s">
        <v>1449</v>
      </c>
    </row>
    <row r="452" spans="1:7" x14ac:dyDescent="0.25">
      <c r="A452" s="42" t="s">
        <v>855</v>
      </c>
      <c r="B452" s="42" t="s">
        <v>855</v>
      </c>
      <c r="C452" s="42" t="s">
        <v>848</v>
      </c>
      <c r="D452" s="42" t="s">
        <v>239</v>
      </c>
      <c r="E452" s="42" t="s">
        <v>1442</v>
      </c>
      <c r="F452" s="42">
        <v>40</v>
      </c>
      <c r="G452" s="42" t="s">
        <v>1450</v>
      </c>
    </row>
    <row r="453" spans="1:7" x14ac:dyDescent="0.25">
      <c r="A453" s="42" t="s">
        <v>856</v>
      </c>
      <c r="B453" s="42" t="s">
        <v>856</v>
      </c>
      <c r="C453" s="42" t="s">
        <v>857</v>
      </c>
      <c r="D453" s="42" t="s">
        <v>239</v>
      </c>
      <c r="E453" s="42" t="s">
        <v>1442</v>
      </c>
      <c r="F453" s="42">
        <v>40</v>
      </c>
      <c r="G453" s="42" t="s">
        <v>1451</v>
      </c>
    </row>
    <row r="454" spans="1:7" x14ac:dyDescent="0.25">
      <c r="A454" s="42" t="s">
        <v>858</v>
      </c>
      <c r="B454" s="42" t="s">
        <v>858</v>
      </c>
      <c r="C454" s="42" t="s">
        <v>859</v>
      </c>
      <c r="D454" s="42" t="s">
        <v>239</v>
      </c>
      <c r="E454" s="42" t="s">
        <v>1442</v>
      </c>
      <c r="F454" s="42">
        <v>20</v>
      </c>
      <c r="G454" s="42" t="s">
        <v>1452</v>
      </c>
    </row>
    <row r="455" spans="1:7" x14ac:dyDescent="0.25">
      <c r="A455" s="42" t="s">
        <v>860</v>
      </c>
      <c r="B455" s="42" t="s">
        <v>860</v>
      </c>
      <c r="C455" s="42" t="s">
        <v>859</v>
      </c>
      <c r="D455" s="42" t="s">
        <v>239</v>
      </c>
      <c r="E455" s="42" t="s">
        <v>1442</v>
      </c>
      <c r="F455" s="42">
        <v>100</v>
      </c>
      <c r="G455" s="42" t="s">
        <v>1453</v>
      </c>
    </row>
    <row r="456" spans="1:7" x14ac:dyDescent="0.25">
      <c r="A456" s="42" t="s">
        <v>861</v>
      </c>
      <c r="B456" s="42" t="s">
        <v>861</v>
      </c>
      <c r="C456" s="42" t="s">
        <v>859</v>
      </c>
      <c r="D456" s="42" t="s">
        <v>862</v>
      </c>
      <c r="E456" s="42" t="s">
        <v>1442</v>
      </c>
      <c r="F456" s="42">
        <v>50</v>
      </c>
      <c r="G456" s="42" t="s">
        <v>1454</v>
      </c>
    </row>
    <row r="457" spans="1:7" x14ac:dyDescent="0.25">
      <c r="A457" s="42" t="s">
        <v>863</v>
      </c>
      <c r="B457" s="42" t="s">
        <v>863</v>
      </c>
      <c r="C457" s="42" t="s">
        <v>859</v>
      </c>
      <c r="D457" s="42" t="s">
        <v>864</v>
      </c>
      <c r="E457" s="42" t="s">
        <v>1442</v>
      </c>
      <c r="F457" s="42">
        <v>40</v>
      </c>
      <c r="G457" s="42" t="s">
        <v>1455</v>
      </c>
    </row>
    <row r="458" spans="1:7" x14ac:dyDescent="0.25">
      <c r="A458" s="42" t="s">
        <v>865</v>
      </c>
      <c r="B458" s="42" t="s">
        <v>865</v>
      </c>
      <c r="C458" s="42" t="s">
        <v>859</v>
      </c>
      <c r="D458" s="42" t="s">
        <v>866</v>
      </c>
      <c r="E458" s="42" t="s">
        <v>1442</v>
      </c>
      <c r="F458" s="42">
        <v>30</v>
      </c>
      <c r="G458" s="42" t="s">
        <v>1456</v>
      </c>
    </row>
    <row r="459" spans="1:7" x14ac:dyDescent="0.25">
      <c r="A459" s="42" t="s">
        <v>867</v>
      </c>
      <c r="B459" s="42" t="s">
        <v>867</v>
      </c>
      <c r="C459" s="42" t="s">
        <v>859</v>
      </c>
      <c r="D459" s="42" t="s">
        <v>868</v>
      </c>
      <c r="E459" s="42" t="s">
        <v>1442</v>
      </c>
      <c r="F459" s="42">
        <v>20</v>
      </c>
      <c r="G459" s="42" t="s">
        <v>1457</v>
      </c>
    </row>
    <row r="460" spans="1:7" x14ac:dyDescent="0.25">
      <c r="A460" s="42" t="s">
        <v>869</v>
      </c>
      <c r="B460" s="42" t="s">
        <v>869</v>
      </c>
      <c r="C460" s="42" t="s">
        <v>859</v>
      </c>
      <c r="D460" s="42" t="s">
        <v>870</v>
      </c>
      <c r="E460" s="42" t="s">
        <v>1442</v>
      </c>
      <c r="F460" s="42">
        <v>30</v>
      </c>
      <c r="G460" s="42" t="s">
        <v>1458</v>
      </c>
    </row>
    <row r="461" spans="1:7" x14ac:dyDescent="0.25">
      <c r="A461" s="42" t="s">
        <v>871</v>
      </c>
      <c r="B461" s="42" t="s">
        <v>871</v>
      </c>
      <c r="C461" s="42" t="s">
        <v>859</v>
      </c>
      <c r="D461" s="42" t="s">
        <v>872</v>
      </c>
      <c r="E461" s="42" t="s">
        <v>1442</v>
      </c>
      <c r="F461" s="42">
        <v>40</v>
      </c>
      <c r="G461" s="42" t="s">
        <v>1459</v>
      </c>
    </row>
    <row r="462" spans="1:7" x14ac:dyDescent="0.25">
      <c r="A462" s="42" t="s">
        <v>873</v>
      </c>
      <c r="B462" s="42" t="s">
        <v>873</v>
      </c>
      <c r="C462" s="42" t="s">
        <v>859</v>
      </c>
      <c r="D462" s="42" t="s">
        <v>874</v>
      </c>
      <c r="E462" s="42" t="s">
        <v>1442</v>
      </c>
      <c r="F462" s="42">
        <v>30</v>
      </c>
      <c r="G462" s="42" t="s">
        <v>1460</v>
      </c>
    </row>
    <row r="463" spans="1:7" x14ac:dyDescent="0.25">
      <c r="A463" s="42" t="s">
        <v>875</v>
      </c>
      <c r="B463" s="42" t="s">
        <v>875</v>
      </c>
      <c r="C463" s="42" t="s">
        <v>859</v>
      </c>
      <c r="D463" s="42" t="s">
        <v>876</v>
      </c>
      <c r="E463" s="42" t="s">
        <v>1442</v>
      </c>
      <c r="F463" s="42">
        <v>50</v>
      </c>
      <c r="G463" s="42" t="s">
        <v>1461</v>
      </c>
    </row>
    <row r="464" spans="1:7" x14ac:dyDescent="0.25">
      <c r="A464" s="42" t="s">
        <v>877</v>
      </c>
      <c r="B464" s="42" t="s">
        <v>877</v>
      </c>
      <c r="C464" s="42" t="s">
        <v>859</v>
      </c>
      <c r="D464" s="42" t="s">
        <v>239</v>
      </c>
      <c r="E464" s="42" t="s">
        <v>1442</v>
      </c>
      <c r="F464" s="42">
        <v>50</v>
      </c>
      <c r="G464" s="42" t="s">
        <v>1462</v>
      </c>
    </row>
    <row r="465" spans="1:7" x14ac:dyDescent="0.25">
      <c r="A465" s="42" t="s">
        <v>878</v>
      </c>
      <c r="B465" s="42" t="s">
        <v>878</v>
      </c>
      <c r="C465" s="42" t="s">
        <v>859</v>
      </c>
      <c r="D465" s="42" t="s">
        <v>239</v>
      </c>
      <c r="E465" s="42" t="s">
        <v>1442</v>
      </c>
      <c r="F465" s="42">
        <v>20</v>
      </c>
      <c r="G465" s="42" t="s">
        <v>1463</v>
      </c>
    </row>
    <row r="466" spans="1:7" x14ac:dyDescent="0.25">
      <c r="A466" s="42" t="s">
        <v>879</v>
      </c>
      <c r="B466" s="42" t="s">
        <v>879</v>
      </c>
      <c r="C466" s="42" t="s">
        <v>859</v>
      </c>
      <c r="D466" s="42" t="s">
        <v>239</v>
      </c>
      <c r="E466" s="42" t="s">
        <v>1442</v>
      </c>
      <c r="F466" s="42">
        <v>200</v>
      </c>
      <c r="G466" s="42" t="s">
        <v>1464</v>
      </c>
    </row>
    <row r="467" spans="1:7" x14ac:dyDescent="0.25">
      <c r="A467" s="42" t="s">
        <v>880</v>
      </c>
      <c r="B467" s="42" t="s">
        <v>880</v>
      </c>
      <c r="C467" s="42" t="s">
        <v>859</v>
      </c>
      <c r="D467" s="42" t="s">
        <v>239</v>
      </c>
      <c r="E467" s="42" t="s">
        <v>1442</v>
      </c>
      <c r="F467" s="42">
        <v>100</v>
      </c>
      <c r="G467" s="42" t="s">
        <v>1465</v>
      </c>
    </row>
    <row r="468" spans="1:7" x14ac:dyDescent="0.25">
      <c r="A468" s="42" t="s">
        <v>881</v>
      </c>
      <c r="B468" s="42" t="s">
        <v>881</v>
      </c>
      <c r="C468" s="42" t="s">
        <v>859</v>
      </c>
      <c r="D468" s="42" t="s">
        <v>239</v>
      </c>
      <c r="E468" s="42" t="s">
        <v>1442</v>
      </c>
      <c r="F468" s="42">
        <v>50</v>
      </c>
      <c r="G468" s="42" t="s">
        <v>1466</v>
      </c>
    </row>
    <row r="469" spans="1:7" x14ac:dyDescent="0.25">
      <c r="A469" s="42" t="s">
        <v>882</v>
      </c>
      <c r="B469" s="42" t="s">
        <v>882</v>
      </c>
      <c r="C469" s="42" t="s">
        <v>859</v>
      </c>
      <c r="D469" s="42" t="s">
        <v>239</v>
      </c>
      <c r="E469" s="42" t="s">
        <v>1442</v>
      </c>
      <c r="F469" s="42">
        <v>30</v>
      </c>
      <c r="G469" s="42" t="s">
        <v>1467</v>
      </c>
    </row>
    <row r="470" spans="1:7" x14ac:dyDescent="0.25">
      <c r="A470" s="42" t="s">
        <v>883</v>
      </c>
      <c r="B470" s="42" t="s">
        <v>883</v>
      </c>
      <c r="C470" s="42" t="s">
        <v>859</v>
      </c>
      <c r="D470" s="42" t="s">
        <v>239</v>
      </c>
      <c r="E470" s="42" t="s">
        <v>1442</v>
      </c>
      <c r="F470" s="42">
        <v>40</v>
      </c>
      <c r="G470" s="42" t="s">
        <v>1468</v>
      </c>
    </row>
    <row r="471" spans="1:7" x14ac:dyDescent="0.25">
      <c r="A471" s="42" t="s">
        <v>884</v>
      </c>
      <c r="B471" s="42" t="s">
        <v>884</v>
      </c>
      <c r="C471" s="42" t="s">
        <v>859</v>
      </c>
      <c r="D471" s="42" t="s">
        <v>239</v>
      </c>
      <c r="E471" s="42" t="s">
        <v>1442</v>
      </c>
      <c r="F471" s="42">
        <v>50</v>
      </c>
      <c r="G471" s="42" t="s">
        <v>1469</v>
      </c>
    </row>
    <row r="472" spans="1:7" x14ac:dyDescent="0.25">
      <c r="A472" s="42" t="s">
        <v>885</v>
      </c>
      <c r="B472" s="42" t="s">
        <v>885</v>
      </c>
      <c r="C472" s="42" t="s">
        <v>859</v>
      </c>
      <c r="D472" s="42" t="s">
        <v>239</v>
      </c>
      <c r="E472" s="42" t="s">
        <v>1442</v>
      </c>
      <c r="F472" s="42">
        <v>30</v>
      </c>
      <c r="G472" s="42" t="s">
        <v>1470</v>
      </c>
    </row>
    <row r="473" spans="1:7" x14ac:dyDescent="0.25">
      <c r="A473" s="42" t="s">
        <v>886</v>
      </c>
      <c r="B473" s="42" t="s">
        <v>886</v>
      </c>
      <c r="C473" s="42" t="s">
        <v>859</v>
      </c>
      <c r="D473" s="42" t="s">
        <v>887</v>
      </c>
      <c r="E473" s="42" t="s">
        <v>1442</v>
      </c>
      <c r="F473" s="42">
        <v>30</v>
      </c>
      <c r="G473" s="42" t="s">
        <v>1471</v>
      </c>
    </row>
    <row r="474" spans="1:7" x14ac:dyDescent="0.25">
      <c r="A474" s="42" t="s">
        <v>888</v>
      </c>
      <c r="B474" s="42" t="s">
        <v>888</v>
      </c>
      <c r="C474" s="42" t="s">
        <v>859</v>
      </c>
      <c r="D474" s="42" t="s">
        <v>239</v>
      </c>
      <c r="E474" s="42" t="s">
        <v>1442</v>
      </c>
      <c r="F474" s="42">
        <v>50</v>
      </c>
      <c r="G474" s="42" t="s">
        <v>1472</v>
      </c>
    </row>
    <row r="475" spans="1:7" x14ac:dyDescent="0.25">
      <c r="A475" s="42" t="s">
        <v>889</v>
      </c>
      <c r="B475" s="42" t="s">
        <v>889</v>
      </c>
      <c r="C475" s="42" t="s">
        <v>859</v>
      </c>
      <c r="D475" s="42" t="s">
        <v>890</v>
      </c>
      <c r="E475" s="42" t="s">
        <v>1442</v>
      </c>
      <c r="F475" s="42">
        <v>20</v>
      </c>
      <c r="G475" s="42" t="s">
        <v>1473</v>
      </c>
    </row>
    <row r="476" spans="1:7" x14ac:dyDescent="0.25">
      <c r="A476" s="42" t="s">
        <v>891</v>
      </c>
      <c r="B476" s="42" t="s">
        <v>891</v>
      </c>
      <c r="C476" s="42" t="s">
        <v>892</v>
      </c>
      <c r="D476" s="42" t="s">
        <v>239</v>
      </c>
      <c r="E476" s="42" t="s">
        <v>1442</v>
      </c>
      <c r="F476" s="42">
        <v>30</v>
      </c>
      <c r="G476" s="42" t="s">
        <v>1474</v>
      </c>
    </row>
    <row r="477" spans="1:7" x14ac:dyDescent="0.25">
      <c r="A477" s="42" t="s">
        <v>893</v>
      </c>
      <c r="B477" s="42" t="s">
        <v>893</v>
      </c>
      <c r="C477" s="42" t="s">
        <v>892</v>
      </c>
      <c r="D477" s="42" t="s">
        <v>894</v>
      </c>
      <c r="E477" s="42" t="s">
        <v>1442</v>
      </c>
      <c r="F477" s="42">
        <v>50</v>
      </c>
      <c r="G477" s="42" t="s">
        <v>1475</v>
      </c>
    </row>
    <row r="478" spans="1:7" x14ac:dyDescent="0.25">
      <c r="A478" s="42" t="s">
        <v>895</v>
      </c>
      <c r="B478" s="42" t="s">
        <v>895</v>
      </c>
      <c r="C478" s="42" t="s">
        <v>892</v>
      </c>
      <c r="D478" s="42" t="s">
        <v>896</v>
      </c>
      <c r="E478" s="42" t="s">
        <v>1442</v>
      </c>
      <c r="F478" s="42">
        <v>200</v>
      </c>
      <c r="G478" s="42" t="s">
        <v>1476</v>
      </c>
    </row>
    <row r="479" spans="1:7" x14ac:dyDescent="0.25">
      <c r="A479" s="42" t="s">
        <v>897</v>
      </c>
      <c r="B479" s="42" t="s">
        <v>897</v>
      </c>
      <c r="C479" s="42" t="s">
        <v>892</v>
      </c>
      <c r="D479" s="42" t="s">
        <v>898</v>
      </c>
      <c r="E479" s="42" t="s">
        <v>1442</v>
      </c>
      <c r="F479" s="42">
        <v>30</v>
      </c>
      <c r="G479" s="42" t="s">
        <v>1477</v>
      </c>
    </row>
    <row r="480" spans="1:7" x14ac:dyDescent="0.25">
      <c r="A480" s="42" t="s">
        <v>899</v>
      </c>
      <c r="B480" s="42" t="s">
        <v>899</v>
      </c>
      <c r="C480" s="42" t="s">
        <v>892</v>
      </c>
      <c r="D480" s="42" t="s">
        <v>900</v>
      </c>
      <c r="E480" s="42" t="s">
        <v>1442</v>
      </c>
      <c r="F480" s="42">
        <v>200</v>
      </c>
      <c r="G480" s="42" t="s">
        <v>1478</v>
      </c>
    </row>
    <row r="481" spans="1:7" x14ac:dyDescent="0.25">
      <c r="A481" s="42" t="s">
        <v>901</v>
      </c>
      <c r="B481" s="42" t="s">
        <v>901</v>
      </c>
      <c r="C481" s="42" t="s">
        <v>892</v>
      </c>
      <c r="D481" s="42" t="s">
        <v>902</v>
      </c>
      <c r="E481" s="42" t="s">
        <v>1442</v>
      </c>
      <c r="F481" s="42">
        <v>50</v>
      </c>
      <c r="G481" s="42" t="s">
        <v>1479</v>
      </c>
    </row>
    <row r="482" spans="1:7" x14ac:dyDescent="0.25">
      <c r="A482" s="42" t="s">
        <v>903</v>
      </c>
      <c r="B482" s="42" t="s">
        <v>903</v>
      </c>
      <c r="C482" s="42" t="s">
        <v>892</v>
      </c>
      <c r="D482" s="42" t="s">
        <v>904</v>
      </c>
      <c r="E482" s="42" t="s">
        <v>1442</v>
      </c>
      <c r="F482" s="42">
        <v>50</v>
      </c>
      <c r="G482" s="42" t="s">
        <v>1480</v>
      </c>
    </row>
    <row r="483" spans="1:7" x14ac:dyDescent="0.25">
      <c r="A483" s="42" t="s">
        <v>905</v>
      </c>
      <c r="B483" s="42" t="s">
        <v>905</v>
      </c>
      <c r="C483" s="42" t="s">
        <v>892</v>
      </c>
      <c r="D483" s="42" t="s">
        <v>906</v>
      </c>
      <c r="E483" s="42" t="s">
        <v>1442</v>
      </c>
      <c r="F483" s="42">
        <v>20</v>
      </c>
      <c r="G483" s="42" t="s">
        <v>1481</v>
      </c>
    </row>
    <row r="484" spans="1:7" x14ac:dyDescent="0.25">
      <c r="A484" s="42" t="s">
        <v>907</v>
      </c>
      <c r="B484" s="42" t="s">
        <v>907</v>
      </c>
      <c r="C484" s="42" t="s">
        <v>892</v>
      </c>
      <c r="D484" s="42" t="s">
        <v>239</v>
      </c>
      <c r="E484" s="42" t="s">
        <v>1442</v>
      </c>
      <c r="F484" s="42">
        <v>40</v>
      </c>
      <c r="G484" s="42" t="s">
        <v>1482</v>
      </c>
    </row>
    <row r="485" spans="1:7" x14ac:dyDescent="0.25">
      <c r="A485" s="42" t="s">
        <v>908</v>
      </c>
      <c r="B485" s="42" t="s">
        <v>908</v>
      </c>
      <c r="C485" s="42" t="s">
        <v>909</v>
      </c>
      <c r="D485" s="42" t="s">
        <v>910</v>
      </c>
      <c r="E485" s="42" t="s">
        <v>1442</v>
      </c>
      <c r="F485" s="42">
        <v>100</v>
      </c>
      <c r="G485" s="42" t="s">
        <v>1483</v>
      </c>
    </row>
    <row r="486" spans="1:7" x14ac:dyDescent="0.25">
      <c r="A486" s="42" t="s">
        <v>911</v>
      </c>
      <c r="B486" s="42" t="s">
        <v>911</v>
      </c>
      <c r="C486" s="42" t="s">
        <v>909</v>
      </c>
      <c r="D486" s="42" t="s">
        <v>239</v>
      </c>
      <c r="E486" s="42" t="s">
        <v>1442</v>
      </c>
      <c r="F486" s="42">
        <v>30</v>
      </c>
      <c r="G486" s="42" t="s">
        <v>1484</v>
      </c>
    </row>
    <row r="487" spans="1:7" x14ac:dyDescent="0.25">
      <c r="A487" s="42" t="s">
        <v>912</v>
      </c>
      <c r="B487" s="42" t="s">
        <v>912</v>
      </c>
      <c r="C487" s="42" t="s">
        <v>909</v>
      </c>
      <c r="D487" s="42" t="s">
        <v>913</v>
      </c>
      <c r="E487" s="42" t="s">
        <v>1442</v>
      </c>
      <c r="F487" s="42">
        <v>30</v>
      </c>
      <c r="G487" s="42" t="s">
        <v>1485</v>
      </c>
    </row>
    <row r="488" spans="1:7" x14ac:dyDescent="0.25">
      <c r="A488" s="42" t="s">
        <v>914</v>
      </c>
      <c r="B488" s="42" t="s">
        <v>914</v>
      </c>
      <c r="C488" s="42" t="s">
        <v>909</v>
      </c>
      <c r="D488" s="42" t="s">
        <v>915</v>
      </c>
      <c r="E488" s="42" t="s">
        <v>1442</v>
      </c>
      <c r="F488" s="42">
        <v>100</v>
      </c>
      <c r="G488" s="42" t="s">
        <v>1486</v>
      </c>
    </row>
    <row r="489" spans="1:7" x14ac:dyDescent="0.25">
      <c r="A489" s="42" t="s">
        <v>916</v>
      </c>
      <c r="B489" s="42" t="s">
        <v>916</v>
      </c>
      <c r="C489" s="42" t="s">
        <v>909</v>
      </c>
      <c r="D489" s="42" t="s">
        <v>239</v>
      </c>
      <c r="E489" s="42" t="s">
        <v>1442</v>
      </c>
      <c r="F489" s="42">
        <v>50</v>
      </c>
      <c r="G489" s="42" t="s">
        <v>1487</v>
      </c>
    </row>
    <row r="490" spans="1:7" x14ac:dyDescent="0.25">
      <c r="A490" s="42" t="s">
        <v>917</v>
      </c>
      <c r="B490" s="42" t="s">
        <v>917</v>
      </c>
      <c r="C490" s="42" t="s">
        <v>909</v>
      </c>
      <c r="D490" s="42" t="s">
        <v>918</v>
      </c>
      <c r="E490" s="42" t="s">
        <v>1442</v>
      </c>
      <c r="F490" s="42">
        <v>30</v>
      </c>
      <c r="G490" s="42" t="s">
        <v>1488</v>
      </c>
    </row>
    <row r="491" spans="1:7" x14ac:dyDescent="0.25">
      <c r="A491" s="42" t="s">
        <v>919</v>
      </c>
      <c r="B491" s="42" t="s">
        <v>919</v>
      </c>
      <c r="C491" s="42" t="s">
        <v>909</v>
      </c>
      <c r="D491" s="42" t="s">
        <v>920</v>
      </c>
      <c r="E491" s="42" t="s">
        <v>1442</v>
      </c>
      <c r="F491" s="42">
        <v>20</v>
      </c>
      <c r="G491" s="42" t="s">
        <v>1489</v>
      </c>
    </row>
    <row r="492" spans="1:7" x14ac:dyDescent="0.25">
      <c r="A492" s="42" t="s">
        <v>921</v>
      </c>
      <c r="B492" s="42" t="s">
        <v>921</v>
      </c>
      <c r="C492" s="42" t="s">
        <v>909</v>
      </c>
      <c r="D492" s="42" t="s">
        <v>922</v>
      </c>
      <c r="E492" s="42" t="s">
        <v>1442</v>
      </c>
      <c r="F492" s="42">
        <v>100</v>
      </c>
      <c r="G492" s="42" t="s">
        <v>1490</v>
      </c>
    </row>
    <row r="493" spans="1:7" x14ac:dyDescent="0.25">
      <c r="A493" s="42" t="s">
        <v>923</v>
      </c>
      <c r="B493" s="42" t="s">
        <v>923</v>
      </c>
      <c r="C493" s="42" t="s">
        <v>909</v>
      </c>
      <c r="D493" s="42" t="s">
        <v>924</v>
      </c>
      <c r="E493" s="42" t="s">
        <v>1442</v>
      </c>
      <c r="F493" s="42">
        <v>100</v>
      </c>
      <c r="G493" s="42" t="s">
        <v>1491</v>
      </c>
    </row>
    <row r="494" spans="1:7" x14ac:dyDescent="0.25">
      <c r="A494" s="42" t="s">
        <v>925</v>
      </c>
      <c r="B494" s="42" t="s">
        <v>925</v>
      </c>
      <c r="C494" s="42" t="s">
        <v>909</v>
      </c>
      <c r="D494" s="42" t="s">
        <v>926</v>
      </c>
      <c r="E494" s="42" t="s">
        <v>1442</v>
      </c>
      <c r="F494" s="42">
        <v>30</v>
      </c>
      <c r="G494" s="42" t="s">
        <v>1492</v>
      </c>
    </row>
    <row r="495" spans="1:7" x14ac:dyDescent="0.25">
      <c r="A495" s="42" t="s">
        <v>927</v>
      </c>
      <c r="B495" s="42" t="s">
        <v>927</v>
      </c>
      <c r="C495" s="42" t="s">
        <v>909</v>
      </c>
      <c r="D495" s="42" t="s">
        <v>928</v>
      </c>
      <c r="E495" s="42" t="s">
        <v>1442</v>
      </c>
      <c r="F495" s="42">
        <v>30</v>
      </c>
      <c r="G495" s="42" t="s">
        <v>1493</v>
      </c>
    </row>
    <row r="496" spans="1:7" x14ac:dyDescent="0.25">
      <c r="A496" s="42" t="s">
        <v>929</v>
      </c>
      <c r="B496" s="42" t="s">
        <v>929</v>
      </c>
      <c r="C496" s="42" t="s">
        <v>930</v>
      </c>
      <c r="D496" s="42" t="s">
        <v>931</v>
      </c>
      <c r="E496" s="42" t="s">
        <v>1442</v>
      </c>
      <c r="F496" s="42">
        <v>20</v>
      </c>
      <c r="G496" s="42" t="s">
        <v>1494</v>
      </c>
    </row>
    <row r="497" spans="1:7" x14ac:dyDescent="0.25">
      <c r="A497" s="42" t="s">
        <v>932</v>
      </c>
      <c r="B497" s="42" t="s">
        <v>932</v>
      </c>
      <c r="C497" s="42" t="s">
        <v>930</v>
      </c>
      <c r="D497" s="42" t="s">
        <v>239</v>
      </c>
      <c r="E497" s="42" t="s">
        <v>1442</v>
      </c>
      <c r="F497" s="42">
        <v>30</v>
      </c>
      <c r="G497" s="42" t="s">
        <v>1495</v>
      </c>
    </row>
    <row r="498" spans="1:7" x14ac:dyDescent="0.25">
      <c r="A498" s="42" t="s">
        <v>933</v>
      </c>
      <c r="B498" s="42" t="s">
        <v>933</v>
      </c>
      <c r="C498" s="42" t="s">
        <v>930</v>
      </c>
      <c r="D498" s="42" t="s">
        <v>934</v>
      </c>
      <c r="E498" s="42" t="s">
        <v>1442</v>
      </c>
      <c r="F498" s="42">
        <v>40</v>
      </c>
      <c r="G498" s="42" t="s">
        <v>1496</v>
      </c>
    </row>
    <row r="499" spans="1:7" x14ac:dyDescent="0.25">
      <c r="A499" s="42" t="s">
        <v>935</v>
      </c>
      <c r="B499" s="42" t="s">
        <v>935</v>
      </c>
      <c r="C499" s="42" t="s">
        <v>930</v>
      </c>
      <c r="D499" s="42" t="s">
        <v>936</v>
      </c>
      <c r="E499" s="42" t="s">
        <v>1442</v>
      </c>
      <c r="F499" s="42">
        <v>50</v>
      </c>
      <c r="G499" s="42" t="s">
        <v>1497</v>
      </c>
    </row>
    <row r="500" spans="1:7" x14ac:dyDescent="0.25">
      <c r="A500" s="42" t="s">
        <v>937</v>
      </c>
      <c r="B500" s="42" t="s">
        <v>937</v>
      </c>
      <c r="C500" s="42" t="s">
        <v>930</v>
      </c>
      <c r="D500" s="42" t="s">
        <v>938</v>
      </c>
      <c r="E500" s="42" t="s">
        <v>1442</v>
      </c>
      <c r="F500" s="42">
        <v>20</v>
      </c>
      <c r="G500" s="42" t="s">
        <v>1498</v>
      </c>
    </row>
    <row r="501" spans="1:7" x14ac:dyDescent="0.25">
      <c r="A501" s="42" t="s">
        <v>939</v>
      </c>
      <c r="B501" s="42" t="s">
        <v>939</v>
      </c>
      <c r="C501" s="42" t="s">
        <v>930</v>
      </c>
      <c r="D501" s="42" t="s">
        <v>239</v>
      </c>
      <c r="E501" s="42" t="s">
        <v>1442</v>
      </c>
      <c r="F501" s="42">
        <v>100</v>
      </c>
      <c r="G501" s="42" t="s">
        <v>1499</v>
      </c>
    </row>
    <row r="502" spans="1:7" x14ac:dyDescent="0.25">
      <c r="A502" s="42" t="s">
        <v>940</v>
      </c>
      <c r="B502" s="42" t="s">
        <v>940</v>
      </c>
      <c r="C502" s="42" t="s">
        <v>930</v>
      </c>
      <c r="D502" s="42" t="s">
        <v>941</v>
      </c>
      <c r="E502" s="42" t="s">
        <v>1442</v>
      </c>
      <c r="F502" s="42">
        <v>50</v>
      </c>
      <c r="G502" s="42" t="s">
        <v>1500</v>
      </c>
    </row>
    <row r="503" spans="1:7" x14ac:dyDescent="0.25">
      <c r="A503" s="42" t="s">
        <v>942</v>
      </c>
      <c r="B503" s="42" t="s">
        <v>942</v>
      </c>
      <c r="C503" s="42" t="s">
        <v>930</v>
      </c>
      <c r="D503" s="42" t="s">
        <v>943</v>
      </c>
      <c r="E503" s="42" t="s">
        <v>1442</v>
      </c>
      <c r="F503" s="42">
        <v>20</v>
      </c>
      <c r="G503" s="42" t="s">
        <v>1501</v>
      </c>
    </row>
    <row r="504" spans="1:7" x14ac:dyDescent="0.25">
      <c r="A504" s="42" t="s">
        <v>944</v>
      </c>
      <c r="B504" s="42" t="s">
        <v>944</v>
      </c>
      <c r="C504" s="42" t="s">
        <v>930</v>
      </c>
      <c r="D504" s="42" t="s">
        <v>945</v>
      </c>
      <c r="E504" s="42" t="s">
        <v>1442</v>
      </c>
      <c r="F504" s="42">
        <v>100</v>
      </c>
      <c r="G504" s="42" t="s">
        <v>1502</v>
      </c>
    </row>
    <row r="505" spans="1:7" x14ac:dyDescent="0.25">
      <c r="A505" s="42" t="s">
        <v>946</v>
      </c>
      <c r="B505" s="42" t="s">
        <v>946</v>
      </c>
      <c r="C505" s="42" t="s">
        <v>930</v>
      </c>
      <c r="D505" s="42" t="s">
        <v>239</v>
      </c>
      <c r="E505" s="42" t="s">
        <v>1442</v>
      </c>
      <c r="F505" s="42">
        <v>20</v>
      </c>
      <c r="G505" s="42" t="s">
        <v>1503</v>
      </c>
    </row>
    <row r="506" spans="1:7" x14ac:dyDescent="0.25">
      <c r="A506" s="42" t="s">
        <v>947</v>
      </c>
      <c r="B506" s="42" t="s">
        <v>947</v>
      </c>
      <c r="C506" s="42" t="s">
        <v>930</v>
      </c>
      <c r="D506" s="42" t="s">
        <v>948</v>
      </c>
      <c r="E506" s="42" t="s">
        <v>1442</v>
      </c>
      <c r="F506" s="42">
        <v>30</v>
      </c>
      <c r="G506" s="42" t="s">
        <v>1504</v>
      </c>
    </row>
    <row r="507" spans="1:7" x14ac:dyDescent="0.25">
      <c r="A507" s="42" t="s">
        <v>949</v>
      </c>
      <c r="B507" s="42" t="s">
        <v>949</v>
      </c>
      <c r="C507" s="42" t="s">
        <v>930</v>
      </c>
      <c r="D507" s="42" t="s">
        <v>950</v>
      </c>
      <c r="E507" s="42" t="s">
        <v>1442</v>
      </c>
      <c r="F507" s="42">
        <v>20</v>
      </c>
      <c r="G507" s="42" t="s">
        <v>1505</v>
      </c>
    </row>
    <row r="508" spans="1:7" x14ac:dyDescent="0.25">
      <c r="A508" s="42" t="s">
        <v>951</v>
      </c>
      <c r="B508" s="42" t="s">
        <v>951</v>
      </c>
      <c r="C508" s="42" t="s">
        <v>930</v>
      </c>
      <c r="D508" s="42" t="s">
        <v>952</v>
      </c>
      <c r="E508" s="42" t="s">
        <v>1442</v>
      </c>
      <c r="F508" s="42">
        <v>30</v>
      </c>
      <c r="G508" s="42" t="s">
        <v>1506</v>
      </c>
    </row>
    <row r="509" spans="1:7" x14ac:dyDescent="0.25">
      <c r="A509" s="42" t="s">
        <v>953</v>
      </c>
      <c r="B509" s="42" t="s">
        <v>953</v>
      </c>
      <c r="C509" s="42" t="s">
        <v>930</v>
      </c>
      <c r="D509" s="42" t="s">
        <v>239</v>
      </c>
      <c r="E509" s="42" t="s">
        <v>1442</v>
      </c>
      <c r="F509" s="42">
        <v>50</v>
      </c>
      <c r="G509" s="42" t="s">
        <v>1507</v>
      </c>
    </row>
    <row r="510" spans="1:7" x14ac:dyDescent="0.25">
      <c r="A510" s="42" t="s">
        <v>954</v>
      </c>
      <c r="B510" s="42" t="s">
        <v>954</v>
      </c>
      <c r="C510" s="42" t="s">
        <v>955</v>
      </c>
      <c r="D510" s="42" t="s">
        <v>239</v>
      </c>
      <c r="E510" s="42" t="s">
        <v>1442</v>
      </c>
      <c r="F510" s="42">
        <v>20</v>
      </c>
      <c r="G510" s="42" t="s">
        <v>1508</v>
      </c>
    </row>
    <row r="511" spans="1:7" x14ac:dyDescent="0.25">
      <c r="A511" s="42" t="s">
        <v>956</v>
      </c>
      <c r="B511" s="42" t="s">
        <v>956</v>
      </c>
      <c r="C511" s="42" t="s">
        <v>957</v>
      </c>
      <c r="D511" s="42" t="s">
        <v>958</v>
      </c>
      <c r="E511" s="42" t="s">
        <v>1442</v>
      </c>
      <c r="F511" s="42">
        <v>50</v>
      </c>
      <c r="G511" s="42" t="s">
        <v>1509</v>
      </c>
    </row>
    <row r="512" spans="1:7" x14ac:dyDescent="0.25">
      <c r="A512" s="42" t="s">
        <v>959</v>
      </c>
      <c r="B512" s="42" t="s">
        <v>959</v>
      </c>
      <c r="C512" s="42" t="s">
        <v>957</v>
      </c>
      <c r="D512" s="42" t="s">
        <v>960</v>
      </c>
      <c r="E512" s="42" t="s">
        <v>1442</v>
      </c>
      <c r="F512" s="42">
        <v>40</v>
      </c>
      <c r="G512" s="42" t="s">
        <v>1510</v>
      </c>
    </row>
    <row r="513" spans="1:7" x14ac:dyDescent="0.25">
      <c r="A513" s="42" t="s">
        <v>961</v>
      </c>
      <c r="B513" s="42" t="s">
        <v>961</v>
      </c>
      <c r="C513" s="42" t="s">
        <v>957</v>
      </c>
      <c r="D513" s="42" t="s">
        <v>962</v>
      </c>
      <c r="E513" s="42" t="s">
        <v>1442</v>
      </c>
      <c r="F513" s="42">
        <v>20</v>
      </c>
      <c r="G513" s="42" t="s">
        <v>1511</v>
      </c>
    </row>
    <row r="514" spans="1:7" x14ac:dyDescent="0.25">
      <c r="A514" s="42" t="s">
        <v>963</v>
      </c>
      <c r="B514" s="42" t="s">
        <v>963</v>
      </c>
      <c r="C514" s="42" t="s">
        <v>957</v>
      </c>
      <c r="D514" s="42" t="s">
        <v>964</v>
      </c>
      <c r="E514" s="42" t="s">
        <v>1442</v>
      </c>
      <c r="F514" s="42">
        <v>20</v>
      </c>
      <c r="G514" s="42" t="s">
        <v>1512</v>
      </c>
    </row>
    <row r="515" spans="1:7" x14ac:dyDescent="0.25">
      <c r="A515" s="42" t="s">
        <v>965</v>
      </c>
      <c r="B515" s="42" t="s">
        <v>965</v>
      </c>
      <c r="C515" s="42" t="s">
        <v>957</v>
      </c>
      <c r="D515" s="42" t="s">
        <v>966</v>
      </c>
      <c r="E515" s="42" t="s">
        <v>1442</v>
      </c>
      <c r="F515" s="42">
        <v>30</v>
      </c>
      <c r="G515" s="42" t="s">
        <v>1513</v>
      </c>
    </row>
    <row r="516" spans="1:7" x14ac:dyDescent="0.25">
      <c r="A516" s="42" t="s">
        <v>967</v>
      </c>
      <c r="B516" s="42" t="s">
        <v>967</v>
      </c>
      <c r="C516" s="42" t="s">
        <v>957</v>
      </c>
      <c r="D516" s="42" t="s">
        <v>968</v>
      </c>
      <c r="E516" s="42" t="s">
        <v>1442</v>
      </c>
      <c r="F516" s="42">
        <v>40</v>
      </c>
      <c r="G516" s="42" t="s">
        <v>1514</v>
      </c>
    </row>
    <row r="517" spans="1:7" x14ac:dyDescent="0.25">
      <c r="A517" s="42" t="s">
        <v>969</v>
      </c>
      <c r="B517" s="42" t="s">
        <v>969</v>
      </c>
      <c r="C517" s="42" t="s">
        <v>957</v>
      </c>
      <c r="D517" s="42" t="s">
        <v>970</v>
      </c>
      <c r="E517" s="42" t="s">
        <v>1442</v>
      </c>
      <c r="F517" s="42">
        <v>20</v>
      </c>
      <c r="G517" s="42" t="s">
        <v>1515</v>
      </c>
    </row>
    <row r="518" spans="1:7" x14ac:dyDescent="0.25">
      <c r="A518" s="42" t="s">
        <v>971</v>
      </c>
      <c r="B518" s="42" t="s">
        <v>971</v>
      </c>
      <c r="C518" s="42" t="s">
        <v>957</v>
      </c>
      <c r="D518" s="42" t="s">
        <v>239</v>
      </c>
      <c r="E518" s="42" t="s">
        <v>1442</v>
      </c>
      <c r="F518" s="42">
        <v>30</v>
      </c>
      <c r="G518" s="42" t="s">
        <v>1516</v>
      </c>
    </row>
    <row r="519" spans="1:7" x14ac:dyDescent="0.25">
      <c r="A519" s="42" t="s">
        <v>972</v>
      </c>
      <c r="B519" s="42" t="s">
        <v>972</v>
      </c>
      <c r="C519" s="42" t="s">
        <v>957</v>
      </c>
      <c r="D519" s="42" t="s">
        <v>239</v>
      </c>
      <c r="E519" s="42" t="s">
        <v>1442</v>
      </c>
      <c r="F519" s="42">
        <v>40</v>
      </c>
      <c r="G519" s="42" t="s">
        <v>1517</v>
      </c>
    </row>
    <row r="520" spans="1:7" x14ac:dyDescent="0.25">
      <c r="A520" s="42" t="s">
        <v>973</v>
      </c>
      <c r="B520" s="42" t="s">
        <v>973</v>
      </c>
      <c r="C520" s="42" t="s">
        <v>957</v>
      </c>
      <c r="D520" s="42" t="s">
        <v>974</v>
      </c>
      <c r="E520" s="42" t="s">
        <v>1442</v>
      </c>
      <c r="F520" s="42">
        <v>40</v>
      </c>
      <c r="G520" s="42" t="s">
        <v>1518</v>
      </c>
    </row>
    <row r="521" spans="1:7" x14ac:dyDescent="0.25">
      <c r="A521" s="42" t="s">
        <v>975</v>
      </c>
      <c r="B521" s="42" t="s">
        <v>975</v>
      </c>
      <c r="C521" s="42" t="s">
        <v>1519</v>
      </c>
      <c r="D521" s="42" t="s">
        <v>239</v>
      </c>
      <c r="E521" s="42" t="s">
        <v>1442</v>
      </c>
      <c r="F521" s="42">
        <v>100</v>
      </c>
      <c r="G521" s="42" t="s">
        <v>1520</v>
      </c>
    </row>
    <row r="522" spans="1:7" x14ac:dyDescent="0.25">
      <c r="A522" s="42" t="s">
        <v>976</v>
      </c>
      <c r="B522" s="42" t="s">
        <v>976</v>
      </c>
      <c r="C522" s="42" t="s">
        <v>1519</v>
      </c>
      <c r="D522" s="42" t="s">
        <v>239</v>
      </c>
      <c r="E522" s="42" t="s">
        <v>1442</v>
      </c>
      <c r="F522" s="42">
        <v>20</v>
      </c>
      <c r="G522" s="42" t="s">
        <v>1521</v>
      </c>
    </row>
    <row r="523" spans="1:7" x14ac:dyDescent="0.25">
      <c r="A523" s="42" t="s">
        <v>977</v>
      </c>
      <c r="B523" s="42" t="s">
        <v>977</v>
      </c>
      <c r="C523" s="42" t="s">
        <v>1519</v>
      </c>
      <c r="D523" s="42" t="s">
        <v>239</v>
      </c>
      <c r="E523" s="42" t="s">
        <v>1442</v>
      </c>
      <c r="F523" s="42">
        <v>100</v>
      </c>
      <c r="G523" s="42" t="s">
        <v>1522</v>
      </c>
    </row>
    <row r="524" spans="1:7" x14ac:dyDescent="0.25">
      <c r="A524" s="42" t="s">
        <v>978</v>
      </c>
      <c r="B524" s="42" t="s">
        <v>978</v>
      </c>
      <c r="C524" s="42" t="s">
        <v>1519</v>
      </c>
      <c r="D524" s="42" t="s">
        <v>239</v>
      </c>
      <c r="E524" s="42" t="s">
        <v>1442</v>
      </c>
      <c r="F524" s="42">
        <v>100</v>
      </c>
      <c r="G524" s="42" t="s">
        <v>1523</v>
      </c>
    </row>
    <row r="525" spans="1:7" x14ac:dyDescent="0.25">
      <c r="A525" s="42" t="s">
        <v>979</v>
      </c>
      <c r="B525" s="42" t="s">
        <v>979</v>
      </c>
      <c r="C525" s="42" t="s">
        <v>1519</v>
      </c>
      <c r="D525" s="42" t="s">
        <v>239</v>
      </c>
      <c r="E525" s="42" t="s">
        <v>1442</v>
      </c>
      <c r="F525" s="42">
        <v>100</v>
      </c>
      <c r="G525" s="42" t="s">
        <v>1524</v>
      </c>
    </row>
    <row r="526" spans="1:7" x14ac:dyDescent="0.25">
      <c r="A526" s="42" t="s">
        <v>980</v>
      </c>
      <c r="B526" s="42" t="s">
        <v>980</v>
      </c>
      <c r="C526" s="42" t="s">
        <v>981</v>
      </c>
      <c r="D526" s="42" t="s">
        <v>239</v>
      </c>
      <c r="E526" s="42" t="s">
        <v>1442</v>
      </c>
      <c r="F526" s="42">
        <v>50</v>
      </c>
      <c r="G526" s="42" t="s">
        <v>1525</v>
      </c>
    </row>
    <row r="527" spans="1:7" x14ac:dyDescent="0.25">
      <c r="A527" s="42" t="s">
        <v>982</v>
      </c>
      <c r="B527" s="42" t="s">
        <v>982</v>
      </c>
      <c r="C527" s="42" t="s">
        <v>981</v>
      </c>
      <c r="D527" s="42" t="s">
        <v>239</v>
      </c>
      <c r="E527" s="42" t="s">
        <v>1442</v>
      </c>
      <c r="F527" s="42">
        <v>20</v>
      </c>
      <c r="G527" s="42" t="s">
        <v>1526</v>
      </c>
    </row>
    <row r="528" spans="1:7" x14ac:dyDescent="0.25">
      <c r="A528" s="42" t="s">
        <v>983</v>
      </c>
      <c r="B528" s="42" t="s">
        <v>983</v>
      </c>
      <c r="C528" s="42" t="s">
        <v>984</v>
      </c>
      <c r="D528" s="42" t="s">
        <v>239</v>
      </c>
      <c r="E528" s="42" t="s">
        <v>1442</v>
      </c>
      <c r="F528" s="42">
        <v>40</v>
      </c>
      <c r="G528" s="42" t="s">
        <v>1527</v>
      </c>
    </row>
    <row r="529" spans="1:7" x14ac:dyDescent="0.25">
      <c r="A529" s="42" t="s">
        <v>985</v>
      </c>
      <c r="B529" s="42" t="s">
        <v>985</v>
      </c>
      <c r="C529" s="42" t="s">
        <v>984</v>
      </c>
      <c r="D529" s="42" t="s">
        <v>239</v>
      </c>
      <c r="E529" s="42" t="s">
        <v>1442</v>
      </c>
      <c r="F529" s="42">
        <v>30</v>
      </c>
      <c r="G529" s="42" t="s">
        <v>1528</v>
      </c>
    </row>
    <row r="530" spans="1:7" x14ac:dyDescent="0.25">
      <c r="A530" s="42" t="s">
        <v>986</v>
      </c>
      <c r="B530" s="42" t="s">
        <v>986</v>
      </c>
      <c r="C530" s="42" t="s">
        <v>987</v>
      </c>
      <c r="D530" s="42" t="s">
        <v>239</v>
      </c>
      <c r="E530" s="42" t="s">
        <v>1442</v>
      </c>
      <c r="F530" s="42">
        <v>100</v>
      </c>
      <c r="G530" s="42" t="s">
        <v>1529</v>
      </c>
    </row>
    <row r="531" spans="1:7" x14ac:dyDescent="0.25">
      <c r="A531" s="42" t="s">
        <v>988</v>
      </c>
      <c r="B531" s="42" t="s">
        <v>988</v>
      </c>
      <c r="C531" s="42" t="s">
        <v>987</v>
      </c>
      <c r="D531" s="42" t="s">
        <v>239</v>
      </c>
      <c r="E531" s="42" t="s">
        <v>1442</v>
      </c>
      <c r="F531" s="42">
        <v>30</v>
      </c>
      <c r="G531" s="42" t="s">
        <v>1530</v>
      </c>
    </row>
    <row r="532" spans="1:7" x14ac:dyDescent="0.25">
      <c r="A532" s="50" t="s">
        <v>229</v>
      </c>
      <c r="B532" s="42"/>
      <c r="C532" s="42"/>
      <c r="D532" s="42"/>
      <c r="E532" s="42"/>
      <c r="F532" s="42"/>
      <c r="G532" s="42" t="s">
        <v>1531</v>
      </c>
    </row>
    <row r="533" spans="1:7" x14ac:dyDescent="0.25">
      <c r="A533" s="50" t="s">
        <v>230</v>
      </c>
      <c r="B533" s="42"/>
      <c r="C533" s="42"/>
      <c r="D533" s="42"/>
      <c r="E533" s="42"/>
      <c r="F533" s="42"/>
      <c r="G533" s="42" t="s">
        <v>1532</v>
      </c>
    </row>
    <row r="534" spans="1:7" x14ac:dyDescent="0.25">
      <c r="A534" s="50" t="s">
        <v>215</v>
      </c>
      <c r="B534" s="42"/>
      <c r="C534" s="42"/>
      <c r="D534" s="42"/>
      <c r="E534" s="42"/>
      <c r="F534" s="42"/>
      <c r="G534" s="42" t="s">
        <v>1533</v>
      </c>
    </row>
    <row r="535" spans="1:7" x14ac:dyDescent="0.25">
      <c r="A535" s="50" t="s">
        <v>216</v>
      </c>
      <c r="B535" s="42"/>
      <c r="C535" s="42"/>
      <c r="D535" s="42"/>
      <c r="E535" s="42"/>
      <c r="F535" s="42"/>
      <c r="G535" s="42" t="s">
        <v>1534</v>
      </c>
    </row>
    <row r="536" spans="1:7" x14ac:dyDescent="0.25">
      <c r="A536" s="50" t="s">
        <v>231</v>
      </c>
      <c r="B536" s="42"/>
      <c r="C536" s="42"/>
      <c r="D536" s="42"/>
      <c r="E536" s="42"/>
      <c r="F536" s="42"/>
      <c r="G536" s="42" t="s">
        <v>1535</v>
      </c>
    </row>
    <row r="537" spans="1:7" x14ac:dyDescent="0.25">
      <c r="A537" s="50" t="s">
        <v>110</v>
      </c>
      <c r="B537" s="42"/>
      <c r="C537" s="42"/>
      <c r="D537" s="42"/>
      <c r="E537" s="42"/>
      <c r="F537" s="42"/>
      <c r="G537" s="42" t="s">
        <v>1536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7"/>
  <sheetViews>
    <sheetView topLeftCell="A67" workbookViewId="0">
      <selection activeCell="E106" sqref="E106"/>
    </sheetView>
  </sheetViews>
  <sheetFormatPr defaultRowHeight="15" x14ac:dyDescent="0.25"/>
  <cols>
    <col min="1" max="1" width="32.42578125" style="31" customWidth="1"/>
    <col min="2" max="16384" width="9.140625" style="16"/>
  </cols>
  <sheetData>
    <row r="1" spans="1:1" x14ac:dyDescent="0.25">
      <c r="A1" s="30" t="s">
        <v>1543</v>
      </c>
    </row>
    <row r="2" spans="1:1" x14ac:dyDescent="0.25">
      <c r="A2" s="78" t="s">
        <v>285</v>
      </c>
    </row>
    <row r="3" spans="1:1" x14ac:dyDescent="0.25">
      <c r="A3" s="78" t="s">
        <v>289</v>
      </c>
    </row>
    <row r="4" spans="1:1" x14ac:dyDescent="0.25">
      <c r="A4" s="78" t="s">
        <v>672</v>
      </c>
    </row>
    <row r="5" spans="1:1" x14ac:dyDescent="0.25">
      <c r="A5" s="78" t="s">
        <v>150</v>
      </c>
    </row>
    <row r="6" spans="1:1" x14ac:dyDescent="0.25">
      <c r="A6" s="78" t="s">
        <v>341</v>
      </c>
    </row>
    <row r="7" spans="1:1" x14ac:dyDescent="0.25">
      <c r="A7" s="78" t="s">
        <v>386</v>
      </c>
    </row>
    <row r="8" spans="1:1" x14ac:dyDescent="0.25">
      <c r="A8" s="78" t="s">
        <v>390</v>
      </c>
    </row>
    <row r="9" spans="1:1" x14ac:dyDescent="0.25">
      <c r="A9" s="78" t="s">
        <v>165</v>
      </c>
    </row>
    <row r="10" spans="1:1" x14ac:dyDescent="0.25">
      <c r="A10" s="78" t="s">
        <v>393</v>
      </c>
    </row>
    <row r="11" spans="1:1" x14ac:dyDescent="0.25">
      <c r="A11" s="78" t="s">
        <v>395</v>
      </c>
    </row>
    <row r="12" spans="1:1" x14ac:dyDescent="0.25">
      <c r="A12" s="78" t="s">
        <v>398</v>
      </c>
    </row>
    <row r="13" spans="1:1" x14ac:dyDescent="0.25">
      <c r="A13" s="78" t="s">
        <v>704</v>
      </c>
    </row>
    <row r="14" spans="1:1" x14ac:dyDescent="0.25">
      <c r="A14" s="78" t="s">
        <v>706</v>
      </c>
    </row>
    <row r="15" spans="1:1" x14ac:dyDescent="0.25">
      <c r="A15" s="78" t="s">
        <v>772</v>
      </c>
    </row>
    <row r="16" spans="1:1" x14ac:dyDescent="0.25">
      <c r="A16" s="78" t="s">
        <v>411</v>
      </c>
    </row>
    <row r="17" spans="1:1" x14ac:dyDescent="0.25">
      <c r="A17" s="78" t="s">
        <v>467</v>
      </c>
    </row>
    <row r="18" spans="1:1" x14ac:dyDescent="0.25">
      <c r="A18" s="78" t="s">
        <v>592</v>
      </c>
    </row>
    <row r="19" spans="1:1" x14ac:dyDescent="0.25">
      <c r="A19" s="78" t="s">
        <v>596</v>
      </c>
    </row>
    <row r="20" spans="1:1" x14ac:dyDescent="0.25">
      <c r="A20" s="78" t="s">
        <v>199</v>
      </c>
    </row>
    <row r="21" spans="1:1" x14ac:dyDescent="0.25">
      <c r="A21" s="78" t="s">
        <v>656</v>
      </c>
    </row>
    <row r="22" spans="1:1" x14ac:dyDescent="0.25">
      <c r="A22" s="78" t="s">
        <v>657</v>
      </c>
    </row>
    <row r="23" spans="1:1" x14ac:dyDescent="0.25">
      <c r="A23" s="79" t="s">
        <v>216</v>
      </c>
    </row>
    <row r="24" spans="1:1" x14ac:dyDescent="0.25">
      <c r="A24" s="79" t="s">
        <v>231</v>
      </c>
    </row>
    <row r="25" spans="1:1" x14ac:dyDescent="0.25">
      <c r="A25" s="78" t="s">
        <v>110</v>
      </c>
    </row>
    <row r="26" spans="1:1" x14ac:dyDescent="0.25">
      <c r="A26" s="83" t="s">
        <v>285</v>
      </c>
    </row>
    <row r="27" spans="1:1" x14ac:dyDescent="0.25">
      <c r="A27" s="83" t="s">
        <v>289</v>
      </c>
    </row>
    <row r="28" spans="1:1" x14ac:dyDescent="0.25">
      <c r="A28" s="83" t="s">
        <v>672</v>
      </c>
    </row>
    <row r="29" spans="1:1" x14ac:dyDescent="0.25">
      <c r="A29" s="83" t="s">
        <v>150</v>
      </c>
    </row>
    <row r="30" spans="1:1" x14ac:dyDescent="0.25">
      <c r="A30" s="83" t="s">
        <v>341</v>
      </c>
    </row>
    <row r="31" spans="1:1" x14ac:dyDescent="0.25">
      <c r="A31" s="83" t="s">
        <v>386</v>
      </c>
    </row>
    <row r="32" spans="1:1" x14ac:dyDescent="0.25">
      <c r="A32" s="83" t="s">
        <v>390</v>
      </c>
    </row>
    <row r="33" spans="1:1" x14ac:dyDescent="0.25">
      <c r="A33" s="83" t="s">
        <v>165</v>
      </c>
    </row>
    <row r="34" spans="1:1" x14ac:dyDescent="0.25">
      <c r="A34" s="83" t="s">
        <v>393</v>
      </c>
    </row>
    <row r="35" spans="1:1" x14ac:dyDescent="0.25">
      <c r="A35" s="83" t="s">
        <v>395</v>
      </c>
    </row>
    <row r="36" spans="1:1" x14ac:dyDescent="0.25">
      <c r="A36" s="83" t="s">
        <v>398</v>
      </c>
    </row>
    <row r="37" spans="1:1" x14ac:dyDescent="0.25">
      <c r="A37" s="83" t="s">
        <v>704</v>
      </c>
    </row>
    <row r="38" spans="1:1" x14ac:dyDescent="0.25">
      <c r="A38" s="83" t="s">
        <v>706</v>
      </c>
    </row>
    <row r="39" spans="1:1" x14ac:dyDescent="0.25">
      <c r="A39" s="83" t="s">
        <v>772</v>
      </c>
    </row>
    <row r="40" spans="1:1" x14ac:dyDescent="0.25">
      <c r="A40" s="83" t="s">
        <v>411</v>
      </c>
    </row>
    <row r="41" spans="1:1" x14ac:dyDescent="0.25">
      <c r="A41" s="83" t="s">
        <v>467</v>
      </c>
    </row>
    <row r="42" spans="1:1" x14ac:dyDescent="0.25">
      <c r="A42" s="83" t="s">
        <v>592</v>
      </c>
    </row>
    <row r="43" spans="1:1" x14ac:dyDescent="0.25">
      <c r="A43" s="83" t="s">
        <v>596</v>
      </c>
    </row>
    <row r="44" spans="1:1" x14ac:dyDescent="0.25">
      <c r="A44" s="83" t="s">
        <v>199</v>
      </c>
    </row>
    <row r="45" spans="1:1" x14ac:dyDescent="0.25">
      <c r="A45" s="83" t="s">
        <v>656</v>
      </c>
    </row>
    <row r="46" spans="1:1" x14ac:dyDescent="0.25">
      <c r="A46" s="83" t="s">
        <v>657</v>
      </c>
    </row>
    <row r="47" spans="1:1" x14ac:dyDescent="0.25">
      <c r="A47" s="84" t="s">
        <v>216</v>
      </c>
    </row>
    <row r="48" spans="1:1" x14ac:dyDescent="0.25">
      <c r="A48" s="84" t="s">
        <v>231</v>
      </c>
    </row>
    <row r="49" spans="1:1" x14ac:dyDescent="0.25">
      <c r="A49" s="83" t="s">
        <v>110</v>
      </c>
    </row>
    <row r="50" spans="1:1" x14ac:dyDescent="0.25">
      <c r="A50" s="83" t="s">
        <v>285</v>
      </c>
    </row>
    <row r="51" spans="1:1" x14ac:dyDescent="0.25">
      <c r="A51" s="83" t="s">
        <v>289</v>
      </c>
    </row>
    <row r="52" spans="1:1" x14ac:dyDescent="0.25">
      <c r="A52" s="83" t="s">
        <v>672</v>
      </c>
    </row>
    <row r="53" spans="1:1" x14ac:dyDescent="0.25">
      <c r="A53" s="83" t="s">
        <v>150</v>
      </c>
    </row>
    <row r="54" spans="1:1" x14ac:dyDescent="0.25">
      <c r="A54" s="83" t="s">
        <v>341</v>
      </c>
    </row>
    <row r="55" spans="1:1" x14ac:dyDescent="0.25">
      <c r="A55" s="83" t="s">
        <v>386</v>
      </c>
    </row>
    <row r="56" spans="1:1" x14ac:dyDescent="0.25">
      <c r="A56" s="83" t="s">
        <v>390</v>
      </c>
    </row>
    <row r="57" spans="1:1" x14ac:dyDescent="0.25">
      <c r="A57" s="83" t="s">
        <v>165</v>
      </c>
    </row>
    <row r="58" spans="1:1" x14ac:dyDescent="0.25">
      <c r="A58" s="83" t="s">
        <v>393</v>
      </c>
    </row>
    <row r="59" spans="1:1" x14ac:dyDescent="0.25">
      <c r="A59" s="83" t="s">
        <v>395</v>
      </c>
    </row>
    <row r="60" spans="1:1" x14ac:dyDescent="0.25">
      <c r="A60" s="83" t="s">
        <v>398</v>
      </c>
    </row>
    <row r="61" spans="1:1" x14ac:dyDescent="0.25">
      <c r="A61" s="83" t="s">
        <v>704</v>
      </c>
    </row>
    <row r="62" spans="1:1" x14ac:dyDescent="0.25">
      <c r="A62" s="83" t="s">
        <v>706</v>
      </c>
    </row>
    <row r="63" spans="1:1" x14ac:dyDescent="0.25">
      <c r="A63" s="83" t="s">
        <v>772</v>
      </c>
    </row>
    <row r="64" spans="1:1" x14ac:dyDescent="0.25">
      <c r="A64" s="83" t="s">
        <v>411</v>
      </c>
    </row>
    <row r="65" spans="1:1" x14ac:dyDescent="0.25">
      <c r="A65" s="83" t="s">
        <v>467</v>
      </c>
    </row>
    <row r="66" spans="1:1" x14ac:dyDescent="0.25">
      <c r="A66" s="83" t="s">
        <v>592</v>
      </c>
    </row>
    <row r="67" spans="1:1" x14ac:dyDescent="0.25">
      <c r="A67" s="83" t="s">
        <v>596</v>
      </c>
    </row>
    <row r="68" spans="1:1" x14ac:dyDescent="0.25">
      <c r="A68" s="83" t="s">
        <v>199</v>
      </c>
    </row>
    <row r="69" spans="1:1" x14ac:dyDescent="0.25">
      <c r="A69" s="83" t="s">
        <v>656</v>
      </c>
    </row>
    <row r="70" spans="1:1" x14ac:dyDescent="0.25">
      <c r="A70" s="83" t="s">
        <v>657</v>
      </c>
    </row>
    <row r="71" spans="1:1" x14ac:dyDescent="0.25">
      <c r="A71" s="84" t="s">
        <v>216</v>
      </c>
    </row>
    <row r="72" spans="1:1" x14ac:dyDescent="0.25">
      <c r="A72" s="84" t="s">
        <v>231</v>
      </c>
    </row>
    <row r="73" spans="1:1" x14ac:dyDescent="0.25">
      <c r="A73" s="83" t="s">
        <v>110</v>
      </c>
    </row>
    <row r="74" spans="1:1" x14ac:dyDescent="0.25">
      <c r="A74" s="83" t="s">
        <v>285</v>
      </c>
    </row>
    <row r="75" spans="1:1" x14ac:dyDescent="0.25">
      <c r="A75" s="83" t="s">
        <v>289</v>
      </c>
    </row>
    <row r="76" spans="1:1" x14ac:dyDescent="0.25">
      <c r="A76" s="83" t="s">
        <v>672</v>
      </c>
    </row>
    <row r="77" spans="1:1" x14ac:dyDescent="0.25">
      <c r="A77" s="83" t="s">
        <v>150</v>
      </c>
    </row>
    <row r="78" spans="1:1" x14ac:dyDescent="0.25">
      <c r="A78" s="83" t="s">
        <v>341</v>
      </c>
    </row>
    <row r="79" spans="1:1" x14ac:dyDescent="0.25">
      <c r="A79" s="83" t="s">
        <v>386</v>
      </c>
    </row>
    <row r="80" spans="1:1" x14ac:dyDescent="0.25">
      <c r="A80" s="83" t="s">
        <v>390</v>
      </c>
    </row>
    <row r="81" spans="1:1" x14ac:dyDescent="0.25">
      <c r="A81" s="83" t="s">
        <v>165</v>
      </c>
    </row>
    <row r="82" spans="1:1" x14ac:dyDescent="0.25">
      <c r="A82" s="83" t="s">
        <v>393</v>
      </c>
    </row>
    <row r="83" spans="1:1" x14ac:dyDescent="0.25">
      <c r="A83" s="83" t="s">
        <v>395</v>
      </c>
    </row>
    <row r="84" spans="1:1" x14ac:dyDescent="0.25">
      <c r="A84" s="83" t="s">
        <v>398</v>
      </c>
    </row>
    <row r="85" spans="1:1" x14ac:dyDescent="0.25">
      <c r="A85" s="83" t="s">
        <v>704</v>
      </c>
    </row>
    <row r="86" spans="1:1" x14ac:dyDescent="0.25">
      <c r="A86" s="83" t="s">
        <v>706</v>
      </c>
    </row>
    <row r="87" spans="1:1" x14ac:dyDescent="0.25">
      <c r="A87" s="83" t="s">
        <v>772</v>
      </c>
    </row>
    <row r="88" spans="1:1" x14ac:dyDescent="0.25">
      <c r="A88" s="83" t="s">
        <v>411</v>
      </c>
    </row>
    <row r="89" spans="1:1" x14ac:dyDescent="0.25">
      <c r="A89" s="83" t="s">
        <v>467</v>
      </c>
    </row>
    <row r="90" spans="1:1" x14ac:dyDescent="0.25">
      <c r="A90" s="83" t="s">
        <v>592</v>
      </c>
    </row>
    <row r="91" spans="1:1" x14ac:dyDescent="0.25">
      <c r="A91" s="83" t="s">
        <v>596</v>
      </c>
    </row>
    <row r="92" spans="1:1" x14ac:dyDescent="0.25">
      <c r="A92" s="83" t="s">
        <v>199</v>
      </c>
    </row>
    <row r="93" spans="1:1" x14ac:dyDescent="0.25">
      <c r="A93" s="83" t="s">
        <v>656</v>
      </c>
    </row>
    <row r="94" spans="1:1" x14ac:dyDescent="0.25">
      <c r="A94" s="83" t="s">
        <v>657</v>
      </c>
    </row>
    <row r="95" spans="1:1" x14ac:dyDescent="0.25">
      <c r="A95" s="84" t="s">
        <v>216</v>
      </c>
    </row>
    <row r="96" spans="1:1" x14ac:dyDescent="0.25">
      <c r="A96" s="84" t="s">
        <v>231</v>
      </c>
    </row>
    <row r="97" spans="1:1" x14ac:dyDescent="0.25">
      <c r="A97" s="83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Instructions</vt:lpstr>
      <vt:lpstr>Array Table</vt:lpstr>
      <vt:lpstr>NTC Data</vt:lpstr>
      <vt:lpstr>Test Sample Data</vt:lpstr>
      <vt:lpstr>QC report</vt:lpstr>
      <vt:lpstr>Identification call</vt:lpstr>
      <vt:lpstr>Calculations</vt:lpstr>
      <vt:lpstr>AssayDescription</vt:lpstr>
      <vt:lpstr>Assays</vt:lpstr>
    </vt:vector>
  </TitlesOfParts>
  <Company>QIAGEN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Fosbrink</dc:creator>
  <cp:lastModifiedBy>Allison Bierly</cp:lastModifiedBy>
  <dcterms:created xsi:type="dcterms:W3CDTF">2012-09-04T14:47:54Z</dcterms:created>
  <dcterms:modified xsi:type="dcterms:W3CDTF">2014-03-27T15:17:27Z</dcterms:modified>
</cp:coreProperties>
</file>