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75" windowWidth="17940" windowHeight="6465" tabRatio="865" firstSheet="2" activeTab="9"/>
  </bookViews>
  <sheets>
    <sheet name="Instructions" sheetId="11" r:id="rId1"/>
    <sheet name="Array Table" sheetId="1" r:id="rId2"/>
    <sheet name="Control Sample Data" sheetId="12" r:id="rId3"/>
    <sheet name="Test Sample Data" sheetId="4" r:id="rId4"/>
    <sheet name="QC report" sheetId="6" r:id="rId5"/>
    <sheet name="FoldChange (normalizeBactLoad)" sheetId="14" r:id="rId6"/>
    <sheet name="Chart (normalizeBacterial Load)" sheetId="17" r:id="rId7"/>
    <sheet name="Calculations" sheetId="3" r:id="rId8"/>
    <sheet name="AssayDescription" sheetId="22" state="hidden" r:id="rId9"/>
    <sheet name="Assays" sheetId="24" r:id="rId10"/>
  </sheets>
  <calcPr calcId="145621"/>
</workbook>
</file>

<file path=xl/calcChain.xml><?xml version="1.0" encoding="utf-8"?>
<calcChain xmlns="http://schemas.openxmlformats.org/spreadsheetml/2006/main">
  <c r="D39" i="6" l="1"/>
  <c r="E39" i="6"/>
  <c r="F39" i="6"/>
  <c r="G39" i="6"/>
  <c r="H39" i="6"/>
  <c r="I39" i="6"/>
  <c r="J39" i="6"/>
  <c r="K39" i="6"/>
  <c r="L39" i="6"/>
  <c r="C39" i="6"/>
  <c r="C37" i="6"/>
  <c r="D37" i="6"/>
  <c r="E37" i="6"/>
  <c r="F37" i="6"/>
  <c r="G37" i="6"/>
  <c r="H37" i="6"/>
  <c r="I37" i="6"/>
  <c r="J37" i="6"/>
  <c r="K37" i="6"/>
  <c r="L37" i="6"/>
  <c r="C38" i="6"/>
  <c r="D38" i="6"/>
  <c r="E38" i="6"/>
  <c r="F38" i="6"/>
  <c r="G38" i="6"/>
  <c r="H38" i="6"/>
  <c r="I38" i="6"/>
  <c r="J38" i="6"/>
  <c r="K38" i="6"/>
  <c r="L38" i="6"/>
  <c r="D36" i="6"/>
  <c r="E36" i="6"/>
  <c r="F36" i="6"/>
  <c r="G36" i="6"/>
  <c r="H36" i="6"/>
  <c r="I36" i="6"/>
  <c r="J36" i="6"/>
  <c r="K36" i="6"/>
  <c r="L36" i="6"/>
  <c r="C36" i="6"/>
  <c r="D23" i="6"/>
  <c r="E23" i="6"/>
  <c r="F23" i="6"/>
  <c r="F30" i="6" s="1"/>
  <c r="G23" i="6"/>
  <c r="G30" i="6" s="1"/>
  <c r="H23" i="6"/>
  <c r="I23" i="6"/>
  <c r="J23" i="6"/>
  <c r="J30" i="6" s="1"/>
  <c r="K23" i="6"/>
  <c r="K30" i="6" s="1"/>
  <c r="L23" i="6"/>
  <c r="D24" i="6"/>
  <c r="E24" i="6"/>
  <c r="M24" i="6" s="1"/>
  <c r="F24" i="6"/>
  <c r="N24" i="6" s="1"/>
  <c r="G24" i="6"/>
  <c r="H24" i="6"/>
  <c r="I24" i="6"/>
  <c r="J24" i="6"/>
  <c r="K24" i="6"/>
  <c r="L24" i="6"/>
  <c r="D25" i="6"/>
  <c r="N25" i="6" s="1"/>
  <c r="E25" i="6"/>
  <c r="F25" i="6"/>
  <c r="G25" i="6"/>
  <c r="H25" i="6"/>
  <c r="I25" i="6"/>
  <c r="J25" i="6"/>
  <c r="K25" i="6"/>
  <c r="L25" i="6"/>
  <c r="D26" i="6"/>
  <c r="N26" i="6" s="1"/>
  <c r="E26" i="6"/>
  <c r="F26" i="6"/>
  <c r="G26" i="6"/>
  <c r="H26" i="6"/>
  <c r="I26" i="6"/>
  <c r="J26" i="6"/>
  <c r="K26" i="6"/>
  <c r="L26" i="6"/>
  <c r="D27" i="6"/>
  <c r="E27" i="6"/>
  <c r="F27" i="6"/>
  <c r="N27" i="6" s="1"/>
  <c r="G27" i="6"/>
  <c r="G31" i="6" s="1"/>
  <c r="H27" i="6"/>
  <c r="I27" i="6"/>
  <c r="J27" i="6"/>
  <c r="J31" i="6" s="1"/>
  <c r="K27" i="6"/>
  <c r="K31" i="6" s="1"/>
  <c r="L27" i="6"/>
  <c r="D28" i="6"/>
  <c r="E28" i="6"/>
  <c r="E31" i="6" s="1"/>
  <c r="F28" i="6"/>
  <c r="N28" i="6" s="1"/>
  <c r="G28" i="6"/>
  <c r="H28" i="6"/>
  <c r="I28" i="6"/>
  <c r="I31" i="6" s="1"/>
  <c r="J28" i="6"/>
  <c r="K28" i="6"/>
  <c r="L28" i="6"/>
  <c r="D30" i="6"/>
  <c r="E30" i="6"/>
  <c r="H30" i="6"/>
  <c r="I30" i="6"/>
  <c r="L30" i="6"/>
  <c r="D31" i="6"/>
  <c r="H31" i="6"/>
  <c r="L31" i="6"/>
  <c r="C31" i="6"/>
  <c r="C30" i="6"/>
  <c r="D10" i="6"/>
  <c r="E10" i="6"/>
  <c r="F10" i="6"/>
  <c r="G10" i="6"/>
  <c r="H10" i="6"/>
  <c r="I10" i="6"/>
  <c r="J10" i="6"/>
  <c r="K10" i="6"/>
  <c r="L10" i="6"/>
  <c r="D11" i="6"/>
  <c r="E11" i="6"/>
  <c r="F11" i="6"/>
  <c r="G11" i="6"/>
  <c r="H11" i="6"/>
  <c r="I11" i="6"/>
  <c r="J11" i="6"/>
  <c r="K11" i="6"/>
  <c r="L11" i="6"/>
  <c r="C11" i="6"/>
  <c r="M25" i="6"/>
  <c r="M27" i="6"/>
  <c r="N23" i="6"/>
  <c r="C24" i="6"/>
  <c r="C25" i="6"/>
  <c r="C26" i="6"/>
  <c r="C27" i="6"/>
  <c r="C28" i="6"/>
  <c r="C23" i="6"/>
  <c r="M28" i="6" l="1"/>
  <c r="M26" i="6"/>
  <c r="F31" i="6"/>
  <c r="M23" i="6"/>
  <c r="C17" i="6"/>
  <c r="D17" i="6"/>
  <c r="E17" i="6"/>
  <c r="F17" i="6"/>
  <c r="G17" i="6"/>
  <c r="H17" i="6"/>
  <c r="I17" i="6"/>
  <c r="J17" i="6"/>
  <c r="K17" i="6"/>
  <c r="L17" i="6"/>
  <c r="C18" i="6"/>
  <c r="D18" i="6"/>
  <c r="E18" i="6"/>
  <c r="F18" i="6"/>
  <c r="F19" i="6" s="1"/>
  <c r="G18" i="6"/>
  <c r="H18" i="6"/>
  <c r="I18" i="6"/>
  <c r="J18" i="6"/>
  <c r="J19" i="6" s="1"/>
  <c r="K18" i="6"/>
  <c r="L18" i="6"/>
  <c r="D16" i="6"/>
  <c r="E16" i="6"/>
  <c r="E19" i="6" s="1"/>
  <c r="F16" i="6"/>
  <c r="G16" i="6"/>
  <c r="H16" i="6"/>
  <c r="I16" i="6"/>
  <c r="I19" i="6" s="1"/>
  <c r="J16" i="6"/>
  <c r="K16" i="6"/>
  <c r="L16" i="6"/>
  <c r="C16" i="6"/>
  <c r="C19" i="6" s="1"/>
  <c r="N17" i="6" l="1"/>
  <c r="L19" i="6"/>
  <c r="H19" i="6"/>
  <c r="D19" i="6"/>
  <c r="K19" i="6"/>
  <c r="G19" i="6"/>
  <c r="N18" i="6"/>
  <c r="M18" i="6"/>
  <c r="M17" i="6"/>
  <c r="C4" i="6"/>
  <c r="D4" i="6"/>
  <c r="E4" i="6"/>
  <c r="F4" i="6"/>
  <c r="G4" i="6"/>
  <c r="H4" i="6"/>
  <c r="I4" i="6"/>
  <c r="J4" i="6"/>
  <c r="K4" i="6"/>
  <c r="L4" i="6"/>
  <c r="C5" i="6"/>
  <c r="D5" i="6"/>
  <c r="E5" i="6"/>
  <c r="F5" i="6"/>
  <c r="G5" i="6"/>
  <c r="H5" i="6"/>
  <c r="I5" i="6"/>
  <c r="J5" i="6"/>
  <c r="K5" i="6"/>
  <c r="L5" i="6"/>
  <c r="C6" i="6"/>
  <c r="D6" i="6"/>
  <c r="E6" i="6"/>
  <c r="F6" i="6"/>
  <c r="G6" i="6"/>
  <c r="H6" i="6"/>
  <c r="I6" i="6"/>
  <c r="J6" i="6"/>
  <c r="K6" i="6"/>
  <c r="L6" i="6"/>
  <c r="C7" i="6"/>
  <c r="D7" i="6"/>
  <c r="E7" i="6"/>
  <c r="M7" i="6" s="1"/>
  <c r="F7" i="6"/>
  <c r="G7" i="6"/>
  <c r="H7" i="6"/>
  <c r="I7" i="6"/>
  <c r="J7" i="6"/>
  <c r="K7" i="6"/>
  <c r="L7" i="6"/>
  <c r="C8" i="6"/>
  <c r="D8" i="6"/>
  <c r="E8" i="6"/>
  <c r="F8" i="6"/>
  <c r="G8" i="6"/>
  <c r="H8" i="6"/>
  <c r="I8" i="6"/>
  <c r="J8" i="6"/>
  <c r="K8" i="6"/>
  <c r="L8" i="6"/>
  <c r="D3" i="6"/>
  <c r="E3" i="6"/>
  <c r="F3" i="6"/>
  <c r="G3" i="6"/>
  <c r="H3" i="6"/>
  <c r="I3" i="6"/>
  <c r="J3" i="6"/>
  <c r="K3" i="6"/>
  <c r="L3" i="6"/>
  <c r="C3" i="6"/>
  <c r="M8" i="6" l="1"/>
  <c r="N6" i="6"/>
  <c r="M5" i="6"/>
  <c r="N7" i="6"/>
  <c r="N5" i="6"/>
  <c r="M4" i="6"/>
  <c r="N8" i="6"/>
  <c r="N4" i="6"/>
  <c r="C10" i="6"/>
  <c r="M6" i="6"/>
  <c r="R100" i="3"/>
  <c r="S100" i="3"/>
  <c r="T100" i="3"/>
  <c r="U100" i="3"/>
  <c r="V100" i="3"/>
  <c r="W100" i="3"/>
  <c r="X100" i="3"/>
  <c r="Y100" i="3"/>
  <c r="Z100" i="3"/>
  <c r="Q100" i="3"/>
  <c r="C100" i="3"/>
  <c r="D100" i="3"/>
  <c r="E100" i="3"/>
  <c r="F100" i="3"/>
  <c r="G100" i="3"/>
  <c r="H100" i="3"/>
  <c r="I100" i="3"/>
  <c r="J100" i="3"/>
  <c r="K100" i="3"/>
  <c r="L100" i="3"/>
  <c r="C18" i="1" l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D2" i="1"/>
  <c r="C2" i="1"/>
  <c r="B30" i="1" l="1"/>
  <c r="E30" i="1" s="1"/>
  <c r="F30" i="1"/>
  <c r="B31" i="1"/>
  <c r="E31" i="1" s="1"/>
  <c r="F31" i="1"/>
  <c r="B32" i="1"/>
  <c r="E32" i="1" s="1"/>
  <c r="F32" i="1"/>
  <c r="B33" i="1"/>
  <c r="E33" i="1" s="1"/>
  <c r="F33" i="1"/>
  <c r="B34" i="1"/>
  <c r="E34" i="1" s="1"/>
  <c r="F34" i="1"/>
  <c r="B35" i="1"/>
  <c r="E35" i="1" s="1"/>
  <c r="F35" i="1"/>
  <c r="B36" i="1"/>
  <c r="E36" i="1" s="1"/>
  <c r="F36" i="1"/>
  <c r="B37" i="1"/>
  <c r="E37" i="1" s="1"/>
  <c r="F37" i="1"/>
  <c r="B38" i="1"/>
  <c r="E38" i="1" s="1"/>
  <c r="F38" i="1"/>
  <c r="B39" i="1"/>
  <c r="E39" i="1" s="1"/>
  <c r="F39" i="1"/>
  <c r="B40" i="1"/>
  <c r="E40" i="1" s="1"/>
  <c r="F40" i="1"/>
  <c r="B41" i="1"/>
  <c r="E41" i="1" s="1"/>
  <c r="F41" i="1"/>
  <c r="B42" i="1"/>
  <c r="E42" i="1" s="1"/>
  <c r="F42" i="1"/>
  <c r="B43" i="1"/>
  <c r="E43" i="1" s="1"/>
  <c r="F43" i="1"/>
  <c r="B44" i="1"/>
  <c r="E44" i="1" s="1"/>
  <c r="F44" i="1"/>
  <c r="B45" i="1"/>
  <c r="E45" i="1" s="1"/>
  <c r="F45" i="1"/>
  <c r="B46" i="1"/>
  <c r="E46" i="1" s="1"/>
  <c r="F46" i="1"/>
  <c r="B47" i="1"/>
  <c r="E47" i="1" s="1"/>
  <c r="F47" i="1"/>
  <c r="B48" i="1"/>
  <c r="E48" i="1" s="1"/>
  <c r="F48" i="1"/>
  <c r="B49" i="1"/>
  <c r="E49" i="1" s="1"/>
  <c r="F49" i="1"/>
  <c r="B50" i="1"/>
  <c r="E50" i="1" s="1"/>
  <c r="F50" i="1"/>
  <c r="B51" i="1"/>
  <c r="E51" i="1" s="1"/>
  <c r="F51" i="1"/>
  <c r="B52" i="1"/>
  <c r="E52" i="1" s="1"/>
  <c r="F52" i="1"/>
  <c r="B53" i="1"/>
  <c r="E53" i="1" s="1"/>
  <c r="F53" i="1"/>
  <c r="B54" i="1"/>
  <c r="E54" i="1" s="1"/>
  <c r="F54" i="1"/>
  <c r="B55" i="1"/>
  <c r="E55" i="1" s="1"/>
  <c r="F55" i="1"/>
  <c r="B56" i="1"/>
  <c r="E56" i="1" s="1"/>
  <c r="F56" i="1"/>
  <c r="B57" i="1"/>
  <c r="E57" i="1" s="1"/>
  <c r="F57" i="1"/>
  <c r="B58" i="1"/>
  <c r="E58" i="1" s="1"/>
  <c r="F58" i="1"/>
  <c r="B59" i="1"/>
  <c r="E59" i="1" s="1"/>
  <c r="F59" i="1"/>
  <c r="B60" i="1"/>
  <c r="E60" i="1" s="1"/>
  <c r="F60" i="1"/>
  <c r="B61" i="1"/>
  <c r="E61" i="1" s="1"/>
  <c r="F61" i="1"/>
  <c r="B62" i="1"/>
  <c r="E62" i="1" s="1"/>
  <c r="F62" i="1"/>
  <c r="B63" i="1"/>
  <c r="E63" i="1" s="1"/>
  <c r="F63" i="1"/>
  <c r="B64" i="1"/>
  <c r="E64" i="1" s="1"/>
  <c r="F64" i="1"/>
  <c r="B65" i="1"/>
  <c r="E65" i="1" s="1"/>
  <c r="F65" i="1"/>
  <c r="B66" i="1"/>
  <c r="E66" i="1" s="1"/>
  <c r="F66" i="1"/>
  <c r="B67" i="1"/>
  <c r="E67" i="1" s="1"/>
  <c r="F67" i="1"/>
  <c r="B68" i="1"/>
  <c r="E68" i="1" s="1"/>
  <c r="F68" i="1"/>
  <c r="B69" i="1"/>
  <c r="E69" i="1" s="1"/>
  <c r="F69" i="1"/>
  <c r="B70" i="1"/>
  <c r="E70" i="1" s="1"/>
  <c r="F70" i="1"/>
  <c r="B71" i="1"/>
  <c r="E71" i="1" s="1"/>
  <c r="F71" i="1"/>
  <c r="B72" i="1"/>
  <c r="E72" i="1" s="1"/>
  <c r="F72" i="1"/>
  <c r="B73" i="1"/>
  <c r="E73" i="1" s="1"/>
  <c r="F73" i="1"/>
  <c r="B74" i="1"/>
  <c r="E74" i="1" s="1"/>
  <c r="F74" i="1"/>
  <c r="B75" i="1"/>
  <c r="E75" i="1" s="1"/>
  <c r="F75" i="1"/>
  <c r="B76" i="1"/>
  <c r="E76" i="1" s="1"/>
  <c r="F76" i="1"/>
  <c r="B77" i="1"/>
  <c r="E77" i="1" s="1"/>
  <c r="F77" i="1"/>
  <c r="B78" i="1"/>
  <c r="E78" i="1" s="1"/>
  <c r="F78" i="1"/>
  <c r="B79" i="1"/>
  <c r="E79" i="1" s="1"/>
  <c r="F79" i="1"/>
  <c r="B80" i="1"/>
  <c r="E80" i="1" s="1"/>
  <c r="F80" i="1"/>
  <c r="B81" i="1"/>
  <c r="E81" i="1" s="1"/>
  <c r="F81" i="1"/>
  <c r="B82" i="1"/>
  <c r="E82" i="1" s="1"/>
  <c r="F82" i="1"/>
  <c r="B83" i="1"/>
  <c r="E83" i="1" s="1"/>
  <c r="F83" i="1"/>
  <c r="B84" i="1"/>
  <c r="E84" i="1" s="1"/>
  <c r="F84" i="1"/>
  <c r="B85" i="1"/>
  <c r="E85" i="1" s="1"/>
  <c r="F85" i="1"/>
  <c r="B86" i="1"/>
  <c r="E86" i="1" s="1"/>
  <c r="F86" i="1"/>
  <c r="B87" i="1"/>
  <c r="E87" i="1" s="1"/>
  <c r="F87" i="1"/>
  <c r="B88" i="1"/>
  <c r="E88" i="1" s="1"/>
  <c r="F88" i="1"/>
  <c r="B89" i="1"/>
  <c r="E89" i="1" s="1"/>
  <c r="F89" i="1"/>
  <c r="B90" i="1"/>
  <c r="E90" i="1" s="1"/>
  <c r="F90" i="1"/>
  <c r="B91" i="1"/>
  <c r="E91" i="1" s="1"/>
  <c r="F91" i="1"/>
  <c r="B92" i="1"/>
  <c r="E92" i="1" s="1"/>
  <c r="F92" i="1"/>
  <c r="B93" i="1"/>
  <c r="E93" i="1" s="1"/>
  <c r="F93" i="1"/>
  <c r="B94" i="1"/>
  <c r="C94" i="1"/>
  <c r="F94" i="1"/>
  <c r="B95" i="1"/>
  <c r="D95" i="1" s="1"/>
  <c r="C95" i="1"/>
  <c r="F95" i="1"/>
  <c r="B96" i="1"/>
  <c r="D96" i="1" s="1"/>
  <c r="C96" i="1"/>
  <c r="F96" i="1"/>
  <c r="B97" i="1"/>
  <c r="D97" i="1" s="1"/>
  <c r="C97" i="1"/>
  <c r="F97" i="1"/>
  <c r="B3" i="1"/>
  <c r="E3" i="1" s="1"/>
  <c r="F3" i="1"/>
  <c r="B4" i="1"/>
  <c r="E4" i="1" s="1"/>
  <c r="F4" i="1"/>
  <c r="B5" i="1"/>
  <c r="E5" i="1" s="1"/>
  <c r="F5" i="1"/>
  <c r="B6" i="1"/>
  <c r="E6" i="1" s="1"/>
  <c r="F6" i="1"/>
  <c r="B7" i="1"/>
  <c r="E7" i="1" s="1"/>
  <c r="F7" i="1"/>
  <c r="B8" i="1"/>
  <c r="E8" i="1" s="1"/>
  <c r="F8" i="1"/>
  <c r="B9" i="1"/>
  <c r="E9" i="1" s="1"/>
  <c r="F9" i="1"/>
  <c r="B10" i="1"/>
  <c r="E10" i="1" s="1"/>
  <c r="F10" i="1"/>
  <c r="B11" i="1"/>
  <c r="E11" i="1" s="1"/>
  <c r="F11" i="1"/>
  <c r="B12" i="1"/>
  <c r="E12" i="1" s="1"/>
  <c r="F12" i="1"/>
  <c r="B13" i="1"/>
  <c r="E13" i="1" s="1"/>
  <c r="F13" i="1"/>
  <c r="B14" i="1"/>
  <c r="E14" i="1" s="1"/>
  <c r="F14" i="1"/>
  <c r="B15" i="1"/>
  <c r="E15" i="1" s="1"/>
  <c r="F15" i="1"/>
  <c r="B16" i="1"/>
  <c r="E16" i="1" s="1"/>
  <c r="F16" i="1"/>
  <c r="B17" i="1"/>
  <c r="E17" i="1" s="1"/>
  <c r="F17" i="1"/>
  <c r="B18" i="1"/>
  <c r="E18" i="1" s="1"/>
  <c r="F18" i="1"/>
  <c r="B19" i="1"/>
  <c r="E19" i="1" s="1"/>
  <c r="F19" i="1"/>
  <c r="B20" i="1"/>
  <c r="E20" i="1" s="1"/>
  <c r="F20" i="1"/>
  <c r="B21" i="1"/>
  <c r="E21" i="1" s="1"/>
  <c r="F21" i="1"/>
  <c r="B22" i="1"/>
  <c r="E22" i="1" s="1"/>
  <c r="F22" i="1"/>
  <c r="B23" i="1"/>
  <c r="E23" i="1" s="1"/>
  <c r="F23" i="1"/>
  <c r="B24" i="1"/>
  <c r="E24" i="1" s="1"/>
  <c r="F24" i="1"/>
  <c r="B25" i="1"/>
  <c r="E25" i="1" s="1"/>
  <c r="F25" i="1"/>
  <c r="B26" i="1"/>
  <c r="E26" i="1" s="1"/>
  <c r="F26" i="1"/>
  <c r="B27" i="1"/>
  <c r="E27" i="1" s="1"/>
  <c r="F27" i="1"/>
  <c r="B28" i="1"/>
  <c r="E28" i="1" s="1"/>
  <c r="F28" i="1"/>
  <c r="B29" i="1"/>
  <c r="E29" i="1" s="1"/>
  <c r="F29" i="1"/>
  <c r="F2" i="1"/>
  <c r="B2" i="1"/>
  <c r="E2" i="1" s="1"/>
  <c r="D94" i="1" l="1"/>
  <c r="Q4" i="3"/>
  <c r="R4" i="3"/>
  <c r="S4" i="3"/>
  <c r="T4" i="3"/>
  <c r="U4" i="3"/>
  <c r="V4" i="3"/>
  <c r="W4" i="3"/>
  <c r="X4" i="3"/>
  <c r="Y4" i="3"/>
  <c r="Z4" i="3"/>
  <c r="Q5" i="3"/>
  <c r="R5" i="3"/>
  <c r="S5" i="3"/>
  <c r="T5" i="3"/>
  <c r="U5" i="3"/>
  <c r="V5" i="3"/>
  <c r="W5" i="3"/>
  <c r="X5" i="3"/>
  <c r="Y5" i="3"/>
  <c r="Z5" i="3"/>
  <c r="Q6" i="3"/>
  <c r="R6" i="3"/>
  <c r="S6" i="3"/>
  <c r="T6" i="3"/>
  <c r="U6" i="3"/>
  <c r="V6" i="3"/>
  <c r="W6" i="3"/>
  <c r="X6" i="3"/>
  <c r="Y6" i="3"/>
  <c r="Z6" i="3"/>
  <c r="Q7" i="3"/>
  <c r="R7" i="3"/>
  <c r="S7" i="3"/>
  <c r="T7" i="3"/>
  <c r="U7" i="3"/>
  <c r="V7" i="3"/>
  <c r="W7" i="3"/>
  <c r="X7" i="3"/>
  <c r="Y7" i="3"/>
  <c r="Z7" i="3"/>
  <c r="Q8" i="3"/>
  <c r="R8" i="3"/>
  <c r="S8" i="3"/>
  <c r="T8" i="3"/>
  <c r="U8" i="3"/>
  <c r="V8" i="3"/>
  <c r="W8" i="3"/>
  <c r="X8" i="3"/>
  <c r="Y8" i="3"/>
  <c r="Z8" i="3"/>
  <c r="Q9" i="3"/>
  <c r="R9" i="3"/>
  <c r="S9" i="3"/>
  <c r="T9" i="3"/>
  <c r="U9" i="3"/>
  <c r="V9" i="3"/>
  <c r="W9" i="3"/>
  <c r="X9" i="3"/>
  <c r="Y9" i="3"/>
  <c r="Z9" i="3"/>
  <c r="Q10" i="3"/>
  <c r="R10" i="3"/>
  <c r="S10" i="3"/>
  <c r="T10" i="3"/>
  <c r="U10" i="3"/>
  <c r="V10" i="3"/>
  <c r="W10" i="3"/>
  <c r="X10" i="3"/>
  <c r="Y10" i="3"/>
  <c r="Z10" i="3"/>
  <c r="Q11" i="3"/>
  <c r="R11" i="3"/>
  <c r="S11" i="3"/>
  <c r="T11" i="3"/>
  <c r="U11" i="3"/>
  <c r="V11" i="3"/>
  <c r="W11" i="3"/>
  <c r="X11" i="3"/>
  <c r="Y11" i="3"/>
  <c r="Z11" i="3"/>
  <c r="Q12" i="3"/>
  <c r="R12" i="3"/>
  <c r="S12" i="3"/>
  <c r="T12" i="3"/>
  <c r="U12" i="3"/>
  <c r="V12" i="3"/>
  <c r="W12" i="3"/>
  <c r="X12" i="3"/>
  <c r="Y12" i="3"/>
  <c r="Z12" i="3"/>
  <c r="Q13" i="3"/>
  <c r="R13" i="3"/>
  <c r="S13" i="3"/>
  <c r="T13" i="3"/>
  <c r="U13" i="3"/>
  <c r="V13" i="3"/>
  <c r="W13" i="3"/>
  <c r="X13" i="3"/>
  <c r="Y13" i="3"/>
  <c r="Z13" i="3"/>
  <c r="Q14" i="3"/>
  <c r="R14" i="3"/>
  <c r="S14" i="3"/>
  <c r="T14" i="3"/>
  <c r="U14" i="3"/>
  <c r="V14" i="3"/>
  <c r="W14" i="3"/>
  <c r="X14" i="3"/>
  <c r="Y14" i="3"/>
  <c r="Z14" i="3"/>
  <c r="Q15" i="3"/>
  <c r="R15" i="3"/>
  <c r="S15" i="3"/>
  <c r="T15" i="3"/>
  <c r="U15" i="3"/>
  <c r="V15" i="3"/>
  <c r="W15" i="3"/>
  <c r="X15" i="3"/>
  <c r="Y15" i="3"/>
  <c r="Z15" i="3"/>
  <c r="Q16" i="3"/>
  <c r="R16" i="3"/>
  <c r="S16" i="3"/>
  <c r="T16" i="3"/>
  <c r="U16" i="3"/>
  <c r="V16" i="3"/>
  <c r="W16" i="3"/>
  <c r="X16" i="3"/>
  <c r="Y16" i="3"/>
  <c r="Z16" i="3"/>
  <c r="Q17" i="3"/>
  <c r="R17" i="3"/>
  <c r="S17" i="3"/>
  <c r="T17" i="3"/>
  <c r="U17" i="3"/>
  <c r="V17" i="3"/>
  <c r="W17" i="3"/>
  <c r="X17" i="3"/>
  <c r="Y17" i="3"/>
  <c r="Z17" i="3"/>
  <c r="Q18" i="3"/>
  <c r="R18" i="3"/>
  <c r="S18" i="3"/>
  <c r="T18" i="3"/>
  <c r="U18" i="3"/>
  <c r="V18" i="3"/>
  <c r="W18" i="3"/>
  <c r="X18" i="3"/>
  <c r="Y18" i="3"/>
  <c r="Z18" i="3"/>
  <c r="Q19" i="3"/>
  <c r="R19" i="3"/>
  <c r="S19" i="3"/>
  <c r="T19" i="3"/>
  <c r="U19" i="3"/>
  <c r="V19" i="3"/>
  <c r="W19" i="3"/>
  <c r="X19" i="3"/>
  <c r="Y19" i="3"/>
  <c r="Z19" i="3"/>
  <c r="Q20" i="3"/>
  <c r="R20" i="3"/>
  <c r="S20" i="3"/>
  <c r="T20" i="3"/>
  <c r="U20" i="3"/>
  <c r="V20" i="3"/>
  <c r="W20" i="3"/>
  <c r="X20" i="3"/>
  <c r="Y20" i="3"/>
  <c r="Z20" i="3"/>
  <c r="Q21" i="3"/>
  <c r="R21" i="3"/>
  <c r="S21" i="3"/>
  <c r="T21" i="3"/>
  <c r="U21" i="3"/>
  <c r="V21" i="3"/>
  <c r="W21" i="3"/>
  <c r="X21" i="3"/>
  <c r="Y21" i="3"/>
  <c r="Z21" i="3"/>
  <c r="Q22" i="3"/>
  <c r="R22" i="3"/>
  <c r="S22" i="3"/>
  <c r="T22" i="3"/>
  <c r="U22" i="3"/>
  <c r="V22" i="3"/>
  <c r="W22" i="3"/>
  <c r="X22" i="3"/>
  <c r="Y22" i="3"/>
  <c r="Z22" i="3"/>
  <c r="Q23" i="3"/>
  <c r="R23" i="3"/>
  <c r="S23" i="3"/>
  <c r="T23" i="3"/>
  <c r="U23" i="3"/>
  <c r="V23" i="3"/>
  <c r="W23" i="3"/>
  <c r="X23" i="3"/>
  <c r="Y23" i="3"/>
  <c r="Z23" i="3"/>
  <c r="Q24" i="3"/>
  <c r="R24" i="3"/>
  <c r="S24" i="3"/>
  <c r="T24" i="3"/>
  <c r="U24" i="3"/>
  <c r="V24" i="3"/>
  <c r="W24" i="3"/>
  <c r="X24" i="3"/>
  <c r="Y24" i="3"/>
  <c r="Z24" i="3"/>
  <c r="Q25" i="3"/>
  <c r="R25" i="3"/>
  <c r="S25" i="3"/>
  <c r="T25" i="3"/>
  <c r="U25" i="3"/>
  <c r="V25" i="3"/>
  <c r="W25" i="3"/>
  <c r="X25" i="3"/>
  <c r="Y25" i="3"/>
  <c r="Z25" i="3"/>
  <c r="Q26" i="3"/>
  <c r="R26" i="3"/>
  <c r="S26" i="3"/>
  <c r="T26" i="3"/>
  <c r="U26" i="3"/>
  <c r="V26" i="3"/>
  <c r="W26" i="3"/>
  <c r="X26" i="3"/>
  <c r="Y26" i="3"/>
  <c r="Z26" i="3"/>
  <c r="Q27" i="3"/>
  <c r="R27" i="3"/>
  <c r="S27" i="3"/>
  <c r="T27" i="3"/>
  <c r="U27" i="3"/>
  <c r="V27" i="3"/>
  <c r="W27" i="3"/>
  <c r="X27" i="3"/>
  <c r="Y27" i="3"/>
  <c r="Z27" i="3"/>
  <c r="Q28" i="3"/>
  <c r="R28" i="3"/>
  <c r="S28" i="3"/>
  <c r="T28" i="3"/>
  <c r="U28" i="3"/>
  <c r="V28" i="3"/>
  <c r="W28" i="3"/>
  <c r="X28" i="3"/>
  <c r="Y28" i="3"/>
  <c r="Z28" i="3"/>
  <c r="Q29" i="3"/>
  <c r="R29" i="3"/>
  <c r="S29" i="3"/>
  <c r="T29" i="3"/>
  <c r="U29" i="3"/>
  <c r="V29" i="3"/>
  <c r="W29" i="3"/>
  <c r="X29" i="3"/>
  <c r="Y29" i="3"/>
  <c r="Z29" i="3"/>
  <c r="Q30" i="3"/>
  <c r="R30" i="3"/>
  <c r="S30" i="3"/>
  <c r="T30" i="3"/>
  <c r="U30" i="3"/>
  <c r="V30" i="3"/>
  <c r="W30" i="3"/>
  <c r="X30" i="3"/>
  <c r="Y30" i="3"/>
  <c r="Z30" i="3"/>
  <c r="Q31" i="3"/>
  <c r="R31" i="3"/>
  <c r="S31" i="3"/>
  <c r="T31" i="3"/>
  <c r="U31" i="3"/>
  <c r="V31" i="3"/>
  <c r="W31" i="3"/>
  <c r="X31" i="3"/>
  <c r="Y31" i="3"/>
  <c r="Z31" i="3"/>
  <c r="Q32" i="3"/>
  <c r="R32" i="3"/>
  <c r="S32" i="3"/>
  <c r="T32" i="3"/>
  <c r="U32" i="3"/>
  <c r="V32" i="3"/>
  <c r="W32" i="3"/>
  <c r="X32" i="3"/>
  <c r="Y32" i="3"/>
  <c r="Z32" i="3"/>
  <c r="Q33" i="3"/>
  <c r="R33" i="3"/>
  <c r="S33" i="3"/>
  <c r="T33" i="3"/>
  <c r="U33" i="3"/>
  <c r="V33" i="3"/>
  <c r="W33" i="3"/>
  <c r="X33" i="3"/>
  <c r="Y33" i="3"/>
  <c r="Z33" i="3"/>
  <c r="Q34" i="3"/>
  <c r="R34" i="3"/>
  <c r="S34" i="3"/>
  <c r="T34" i="3"/>
  <c r="U34" i="3"/>
  <c r="V34" i="3"/>
  <c r="W34" i="3"/>
  <c r="X34" i="3"/>
  <c r="Y34" i="3"/>
  <c r="Z34" i="3"/>
  <c r="Q35" i="3"/>
  <c r="R35" i="3"/>
  <c r="S35" i="3"/>
  <c r="T35" i="3"/>
  <c r="U35" i="3"/>
  <c r="V35" i="3"/>
  <c r="W35" i="3"/>
  <c r="X35" i="3"/>
  <c r="Y35" i="3"/>
  <c r="Z35" i="3"/>
  <c r="Q36" i="3"/>
  <c r="R36" i="3"/>
  <c r="S36" i="3"/>
  <c r="T36" i="3"/>
  <c r="U36" i="3"/>
  <c r="V36" i="3"/>
  <c r="W36" i="3"/>
  <c r="X36" i="3"/>
  <c r="Y36" i="3"/>
  <c r="Z36" i="3"/>
  <c r="Q37" i="3"/>
  <c r="R37" i="3"/>
  <c r="S37" i="3"/>
  <c r="T37" i="3"/>
  <c r="U37" i="3"/>
  <c r="V37" i="3"/>
  <c r="W37" i="3"/>
  <c r="X37" i="3"/>
  <c r="Y37" i="3"/>
  <c r="Z37" i="3"/>
  <c r="Q38" i="3"/>
  <c r="R38" i="3"/>
  <c r="S38" i="3"/>
  <c r="T38" i="3"/>
  <c r="U38" i="3"/>
  <c r="V38" i="3"/>
  <c r="W38" i="3"/>
  <c r="X38" i="3"/>
  <c r="Y38" i="3"/>
  <c r="Z38" i="3"/>
  <c r="Q39" i="3"/>
  <c r="R39" i="3"/>
  <c r="S39" i="3"/>
  <c r="T39" i="3"/>
  <c r="U39" i="3"/>
  <c r="V39" i="3"/>
  <c r="W39" i="3"/>
  <c r="X39" i="3"/>
  <c r="Y39" i="3"/>
  <c r="Z39" i="3"/>
  <c r="Q40" i="3"/>
  <c r="R40" i="3"/>
  <c r="S40" i="3"/>
  <c r="T40" i="3"/>
  <c r="U40" i="3"/>
  <c r="V40" i="3"/>
  <c r="W40" i="3"/>
  <c r="X40" i="3"/>
  <c r="Y40" i="3"/>
  <c r="Z40" i="3"/>
  <c r="Q41" i="3"/>
  <c r="R41" i="3"/>
  <c r="S41" i="3"/>
  <c r="T41" i="3"/>
  <c r="U41" i="3"/>
  <c r="V41" i="3"/>
  <c r="W41" i="3"/>
  <c r="X41" i="3"/>
  <c r="Y41" i="3"/>
  <c r="Z41" i="3"/>
  <c r="Q42" i="3"/>
  <c r="R42" i="3"/>
  <c r="S42" i="3"/>
  <c r="T42" i="3"/>
  <c r="U42" i="3"/>
  <c r="V42" i="3"/>
  <c r="W42" i="3"/>
  <c r="X42" i="3"/>
  <c r="Y42" i="3"/>
  <c r="Z42" i="3"/>
  <c r="Q43" i="3"/>
  <c r="R43" i="3"/>
  <c r="S43" i="3"/>
  <c r="T43" i="3"/>
  <c r="U43" i="3"/>
  <c r="V43" i="3"/>
  <c r="W43" i="3"/>
  <c r="X43" i="3"/>
  <c r="Y43" i="3"/>
  <c r="Z43" i="3"/>
  <c r="Q44" i="3"/>
  <c r="R44" i="3"/>
  <c r="S44" i="3"/>
  <c r="T44" i="3"/>
  <c r="U44" i="3"/>
  <c r="V44" i="3"/>
  <c r="W44" i="3"/>
  <c r="X44" i="3"/>
  <c r="Y44" i="3"/>
  <c r="Z44" i="3"/>
  <c r="Q45" i="3"/>
  <c r="R45" i="3"/>
  <c r="S45" i="3"/>
  <c r="T45" i="3"/>
  <c r="U45" i="3"/>
  <c r="V45" i="3"/>
  <c r="W45" i="3"/>
  <c r="X45" i="3"/>
  <c r="Y45" i="3"/>
  <c r="Z45" i="3"/>
  <c r="Q46" i="3"/>
  <c r="R46" i="3"/>
  <c r="S46" i="3"/>
  <c r="T46" i="3"/>
  <c r="U46" i="3"/>
  <c r="V46" i="3"/>
  <c r="W46" i="3"/>
  <c r="X46" i="3"/>
  <c r="Y46" i="3"/>
  <c r="Z46" i="3"/>
  <c r="Q47" i="3"/>
  <c r="R47" i="3"/>
  <c r="S47" i="3"/>
  <c r="T47" i="3"/>
  <c r="U47" i="3"/>
  <c r="V47" i="3"/>
  <c r="W47" i="3"/>
  <c r="X47" i="3"/>
  <c r="Y47" i="3"/>
  <c r="Z47" i="3"/>
  <c r="Q48" i="3"/>
  <c r="R48" i="3"/>
  <c r="S48" i="3"/>
  <c r="T48" i="3"/>
  <c r="U48" i="3"/>
  <c r="V48" i="3"/>
  <c r="W48" i="3"/>
  <c r="X48" i="3"/>
  <c r="Y48" i="3"/>
  <c r="Z48" i="3"/>
  <c r="Q49" i="3"/>
  <c r="R49" i="3"/>
  <c r="S49" i="3"/>
  <c r="T49" i="3"/>
  <c r="U49" i="3"/>
  <c r="V49" i="3"/>
  <c r="W49" i="3"/>
  <c r="X49" i="3"/>
  <c r="Y49" i="3"/>
  <c r="Z49" i="3"/>
  <c r="Q50" i="3"/>
  <c r="R50" i="3"/>
  <c r="S50" i="3"/>
  <c r="T50" i="3"/>
  <c r="U50" i="3"/>
  <c r="V50" i="3"/>
  <c r="W50" i="3"/>
  <c r="X50" i="3"/>
  <c r="Y50" i="3"/>
  <c r="Z50" i="3"/>
  <c r="Q51" i="3"/>
  <c r="R51" i="3"/>
  <c r="S51" i="3"/>
  <c r="T51" i="3"/>
  <c r="U51" i="3"/>
  <c r="V51" i="3"/>
  <c r="W51" i="3"/>
  <c r="X51" i="3"/>
  <c r="Y51" i="3"/>
  <c r="Z51" i="3"/>
  <c r="Q52" i="3"/>
  <c r="R52" i="3"/>
  <c r="S52" i="3"/>
  <c r="T52" i="3"/>
  <c r="U52" i="3"/>
  <c r="V52" i="3"/>
  <c r="W52" i="3"/>
  <c r="X52" i="3"/>
  <c r="Y52" i="3"/>
  <c r="Z52" i="3"/>
  <c r="Q53" i="3"/>
  <c r="R53" i="3"/>
  <c r="S53" i="3"/>
  <c r="T53" i="3"/>
  <c r="U53" i="3"/>
  <c r="V53" i="3"/>
  <c r="W53" i="3"/>
  <c r="X53" i="3"/>
  <c r="Y53" i="3"/>
  <c r="Z53" i="3"/>
  <c r="Q54" i="3"/>
  <c r="R54" i="3"/>
  <c r="S54" i="3"/>
  <c r="T54" i="3"/>
  <c r="U54" i="3"/>
  <c r="V54" i="3"/>
  <c r="W54" i="3"/>
  <c r="X54" i="3"/>
  <c r="Y54" i="3"/>
  <c r="Z54" i="3"/>
  <c r="Q55" i="3"/>
  <c r="R55" i="3"/>
  <c r="S55" i="3"/>
  <c r="T55" i="3"/>
  <c r="U55" i="3"/>
  <c r="V55" i="3"/>
  <c r="W55" i="3"/>
  <c r="X55" i="3"/>
  <c r="Y55" i="3"/>
  <c r="Z55" i="3"/>
  <c r="Q56" i="3"/>
  <c r="R56" i="3"/>
  <c r="S56" i="3"/>
  <c r="T56" i="3"/>
  <c r="U56" i="3"/>
  <c r="V56" i="3"/>
  <c r="W56" i="3"/>
  <c r="X56" i="3"/>
  <c r="Y56" i="3"/>
  <c r="Z56" i="3"/>
  <c r="Q57" i="3"/>
  <c r="R57" i="3"/>
  <c r="S57" i="3"/>
  <c r="T57" i="3"/>
  <c r="U57" i="3"/>
  <c r="V57" i="3"/>
  <c r="W57" i="3"/>
  <c r="X57" i="3"/>
  <c r="Y57" i="3"/>
  <c r="Z57" i="3"/>
  <c r="Q58" i="3"/>
  <c r="R58" i="3"/>
  <c r="S58" i="3"/>
  <c r="T58" i="3"/>
  <c r="U58" i="3"/>
  <c r="V58" i="3"/>
  <c r="W58" i="3"/>
  <c r="X58" i="3"/>
  <c r="Y58" i="3"/>
  <c r="Z58" i="3"/>
  <c r="Q59" i="3"/>
  <c r="R59" i="3"/>
  <c r="S59" i="3"/>
  <c r="T59" i="3"/>
  <c r="U59" i="3"/>
  <c r="V59" i="3"/>
  <c r="W59" i="3"/>
  <c r="X59" i="3"/>
  <c r="Y59" i="3"/>
  <c r="Z59" i="3"/>
  <c r="Q60" i="3"/>
  <c r="R60" i="3"/>
  <c r="S60" i="3"/>
  <c r="T60" i="3"/>
  <c r="U60" i="3"/>
  <c r="V60" i="3"/>
  <c r="W60" i="3"/>
  <c r="X60" i="3"/>
  <c r="Y60" i="3"/>
  <c r="Z60" i="3"/>
  <c r="Q61" i="3"/>
  <c r="R61" i="3"/>
  <c r="S61" i="3"/>
  <c r="T61" i="3"/>
  <c r="U61" i="3"/>
  <c r="V61" i="3"/>
  <c r="W61" i="3"/>
  <c r="X61" i="3"/>
  <c r="Y61" i="3"/>
  <c r="Z61" i="3"/>
  <c r="Q62" i="3"/>
  <c r="R62" i="3"/>
  <c r="S62" i="3"/>
  <c r="T62" i="3"/>
  <c r="U62" i="3"/>
  <c r="V62" i="3"/>
  <c r="W62" i="3"/>
  <c r="X62" i="3"/>
  <c r="Y62" i="3"/>
  <c r="Z62" i="3"/>
  <c r="Q63" i="3"/>
  <c r="R63" i="3"/>
  <c r="S63" i="3"/>
  <c r="T63" i="3"/>
  <c r="U63" i="3"/>
  <c r="V63" i="3"/>
  <c r="W63" i="3"/>
  <c r="X63" i="3"/>
  <c r="Y63" i="3"/>
  <c r="Z63" i="3"/>
  <c r="Q64" i="3"/>
  <c r="R64" i="3"/>
  <c r="S64" i="3"/>
  <c r="T64" i="3"/>
  <c r="U64" i="3"/>
  <c r="V64" i="3"/>
  <c r="W64" i="3"/>
  <c r="X64" i="3"/>
  <c r="Y64" i="3"/>
  <c r="Z64" i="3"/>
  <c r="Q65" i="3"/>
  <c r="R65" i="3"/>
  <c r="S65" i="3"/>
  <c r="T65" i="3"/>
  <c r="U65" i="3"/>
  <c r="V65" i="3"/>
  <c r="W65" i="3"/>
  <c r="X65" i="3"/>
  <c r="Y65" i="3"/>
  <c r="Z65" i="3"/>
  <c r="Q66" i="3"/>
  <c r="R66" i="3"/>
  <c r="S66" i="3"/>
  <c r="T66" i="3"/>
  <c r="U66" i="3"/>
  <c r="V66" i="3"/>
  <c r="W66" i="3"/>
  <c r="X66" i="3"/>
  <c r="Y66" i="3"/>
  <c r="Z66" i="3"/>
  <c r="Q67" i="3"/>
  <c r="R67" i="3"/>
  <c r="S67" i="3"/>
  <c r="T67" i="3"/>
  <c r="U67" i="3"/>
  <c r="V67" i="3"/>
  <c r="W67" i="3"/>
  <c r="X67" i="3"/>
  <c r="Y67" i="3"/>
  <c r="Z67" i="3"/>
  <c r="Q68" i="3"/>
  <c r="R68" i="3"/>
  <c r="S68" i="3"/>
  <c r="T68" i="3"/>
  <c r="U68" i="3"/>
  <c r="V68" i="3"/>
  <c r="W68" i="3"/>
  <c r="X68" i="3"/>
  <c r="Y68" i="3"/>
  <c r="Z68" i="3"/>
  <c r="Q69" i="3"/>
  <c r="R69" i="3"/>
  <c r="S69" i="3"/>
  <c r="T69" i="3"/>
  <c r="U69" i="3"/>
  <c r="V69" i="3"/>
  <c r="W69" i="3"/>
  <c r="X69" i="3"/>
  <c r="Y69" i="3"/>
  <c r="Z69" i="3"/>
  <c r="Q70" i="3"/>
  <c r="R70" i="3"/>
  <c r="S70" i="3"/>
  <c r="T70" i="3"/>
  <c r="U70" i="3"/>
  <c r="V70" i="3"/>
  <c r="W70" i="3"/>
  <c r="X70" i="3"/>
  <c r="Y70" i="3"/>
  <c r="Z70" i="3"/>
  <c r="Q71" i="3"/>
  <c r="R71" i="3"/>
  <c r="S71" i="3"/>
  <c r="T71" i="3"/>
  <c r="U71" i="3"/>
  <c r="V71" i="3"/>
  <c r="W71" i="3"/>
  <c r="X71" i="3"/>
  <c r="Y71" i="3"/>
  <c r="Z71" i="3"/>
  <c r="Q72" i="3"/>
  <c r="R72" i="3"/>
  <c r="S72" i="3"/>
  <c r="T72" i="3"/>
  <c r="U72" i="3"/>
  <c r="V72" i="3"/>
  <c r="W72" i="3"/>
  <c r="X72" i="3"/>
  <c r="Y72" i="3"/>
  <c r="Z72" i="3"/>
  <c r="Q73" i="3"/>
  <c r="R73" i="3"/>
  <c r="S73" i="3"/>
  <c r="T73" i="3"/>
  <c r="U73" i="3"/>
  <c r="V73" i="3"/>
  <c r="W73" i="3"/>
  <c r="X73" i="3"/>
  <c r="Y73" i="3"/>
  <c r="Z73" i="3"/>
  <c r="Q74" i="3"/>
  <c r="R74" i="3"/>
  <c r="S74" i="3"/>
  <c r="T74" i="3"/>
  <c r="U74" i="3"/>
  <c r="V74" i="3"/>
  <c r="W74" i="3"/>
  <c r="X74" i="3"/>
  <c r="Y74" i="3"/>
  <c r="Z74" i="3"/>
  <c r="Q75" i="3"/>
  <c r="R75" i="3"/>
  <c r="S75" i="3"/>
  <c r="T75" i="3"/>
  <c r="U75" i="3"/>
  <c r="V75" i="3"/>
  <c r="W75" i="3"/>
  <c r="X75" i="3"/>
  <c r="Y75" i="3"/>
  <c r="Z75" i="3"/>
  <c r="Q76" i="3"/>
  <c r="R76" i="3"/>
  <c r="S76" i="3"/>
  <c r="T76" i="3"/>
  <c r="U76" i="3"/>
  <c r="V76" i="3"/>
  <c r="W76" i="3"/>
  <c r="X76" i="3"/>
  <c r="Y76" i="3"/>
  <c r="Z76" i="3"/>
  <c r="Q77" i="3"/>
  <c r="R77" i="3"/>
  <c r="S77" i="3"/>
  <c r="T77" i="3"/>
  <c r="U77" i="3"/>
  <c r="V77" i="3"/>
  <c r="W77" i="3"/>
  <c r="X77" i="3"/>
  <c r="Y77" i="3"/>
  <c r="Z77" i="3"/>
  <c r="Q78" i="3"/>
  <c r="R78" i="3"/>
  <c r="S78" i="3"/>
  <c r="T78" i="3"/>
  <c r="U78" i="3"/>
  <c r="V78" i="3"/>
  <c r="W78" i="3"/>
  <c r="X78" i="3"/>
  <c r="Y78" i="3"/>
  <c r="Z78" i="3"/>
  <c r="Q79" i="3"/>
  <c r="R79" i="3"/>
  <c r="S79" i="3"/>
  <c r="T79" i="3"/>
  <c r="U79" i="3"/>
  <c r="V79" i="3"/>
  <c r="W79" i="3"/>
  <c r="X79" i="3"/>
  <c r="Y79" i="3"/>
  <c r="Z79" i="3"/>
  <c r="Q80" i="3"/>
  <c r="R80" i="3"/>
  <c r="S80" i="3"/>
  <c r="T80" i="3"/>
  <c r="U80" i="3"/>
  <c r="V80" i="3"/>
  <c r="W80" i="3"/>
  <c r="X80" i="3"/>
  <c r="Y80" i="3"/>
  <c r="Z80" i="3"/>
  <c r="Q81" i="3"/>
  <c r="R81" i="3"/>
  <c r="S81" i="3"/>
  <c r="T81" i="3"/>
  <c r="U81" i="3"/>
  <c r="V81" i="3"/>
  <c r="W81" i="3"/>
  <c r="X81" i="3"/>
  <c r="Y81" i="3"/>
  <c r="Z81" i="3"/>
  <c r="Q82" i="3"/>
  <c r="R82" i="3"/>
  <c r="S82" i="3"/>
  <c r="T82" i="3"/>
  <c r="U82" i="3"/>
  <c r="V82" i="3"/>
  <c r="W82" i="3"/>
  <c r="X82" i="3"/>
  <c r="Y82" i="3"/>
  <c r="Z82" i="3"/>
  <c r="Q83" i="3"/>
  <c r="R83" i="3"/>
  <c r="S83" i="3"/>
  <c r="T83" i="3"/>
  <c r="U83" i="3"/>
  <c r="V83" i="3"/>
  <c r="W83" i="3"/>
  <c r="X83" i="3"/>
  <c r="Y83" i="3"/>
  <c r="Z83" i="3"/>
  <c r="Q84" i="3"/>
  <c r="R84" i="3"/>
  <c r="S84" i="3"/>
  <c r="T84" i="3"/>
  <c r="U84" i="3"/>
  <c r="V84" i="3"/>
  <c r="W84" i="3"/>
  <c r="X84" i="3"/>
  <c r="Y84" i="3"/>
  <c r="Z84" i="3"/>
  <c r="Q85" i="3"/>
  <c r="R85" i="3"/>
  <c r="S85" i="3"/>
  <c r="T85" i="3"/>
  <c r="U85" i="3"/>
  <c r="V85" i="3"/>
  <c r="W85" i="3"/>
  <c r="X85" i="3"/>
  <c r="Y85" i="3"/>
  <c r="Z85" i="3"/>
  <c r="Q86" i="3"/>
  <c r="R86" i="3"/>
  <c r="S86" i="3"/>
  <c r="T86" i="3"/>
  <c r="U86" i="3"/>
  <c r="V86" i="3"/>
  <c r="W86" i="3"/>
  <c r="X86" i="3"/>
  <c r="Y86" i="3"/>
  <c r="Z86" i="3"/>
  <c r="Q87" i="3"/>
  <c r="R87" i="3"/>
  <c r="S87" i="3"/>
  <c r="T87" i="3"/>
  <c r="U87" i="3"/>
  <c r="V87" i="3"/>
  <c r="W87" i="3"/>
  <c r="X87" i="3"/>
  <c r="Y87" i="3"/>
  <c r="Z87" i="3"/>
  <c r="Q88" i="3"/>
  <c r="R88" i="3"/>
  <c r="S88" i="3"/>
  <c r="T88" i="3"/>
  <c r="U88" i="3"/>
  <c r="V88" i="3"/>
  <c r="W88" i="3"/>
  <c r="X88" i="3"/>
  <c r="Y88" i="3"/>
  <c r="Z88" i="3"/>
  <c r="Q89" i="3"/>
  <c r="R89" i="3"/>
  <c r="S89" i="3"/>
  <c r="T89" i="3"/>
  <c r="U89" i="3"/>
  <c r="V89" i="3"/>
  <c r="W89" i="3"/>
  <c r="X89" i="3"/>
  <c r="Y89" i="3"/>
  <c r="Z89" i="3"/>
  <c r="Q90" i="3"/>
  <c r="R90" i="3"/>
  <c r="S90" i="3"/>
  <c r="T90" i="3"/>
  <c r="U90" i="3"/>
  <c r="V90" i="3"/>
  <c r="W90" i="3"/>
  <c r="X90" i="3"/>
  <c r="Y90" i="3"/>
  <c r="Z90" i="3"/>
  <c r="Q91" i="3"/>
  <c r="R91" i="3"/>
  <c r="S91" i="3"/>
  <c r="T91" i="3"/>
  <c r="U91" i="3"/>
  <c r="V91" i="3"/>
  <c r="W91" i="3"/>
  <c r="X91" i="3"/>
  <c r="Y91" i="3"/>
  <c r="Z91" i="3"/>
  <c r="Q92" i="3"/>
  <c r="R92" i="3"/>
  <c r="S92" i="3"/>
  <c r="T92" i="3"/>
  <c r="U92" i="3"/>
  <c r="V92" i="3"/>
  <c r="W92" i="3"/>
  <c r="X92" i="3"/>
  <c r="Y92" i="3"/>
  <c r="Z92" i="3"/>
  <c r="Q93" i="3"/>
  <c r="R93" i="3"/>
  <c r="S93" i="3"/>
  <c r="T93" i="3"/>
  <c r="U93" i="3"/>
  <c r="V93" i="3"/>
  <c r="W93" i="3"/>
  <c r="X93" i="3"/>
  <c r="Y93" i="3"/>
  <c r="Z93" i="3"/>
  <c r="Q94" i="3"/>
  <c r="R94" i="3"/>
  <c r="S94" i="3"/>
  <c r="T94" i="3"/>
  <c r="U94" i="3"/>
  <c r="V94" i="3"/>
  <c r="W94" i="3"/>
  <c r="X94" i="3"/>
  <c r="Y94" i="3"/>
  <c r="Z94" i="3"/>
  <c r="Q95" i="3"/>
  <c r="R95" i="3"/>
  <c r="S95" i="3"/>
  <c r="T95" i="3"/>
  <c r="U95" i="3"/>
  <c r="V95" i="3"/>
  <c r="W95" i="3"/>
  <c r="X95" i="3"/>
  <c r="Y95" i="3"/>
  <c r="Z95" i="3"/>
  <c r="Q96" i="3"/>
  <c r="R96" i="3"/>
  <c r="S96" i="3"/>
  <c r="T96" i="3"/>
  <c r="U96" i="3"/>
  <c r="V96" i="3"/>
  <c r="W96" i="3"/>
  <c r="X96" i="3"/>
  <c r="Y96" i="3"/>
  <c r="Z96" i="3"/>
  <c r="Q97" i="3"/>
  <c r="R97" i="3"/>
  <c r="S97" i="3"/>
  <c r="T97" i="3"/>
  <c r="U97" i="3"/>
  <c r="V97" i="3"/>
  <c r="W97" i="3"/>
  <c r="X97" i="3"/>
  <c r="Y97" i="3"/>
  <c r="Z97" i="3"/>
  <c r="Q98" i="3"/>
  <c r="R98" i="3"/>
  <c r="S98" i="3"/>
  <c r="T98" i="3"/>
  <c r="U98" i="3"/>
  <c r="V98" i="3"/>
  <c r="W98" i="3"/>
  <c r="X98" i="3"/>
  <c r="Y98" i="3"/>
  <c r="Z98" i="3"/>
  <c r="R3" i="3"/>
  <c r="S3" i="3"/>
  <c r="T3" i="3"/>
  <c r="U3" i="3"/>
  <c r="V3" i="3"/>
  <c r="W3" i="3"/>
  <c r="X3" i="3"/>
  <c r="Y3" i="3"/>
  <c r="Z3" i="3"/>
  <c r="Q3" i="3"/>
  <c r="C4" i="3"/>
  <c r="D4" i="3"/>
  <c r="E4" i="3"/>
  <c r="F4" i="3"/>
  <c r="G4" i="3"/>
  <c r="H4" i="3"/>
  <c r="I4" i="3"/>
  <c r="J4" i="3"/>
  <c r="K4" i="3"/>
  <c r="L4" i="3"/>
  <c r="C5" i="3"/>
  <c r="D5" i="3"/>
  <c r="E5" i="3"/>
  <c r="F5" i="3"/>
  <c r="G5" i="3"/>
  <c r="H5" i="3"/>
  <c r="I5" i="3"/>
  <c r="J5" i="3"/>
  <c r="K5" i="3"/>
  <c r="L5" i="3"/>
  <c r="C6" i="3"/>
  <c r="D6" i="3"/>
  <c r="E6" i="3"/>
  <c r="F6" i="3"/>
  <c r="G6" i="3"/>
  <c r="H6" i="3"/>
  <c r="I6" i="3"/>
  <c r="J6" i="3"/>
  <c r="K6" i="3"/>
  <c r="L6" i="3"/>
  <c r="C7" i="3"/>
  <c r="D7" i="3"/>
  <c r="E7" i="3"/>
  <c r="F7" i="3"/>
  <c r="G7" i="3"/>
  <c r="H7" i="3"/>
  <c r="I7" i="3"/>
  <c r="J7" i="3"/>
  <c r="K7" i="3"/>
  <c r="L7" i="3"/>
  <c r="C8" i="3"/>
  <c r="D8" i="3"/>
  <c r="E8" i="3"/>
  <c r="F8" i="3"/>
  <c r="G8" i="3"/>
  <c r="H8" i="3"/>
  <c r="I8" i="3"/>
  <c r="J8" i="3"/>
  <c r="K8" i="3"/>
  <c r="L8" i="3"/>
  <c r="C9" i="3"/>
  <c r="D9" i="3"/>
  <c r="E9" i="3"/>
  <c r="F9" i="3"/>
  <c r="G9" i="3"/>
  <c r="H9" i="3"/>
  <c r="I9" i="3"/>
  <c r="J9" i="3"/>
  <c r="K9" i="3"/>
  <c r="L9" i="3"/>
  <c r="C10" i="3"/>
  <c r="D10" i="3"/>
  <c r="E10" i="3"/>
  <c r="F10" i="3"/>
  <c r="G10" i="3"/>
  <c r="H10" i="3"/>
  <c r="I10" i="3"/>
  <c r="J10" i="3"/>
  <c r="K10" i="3"/>
  <c r="L10" i="3"/>
  <c r="C11" i="3"/>
  <c r="D11" i="3"/>
  <c r="E11" i="3"/>
  <c r="F11" i="3"/>
  <c r="G11" i="3"/>
  <c r="H11" i="3"/>
  <c r="I11" i="3"/>
  <c r="J11" i="3"/>
  <c r="K11" i="3"/>
  <c r="L11" i="3"/>
  <c r="C12" i="3"/>
  <c r="D12" i="3"/>
  <c r="E12" i="3"/>
  <c r="F12" i="3"/>
  <c r="G12" i="3"/>
  <c r="H12" i="3"/>
  <c r="I12" i="3"/>
  <c r="J12" i="3"/>
  <c r="K12" i="3"/>
  <c r="L12" i="3"/>
  <c r="C13" i="3"/>
  <c r="D13" i="3"/>
  <c r="E13" i="3"/>
  <c r="F13" i="3"/>
  <c r="G13" i="3"/>
  <c r="H13" i="3"/>
  <c r="I13" i="3"/>
  <c r="J13" i="3"/>
  <c r="K13" i="3"/>
  <c r="L13" i="3"/>
  <c r="C14" i="3"/>
  <c r="D14" i="3"/>
  <c r="E14" i="3"/>
  <c r="F14" i="3"/>
  <c r="G14" i="3"/>
  <c r="H14" i="3"/>
  <c r="I14" i="3"/>
  <c r="J14" i="3"/>
  <c r="K14" i="3"/>
  <c r="L14" i="3"/>
  <c r="C15" i="3"/>
  <c r="D15" i="3"/>
  <c r="E15" i="3"/>
  <c r="F15" i="3"/>
  <c r="G15" i="3"/>
  <c r="H15" i="3"/>
  <c r="I15" i="3"/>
  <c r="J15" i="3"/>
  <c r="K15" i="3"/>
  <c r="L15" i="3"/>
  <c r="C16" i="3"/>
  <c r="D16" i="3"/>
  <c r="E16" i="3"/>
  <c r="F16" i="3"/>
  <c r="G16" i="3"/>
  <c r="H16" i="3"/>
  <c r="I16" i="3"/>
  <c r="J16" i="3"/>
  <c r="K16" i="3"/>
  <c r="L16" i="3"/>
  <c r="C17" i="3"/>
  <c r="D17" i="3"/>
  <c r="E17" i="3"/>
  <c r="F17" i="3"/>
  <c r="G17" i="3"/>
  <c r="H17" i="3"/>
  <c r="I17" i="3"/>
  <c r="J17" i="3"/>
  <c r="K17" i="3"/>
  <c r="L17" i="3"/>
  <c r="C18" i="3"/>
  <c r="D18" i="3"/>
  <c r="E18" i="3"/>
  <c r="F18" i="3"/>
  <c r="G18" i="3"/>
  <c r="H18" i="3"/>
  <c r="I18" i="3"/>
  <c r="J18" i="3"/>
  <c r="K18" i="3"/>
  <c r="L18" i="3"/>
  <c r="C19" i="3"/>
  <c r="D19" i="3"/>
  <c r="E19" i="3"/>
  <c r="F19" i="3"/>
  <c r="G19" i="3"/>
  <c r="H19" i="3"/>
  <c r="I19" i="3"/>
  <c r="J19" i="3"/>
  <c r="K19" i="3"/>
  <c r="L19" i="3"/>
  <c r="C20" i="3"/>
  <c r="D20" i="3"/>
  <c r="E20" i="3"/>
  <c r="F20" i="3"/>
  <c r="G20" i="3"/>
  <c r="H20" i="3"/>
  <c r="I20" i="3"/>
  <c r="J20" i="3"/>
  <c r="K20" i="3"/>
  <c r="L20" i="3"/>
  <c r="C21" i="3"/>
  <c r="D21" i="3"/>
  <c r="E21" i="3"/>
  <c r="F21" i="3"/>
  <c r="G21" i="3"/>
  <c r="H21" i="3"/>
  <c r="I21" i="3"/>
  <c r="J21" i="3"/>
  <c r="K21" i="3"/>
  <c r="L21" i="3"/>
  <c r="C22" i="3"/>
  <c r="D22" i="3"/>
  <c r="E22" i="3"/>
  <c r="F22" i="3"/>
  <c r="G22" i="3"/>
  <c r="H22" i="3"/>
  <c r="I22" i="3"/>
  <c r="J22" i="3"/>
  <c r="K22" i="3"/>
  <c r="L22" i="3"/>
  <c r="C23" i="3"/>
  <c r="D23" i="3"/>
  <c r="E23" i="3"/>
  <c r="F23" i="3"/>
  <c r="G23" i="3"/>
  <c r="H23" i="3"/>
  <c r="I23" i="3"/>
  <c r="J23" i="3"/>
  <c r="K23" i="3"/>
  <c r="L23" i="3"/>
  <c r="C24" i="3"/>
  <c r="D24" i="3"/>
  <c r="E24" i="3"/>
  <c r="F24" i="3"/>
  <c r="G24" i="3"/>
  <c r="H24" i="3"/>
  <c r="I24" i="3"/>
  <c r="J24" i="3"/>
  <c r="K24" i="3"/>
  <c r="L24" i="3"/>
  <c r="C25" i="3"/>
  <c r="D25" i="3"/>
  <c r="E25" i="3"/>
  <c r="F25" i="3"/>
  <c r="G25" i="3"/>
  <c r="H25" i="3"/>
  <c r="I25" i="3"/>
  <c r="J25" i="3"/>
  <c r="K25" i="3"/>
  <c r="L25" i="3"/>
  <c r="C26" i="3"/>
  <c r="D26" i="3"/>
  <c r="E26" i="3"/>
  <c r="F26" i="3"/>
  <c r="G26" i="3"/>
  <c r="H26" i="3"/>
  <c r="I26" i="3"/>
  <c r="J26" i="3"/>
  <c r="K26" i="3"/>
  <c r="L26" i="3"/>
  <c r="C27" i="3"/>
  <c r="D27" i="3"/>
  <c r="E27" i="3"/>
  <c r="F27" i="3"/>
  <c r="G27" i="3"/>
  <c r="H27" i="3"/>
  <c r="I27" i="3"/>
  <c r="J27" i="3"/>
  <c r="K27" i="3"/>
  <c r="L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C30" i="3"/>
  <c r="D30" i="3"/>
  <c r="E30" i="3"/>
  <c r="F30" i="3"/>
  <c r="G30" i="3"/>
  <c r="H30" i="3"/>
  <c r="I30" i="3"/>
  <c r="J30" i="3"/>
  <c r="K30" i="3"/>
  <c r="L30" i="3"/>
  <c r="C31" i="3"/>
  <c r="D31" i="3"/>
  <c r="E31" i="3"/>
  <c r="F31" i="3"/>
  <c r="G31" i="3"/>
  <c r="H31" i="3"/>
  <c r="I31" i="3"/>
  <c r="J31" i="3"/>
  <c r="K31" i="3"/>
  <c r="L31" i="3"/>
  <c r="C32" i="3"/>
  <c r="D32" i="3"/>
  <c r="E32" i="3"/>
  <c r="F32" i="3"/>
  <c r="G32" i="3"/>
  <c r="H32" i="3"/>
  <c r="I32" i="3"/>
  <c r="J32" i="3"/>
  <c r="K32" i="3"/>
  <c r="L32" i="3"/>
  <c r="C33" i="3"/>
  <c r="D33" i="3"/>
  <c r="E33" i="3"/>
  <c r="F33" i="3"/>
  <c r="G33" i="3"/>
  <c r="H33" i="3"/>
  <c r="I33" i="3"/>
  <c r="J33" i="3"/>
  <c r="K33" i="3"/>
  <c r="L33" i="3"/>
  <c r="C34" i="3"/>
  <c r="D34" i="3"/>
  <c r="E34" i="3"/>
  <c r="F34" i="3"/>
  <c r="G34" i="3"/>
  <c r="H34" i="3"/>
  <c r="I34" i="3"/>
  <c r="J34" i="3"/>
  <c r="K34" i="3"/>
  <c r="L34" i="3"/>
  <c r="C35" i="3"/>
  <c r="D35" i="3"/>
  <c r="E35" i="3"/>
  <c r="F35" i="3"/>
  <c r="G35" i="3"/>
  <c r="H35" i="3"/>
  <c r="I35" i="3"/>
  <c r="J35" i="3"/>
  <c r="K35" i="3"/>
  <c r="L35" i="3"/>
  <c r="C36" i="3"/>
  <c r="D36" i="3"/>
  <c r="E36" i="3"/>
  <c r="F36" i="3"/>
  <c r="G36" i="3"/>
  <c r="H36" i="3"/>
  <c r="I36" i="3"/>
  <c r="J36" i="3"/>
  <c r="K36" i="3"/>
  <c r="L36" i="3"/>
  <c r="C37" i="3"/>
  <c r="D37" i="3"/>
  <c r="E37" i="3"/>
  <c r="F37" i="3"/>
  <c r="G37" i="3"/>
  <c r="H37" i="3"/>
  <c r="I37" i="3"/>
  <c r="J37" i="3"/>
  <c r="K37" i="3"/>
  <c r="L37" i="3"/>
  <c r="C38" i="3"/>
  <c r="D38" i="3"/>
  <c r="E38" i="3"/>
  <c r="F38" i="3"/>
  <c r="G38" i="3"/>
  <c r="H38" i="3"/>
  <c r="I38" i="3"/>
  <c r="J38" i="3"/>
  <c r="K38" i="3"/>
  <c r="L38" i="3"/>
  <c r="C39" i="3"/>
  <c r="D39" i="3"/>
  <c r="E39" i="3"/>
  <c r="F39" i="3"/>
  <c r="G39" i="3"/>
  <c r="H39" i="3"/>
  <c r="I39" i="3"/>
  <c r="J39" i="3"/>
  <c r="K39" i="3"/>
  <c r="L39" i="3"/>
  <c r="C40" i="3"/>
  <c r="D40" i="3"/>
  <c r="E40" i="3"/>
  <c r="F40" i="3"/>
  <c r="G40" i="3"/>
  <c r="H40" i="3"/>
  <c r="I40" i="3"/>
  <c r="J40" i="3"/>
  <c r="K40" i="3"/>
  <c r="L40" i="3"/>
  <c r="C41" i="3"/>
  <c r="D41" i="3"/>
  <c r="E41" i="3"/>
  <c r="F41" i="3"/>
  <c r="G41" i="3"/>
  <c r="H41" i="3"/>
  <c r="I41" i="3"/>
  <c r="J41" i="3"/>
  <c r="K41" i="3"/>
  <c r="L41" i="3"/>
  <c r="C42" i="3"/>
  <c r="D42" i="3"/>
  <c r="E42" i="3"/>
  <c r="F42" i="3"/>
  <c r="G42" i="3"/>
  <c r="H42" i="3"/>
  <c r="I42" i="3"/>
  <c r="J42" i="3"/>
  <c r="K42" i="3"/>
  <c r="L42" i="3"/>
  <c r="C43" i="3"/>
  <c r="D43" i="3"/>
  <c r="E43" i="3"/>
  <c r="F43" i="3"/>
  <c r="G43" i="3"/>
  <c r="H43" i="3"/>
  <c r="I43" i="3"/>
  <c r="J43" i="3"/>
  <c r="K43" i="3"/>
  <c r="L43" i="3"/>
  <c r="C44" i="3"/>
  <c r="D44" i="3"/>
  <c r="E44" i="3"/>
  <c r="F44" i="3"/>
  <c r="G44" i="3"/>
  <c r="H44" i="3"/>
  <c r="I44" i="3"/>
  <c r="J44" i="3"/>
  <c r="K44" i="3"/>
  <c r="L44" i="3"/>
  <c r="C45" i="3"/>
  <c r="D45" i="3"/>
  <c r="E45" i="3"/>
  <c r="F45" i="3"/>
  <c r="G45" i="3"/>
  <c r="H45" i="3"/>
  <c r="I45" i="3"/>
  <c r="J45" i="3"/>
  <c r="K45" i="3"/>
  <c r="L45" i="3"/>
  <c r="C46" i="3"/>
  <c r="D46" i="3"/>
  <c r="E46" i="3"/>
  <c r="F46" i="3"/>
  <c r="G46" i="3"/>
  <c r="H46" i="3"/>
  <c r="I46" i="3"/>
  <c r="J46" i="3"/>
  <c r="K46" i="3"/>
  <c r="L46" i="3"/>
  <c r="C47" i="3"/>
  <c r="D47" i="3"/>
  <c r="E47" i="3"/>
  <c r="F47" i="3"/>
  <c r="G47" i="3"/>
  <c r="H47" i="3"/>
  <c r="I47" i="3"/>
  <c r="J47" i="3"/>
  <c r="K47" i="3"/>
  <c r="L47" i="3"/>
  <c r="C48" i="3"/>
  <c r="D48" i="3"/>
  <c r="E48" i="3"/>
  <c r="F48" i="3"/>
  <c r="G48" i="3"/>
  <c r="H48" i="3"/>
  <c r="I48" i="3"/>
  <c r="J48" i="3"/>
  <c r="K48" i="3"/>
  <c r="L48" i="3"/>
  <c r="C49" i="3"/>
  <c r="D49" i="3"/>
  <c r="E49" i="3"/>
  <c r="F49" i="3"/>
  <c r="G49" i="3"/>
  <c r="H49" i="3"/>
  <c r="I49" i="3"/>
  <c r="J49" i="3"/>
  <c r="K49" i="3"/>
  <c r="L49" i="3"/>
  <c r="C50" i="3"/>
  <c r="D50" i="3"/>
  <c r="E50" i="3"/>
  <c r="F50" i="3"/>
  <c r="G50" i="3"/>
  <c r="H50" i="3"/>
  <c r="I50" i="3"/>
  <c r="J50" i="3"/>
  <c r="K50" i="3"/>
  <c r="L50" i="3"/>
  <c r="C51" i="3"/>
  <c r="D51" i="3"/>
  <c r="E51" i="3"/>
  <c r="F51" i="3"/>
  <c r="G51" i="3"/>
  <c r="H51" i="3"/>
  <c r="I51" i="3"/>
  <c r="J51" i="3"/>
  <c r="K51" i="3"/>
  <c r="L51" i="3"/>
  <c r="C52" i="3"/>
  <c r="D52" i="3"/>
  <c r="E52" i="3"/>
  <c r="F52" i="3"/>
  <c r="G52" i="3"/>
  <c r="H52" i="3"/>
  <c r="I52" i="3"/>
  <c r="J52" i="3"/>
  <c r="K52" i="3"/>
  <c r="L52" i="3"/>
  <c r="C53" i="3"/>
  <c r="D53" i="3"/>
  <c r="E53" i="3"/>
  <c r="F53" i="3"/>
  <c r="G53" i="3"/>
  <c r="H53" i="3"/>
  <c r="I53" i="3"/>
  <c r="J53" i="3"/>
  <c r="K53" i="3"/>
  <c r="L53" i="3"/>
  <c r="C54" i="3"/>
  <c r="D54" i="3"/>
  <c r="E54" i="3"/>
  <c r="F54" i="3"/>
  <c r="G54" i="3"/>
  <c r="H54" i="3"/>
  <c r="I54" i="3"/>
  <c r="J54" i="3"/>
  <c r="K54" i="3"/>
  <c r="L54" i="3"/>
  <c r="C55" i="3"/>
  <c r="D55" i="3"/>
  <c r="E55" i="3"/>
  <c r="F55" i="3"/>
  <c r="G55" i="3"/>
  <c r="H55" i="3"/>
  <c r="I55" i="3"/>
  <c r="J55" i="3"/>
  <c r="K55" i="3"/>
  <c r="L55" i="3"/>
  <c r="C56" i="3"/>
  <c r="D56" i="3"/>
  <c r="E56" i="3"/>
  <c r="F56" i="3"/>
  <c r="G56" i="3"/>
  <c r="H56" i="3"/>
  <c r="I56" i="3"/>
  <c r="J56" i="3"/>
  <c r="K56" i="3"/>
  <c r="L56" i="3"/>
  <c r="C57" i="3"/>
  <c r="D57" i="3"/>
  <c r="E57" i="3"/>
  <c r="F57" i="3"/>
  <c r="G57" i="3"/>
  <c r="H57" i="3"/>
  <c r="I57" i="3"/>
  <c r="J57" i="3"/>
  <c r="K57" i="3"/>
  <c r="L57" i="3"/>
  <c r="C58" i="3"/>
  <c r="D58" i="3"/>
  <c r="E58" i="3"/>
  <c r="F58" i="3"/>
  <c r="G58" i="3"/>
  <c r="H58" i="3"/>
  <c r="I58" i="3"/>
  <c r="J58" i="3"/>
  <c r="K58" i="3"/>
  <c r="L58" i="3"/>
  <c r="C59" i="3"/>
  <c r="D59" i="3"/>
  <c r="E59" i="3"/>
  <c r="F59" i="3"/>
  <c r="G59" i="3"/>
  <c r="H59" i="3"/>
  <c r="I59" i="3"/>
  <c r="J59" i="3"/>
  <c r="K59" i="3"/>
  <c r="L59" i="3"/>
  <c r="C60" i="3"/>
  <c r="D60" i="3"/>
  <c r="E60" i="3"/>
  <c r="F60" i="3"/>
  <c r="G60" i="3"/>
  <c r="H60" i="3"/>
  <c r="I60" i="3"/>
  <c r="J60" i="3"/>
  <c r="K60" i="3"/>
  <c r="L60" i="3"/>
  <c r="C61" i="3"/>
  <c r="D61" i="3"/>
  <c r="E61" i="3"/>
  <c r="F61" i="3"/>
  <c r="G61" i="3"/>
  <c r="H61" i="3"/>
  <c r="I61" i="3"/>
  <c r="J61" i="3"/>
  <c r="K61" i="3"/>
  <c r="L61" i="3"/>
  <c r="C62" i="3"/>
  <c r="D62" i="3"/>
  <c r="E62" i="3"/>
  <c r="F62" i="3"/>
  <c r="G62" i="3"/>
  <c r="H62" i="3"/>
  <c r="I62" i="3"/>
  <c r="J62" i="3"/>
  <c r="K62" i="3"/>
  <c r="L62" i="3"/>
  <c r="C63" i="3"/>
  <c r="D63" i="3"/>
  <c r="E63" i="3"/>
  <c r="F63" i="3"/>
  <c r="G63" i="3"/>
  <c r="H63" i="3"/>
  <c r="I63" i="3"/>
  <c r="J63" i="3"/>
  <c r="K63" i="3"/>
  <c r="L63" i="3"/>
  <c r="C64" i="3"/>
  <c r="D64" i="3"/>
  <c r="E64" i="3"/>
  <c r="F64" i="3"/>
  <c r="G64" i="3"/>
  <c r="H64" i="3"/>
  <c r="I64" i="3"/>
  <c r="J64" i="3"/>
  <c r="K64" i="3"/>
  <c r="L64" i="3"/>
  <c r="C65" i="3"/>
  <c r="D65" i="3"/>
  <c r="E65" i="3"/>
  <c r="F65" i="3"/>
  <c r="G65" i="3"/>
  <c r="H65" i="3"/>
  <c r="I65" i="3"/>
  <c r="J65" i="3"/>
  <c r="K65" i="3"/>
  <c r="L65" i="3"/>
  <c r="C66" i="3"/>
  <c r="D66" i="3"/>
  <c r="E66" i="3"/>
  <c r="F66" i="3"/>
  <c r="G66" i="3"/>
  <c r="H66" i="3"/>
  <c r="I66" i="3"/>
  <c r="J66" i="3"/>
  <c r="K66" i="3"/>
  <c r="L66" i="3"/>
  <c r="C67" i="3"/>
  <c r="D67" i="3"/>
  <c r="E67" i="3"/>
  <c r="F67" i="3"/>
  <c r="G67" i="3"/>
  <c r="H67" i="3"/>
  <c r="I67" i="3"/>
  <c r="J67" i="3"/>
  <c r="K67" i="3"/>
  <c r="L67" i="3"/>
  <c r="C68" i="3"/>
  <c r="D68" i="3"/>
  <c r="E68" i="3"/>
  <c r="F68" i="3"/>
  <c r="G68" i="3"/>
  <c r="H68" i="3"/>
  <c r="I68" i="3"/>
  <c r="J68" i="3"/>
  <c r="K68" i="3"/>
  <c r="L68" i="3"/>
  <c r="C69" i="3"/>
  <c r="D69" i="3"/>
  <c r="E69" i="3"/>
  <c r="F69" i="3"/>
  <c r="G69" i="3"/>
  <c r="H69" i="3"/>
  <c r="I69" i="3"/>
  <c r="J69" i="3"/>
  <c r="K69" i="3"/>
  <c r="L69" i="3"/>
  <c r="C70" i="3"/>
  <c r="D70" i="3"/>
  <c r="E70" i="3"/>
  <c r="F70" i="3"/>
  <c r="G70" i="3"/>
  <c r="H70" i="3"/>
  <c r="I70" i="3"/>
  <c r="J70" i="3"/>
  <c r="K70" i="3"/>
  <c r="L70" i="3"/>
  <c r="C71" i="3"/>
  <c r="D71" i="3"/>
  <c r="E71" i="3"/>
  <c r="F71" i="3"/>
  <c r="G71" i="3"/>
  <c r="H71" i="3"/>
  <c r="I71" i="3"/>
  <c r="J71" i="3"/>
  <c r="K71" i="3"/>
  <c r="L71" i="3"/>
  <c r="C72" i="3"/>
  <c r="D72" i="3"/>
  <c r="E72" i="3"/>
  <c r="F72" i="3"/>
  <c r="G72" i="3"/>
  <c r="H72" i="3"/>
  <c r="I72" i="3"/>
  <c r="J72" i="3"/>
  <c r="K72" i="3"/>
  <c r="L72" i="3"/>
  <c r="C73" i="3"/>
  <c r="D73" i="3"/>
  <c r="E73" i="3"/>
  <c r="F73" i="3"/>
  <c r="G73" i="3"/>
  <c r="H73" i="3"/>
  <c r="I73" i="3"/>
  <c r="J73" i="3"/>
  <c r="K73" i="3"/>
  <c r="L73" i="3"/>
  <c r="C74" i="3"/>
  <c r="D74" i="3"/>
  <c r="E74" i="3"/>
  <c r="F74" i="3"/>
  <c r="G74" i="3"/>
  <c r="H74" i="3"/>
  <c r="I74" i="3"/>
  <c r="J74" i="3"/>
  <c r="K74" i="3"/>
  <c r="L74" i="3"/>
  <c r="C75" i="3"/>
  <c r="D75" i="3"/>
  <c r="E75" i="3"/>
  <c r="F75" i="3"/>
  <c r="G75" i="3"/>
  <c r="H75" i="3"/>
  <c r="I75" i="3"/>
  <c r="J75" i="3"/>
  <c r="K75" i="3"/>
  <c r="L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F77" i="3"/>
  <c r="G77" i="3"/>
  <c r="H77" i="3"/>
  <c r="I77" i="3"/>
  <c r="J77" i="3"/>
  <c r="K77" i="3"/>
  <c r="L77" i="3"/>
  <c r="C78" i="3"/>
  <c r="D78" i="3"/>
  <c r="E78" i="3"/>
  <c r="F78" i="3"/>
  <c r="G78" i="3"/>
  <c r="H78" i="3"/>
  <c r="I78" i="3"/>
  <c r="J78" i="3"/>
  <c r="K78" i="3"/>
  <c r="L78" i="3"/>
  <c r="C79" i="3"/>
  <c r="D79" i="3"/>
  <c r="E79" i="3"/>
  <c r="F79" i="3"/>
  <c r="G79" i="3"/>
  <c r="H79" i="3"/>
  <c r="I79" i="3"/>
  <c r="J79" i="3"/>
  <c r="K79" i="3"/>
  <c r="L79" i="3"/>
  <c r="C80" i="3"/>
  <c r="D80" i="3"/>
  <c r="E80" i="3"/>
  <c r="F80" i="3"/>
  <c r="G80" i="3"/>
  <c r="H80" i="3"/>
  <c r="I80" i="3"/>
  <c r="J80" i="3"/>
  <c r="K80" i="3"/>
  <c r="L80" i="3"/>
  <c r="C81" i="3"/>
  <c r="D81" i="3"/>
  <c r="E81" i="3"/>
  <c r="F81" i="3"/>
  <c r="G81" i="3"/>
  <c r="H81" i="3"/>
  <c r="I81" i="3"/>
  <c r="J81" i="3"/>
  <c r="K81" i="3"/>
  <c r="L81" i="3"/>
  <c r="C82" i="3"/>
  <c r="D82" i="3"/>
  <c r="E82" i="3"/>
  <c r="F82" i="3"/>
  <c r="G82" i="3"/>
  <c r="H82" i="3"/>
  <c r="I82" i="3"/>
  <c r="J82" i="3"/>
  <c r="K82" i="3"/>
  <c r="L82" i="3"/>
  <c r="C83" i="3"/>
  <c r="D83" i="3"/>
  <c r="E83" i="3"/>
  <c r="F83" i="3"/>
  <c r="G83" i="3"/>
  <c r="H83" i="3"/>
  <c r="I83" i="3"/>
  <c r="J83" i="3"/>
  <c r="K83" i="3"/>
  <c r="L83" i="3"/>
  <c r="C84" i="3"/>
  <c r="D84" i="3"/>
  <c r="E84" i="3"/>
  <c r="F84" i="3"/>
  <c r="G84" i="3"/>
  <c r="H84" i="3"/>
  <c r="I84" i="3"/>
  <c r="J84" i="3"/>
  <c r="K84" i="3"/>
  <c r="L84" i="3"/>
  <c r="C85" i="3"/>
  <c r="D85" i="3"/>
  <c r="E85" i="3"/>
  <c r="F85" i="3"/>
  <c r="G85" i="3"/>
  <c r="H85" i="3"/>
  <c r="I85" i="3"/>
  <c r="J85" i="3"/>
  <c r="K85" i="3"/>
  <c r="L85" i="3"/>
  <c r="C86" i="3"/>
  <c r="D86" i="3"/>
  <c r="E86" i="3"/>
  <c r="F86" i="3"/>
  <c r="G86" i="3"/>
  <c r="H86" i="3"/>
  <c r="I86" i="3"/>
  <c r="J86" i="3"/>
  <c r="K86" i="3"/>
  <c r="L86" i="3"/>
  <c r="C87" i="3"/>
  <c r="D87" i="3"/>
  <c r="E87" i="3"/>
  <c r="F87" i="3"/>
  <c r="G87" i="3"/>
  <c r="H87" i="3"/>
  <c r="I87" i="3"/>
  <c r="J87" i="3"/>
  <c r="K87" i="3"/>
  <c r="L87" i="3"/>
  <c r="C88" i="3"/>
  <c r="D88" i="3"/>
  <c r="E88" i="3"/>
  <c r="F88" i="3"/>
  <c r="G88" i="3"/>
  <c r="H88" i="3"/>
  <c r="I88" i="3"/>
  <c r="J88" i="3"/>
  <c r="K88" i="3"/>
  <c r="L88" i="3"/>
  <c r="C89" i="3"/>
  <c r="D89" i="3"/>
  <c r="E89" i="3"/>
  <c r="F89" i="3"/>
  <c r="G89" i="3"/>
  <c r="H89" i="3"/>
  <c r="I89" i="3"/>
  <c r="J89" i="3"/>
  <c r="K89" i="3"/>
  <c r="L89" i="3"/>
  <c r="C90" i="3"/>
  <c r="D90" i="3"/>
  <c r="E90" i="3"/>
  <c r="F90" i="3"/>
  <c r="G90" i="3"/>
  <c r="H90" i="3"/>
  <c r="I90" i="3"/>
  <c r="J90" i="3"/>
  <c r="K90" i="3"/>
  <c r="L90" i="3"/>
  <c r="C91" i="3"/>
  <c r="D91" i="3"/>
  <c r="E91" i="3"/>
  <c r="F91" i="3"/>
  <c r="G91" i="3"/>
  <c r="H91" i="3"/>
  <c r="I91" i="3"/>
  <c r="J91" i="3"/>
  <c r="K91" i="3"/>
  <c r="L91" i="3"/>
  <c r="C92" i="3"/>
  <c r="D92" i="3"/>
  <c r="E92" i="3"/>
  <c r="F92" i="3"/>
  <c r="G92" i="3"/>
  <c r="H92" i="3"/>
  <c r="I92" i="3"/>
  <c r="J92" i="3"/>
  <c r="K92" i="3"/>
  <c r="L92" i="3"/>
  <c r="C93" i="3"/>
  <c r="D93" i="3"/>
  <c r="E93" i="3"/>
  <c r="F93" i="3"/>
  <c r="G93" i="3"/>
  <c r="H93" i="3"/>
  <c r="I93" i="3"/>
  <c r="J93" i="3"/>
  <c r="K93" i="3"/>
  <c r="L93" i="3"/>
  <c r="C94" i="3"/>
  <c r="D94" i="3"/>
  <c r="E94" i="3"/>
  <c r="F94" i="3"/>
  <c r="G94" i="3"/>
  <c r="H94" i="3"/>
  <c r="I94" i="3"/>
  <c r="J94" i="3"/>
  <c r="K94" i="3"/>
  <c r="L94" i="3"/>
  <c r="C95" i="3"/>
  <c r="D95" i="3"/>
  <c r="E95" i="3"/>
  <c r="F95" i="3"/>
  <c r="G95" i="3"/>
  <c r="H95" i="3"/>
  <c r="I95" i="3"/>
  <c r="J95" i="3"/>
  <c r="K95" i="3"/>
  <c r="L95" i="3"/>
  <c r="C96" i="3"/>
  <c r="D96" i="3"/>
  <c r="E96" i="3"/>
  <c r="F96" i="3"/>
  <c r="G96" i="3"/>
  <c r="H96" i="3"/>
  <c r="I96" i="3"/>
  <c r="J96" i="3"/>
  <c r="K96" i="3"/>
  <c r="L96" i="3"/>
  <c r="C97" i="3"/>
  <c r="D97" i="3"/>
  <c r="E97" i="3"/>
  <c r="F97" i="3"/>
  <c r="G97" i="3"/>
  <c r="H97" i="3"/>
  <c r="I97" i="3"/>
  <c r="J97" i="3"/>
  <c r="K97" i="3"/>
  <c r="L97" i="3"/>
  <c r="C98" i="3"/>
  <c r="D98" i="3"/>
  <c r="E98" i="3"/>
  <c r="F98" i="3"/>
  <c r="G98" i="3"/>
  <c r="H98" i="3"/>
  <c r="I98" i="3"/>
  <c r="J98" i="3"/>
  <c r="K98" i="3"/>
  <c r="L98" i="3"/>
  <c r="D3" i="3"/>
  <c r="E3" i="3"/>
  <c r="F3" i="3"/>
  <c r="G3" i="3"/>
  <c r="H3" i="3"/>
  <c r="I3" i="3"/>
  <c r="J3" i="3"/>
  <c r="K3" i="3"/>
  <c r="L3" i="3"/>
  <c r="C3" i="3"/>
  <c r="B6" i="14" l="1"/>
  <c r="B10" i="14"/>
  <c r="B14" i="14"/>
  <c r="B18" i="14"/>
  <c r="B22" i="14"/>
  <c r="B26" i="14"/>
  <c r="B30" i="14"/>
  <c r="B34" i="14"/>
  <c r="B38" i="14"/>
  <c r="B42" i="14"/>
  <c r="B46" i="14"/>
  <c r="B50" i="14"/>
  <c r="B54" i="14"/>
  <c r="B58" i="14"/>
  <c r="B62" i="14"/>
  <c r="B66" i="14"/>
  <c r="B70" i="14"/>
  <c r="B74" i="14"/>
  <c r="B78" i="14"/>
  <c r="B82" i="14"/>
  <c r="B86" i="14"/>
  <c r="B2" i="4"/>
  <c r="B2" i="12"/>
  <c r="B73" i="14" l="1"/>
  <c r="B69" i="14"/>
  <c r="B65" i="14"/>
  <c r="B61" i="14"/>
  <c r="B57" i="14"/>
  <c r="B49" i="14"/>
  <c r="B45" i="14"/>
  <c r="B41" i="14"/>
  <c r="B37" i="14"/>
  <c r="B81" i="14"/>
  <c r="B77" i="14"/>
  <c r="B53" i="14"/>
  <c r="B33" i="14"/>
  <c r="B25" i="14"/>
  <c r="B21" i="14"/>
  <c r="B17" i="14"/>
  <c r="B13" i="14"/>
  <c r="B9" i="14"/>
  <c r="B5" i="14"/>
  <c r="B2" i="14"/>
  <c r="B85" i="14"/>
  <c r="B29" i="14"/>
  <c r="B88" i="14"/>
  <c r="B84" i="14"/>
  <c r="B3" i="14"/>
  <c r="B7" i="14"/>
  <c r="B11" i="14"/>
  <c r="B15" i="14"/>
  <c r="B19" i="14"/>
  <c r="B23" i="14"/>
  <c r="B27" i="14"/>
  <c r="B31" i="14"/>
  <c r="B35" i="14"/>
  <c r="B39" i="14"/>
  <c r="B43" i="14"/>
  <c r="B47" i="14"/>
  <c r="B51" i="14"/>
  <c r="B55" i="14"/>
  <c r="B59" i="14"/>
  <c r="B63" i="14"/>
  <c r="B67" i="14"/>
  <c r="B71" i="14"/>
  <c r="B75" i="14"/>
  <c r="B79" i="14"/>
  <c r="B83" i="14"/>
  <c r="B80" i="14"/>
  <c r="B4" i="14"/>
  <c r="B8" i="14"/>
  <c r="B12" i="14"/>
  <c r="B16" i="14"/>
  <c r="B20" i="14"/>
  <c r="B24" i="14"/>
  <c r="B28" i="14"/>
  <c r="B32" i="14"/>
  <c r="B36" i="14"/>
  <c r="B40" i="14"/>
  <c r="B44" i="14"/>
  <c r="B48" i="14"/>
  <c r="B52" i="14"/>
  <c r="B56" i="14"/>
  <c r="B60" i="14"/>
  <c r="B64" i="14"/>
  <c r="B68" i="14"/>
  <c r="B72" i="14"/>
  <c r="B76" i="14"/>
  <c r="B87" i="14"/>
  <c r="B13" i="11" l="1"/>
  <c r="B11" i="11"/>
  <c r="N3" i="12" l="1"/>
  <c r="AB97" i="3"/>
  <c r="AA97" i="3"/>
  <c r="AB95" i="3"/>
  <c r="AA95" i="3"/>
  <c r="AB93" i="3"/>
  <c r="AA93" i="3"/>
  <c r="AB91" i="3"/>
  <c r="AA91" i="3"/>
  <c r="AB89" i="3"/>
  <c r="AA89" i="3"/>
  <c r="AB87" i="3"/>
  <c r="AA87" i="3"/>
  <c r="AB85" i="3"/>
  <c r="AA85" i="3"/>
  <c r="AB83" i="3"/>
  <c r="AA83" i="3"/>
  <c r="AB81" i="3"/>
  <c r="AA81" i="3"/>
  <c r="AB79" i="3"/>
  <c r="AA79" i="3"/>
  <c r="AB77" i="3"/>
  <c r="AA77" i="3"/>
  <c r="AB75" i="3"/>
  <c r="AA75" i="3"/>
  <c r="AB73" i="3"/>
  <c r="AA73" i="3"/>
  <c r="AB71" i="3"/>
  <c r="AA71" i="3"/>
  <c r="AB69" i="3"/>
  <c r="AA69" i="3"/>
  <c r="AB67" i="3"/>
  <c r="AA67" i="3"/>
  <c r="AB65" i="3"/>
  <c r="AA65" i="3"/>
  <c r="AB63" i="3"/>
  <c r="AA63" i="3"/>
  <c r="AB61" i="3"/>
  <c r="AA61" i="3"/>
  <c r="AB59" i="3"/>
  <c r="AA59" i="3"/>
  <c r="AB57" i="3"/>
  <c r="AA57" i="3"/>
  <c r="AB55" i="3"/>
  <c r="AA55" i="3"/>
  <c r="AB53" i="3"/>
  <c r="AA53" i="3"/>
  <c r="AB51" i="3"/>
  <c r="AA51" i="3"/>
  <c r="AB49" i="3"/>
  <c r="AA49" i="3"/>
  <c r="AB47" i="3"/>
  <c r="AA47" i="3"/>
  <c r="AB45" i="3"/>
  <c r="AA45" i="3"/>
  <c r="AB43" i="3"/>
  <c r="AA43" i="3"/>
  <c r="AB41" i="3"/>
  <c r="AA41" i="3"/>
  <c r="AB39" i="3"/>
  <c r="AA39" i="3"/>
  <c r="AB37" i="3"/>
  <c r="AA37" i="3"/>
  <c r="AB35" i="3"/>
  <c r="AA35" i="3"/>
  <c r="AB33" i="3"/>
  <c r="AA33" i="3"/>
  <c r="AB31" i="3"/>
  <c r="AA31" i="3"/>
  <c r="AB29" i="3"/>
  <c r="AA29" i="3"/>
  <c r="AB27" i="3"/>
  <c r="AA27" i="3"/>
  <c r="AB25" i="3"/>
  <c r="AA25" i="3"/>
  <c r="AB23" i="3"/>
  <c r="AA23" i="3"/>
  <c r="AB21" i="3"/>
  <c r="AA21" i="3"/>
  <c r="AB19" i="3"/>
  <c r="AA19" i="3"/>
  <c r="AB17" i="3"/>
  <c r="AA17" i="3"/>
  <c r="AB15" i="3"/>
  <c r="AA15" i="3"/>
  <c r="AB13" i="3"/>
  <c r="AA13" i="3"/>
  <c r="AB11" i="3"/>
  <c r="AA11" i="3"/>
  <c r="AB9" i="3"/>
  <c r="AA9" i="3"/>
  <c r="AB7" i="3"/>
  <c r="AA7" i="3"/>
  <c r="AB5" i="3"/>
  <c r="AA5" i="3"/>
  <c r="AB3" i="3"/>
  <c r="AA3" i="3"/>
  <c r="AB98" i="3"/>
  <c r="AA98" i="3"/>
  <c r="AB96" i="3"/>
  <c r="AA96" i="3"/>
  <c r="AB94" i="3"/>
  <c r="AA94" i="3"/>
  <c r="AB92" i="3"/>
  <c r="AA92" i="3"/>
  <c r="AB90" i="3"/>
  <c r="AA90" i="3"/>
  <c r="AB88" i="3"/>
  <c r="AA88" i="3"/>
  <c r="AB86" i="3"/>
  <c r="AA86" i="3"/>
  <c r="AB84" i="3"/>
  <c r="AA84" i="3"/>
  <c r="AB82" i="3"/>
  <c r="AA82" i="3"/>
  <c r="AB80" i="3"/>
  <c r="AA80" i="3"/>
  <c r="AB78" i="3"/>
  <c r="AA78" i="3"/>
  <c r="AB76" i="3"/>
  <c r="AA76" i="3"/>
  <c r="AB74" i="3"/>
  <c r="AA74" i="3"/>
  <c r="AB72" i="3"/>
  <c r="AA72" i="3"/>
  <c r="AB70" i="3"/>
  <c r="AA70" i="3"/>
  <c r="AB68" i="3"/>
  <c r="AA68" i="3"/>
  <c r="AB66" i="3"/>
  <c r="AA66" i="3"/>
  <c r="AB64" i="3"/>
  <c r="AA64" i="3"/>
  <c r="AB62" i="3"/>
  <c r="AA62" i="3"/>
  <c r="AB60" i="3"/>
  <c r="AA60" i="3"/>
  <c r="AB58" i="3"/>
  <c r="AA58" i="3"/>
  <c r="AB56" i="3"/>
  <c r="AA56" i="3"/>
  <c r="AB54" i="3"/>
  <c r="AA54" i="3"/>
  <c r="AB52" i="3"/>
  <c r="AA52" i="3"/>
  <c r="AB50" i="3"/>
  <c r="AA50" i="3"/>
  <c r="AB48" i="3"/>
  <c r="AA48" i="3"/>
  <c r="AB46" i="3"/>
  <c r="AA46" i="3"/>
  <c r="AB44" i="3"/>
  <c r="AA44" i="3"/>
  <c r="AB42" i="3"/>
  <c r="AA42" i="3"/>
  <c r="AB40" i="3"/>
  <c r="AA40" i="3"/>
  <c r="AB38" i="3"/>
  <c r="AA38" i="3"/>
  <c r="AB36" i="3"/>
  <c r="AA36" i="3"/>
  <c r="AB34" i="3"/>
  <c r="AA34" i="3"/>
  <c r="AB32" i="3"/>
  <c r="AA32" i="3"/>
  <c r="AB30" i="3"/>
  <c r="AA30" i="3"/>
  <c r="AB28" i="3"/>
  <c r="AA28" i="3"/>
  <c r="AB26" i="3"/>
  <c r="AA26" i="3"/>
  <c r="AB24" i="3"/>
  <c r="AA24" i="3"/>
  <c r="AB22" i="3"/>
  <c r="AA22" i="3"/>
  <c r="AB20" i="3"/>
  <c r="AA20" i="3"/>
  <c r="AB18" i="3"/>
  <c r="AA18" i="3"/>
  <c r="AB16" i="3"/>
  <c r="AA16" i="3"/>
  <c r="AB14" i="3"/>
  <c r="AA14" i="3"/>
  <c r="AB12" i="3"/>
  <c r="AA12" i="3"/>
  <c r="AB10" i="3"/>
  <c r="AA10" i="3"/>
  <c r="AB8" i="3"/>
  <c r="AA8" i="3"/>
  <c r="AB6" i="3"/>
  <c r="AA6" i="3"/>
  <c r="AB4" i="3"/>
  <c r="AA4" i="3"/>
  <c r="M98" i="3"/>
  <c r="N98" i="3"/>
  <c r="M86" i="3"/>
  <c r="N86" i="3"/>
  <c r="N84" i="3"/>
  <c r="M84" i="3"/>
  <c r="M82" i="3"/>
  <c r="N82" i="3"/>
  <c r="N80" i="3"/>
  <c r="M80" i="3"/>
  <c r="N72" i="3"/>
  <c r="M72" i="3"/>
  <c r="M70" i="3"/>
  <c r="N70" i="3"/>
  <c r="N68" i="3"/>
  <c r="M68" i="3"/>
  <c r="M66" i="3"/>
  <c r="N66" i="3"/>
  <c r="N64" i="3"/>
  <c r="M64" i="3"/>
  <c r="M62" i="3"/>
  <c r="N62" i="3"/>
  <c r="N60" i="3"/>
  <c r="M60" i="3"/>
  <c r="M58" i="3"/>
  <c r="N58" i="3"/>
  <c r="N56" i="3"/>
  <c r="M56" i="3"/>
  <c r="M54" i="3"/>
  <c r="N54" i="3"/>
  <c r="N52" i="3"/>
  <c r="M52" i="3"/>
  <c r="M50" i="3"/>
  <c r="N50" i="3"/>
  <c r="N48" i="3"/>
  <c r="M48" i="3"/>
  <c r="M46" i="3"/>
  <c r="N46" i="3"/>
  <c r="N44" i="3"/>
  <c r="M44" i="3"/>
  <c r="M42" i="3"/>
  <c r="N42" i="3"/>
  <c r="N40" i="3"/>
  <c r="M40" i="3"/>
  <c r="M38" i="3"/>
  <c r="N38" i="3"/>
  <c r="N36" i="3"/>
  <c r="M36" i="3"/>
  <c r="M34" i="3"/>
  <c r="N34" i="3"/>
  <c r="N32" i="3"/>
  <c r="M32" i="3"/>
  <c r="M30" i="3"/>
  <c r="N30" i="3"/>
  <c r="N28" i="3"/>
  <c r="M28" i="3"/>
  <c r="M26" i="3"/>
  <c r="N26" i="3"/>
  <c r="N24" i="3"/>
  <c r="M24" i="3"/>
  <c r="M22" i="3"/>
  <c r="N22" i="3"/>
  <c r="N20" i="3"/>
  <c r="M20" i="3"/>
  <c r="M18" i="3"/>
  <c r="N18" i="3"/>
  <c r="N16" i="3"/>
  <c r="M16" i="3"/>
  <c r="M14" i="3"/>
  <c r="N14" i="3"/>
  <c r="N12" i="3"/>
  <c r="M12" i="3"/>
  <c r="M10" i="3"/>
  <c r="N10" i="3"/>
  <c r="N8" i="3"/>
  <c r="M8" i="3"/>
  <c r="N6" i="3"/>
  <c r="M6" i="3"/>
  <c r="M4" i="3"/>
  <c r="N4" i="3"/>
  <c r="N76" i="3"/>
  <c r="M76" i="3"/>
  <c r="M74" i="3"/>
  <c r="N74" i="3"/>
  <c r="N93" i="3"/>
  <c r="M93" i="3"/>
  <c r="N91" i="3"/>
  <c r="M91" i="3"/>
  <c r="N33" i="3"/>
  <c r="M33" i="3"/>
  <c r="N31" i="3"/>
  <c r="M31" i="3"/>
  <c r="N29" i="3"/>
  <c r="M29" i="3"/>
  <c r="N27" i="3"/>
  <c r="M27" i="3"/>
  <c r="N25" i="3"/>
  <c r="M25" i="3"/>
  <c r="N23" i="3"/>
  <c r="M23" i="3"/>
  <c r="N21" i="3"/>
  <c r="M21" i="3"/>
  <c r="N19" i="3"/>
  <c r="M19" i="3"/>
  <c r="N17" i="3"/>
  <c r="M17" i="3"/>
  <c r="N15" i="3"/>
  <c r="M15" i="3"/>
  <c r="N13" i="3"/>
  <c r="M13" i="3"/>
  <c r="N11" i="3"/>
  <c r="M11" i="3"/>
  <c r="N9" i="3"/>
  <c r="M9" i="3"/>
  <c r="N7" i="3"/>
  <c r="M7" i="3"/>
  <c r="N5" i="3"/>
  <c r="M5" i="3"/>
  <c r="N96" i="3"/>
  <c r="M96" i="3"/>
  <c r="M94" i="3"/>
  <c r="N94" i="3"/>
  <c r="N92" i="3"/>
  <c r="M92" i="3"/>
  <c r="M90" i="3"/>
  <c r="N90" i="3"/>
  <c r="N88" i="3"/>
  <c r="M88" i="3"/>
  <c r="M78" i="3"/>
  <c r="N78" i="3"/>
  <c r="N97" i="3"/>
  <c r="M97" i="3"/>
  <c r="N95" i="3"/>
  <c r="M95" i="3"/>
  <c r="N89" i="3"/>
  <c r="M89" i="3"/>
  <c r="N87" i="3"/>
  <c r="M87" i="3"/>
  <c r="N85" i="3"/>
  <c r="M85" i="3"/>
  <c r="N83" i="3"/>
  <c r="M83" i="3"/>
  <c r="N81" i="3"/>
  <c r="M81" i="3"/>
  <c r="N79" i="3"/>
  <c r="M79" i="3"/>
  <c r="N77" i="3"/>
  <c r="M77" i="3"/>
  <c r="N75" i="3"/>
  <c r="M75" i="3"/>
  <c r="N73" i="3"/>
  <c r="M73" i="3"/>
  <c r="N71" i="3"/>
  <c r="M71" i="3"/>
  <c r="N69" i="3"/>
  <c r="M69" i="3"/>
  <c r="N67" i="3"/>
  <c r="M67" i="3"/>
  <c r="N65" i="3"/>
  <c r="M65" i="3"/>
  <c r="N63" i="3"/>
  <c r="M63" i="3"/>
  <c r="N61" i="3"/>
  <c r="M61" i="3"/>
  <c r="N59" i="3"/>
  <c r="M59" i="3"/>
  <c r="N57" i="3"/>
  <c r="M57" i="3"/>
  <c r="N55" i="3"/>
  <c r="M55" i="3"/>
  <c r="N53" i="3"/>
  <c r="M53" i="3"/>
  <c r="N51" i="3"/>
  <c r="M51" i="3"/>
  <c r="N49" i="3"/>
  <c r="M49" i="3"/>
  <c r="N47" i="3"/>
  <c r="M47" i="3"/>
  <c r="N45" i="3"/>
  <c r="M45" i="3"/>
  <c r="N43" i="3"/>
  <c r="M43" i="3"/>
  <c r="N41" i="3"/>
  <c r="M41" i="3"/>
  <c r="N39" i="3"/>
  <c r="M39" i="3"/>
  <c r="N37" i="3"/>
  <c r="M37" i="3"/>
  <c r="N35" i="3"/>
  <c r="M35" i="3"/>
  <c r="N3" i="3"/>
  <c r="M3" i="3"/>
  <c r="M3" i="12" s="1"/>
  <c r="AX5" i="3" l="1"/>
  <c r="AX7" i="3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6" i="3"/>
  <c r="AX10" i="3"/>
  <c r="AX14" i="3"/>
  <c r="AX18" i="3"/>
  <c r="AX22" i="3"/>
  <c r="AX26" i="3"/>
  <c r="AX30" i="3"/>
  <c r="AX34" i="3"/>
  <c r="AX38" i="3"/>
  <c r="AX40" i="3"/>
  <c r="AX42" i="3"/>
  <c r="AX44" i="3"/>
  <c r="AX46" i="3"/>
  <c r="AX48" i="3"/>
  <c r="AX50" i="3"/>
  <c r="AX52" i="3"/>
  <c r="AX54" i="3"/>
  <c r="AX4" i="3"/>
  <c r="AX12" i="3"/>
  <c r="AX20" i="3"/>
  <c r="AX28" i="3"/>
  <c r="AX36" i="3"/>
  <c r="AX39" i="3"/>
  <c r="AX43" i="3"/>
  <c r="AX47" i="3"/>
  <c r="AX51" i="3"/>
  <c r="AX56" i="3"/>
  <c r="AX58" i="3"/>
  <c r="AX60" i="3"/>
  <c r="AX62" i="3"/>
  <c r="AX64" i="3"/>
  <c r="AX66" i="3"/>
  <c r="AX68" i="3"/>
  <c r="AX70" i="3"/>
  <c r="AX72" i="3"/>
  <c r="AX74" i="3"/>
  <c r="AX76" i="3"/>
  <c r="AX78" i="3"/>
  <c r="AX80" i="3"/>
  <c r="AX82" i="3"/>
  <c r="AX84" i="3"/>
  <c r="AX86" i="3"/>
  <c r="AX88" i="3"/>
  <c r="AX90" i="3"/>
  <c r="AX92" i="3"/>
  <c r="AX94" i="3"/>
  <c r="AX96" i="3"/>
  <c r="AX98" i="3"/>
  <c r="AX24" i="3"/>
  <c r="AX53" i="3"/>
  <c r="AX3" i="3"/>
  <c r="AX32" i="3"/>
  <c r="AX41" i="3"/>
  <c r="AX49" i="3"/>
  <c r="AX55" i="3"/>
  <c r="AX59" i="3"/>
  <c r="AX63" i="3"/>
  <c r="AX67" i="3"/>
  <c r="AX71" i="3"/>
  <c r="AX75" i="3"/>
  <c r="AX79" i="3"/>
  <c r="AX83" i="3"/>
  <c r="AX87" i="3"/>
  <c r="AX91" i="3"/>
  <c r="AX95" i="3"/>
  <c r="AX8" i="3"/>
  <c r="AX16" i="3"/>
  <c r="AX45" i="3"/>
  <c r="AX61" i="3"/>
  <c r="AX69" i="3"/>
  <c r="AX77" i="3"/>
  <c r="AX85" i="3"/>
  <c r="AX93" i="3"/>
  <c r="AX57" i="3"/>
  <c r="AX65" i="3"/>
  <c r="AX73" i="3"/>
  <c r="AX81" i="3"/>
  <c r="AX89" i="3"/>
  <c r="AX97" i="3"/>
  <c r="AQ4" i="3"/>
  <c r="AQ6" i="3"/>
  <c r="AQ8" i="3"/>
  <c r="AQ10" i="3"/>
  <c r="AQ12" i="3"/>
  <c r="AQ14" i="3"/>
  <c r="AQ16" i="3"/>
  <c r="AQ18" i="3"/>
  <c r="AQ20" i="3"/>
  <c r="AQ22" i="3"/>
  <c r="AQ24" i="3"/>
  <c r="AQ26" i="3"/>
  <c r="AQ28" i="3"/>
  <c r="AQ30" i="3"/>
  <c r="AQ32" i="3"/>
  <c r="AQ34" i="3"/>
  <c r="AQ36" i="3"/>
  <c r="AQ5" i="3"/>
  <c r="AQ9" i="3"/>
  <c r="AQ13" i="3"/>
  <c r="AQ17" i="3"/>
  <c r="AQ21" i="3"/>
  <c r="AQ25" i="3"/>
  <c r="AQ29" i="3"/>
  <c r="AQ33" i="3"/>
  <c r="AQ37" i="3"/>
  <c r="AQ39" i="3"/>
  <c r="AQ41" i="3"/>
  <c r="AQ43" i="3"/>
  <c r="AQ45" i="3"/>
  <c r="AQ47" i="3"/>
  <c r="AQ49" i="3"/>
  <c r="AQ51" i="3"/>
  <c r="AQ11" i="3"/>
  <c r="AQ19" i="3"/>
  <c r="AQ27" i="3"/>
  <c r="AQ35" i="3"/>
  <c r="AQ38" i="3"/>
  <c r="AQ42" i="3"/>
  <c r="AQ46" i="3"/>
  <c r="AQ50" i="3"/>
  <c r="AQ54" i="3"/>
  <c r="AQ55" i="3"/>
  <c r="AQ57" i="3"/>
  <c r="AQ59" i="3"/>
  <c r="AQ61" i="3"/>
  <c r="AQ63" i="3"/>
  <c r="AQ65" i="3"/>
  <c r="AQ67" i="3"/>
  <c r="AQ69" i="3"/>
  <c r="AQ71" i="3"/>
  <c r="AQ73" i="3"/>
  <c r="AQ75" i="3"/>
  <c r="AQ77" i="3"/>
  <c r="AQ79" i="3"/>
  <c r="AQ81" i="3"/>
  <c r="AQ83" i="3"/>
  <c r="AQ85" i="3"/>
  <c r="AQ87" i="3"/>
  <c r="AQ89" i="3"/>
  <c r="AQ91" i="3"/>
  <c r="AQ93" i="3"/>
  <c r="AQ95" i="3"/>
  <c r="AQ97" i="3"/>
  <c r="AQ7" i="3"/>
  <c r="AQ23" i="3"/>
  <c r="AQ31" i="3"/>
  <c r="AQ53" i="3"/>
  <c r="AQ3" i="3"/>
  <c r="AQ15" i="3"/>
  <c r="AQ40" i="3"/>
  <c r="AQ48" i="3"/>
  <c r="AQ58" i="3"/>
  <c r="AQ62" i="3"/>
  <c r="AQ66" i="3"/>
  <c r="AQ70" i="3"/>
  <c r="AQ74" i="3"/>
  <c r="AQ78" i="3"/>
  <c r="AQ82" i="3"/>
  <c r="AQ86" i="3"/>
  <c r="AQ90" i="3"/>
  <c r="AQ94" i="3"/>
  <c r="AQ98" i="3"/>
  <c r="AQ44" i="3"/>
  <c r="AQ52" i="3"/>
  <c r="AQ56" i="3"/>
  <c r="AQ60" i="3"/>
  <c r="AQ68" i="3"/>
  <c r="AQ76" i="3"/>
  <c r="AQ84" i="3"/>
  <c r="AQ92" i="3"/>
  <c r="AQ64" i="3"/>
  <c r="AQ72" i="3"/>
  <c r="AQ80" i="3"/>
  <c r="AQ88" i="3"/>
  <c r="AQ96" i="3"/>
  <c r="AY4" i="3"/>
  <c r="AY6" i="3"/>
  <c r="AY8" i="3"/>
  <c r="AY10" i="3"/>
  <c r="AY12" i="3"/>
  <c r="AY14" i="3"/>
  <c r="AY16" i="3"/>
  <c r="AY18" i="3"/>
  <c r="AY20" i="3"/>
  <c r="AY22" i="3"/>
  <c r="AY24" i="3"/>
  <c r="AY26" i="3"/>
  <c r="AY28" i="3"/>
  <c r="AY30" i="3"/>
  <c r="AY32" i="3"/>
  <c r="AY34" i="3"/>
  <c r="AY36" i="3"/>
  <c r="AY5" i="3"/>
  <c r="AY9" i="3"/>
  <c r="AY13" i="3"/>
  <c r="AY17" i="3"/>
  <c r="AY21" i="3"/>
  <c r="AY25" i="3"/>
  <c r="AY29" i="3"/>
  <c r="AY33" i="3"/>
  <c r="AY37" i="3"/>
  <c r="AY39" i="3"/>
  <c r="AY41" i="3"/>
  <c r="AY43" i="3"/>
  <c r="AY45" i="3"/>
  <c r="AY47" i="3"/>
  <c r="AY49" i="3"/>
  <c r="AY51" i="3"/>
  <c r="AY7" i="3"/>
  <c r="AY15" i="3"/>
  <c r="AY23" i="3"/>
  <c r="AY31" i="3"/>
  <c r="AY38" i="3"/>
  <c r="AY42" i="3"/>
  <c r="AY46" i="3"/>
  <c r="AY50" i="3"/>
  <c r="AY55" i="3"/>
  <c r="AY57" i="3"/>
  <c r="AY59" i="3"/>
  <c r="AY61" i="3"/>
  <c r="AY63" i="3"/>
  <c r="AY65" i="3"/>
  <c r="AY67" i="3"/>
  <c r="AY69" i="3"/>
  <c r="AY71" i="3"/>
  <c r="AY73" i="3"/>
  <c r="AY75" i="3"/>
  <c r="AY77" i="3"/>
  <c r="AY79" i="3"/>
  <c r="AY81" i="3"/>
  <c r="AY83" i="3"/>
  <c r="AY85" i="3"/>
  <c r="AY87" i="3"/>
  <c r="AY89" i="3"/>
  <c r="AY91" i="3"/>
  <c r="AY93" i="3"/>
  <c r="AY95" i="3"/>
  <c r="AY97" i="3"/>
  <c r="AY19" i="3"/>
  <c r="AY27" i="3"/>
  <c r="AY35" i="3"/>
  <c r="AY11" i="3"/>
  <c r="AY44" i="3"/>
  <c r="AY54" i="3"/>
  <c r="AY58" i="3"/>
  <c r="AY62" i="3"/>
  <c r="AY66" i="3"/>
  <c r="AY70" i="3"/>
  <c r="AY74" i="3"/>
  <c r="AY78" i="3"/>
  <c r="AY82" i="3"/>
  <c r="AY86" i="3"/>
  <c r="AY90" i="3"/>
  <c r="AY94" i="3"/>
  <c r="AY98" i="3"/>
  <c r="AY52" i="3"/>
  <c r="AY53" i="3"/>
  <c r="AY3" i="3"/>
  <c r="AY40" i="3"/>
  <c r="AY48" i="3"/>
  <c r="AY56" i="3"/>
  <c r="AY60" i="3"/>
  <c r="AY64" i="3"/>
  <c r="AY72" i="3"/>
  <c r="AY80" i="3"/>
  <c r="AY88" i="3"/>
  <c r="AY96" i="3"/>
  <c r="AY68" i="3"/>
  <c r="AY76" i="3"/>
  <c r="AY84" i="3"/>
  <c r="AY92" i="3"/>
  <c r="AR4" i="3"/>
  <c r="AR6" i="3"/>
  <c r="AR8" i="3"/>
  <c r="AR10" i="3"/>
  <c r="AR12" i="3"/>
  <c r="AR14" i="3"/>
  <c r="AR16" i="3"/>
  <c r="AR18" i="3"/>
  <c r="AR20" i="3"/>
  <c r="AR22" i="3"/>
  <c r="AR24" i="3"/>
  <c r="AR26" i="3"/>
  <c r="AR28" i="3"/>
  <c r="AR30" i="3"/>
  <c r="AR32" i="3"/>
  <c r="AR34" i="3"/>
  <c r="AR36" i="3"/>
  <c r="AR5" i="3"/>
  <c r="AR9" i="3"/>
  <c r="AR13" i="3"/>
  <c r="AR17" i="3"/>
  <c r="AR21" i="3"/>
  <c r="AR25" i="3"/>
  <c r="AR29" i="3"/>
  <c r="AR33" i="3"/>
  <c r="AR37" i="3"/>
  <c r="AR39" i="3"/>
  <c r="AR41" i="3"/>
  <c r="AR43" i="3"/>
  <c r="AR45" i="3"/>
  <c r="AR47" i="3"/>
  <c r="AR49" i="3"/>
  <c r="AR51" i="3"/>
  <c r="AR53" i="3"/>
  <c r="AR3" i="3"/>
  <c r="AR11" i="3"/>
  <c r="AR19" i="3"/>
  <c r="AR27" i="3"/>
  <c r="AR35" i="3"/>
  <c r="AR38" i="3"/>
  <c r="AR42" i="3"/>
  <c r="AR46" i="3"/>
  <c r="AR50" i="3"/>
  <c r="AR54" i="3"/>
  <c r="AR55" i="3"/>
  <c r="AR57" i="3"/>
  <c r="AR59" i="3"/>
  <c r="AR61" i="3"/>
  <c r="AR63" i="3"/>
  <c r="AR65" i="3"/>
  <c r="AR67" i="3"/>
  <c r="AR69" i="3"/>
  <c r="AR71" i="3"/>
  <c r="AR73" i="3"/>
  <c r="AR75" i="3"/>
  <c r="AR77" i="3"/>
  <c r="AR79" i="3"/>
  <c r="AR81" i="3"/>
  <c r="AR83" i="3"/>
  <c r="AR85" i="3"/>
  <c r="AR87" i="3"/>
  <c r="AR89" i="3"/>
  <c r="AR91" i="3"/>
  <c r="AR93" i="3"/>
  <c r="AR95" i="3"/>
  <c r="AR97" i="3"/>
  <c r="AR31" i="3"/>
  <c r="AR7" i="3"/>
  <c r="AR40" i="3"/>
  <c r="AR48" i="3"/>
  <c r="AR58" i="3"/>
  <c r="AR62" i="3"/>
  <c r="AR66" i="3"/>
  <c r="AR70" i="3"/>
  <c r="AR74" i="3"/>
  <c r="AR78" i="3"/>
  <c r="AR82" i="3"/>
  <c r="AR86" i="3"/>
  <c r="AR90" i="3"/>
  <c r="AR94" i="3"/>
  <c r="AR98" i="3"/>
  <c r="AR15" i="3"/>
  <c r="AR44" i="3"/>
  <c r="AR52" i="3"/>
  <c r="AR56" i="3"/>
  <c r="AR68" i="3"/>
  <c r="AR76" i="3"/>
  <c r="AR84" i="3"/>
  <c r="AR92" i="3"/>
  <c r="AR23" i="3"/>
  <c r="AR60" i="3"/>
  <c r="AR64" i="3"/>
  <c r="AR72" i="3"/>
  <c r="AR80" i="3"/>
  <c r="AR88" i="3"/>
  <c r="AR96" i="3"/>
  <c r="AZ4" i="3"/>
  <c r="AZ6" i="3"/>
  <c r="AZ8" i="3"/>
  <c r="AZ10" i="3"/>
  <c r="AZ12" i="3"/>
  <c r="AZ14" i="3"/>
  <c r="AZ16" i="3"/>
  <c r="AZ18" i="3"/>
  <c r="AZ20" i="3"/>
  <c r="AZ22" i="3"/>
  <c r="AZ24" i="3"/>
  <c r="AZ26" i="3"/>
  <c r="AZ28" i="3"/>
  <c r="AZ30" i="3"/>
  <c r="AZ32" i="3"/>
  <c r="AZ34" i="3"/>
  <c r="AZ36" i="3"/>
  <c r="AZ5" i="3"/>
  <c r="AZ9" i="3"/>
  <c r="AZ13" i="3"/>
  <c r="AZ17" i="3"/>
  <c r="AZ21" i="3"/>
  <c r="AZ25" i="3"/>
  <c r="AZ29" i="3"/>
  <c r="AZ33" i="3"/>
  <c r="AZ37" i="3"/>
  <c r="AZ39" i="3"/>
  <c r="AZ41" i="3"/>
  <c r="AZ43" i="3"/>
  <c r="AZ45" i="3"/>
  <c r="AZ47" i="3"/>
  <c r="AZ49" i="3"/>
  <c r="AZ51" i="3"/>
  <c r="AZ53" i="3"/>
  <c r="AZ52" i="3"/>
  <c r="AZ3" i="3"/>
  <c r="AZ7" i="3"/>
  <c r="AZ15" i="3"/>
  <c r="AZ23" i="3"/>
  <c r="AZ31" i="3"/>
  <c r="AZ38" i="3"/>
  <c r="AZ42" i="3"/>
  <c r="AZ46" i="3"/>
  <c r="AZ50" i="3"/>
  <c r="AZ55" i="3"/>
  <c r="AZ57" i="3"/>
  <c r="AZ59" i="3"/>
  <c r="AZ61" i="3"/>
  <c r="AZ63" i="3"/>
  <c r="AZ65" i="3"/>
  <c r="AZ67" i="3"/>
  <c r="AZ69" i="3"/>
  <c r="AZ71" i="3"/>
  <c r="AZ73" i="3"/>
  <c r="AZ75" i="3"/>
  <c r="AZ77" i="3"/>
  <c r="AZ79" i="3"/>
  <c r="AZ81" i="3"/>
  <c r="AZ83" i="3"/>
  <c r="AZ85" i="3"/>
  <c r="AZ87" i="3"/>
  <c r="AZ89" i="3"/>
  <c r="AZ91" i="3"/>
  <c r="AZ93" i="3"/>
  <c r="AZ95" i="3"/>
  <c r="AZ97" i="3"/>
  <c r="AZ11" i="3"/>
  <c r="AZ19" i="3"/>
  <c r="AZ44" i="3"/>
  <c r="AZ54" i="3"/>
  <c r="AZ58" i="3"/>
  <c r="AZ62" i="3"/>
  <c r="AZ66" i="3"/>
  <c r="AZ70" i="3"/>
  <c r="AZ74" i="3"/>
  <c r="AZ78" i="3"/>
  <c r="AZ82" i="3"/>
  <c r="AZ86" i="3"/>
  <c r="AZ90" i="3"/>
  <c r="AZ94" i="3"/>
  <c r="AZ98" i="3"/>
  <c r="AZ27" i="3"/>
  <c r="AZ35" i="3"/>
  <c r="AZ64" i="3"/>
  <c r="AZ72" i="3"/>
  <c r="AZ80" i="3"/>
  <c r="AZ88" i="3"/>
  <c r="AZ96" i="3"/>
  <c r="AZ40" i="3"/>
  <c r="AZ56" i="3"/>
  <c r="AZ48" i="3"/>
  <c r="AZ60" i="3"/>
  <c r="AZ68" i="3"/>
  <c r="AZ76" i="3"/>
  <c r="AZ84" i="3"/>
  <c r="AZ92" i="3"/>
  <c r="AS5" i="3"/>
  <c r="AS7" i="3"/>
  <c r="AS9" i="3"/>
  <c r="AS11" i="3"/>
  <c r="AS13" i="3"/>
  <c r="AS15" i="3"/>
  <c r="AS17" i="3"/>
  <c r="AS19" i="3"/>
  <c r="AS21" i="3"/>
  <c r="AS23" i="3"/>
  <c r="AS25" i="3"/>
  <c r="AS27" i="3"/>
  <c r="AS29" i="3"/>
  <c r="AS31" i="3"/>
  <c r="AS33" i="3"/>
  <c r="AS35" i="3"/>
  <c r="AS37" i="3"/>
  <c r="AS4" i="3"/>
  <c r="AS8" i="3"/>
  <c r="AS12" i="3"/>
  <c r="AS16" i="3"/>
  <c r="AS20" i="3"/>
  <c r="AS24" i="3"/>
  <c r="AS28" i="3"/>
  <c r="AS32" i="3"/>
  <c r="AS36" i="3"/>
  <c r="AS38" i="3"/>
  <c r="AS40" i="3"/>
  <c r="AS42" i="3"/>
  <c r="AS44" i="3"/>
  <c r="AS46" i="3"/>
  <c r="AS48" i="3"/>
  <c r="AS50" i="3"/>
  <c r="AS52" i="3"/>
  <c r="AS6" i="3"/>
  <c r="AS14" i="3"/>
  <c r="AS22" i="3"/>
  <c r="AS30" i="3"/>
  <c r="AS41" i="3"/>
  <c r="AS45" i="3"/>
  <c r="AS49" i="3"/>
  <c r="AS56" i="3"/>
  <c r="AS58" i="3"/>
  <c r="AS60" i="3"/>
  <c r="AS62" i="3"/>
  <c r="AS64" i="3"/>
  <c r="AS66" i="3"/>
  <c r="AS68" i="3"/>
  <c r="AS70" i="3"/>
  <c r="AS72" i="3"/>
  <c r="AS74" i="3"/>
  <c r="AS76" i="3"/>
  <c r="AS78" i="3"/>
  <c r="AS80" i="3"/>
  <c r="AS82" i="3"/>
  <c r="AS84" i="3"/>
  <c r="AS86" i="3"/>
  <c r="AS88" i="3"/>
  <c r="AS90" i="3"/>
  <c r="AS92" i="3"/>
  <c r="AS94" i="3"/>
  <c r="AS96" i="3"/>
  <c r="AS98" i="3"/>
  <c r="AS3" i="3"/>
  <c r="AS10" i="3"/>
  <c r="AS18" i="3"/>
  <c r="AS26" i="3"/>
  <c r="AS34" i="3"/>
  <c r="AS43" i="3"/>
  <c r="AS51" i="3"/>
  <c r="AS57" i="3"/>
  <c r="AS61" i="3"/>
  <c r="AS65" i="3"/>
  <c r="AS69" i="3"/>
  <c r="AS73" i="3"/>
  <c r="AS77" i="3"/>
  <c r="AS81" i="3"/>
  <c r="AS85" i="3"/>
  <c r="AS89" i="3"/>
  <c r="AS93" i="3"/>
  <c r="AS97" i="3"/>
  <c r="AS39" i="3"/>
  <c r="AS47" i="3"/>
  <c r="AS53" i="3"/>
  <c r="AS54" i="3"/>
  <c r="AS55" i="3"/>
  <c r="AS59" i="3"/>
  <c r="AS63" i="3"/>
  <c r="AS71" i="3"/>
  <c r="AS79" i="3"/>
  <c r="AS87" i="3"/>
  <c r="AS95" i="3"/>
  <c r="AS67" i="3"/>
  <c r="AS75" i="3"/>
  <c r="AS83" i="3"/>
  <c r="AS91" i="3"/>
  <c r="AU4" i="3"/>
  <c r="AU6" i="3"/>
  <c r="AU8" i="3"/>
  <c r="AU10" i="3"/>
  <c r="AU12" i="3"/>
  <c r="AU14" i="3"/>
  <c r="AU16" i="3"/>
  <c r="AU18" i="3"/>
  <c r="AU20" i="3"/>
  <c r="AU22" i="3"/>
  <c r="AU24" i="3"/>
  <c r="AU26" i="3"/>
  <c r="AU28" i="3"/>
  <c r="AU30" i="3"/>
  <c r="AU32" i="3"/>
  <c r="AU34" i="3"/>
  <c r="AU36" i="3"/>
  <c r="AU7" i="3"/>
  <c r="AU11" i="3"/>
  <c r="AU15" i="3"/>
  <c r="AU19" i="3"/>
  <c r="AU23" i="3"/>
  <c r="AU27" i="3"/>
  <c r="AU31" i="3"/>
  <c r="AU35" i="3"/>
  <c r="AU39" i="3"/>
  <c r="AU41" i="3"/>
  <c r="AU43" i="3"/>
  <c r="AU45" i="3"/>
  <c r="AU47" i="3"/>
  <c r="AU49" i="3"/>
  <c r="AU51" i="3"/>
  <c r="AU9" i="3"/>
  <c r="AU17" i="3"/>
  <c r="AU25" i="3"/>
  <c r="AU33" i="3"/>
  <c r="AU40" i="3"/>
  <c r="AU44" i="3"/>
  <c r="AU48" i="3"/>
  <c r="AU52" i="3"/>
  <c r="AU53" i="3"/>
  <c r="AU55" i="3"/>
  <c r="AU57" i="3"/>
  <c r="AU59" i="3"/>
  <c r="AU61" i="3"/>
  <c r="AU63" i="3"/>
  <c r="AU65" i="3"/>
  <c r="AU67" i="3"/>
  <c r="AU69" i="3"/>
  <c r="AU71" i="3"/>
  <c r="AU73" i="3"/>
  <c r="AU75" i="3"/>
  <c r="AU77" i="3"/>
  <c r="AU79" i="3"/>
  <c r="AU81" i="3"/>
  <c r="AU83" i="3"/>
  <c r="AU85" i="3"/>
  <c r="AU87" i="3"/>
  <c r="AU89" i="3"/>
  <c r="AU91" i="3"/>
  <c r="AU93" i="3"/>
  <c r="AU95" i="3"/>
  <c r="AU97" i="3"/>
  <c r="AU13" i="3"/>
  <c r="AU38" i="3"/>
  <c r="AU5" i="3"/>
  <c r="AU21" i="3"/>
  <c r="AU29" i="3"/>
  <c r="AU37" i="3"/>
  <c r="AU46" i="3"/>
  <c r="AU56" i="3"/>
  <c r="AU60" i="3"/>
  <c r="AU64" i="3"/>
  <c r="AU68" i="3"/>
  <c r="AU72" i="3"/>
  <c r="AU76" i="3"/>
  <c r="AU80" i="3"/>
  <c r="AU84" i="3"/>
  <c r="AU88" i="3"/>
  <c r="AU92" i="3"/>
  <c r="AU96" i="3"/>
  <c r="AU42" i="3"/>
  <c r="AU50" i="3"/>
  <c r="AU58" i="3"/>
  <c r="AU66" i="3"/>
  <c r="AU74" i="3"/>
  <c r="AU82" i="3"/>
  <c r="AU90" i="3"/>
  <c r="AU98" i="3"/>
  <c r="AU62" i="3"/>
  <c r="AU70" i="3"/>
  <c r="AU78" i="3"/>
  <c r="AU86" i="3"/>
  <c r="AU94" i="3"/>
  <c r="AU54" i="3"/>
  <c r="AU3" i="3"/>
  <c r="AV4" i="3"/>
  <c r="AV6" i="3"/>
  <c r="AV8" i="3"/>
  <c r="AV10" i="3"/>
  <c r="AV12" i="3"/>
  <c r="AV14" i="3"/>
  <c r="AV16" i="3"/>
  <c r="AV18" i="3"/>
  <c r="AV20" i="3"/>
  <c r="AV22" i="3"/>
  <c r="AV24" i="3"/>
  <c r="AV26" i="3"/>
  <c r="AV28" i="3"/>
  <c r="AV30" i="3"/>
  <c r="AV32" i="3"/>
  <c r="AV34" i="3"/>
  <c r="AV36" i="3"/>
  <c r="AV7" i="3"/>
  <c r="AV11" i="3"/>
  <c r="AV15" i="3"/>
  <c r="AV19" i="3"/>
  <c r="AV23" i="3"/>
  <c r="AV27" i="3"/>
  <c r="AV31" i="3"/>
  <c r="AV35" i="3"/>
  <c r="AV39" i="3"/>
  <c r="AV41" i="3"/>
  <c r="AV43" i="3"/>
  <c r="AV45" i="3"/>
  <c r="AV47" i="3"/>
  <c r="AV49" i="3"/>
  <c r="AV51" i="3"/>
  <c r="AV53" i="3"/>
  <c r="AV54" i="3"/>
  <c r="AV3" i="3"/>
  <c r="AV9" i="3"/>
  <c r="AV17" i="3"/>
  <c r="AV25" i="3"/>
  <c r="AV33" i="3"/>
  <c r="AV40" i="3"/>
  <c r="AV44" i="3"/>
  <c r="AV48" i="3"/>
  <c r="AV52" i="3"/>
  <c r="AV55" i="3"/>
  <c r="AV57" i="3"/>
  <c r="AV59" i="3"/>
  <c r="AV61" i="3"/>
  <c r="AV63" i="3"/>
  <c r="AV65" i="3"/>
  <c r="AV67" i="3"/>
  <c r="AV69" i="3"/>
  <c r="AV71" i="3"/>
  <c r="AV73" i="3"/>
  <c r="AV75" i="3"/>
  <c r="AV77" i="3"/>
  <c r="AV79" i="3"/>
  <c r="AV81" i="3"/>
  <c r="AV83" i="3"/>
  <c r="AV85" i="3"/>
  <c r="AV87" i="3"/>
  <c r="AV89" i="3"/>
  <c r="AV91" i="3"/>
  <c r="AV93" i="3"/>
  <c r="AV95" i="3"/>
  <c r="AV97" i="3"/>
  <c r="AV5" i="3"/>
  <c r="AV37" i="3"/>
  <c r="AV13" i="3"/>
  <c r="AV38" i="3"/>
  <c r="AV46" i="3"/>
  <c r="AV56" i="3"/>
  <c r="AV60" i="3"/>
  <c r="AV64" i="3"/>
  <c r="AV68" i="3"/>
  <c r="AV72" i="3"/>
  <c r="AV76" i="3"/>
  <c r="AV80" i="3"/>
  <c r="AV84" i="3"/>
  <c r="AV88" i="3"/>
  <c r="AV92" i="3"/>
  <c r="AV96" i="3"/>
  <c r="AV21" i="3"/>
  <c r="AV50" i="3"/>
  <c r="AV58" i="3"/>
  <c r="AV66" i="3"/>
  <c r="AV74" i="3"/>
  <c r="AV82" i="3"/>
  <c r="AV90" i="3"/>
  <c r="AV98" i="3"/>
  <c r="AV29" i="3"/>
  <c r="AV42" i="3"/>
  <c r="AV62" i="3"/>
  <c r="AV70" i="3"/>
  <c r="AV78" i="3"/>
  <c r="AV86" i="3"/>
  <c r="AV94" i="3"/>
  <c r="AW5" i="3"/>
  <c r="AW7" i="3"/>
  <c r="AW9" i="3"/>
  <c r="AW11" i="3"/>
  <c r="AW13" i="3"/>
  <c r="AW15" i="3"/>
  <c r="AW17" i="3"/>
  <c r="AW19" i="3"/>
  <c r="AW21" i="3"/>
  <c r="AW23" i="3"/>
  <c r="AW25" i="3"/>
  <c r="AW27" i="3"/>
  <c r="AW29" i="3"/>
  <c r="AW31" i="3"/>
  <c r="AW33" i="3"/>
  <c r="AW35" i="3"/>
  <c r="AW37" i="3"/>
  <c r="AW6" i="3"/>
  <c r="AW10" i="3"/>
  <c r="AW14" i="3"/>
  <c r="AW18" i="3"/>
  <c r="AW22" i="3"/>
  <c r="AW26" i="3"/>
  <c r="AW30" i="3"/>
  <c r="AW34" i="3"/>
  <c r="AW38" i="3"/>
  <c r="AW40" i="3"/>
  <c r="AW42" i="3"/>
  <c r="AW44" i="3"/>
  <c r="AW46" i="3"/>
  <c r="AW48" i="3"/>
  <c r="AW50" i="3"/>
  <c r="AW4" i="3"/>
  <c r="AW12" i="3"/>
  <c r="AW20" i="3"/>
  <c r="AW28" i="3"/>
  <c r="AW36" i="3"/>
  <c r="AW39" i="3"/>
  <c r="AW43" i="3"/>
  <c r="AW47" i="3"/>
  <c r="AW51" i="3"/>
  <c r="AW56" i="3"/>
  <c r="AW58" i="3"/>
  <c r="AW60" i="3"/>
  <c r="AW62" i="3"/>
  <c r="AW64" i="3"/>
  <c r="AW66" i="3"/>
  <c r="AW68" i="3"/>
  <c r="AW70" i="3"/>
  <c r="AW72" i="3"/>
  <c r="AW74" i="3"/>
  <c r="AW76" i="3"/>
  <c r="AW78" i="3"/>
  <c r="AW80" i="3"/>
  <c r="AW82" i="3"/>
  <c r="AW84" i="3"/>
  <c r="AW86" i="3"/>
  <c r="AW88" i="3"/>
  <c r="AW90" i="3"/>
  <c r="AW92" i="3"/>
  <c r="AW94" i="3"/>
  <c r="AW96" i="3"/>
  <c r="AW98" i="3"/>
  <c r="AW16" i="3"/>
  <c r="AW53" i="3"/>
  <c r="AW54" i="3"/>
  <c r="AW3" i="3"/>
  <c r="AW8" i="3"/>
  <c r="AW24" i="3"/>
  <c r="AW32" i="3"/>
  <c r="AW41" i="3"/>
  <c r="AW49" i="3"/>
  <c r="AW52" i="3"/>
  <c r="AW55" i="3"/>
  <c r="AW59" i="3"/>
  <c r="AW63" i="3"/>
  <c r="AW67" i="3"/>
  <c r="AW71" i="3"/>
  <c r="AW75" i="3"/>
  <c r="AW79" i="3"/>
  <c r="AW83" i="3"/>
  <c r="AW87" i="3"/>
  <c r="AW91" i="3"/>
  <c r="AW95" i="3"/>
  <c r="AW45" i="3"/>
  <c r="AW57" i="3"/>
  <c r="AW61" i="3"/>
  <c r="AW69" i="3"/>
  <c r="AW77" i="3"/>
  <c r="AW85" i="3"/>
  <c r="AW93" i="3"/>
  <c r="AW65" i="3"/>
  <c r="AW73" i="3"/>
  <c r="AW81" i="3"/>
  <c r="AW89" i="3"/>
  <c r="AW97" i="3"/>
  <c r="AT5" i="3"/>
  <c r="AT7" i="3"/>
  <c r="AT9" i="3"/>
  <c r="AT11" i="3"/>
  <c r="AT13" i="3"/>
  <c r="AT15" i="3"/>
  <c r="AT17" i="3"/>
  <c r="AT19" i="3"/>
  <c r="AT21" i="3"/>
  <c r="AT23" i="3"/>
  <c r="AT25" i="3"/>
  <c r="AT27" i="3"/>
  <c r="AT29" i="3"/>
  <c r="AT31" i="3"/>
  <c r="AT33" i="3"/>
  <c r="AT35" i="3"/>
  <c r="AT37" i="3"/>
  <c r="AT4" i="3"/>
  <c r="AT8" i="3"/>
  <c r="AT12" i="3"/>
  <c r="AT16" i="3"/>
  <c r="AT20" i="3"/>
  <c r="AT24" i="3"/>
  <c r="AT28" i="3"/>
  <c r="AT32" i="3"/>
  <c r="AT36" i="3"/>
  <c r="AT38" i="3"/>
  <c r="AT40" i="3"/>
  <c r="AT42" i="3"/>
  <c r="AT44" i="3"/>
  <c r="AT46" i="3"/>
  <c r="AT48" i="3"/>
  <c r="AT50" i="3"/>
  <c r="AT52" i="3"/>
  <c r="AT54" i="3"/>
  <c r="AT6" i="3"/>
  <c r="AT14" i="3"/>
  <c r="AT22" i="3"/>
  <c r="AT30" i="3"/>
  <c r="AT41" i="3"/>
  <c r="AT45" i="3"/>
  <c r="AT49" i="3"/>
  <c r="AT56" i="3"/>
  <c r="AT58" i="3"/>
  <c r="AT60" i="3"/>
  <c r="AT62" i="3"/>
  <c r="AT64" i="3"/>
  <c r="AT66" i="3"/>
  <c r="AT68" i="3"/>
  <c r="AT70" i="3"/>
  <c r="AT72" i="3"/>
  <c r="AT74" i="3"/>
  <c r="AT76" i="3"/>
  <c r="AT78" i="3"/>
  <c r="AT80" i="3"/>
  <c r="AT82" i="3"/>
  <c r="AT84" i="3"/>
  <c r="AT86" i="3"/>
  <c r="AT88" i="3"/>
  <c r="AT90" i="3"/>
  <c r="AT92" i="3"/>
  <c r="AT94" i="3"/>
  <c r="AT96" i="3"/>
  <c r="AT98" i="3"/>
  <c r="AT18" i="3"/>
  <c r="AT26" i="3"/>
  <c r="AT43" i="3"/>
  <c r="AT51" i="3"/>
  <c r="AT57" i="3"/>
  <c r="AT61" i="3"/>
  <c r="AT65" i="3"/>
  <c r="AT69" i="3"/>
  <c r="AT73" i="3"/>
  <c r="AT77" i="3"/>
  <c r="AT81" i="3"/>
  <c r="AT85" i="3"/>
  <c r="AT89" i="3"/>
  <c r="AT93" i="3"/>
  <c r="AT97" i="3"/>
  <c r="AT34" i="3"/>
  <c r="AT10" i="3"/>
  <c r="AT55" i="3"/>
  <c r="AT39" i="3"/>
  <c r="AT59" i="3"/>
  <c r="AT63" i="3"/>
  <c r="AT71" i="3"/>
  <c r="AT79" i="3"/>
  <c r="AT87" i="3"/>
  <c r="AT95" i="3"/>
  <c r="AT47" i="3"/>
  <c r="AT53" i="3"/>
  <c r="AT3" i="3"/>
  <c r="AT67" i="3"/>
  <c r="AT75" i="3"/>
  <c r="AT83" i="3"/>
  <c r="AT91" i="3"/>
  <c r="AF26" i="3"/>
  <c r="AF28" i="3"/>
  <c r="AF30" i="3"/>
  <c r="AF32" i="3"/>
  <c r="AF34" i="3"/>
  <c r="AF36" i="3"/>
  <c r="AF38" i="3"/>
  <c r="AF40" i="3"/>
  <c r="AF42" i="3"/>
  <c r="AF44" i="3"/>
  <c r="AF46" i="3"/>
  <c r="AF48" i="3"/>
  <c r="AF50" i="3"/>
  <c r="AF52" i="3"/>
  <c r="AF54" i="3"/>
  <c r="AF56" i="3"/>
  <c r="AF58" i="3"/>
  <c r="AF57" i="3"/>
  <c r="AF27" i="3"/>
  <c r="AF31" i="3"/>
  <c r="AF35" i="3"/>
  <c r="AF39" i="3"/>
  <c r="AF43" i="3"/>
  <c r="AF47" i="3"/>
  <c r="AF55" i="3"/>
  <c r="AF61" i="3"/>
  <c r="AF63" i="3"/>
  <c r="AF65" i="3"/>
  <c r="AF67" i="3"/>
  <c r="AF69" i="3"/>
  <c r="AF71" i="3"/>
  <c r="AF73" i="3"/>
  <c r="AF75" i="3"/>
  <c r="AF77" i="3"/>
  <c r="AF79" i="3"/>
  <c r="AF81" i="3"/>
  <c r="AF83" i="3"/>
  <c r="AF85" i="3"/>
  <c r="AF87" i="3"/>
  <c r="AF78" i="3"/>
  <c r="AF86" i="3"/>
  <c r="AF88" i="3"/>
  <c r="AF90" i="3"/>
  <c r="AF92" i="3"/>
  <c r="AF94" i="3"/>
  <c r="AF96" i="3"/>
  <c r="AF4" i="3"/>
  <c r="AF6" i="3"/>
  <c r="AF8" i="3"/>
  <c r="AF10" i="3"/>
  <c r="AF12" i="3"/>
  <c r="AF14" i="3"/>
  <c r="AF16" i="3"/>
  <c r="AF18" i="3"/>
  <c r="AF20" i="3"/>
  <c r="AF22" i="3"/>
  <c r="AF24" i="3"/>
  <c r="AF33" i="3"/>
  <c r="AF41" i="3"/>
  <c r="AF49" i="3"/>
  <c r="AF59" i="3"/>
  <c r="AF60" i="3"/>
  <c r="AF64" i="3"/>
  <c r="AF68" i="3"/>
  <c r="AF72" i="3"/>
  <c r="AF76" i="3"/>
  <c r="AF84" i="3"/>
  <c r="AF53" i="3"/>
  <c r="AF82" i="3"/>
  <c r="AF89" i="3"/>
  <c r="AF93" i="3"/>
  <c r="AF97" i="3"/>
  <c r="AF7" i="3"/>
  <c r="AF11" i="3"/>
  <c r="AF15" i="3"/>
  <c r="AF19" i="3"/>
  <c r="AF23" i="3"/>
  <c r="AF25" i="3"/>
  <c r="AF74" i="3"/>
  <c r="AF29" i="3"/>
  <c r="AF62" i="3"/>
  <c r="AF70" i="3"/>
  <c r="AF80" i="3"/>
  <c r="AF37" i="3"/>
  <c r="AF91" i="3"/>
  <c r="AF95" i="3"/>
  <c r="AF5" i="3"/>
  <c r="AF9" i="3"/>
  <c r="AF13" i="3"/>
  <c r="AF17" i="3"/>
  <c r="AF21" i="3"/>
  <c r="AF45" i="3"/>
  <c r="AF51" i="3"/>
  <c r="AF66" i="3"/>
  <c r="AF3" i="3"/>
  <c r="AH27" i="3"/>
  <c r="AH29" i="3"/>
  <c r="AH31" i="3"/>
  <c r="AH33" i="3"/>
  <c r="AH35" i="3"/>
  <c r="AH37" i="3"/>
  <c r="AH39" i="3"/>
  <c r="AH41" i="3"/>
  <c r="AH43" i="3"/>
  <c r="AH45" i="3"/>
  <c r="AH47" i="3"/>
  <c r="AH49" i="3"/>
  <c r="AH51" i="3"/>
  <c r="AH53" i="3"/>
  <c r="AH55" i="3"/>
  <c r="AH57" i="3"/>
  <c r="AH59" i="3"/>
  <c r="AH52" i="3"/>
  <c r="AH26" i="3"/>
  <c r="AH30" i="3"/>
  <c r="AH34" i="3"/>
  <c r="AH38" i="3"/>
  <c r="AH42" i="3"/>
  <c r="AH46" i="3"/>
  <c r="AH50" i="3"/>
  <c r="AH58" i="3"/>
  <c r="AH60" i="3"/>
  <c r="AH62" i="3"/>
  <c r="AH64" i="3"/>
  <c r="AH66" i="3"/>
  <c r="AH68" i="3"/>
  <c r="AH70" i="3"/>
  <c r="AH72" i="3"/>
  <c r="AH74" i="3"/>
  <c r="AH76" i="3"/>
  <c r="AH78" i="3"/>
  <c r="AH80" i="3"/>
  <c r="AH82" i="3"/>
  <c r="AH84" i="3"/>
  <c r="AH86" i="3"/>
  <c r="AH81" i="3"/>
  <c r="AH89" i="3"/>
  <c r="AH91" i="3"/>
  <c r="AH93" i="3"/>
  <c r="AH95" i="3"/>
  <c r="AH97" i="3"/>
  <c r="AH5" i="3"/>
  <c r="AH7" i="3"/>
  <c r="AH9" i="3"/>
  <c r="AH11" i="3"/>
  <c r="AH13" i="3"/>
  <c r="AH15" i="3"/>
  <c r="AH17" i="3"/>
  <c r="AH19" i="3"/>
  <c r="AH21" i="3"/>
  <c r="AH23" i="3"/>
  <c r="AH25" i="3"/>
  <c r="AH28" i="3"/>
  <c r="AH36" i="3"/>
  <c r="AH44" i="3"/>
  <c r="AH63" i="3"/>
  <c r="AH67" i="3"/>
  <c r="AH71" i="3"/>
  <c r="AH79" i="3"/>
  <c r="AH87" i="3"/>
  <c r="AH3" i="3"/>
  <c r="AH40" i="3"/>
  <c r="AH56" i="3"/>
  <c r="AH85" i="3"/>
  <c r="AH88" i="3"/>
  <c r="AH92" i="3"/>
  <c r="AH96" i="3"/>
  <c r="AH6" i="3"/>
  <c r="AH10" i="3"/>
  <c r="AH14" i="3"/>
  <c r="AH18" i="3"/>
  <c r="AH22" i="3"/>
  <c r="AH20" i="3"/>
  <c r="AH61" i="3"/>
  <c r="AH48" i="3"/>
  <c r="AH65" i="3"/>
  <c r="AH73" i="3"/>
  <c r="AH83" i="3"/>
  <c r="AH54" i="3"/>
  <c r="AH77" i="3"/>
  <c r="AH90" i="3"/>
  <c r="AH94" i="3"/>
  <c r="AH4" i="3"/>
  <c r="AH8" i="3"/>
  <c r="AH12" i="3"/>
  <c r="AH16" i="3"/>
  <c r="AH24" i="3"/>
  <c r="AH32" i="3"/>
  <c r="AH69" i="3"/>
  <c r="AH75" i="3"/>
  <c r="AG27" i="3"/>
  <c r="AG29" i="3"/>
  <c r="AG31" i="3"/>
  <c r="AG33" i="3"/>
  <c r="AG35" i="3"/>
  <c r="AG37" i="3"/>
  <c r="AG39" i="3"/>
  <c r="AG41" i="3"/>
  <c r="AG43" i="3"/>
  <c r="AG45" i="3"/>
  <c r="AG47" i="3"/>
  <c r="AG49" i="3"/>
  <c r="AG26" i="3"/>
  <c r="AG30" i="3"/>
  <c r="AG34" i="3"/>
  <c r="AG38" i="3"/>
  <c r="AG42" i="3"/>
  <c r="AG46" i="3"/>
  <c r="AG50" i="3"/>
  <c r="AG51" i="3"/>
  <c r="AG58" i="3"/>
  <c r="AG59" i="3"/>
  <c r="AG60" i="3"/>
  <c r="AG62" i="3"/>
  <c r="AG64" i="3"/>
  <c r="AG66" i="3"/>
  <c r="AG68" i="3"/>
  <c r="AG70" i="3"/>
  <c r="AG72" i="3"/>
  <c r="AG74" i="3"/>
  <c r="AG56" i="3"/>
  <c r="AG57" i="3"/>
  <c r="AG28" i="3"/>
  <c r="AG36" i="3"/>
  <c r="AG44" i="3"/>
  <c r="AG63" i="3"/>
  <c r="AG67" i="3"/>
  <c r="AG71" i="3"/>
  <c r="AG79" i="3"/>
  <c r="AG80" i="3"/>
  <c r="AG87" i="3"/>
  <c r="AG3" i="3"/>
  <c r="AG77" i="3"/>
  <c r="AG78" i="3"/>
  <c r="AG85" i="3"/>
  <c r="AG86" i="3"/>
  <c r="AG88" i="3"/>
  <c r="AG90" i="3"/>
  <c r="AG92" i="3"/>
  <c r="AG94" i="3"/>
  <c r="AG96" i="3"/>
  <c r="AG4" i="3"/>
  <c r="AG6" i="3"/>
  <c r="AG8" i="3"/>
  <c r="AG10" i="3"/>
  <c r="AG12" i="3"/>
  <c r="AG14" i="3"/>
  <c r="AG16" i="3"/>
  <c r="AG18" i="3"/>
  <c r="AG20" i="3"/>
  <c r="AG22" i="3"/>
  <c r="AG24" i="3"/>
  <c r="AG32" i="3"/>
  <c r="AG40" i="3"/>
  <c r="AG48" i="3"/>
  <c r="AG54" i="3"/>
  <c r="AG55" i="3"/>
  <c r="AG52" i="3"/>
  <c r="AG65" i="3"/>
  <c r="AG73" i="3"/>
  <c r="AG83" i="3"/>
  <c r="AG84" i="3"/>
  <c r="AG91" i="3"/>
  <c r="AG95" i="3"/>
  <c r="AG9" i="3"/>
  <c r="AG17" i="3"/>
  <c r="AG25" i="3"/>
  <c r="AG53" i="3"/>
  <c r="AG81" i="3"/>
  <c r="AG82" i="3"/>
  <c r="AG89" i="3"/>
  <c r="AG93" i="3"/>
  <c r="AG97" i="3"/>
  <c r="AG7" i="3"/>
  <c r="AG11" i="3"/>
  <c r="AG15" i="3"/>
  <c r="AG19" i="3"/>
  <c r="AG23" i="3"/>
  <c r="AG61" i="3"/>
  <c r="AG69" i="3"/>
  <c r="AG75" i="3"/>
  <c r="AG76" i="3"/>
  <c r="AG5" i="3"/>
  <c r="AG13" i="3"/>
  <c r="AG21" i="3"/>
  <c r="AL27" i="3"/>
  <c r="AL29" i="3"/>
  <c r="AL31" i="3"/>
  <c r="AL33" i="3"/>
  <c r="AL35" i="3"/>
  <c r="AL37" i="3"/>
  <c r="AL39" i="3"/>
  <c r="AL41" i="3"/>
  <c r="AL43" i="3"/>
  <c r="AL45" i="3"/>
  <c r="AL47" i="3"/>
  <c r="AL49" i="3"/>
  <c r="AL51" i="3"/>
  <c r="AL53" i="3"/>
  <c r="AL55" i="3"/>
  <c r="AL57" i="3"/>
  <c r="AL59" i="3"/>
  <c r="AL50" i="3"/>
  <c r="AL58" i="3"/>
  <c r="AL28" i="3"/>
  <c r="AL32" i="3"/>
  <c r="AL36" i="3"/>
  <c r="AL40" i="3"/>
  <c r="AL44" i="3"/>
  <c r="AL48" i="3"/>
  <c r="AL56" i="3"/>
  <c r="AL60" i="3"/>
  <c r="AL62" i="3"/>
  <c r="AL64" i="3"/>
  <c r="AL66" i="3"/>
  <c r="AL68" i="3"/>
  <c r="AL70" i="3"/>
  <c r="AL72" i="3"/>
  <c r="AL74" i="3"/>
  <c r="AL76" i="3"/>
  <c r="AL78" i="3"/>
  <c r="AL80" i="3"/>
  <c r="AL82" i="3"/>
  <c r="AL84" i="3"/>
  <c r="AL86" i="3"/>
  <c r="AL54" i="3"/>
  <c r="AL79" i="3"/>
  <c r="AL87" i="3"/>
  <c r="AL89" i="3"/>
  <c r="AL91" i="3"/>
  <c r="AL93" i="3"/>
  <c r="AL95" i="3"/>
  <c r="AL97" i="3"/>
  <c r="AL5" i="3"/>
  <c r="AL7" i="3"/>
  <c r="AL9" i="3"/>
  <c r="AL11" i="3"/>
  <c r="AL13" i="3"/>
  <c r="AL15" i="3"/>
  <c r="AL17" i="3"/>
  <c r="AL19" i="3"/>
  <c r="AL21" i="3"/>
  <c r="AL23" i="3"/>
  <c r="AL25" i="3"/>
  <c r="AL26" i="3"/>
  <c r="AL34" i="3"/>
  <c r="AL42" i="3"/>
  <c r="AL52" i="3"/>
  <c r="AL61" i="3"/>
  <c r="AL65" i="3"/>
  <c r="AL69" i="3"/>
  <c r="AL73" i="3"/>
  <c r="AL77" i="3"/>
  <c r="AL85" i="3"/>
  <c r="AL3" i="3"/>
  <c r="AL46" i="3"/>
  <c r="AL75" i="3"/>
  <c r="AL90" i="3"/>
  <c r="AL94" i="3"/>
  <c r="AL4" i="3"/>
  <c r="AL8" i="3"/>
  <c r="AL12" i="3"/>
  <c r="AL16" i="3"/>
  <c r="AL20" i="3"/>
  <c r="AL24" i="3"/>
  <c r="AL38" i="3"/>
  <c r="AL67" i="3"/>
  <c r="AL63" i="3"/>
  <c r="AL71" i="3"/>
  <c r="AL30" i="3"/>
  <c r="AL83" i="3"/>
  <c r="AL88" i="3"/>
  <c r="AL92" i="3"/>
  <c r="AL96" i="3"/>
  <c r="AL6" i="3"/>
  <c r="AL10" i="3"/>
  <c r="AL14" i="3"/>
  <c r="AL18" i="3"/>
  <c r="AL22" i="3"/>
  <c r="AL81" i="3"/>
  <c r="AM26" i="3"/>
  <c r="AM28" i="3"/>
  <c r="AM30" i="3"/>
  <c r="AM32" i="3"/>
  <c r="AM34" i="3"/>
  <c r="AM36" i="3"/>
  <c r="AM38" i="3"/>
  <c r="AM40" i="3"/>
  <c r="AM42" i="3"/>
  <c r="AM44" i="3"/>
  <c r="AM46" i="3"/>
  <c r="AM48" i="3"/>
  <c r="AM27" i="3"/>
  <c r="AM31" i="3"/>
  <c r="AM35" i="3"/>
  <c r="AM39" i="3"/>
  <c r="AM43" i="3"/>
  <c r="AM47" i="3"/>
  <c r="AM51" i="3"/>
  <c r="AM52" i="3"/>
  <c r="AM59" i="3"/>
  <c r="AM61" i="3"/>
  <c r="AM63" i="3"/>
  <c r="AM65" i="3"/>
  <c r="AM67" i="3"/>
  <c r="AM69" i="3"/>
  <c r="AM71" i="3"/>
  <c r="AM73" i="3"/>
  <c r="AM50" i="3"/>
  <c r="AM57" i="3"/>
  <c r="AM58" i="3"/>
  <c r="AM29" i="3"/>
  <c r="AM37" i="3"/>
  <c r="AM45" i="3"/>
  <c r="AM55" i="3"/>
  <c r="AM56" i="3"/>
  <c r="AM60" i="3"/>
  <c r="AM64" i="3"/>
  <c r="AM68" i="3"/>
  <c r="AM72" i="3"/>
  <c r="AM80" i="3"/>
  <c r="AM81" i="3"/>
  <c r="AM53" i="3"/>
  <c r="AM54" i="3"/>
  <c r="AM78" i="3"/>
  <c r="AM79" i="3"/>
  <c r="AM86" i="3"/>
  <c r="AM87" i="3"/>
  <c r="AM89" i="3"/>
  <c r="AM91" i="3"/>
  <c r="AM93" i="3"/>
  <c r="AM95" i="3"/>
  <c r="AM97" i="3"/>
  <c r="AM5" i="3"/>
  <c r="AM7" i="3"/>
  <c r="AM9" i="3"/>
  <c r="AM11" i="3"/>
  <c r="AM13" i="3"/>
  <c r="AM15" i="3"/>
  <c r="AM17" i="3"/>
  <c r="AM19" i="3"/>
  <c r="AM21" i="3"/>
  <c r="AM23" i="3"/>
  <c r="AM25" i="3"/>
  <c r="AM33" i="3"/>
  <c r="AM41" i="3"/>
  <c r="AM49" i="3"/>
  <c r="AM66" i="3"/>
  <c r="AM76" i="3"/>
  <c r="AM77" i="3"/>
  <c r="AM83" i="3"/>
  <c r="AM92" i="3"/>
  <c r="AM96" i="3"/>
  <c r="AM10" i="3"/>
  <c r="AM18" i="3"/>
  <c r="AM3" i="3"/>
  <c r="AM74" i="3"/>
  <c r="AM75" i="3"/>
  <c r="AM90" i="3"/>
  <c r="AM94" i="3"/>
  <c r="AM4" i="3"/>
  <c r="AM8" i="3"/>
  <c r="AM12" i="3"/>
  <c r="AM16" i="3"/>
  <c r="AM20" i="3"/>
  <c r="AM24" i="3"/>
  <c r="AM62" i="3"/>
  <c r="AM70" i="3"/>
  <c r="AM84" i="3"/>
  <c r="AM85" i="3"/>
  <c r="AM82" i="3"/>
  <c r="AM88" i="3"/>
  <c r="AM6" i="3"/>
  <c r="AM14" i="3"/>
  <c r="AM22" i="3"/>
  <c r="AE26" i="3"/>
  <c r="AE28" i="3"/>
  <c r="AE30" i="3"/>
  <c r="AE32" i="3"/>
  <c r="AE34" i="3"/>
  <c r="AE36" i="3"/>
  <c r="AE38" i="3"/>
  <c r="AE40" i="3"/>
  <c r="AE42" i="3"/>
  <c r="AE44" i="3"/>
  <c r="AE46" i="3"/>
  <c r="AE48" i="3"/>
  <c r="AE50" i="3"/>
  <c r="AE27" i="3"/>
  <c r="AE31" i="3"/>
  <c r="AE35" i="3"/>
  <c r="AE39" i="3"/>
  <c r="AE43" i="3"/>
  <c r="AE47" i="3"/>
  <c r="AE55" i="3"/>
  <c r="AE56" i="3"/>
  <c r="AE61" i="3"/>
  <c r="AE63" i="3"/>
  <c r="AE65" i="3"/>
  <c r="AE67" i="3"/>
  <c r="AE69" i="3"/>
  <c r="AE71" i="3"/>
  <c r="AE73" i="3"/>
  <c r="AE53" i="3"/>
  <c r="AE54" i="3"/>
  <c r="AE33" i="3"/>
  <c r="AE41" i="3"/>
  <c r="AE49" i="3"/>
  <c r="AE59" i="3"/>
  <c r="AE60" i="3"/>
  <c r="AE64" i="3"/>
  <c r="AE68" i="3"/>
  <c r="AE72" i="3"/>
  <c r="AE76" i="3"/>
  <c r="AE77" i="3"/>
  <c r="AE84" i="3"/>
  <c r="AE85" i="3"/>
  <c r="AE57" i="3"/>
  <c r="AE58" i="3"/>
  <c r="AE75" i="3"/>
  <c r="AE82" i="3"/>
  <c r="AE83" i="3"/>
  <c r="AE89" i="3"/>
  <c r="AE91" i="3"/>
  <c r="AE93" i="3"/>
  <c r="AE95" i="3"/>
  <c r="AE97" i="3"/>
  <c r="AE5" i="3"/>
  <c r="AE7" i="3"/>
  <c r="AE9" i="3"/>
  <c r="AE11" i="3"/>
  <c r="AE13" i="3"/>
  <c r="AE15" i="3"/>
  <c r="AE17" i="3"/>
  <c r="AE19" i="3"/>
  <c r="AE21" i="3"/>
  <c r="AE23" i="3"/>
  <c r="AE25" i="3"/>
  <c r="AE29" i="3"/>
  <c r="AE37" i="3"/>
  <c r="AE45" i="3"/>
  <c r="AE51" i="3"/>
  <c r="AE52" i="3"/>
  <c r="AE62" i="3"/>
  <c r="AE70" i="3"/>
  <c r="AE80" i="3"/>
  <c r="AE81" i="3"/>
  <c r="AE86" i="3"/>
  <c r="AE88" i="3"/>
  <c r="AE6" i="3"/>
  <c r="AE14" i="3"/>
  <c r="AE22" i="3"/>
  <c r="AE78" i="3"/>
  <c r="AE79" i="3"/>
  <c r="AE90" i="3"/>
  <c r="AE94" i="3"/>
  <c r="AE4" i="3"/>
  <c r="AE8" i="3"/>
  <c r="AE12" i="3"/>
  <c r="AE16" i="3"/>
  <c r="AE20" i="3"/>
  <c r="AE24" i="3"/>
  <c r="AE3" i="3"/>
  <c r="AE66" i="3"/>
  <c r="AE74" i="3"/>
  <c r="AE87" i="3"/>
  <c r="AE92" i="3"/>
  <c r="AE96" i="3"/>
  <c r="AE10" i="3"/>
  <c r="AE18" i="3"/>
  <c r="AJ26" i="3"/>
  <c r="AJ28" i="3"/>
  <c r="AJ30" i="3"/>
  <c r="AJ32" i="3"/>
  <c r="AJ34" i="3"/>
  <c r="AJ36" i="3"/>
  <c r="AJ38" i="3"/>
  <c r="AJ40" i="3"/>
  <c r="AJ42" i="3"/>
  <c r="AJ44" i="3"/>
  <c r="AJ46" i="3"/>
  <c r="AJ48" i="3"/>
  <c r="AJ50" i="3"/>
  <c r="AJ52" i="3"/>
  <c r="AJ54" i="3"/>
  <c r="AJ56" i="3"/>
  <c r="AJ58" i="3"/>
  <c r="AJ55" i="3"/>
  <c r="AJ29" i="3"/>
  <c r="AJ33" i="3"/>
  <c r="AJ37" i="3"/>
  <c r="AJ41" i="3"/>
  <c r="AJ45" i="3"/>
  <c r="AJ49" i="3"/>
  <c r="AJ53" i="3"/>
  <c r="AJ61" i="3"/>
  <c r="AJ63" i="3"/>
  <c r="AJ65" i="3"/>
  <c r="AJ67" i="3"/>
  <c r="AJ69" i="3"/>
  <c r="AJ71" i="3"/>
  <c r="AJ73" i="3"/>
  <c r="AJ75" i="3"/>
  <c r="AJ77" i="3"/>
  <c r="AJ79" i="3"/>
  <c r="AJ81" i="3"/>
  <c r="AJ83" i="3"/>
  <c r="AJ85" i="3"/>
  <c r="AJ87" i="3"/>
  <c r="AJ51" i="3"/>
  <c r="AJ76" i="3"/>
  <c r="AJ84" i="3"/>
  <c r="AJ88" i="3"/>
  <c r="AJ90" i="3"/>
  <c r="AJ92" i="3"/>
  <c r="AJ94" i="3"/>
  <c r="AJ96" i="3"/>
  <c r="AJ4" i="3"/>
  <c r="AJ6" i="3"/>
  <c r="AJ8" i="3"/>
  <c r="AJ10" i="3"/>
  <c r="AJ12" i="3"/>
  <c r="AJ14" i="3"/>
  <c r="AJ16" i="3"/>
  <c r="AJ18" i="3"/>
  <c r="AJ20" i="3"/>
  <c r="AJ22" i="3"/>
  <c r="AJ24" i="3"/>
  <c r="AJ31" i="3"/>
  <c r="AJ39" i="3"/>
  <c r="AJ47" i="3"/>
  <c r="AJ62" i="3"/>
  <c r="AJ66" i="3"/>
  <c r="AJ70" i="3"/>
  <c r="AJ74" i="3"/>
  <c r="AJ82" i="3"/>
  <c r="AJ27" i="3"/>
  <c r="AJ91" i="3"/>
  <c r="AJ95" i="3"/>
  <c r="AJ5" i="3"/>
  <c r="AJ9" i="3"/>
  <c r="AJ13" i="3"/>
  <c r="AJ17" i="3"/>
  <c r="AJ21" i="3"/>
  <c r="AJ25" i="3"/>
  <c r="AJ23" i="3"/>
  <c r="AJ57" i="3"/>
  <c r="AJ64" i="3"/>
  <c r="AJ78" i="3"/>
  <c r="AJ35" i="3"/>
  <c r="AJ60" i="3"/>
  <c r="AJ68" i="3"/>
  <c r="AJ86" i="3"/>
  <c r="AJ3" i="3"/>
  <c r="AJ43" i="3"/>
  <c r="AJ59" i="3"/>
  <c r="AJ80" i="3"/>
  <c r="AJ89" i="3"/>
  <c r="AJ93" i="3"/>
  <c r="AJ97" i="3"/>
  <c r="AJ7" i="3"/>
  <c r="AJ11" i="3"/>
  <c r="AJ15" i="3"/>
  <c r="AJ19" i="3"/>
  <c r="AJ72" i="3"/>
  <c r="AN26" i="3"/>
  <c r="AN28" i="3"/>
  <c r="AN30" i="3"/>
  <c r="AN32" i="3"/>
  <c r="AN34" i="3"/>
  <c r="AN36" i="3"/>
  <c r="AN38" i="3"/>
  <c r="AN40" i="3"/>
  <c r="AN42" i="3"/>
  <c r="AN44" i="3"/>
  <c r="AN46" i="3"/>
  <c r="AN48" i="3"/>
  <c r="AN50" i="3"/>
  <c r="AN52" i="3"/>
  <c r="AN54" i="3"/>
  <c r="AN56" i="3"/>
  <c r="AN58" i="3"/>
  <c r="AN53" i="3"/>
  <c r="AN27" i="3"/>
  <c r="AN31" i="3"/>
  <c r="AN35" i="3"/>
  <c r="AN39" i="3"/>
  <c r="AN43" i="3"/>
  <c r="AN47" i="3"/>
  <c r="AN51" i="3"/>
  <c r="AN59" i="3"/>
  <c r="AN61" i="3"/>
  <c r="AN63" i="3"/>
  <c r="AN65" i="3"/>
  <c r="AN67" i="3"/>
  <c r="AN69" i="3"/>
  <c r="AN71" i="3"/>
  <c r="AN73" i="3"/>
  <c r="AN75" i="3"/>
  <c r="AN77" i="3"/>
  <c r="AN79" i="3"/>
  <c r="AN81" i="3"/>
  <c r="AN83" i="3"/>
  <c r="AN85" i="3"/>
  <c r="AN57" i="3"/>
  <c r="AN74" i="3"/>
  <c r="AN82" i="3"/>
  <c r="AN88" i="3"/>
  <c r="AN90" i="3"/>
  <c r="AN92" i="3"/>
  <c r="AN94" i="3"/>
  <c r="AN96" i="3"/>
  <c r="AN4" i="3"/>
  <c r="AN6" i="3"/>
  <c r="AN8" i="3"/>
  <c r="AN10" i="3"/>
  <c r="AN12" i="3"/>
  <c r="AN14" i="3"/>
  <c r="AN16" i="3"/>
  <c r="AN18" i="3"/>
  <c r="AN20" i="3"/>
  <c r="AN22" i="3"/>
  <c r="AN24" i="3"/>
  <c r="AN29" i="3"/>
  <c r="AN37" i="3"/>
  <c r="AN45" i="3"/>
  <c r="AN55" i="3"/>
  <c r="AN60" i="3"/>
  <c r="AN64" i="3"/>
  <c r="AN68" i="3"/>
  <c r="AN72" i="3"/>
  <c r="AN80" i="3"/>
  <c r="AN33" i="3"/>
  <c r="AN78" i="3"/>
  <c r="AN89" i="3"/>
  <c r="AN93" i="3"/>
  <c r="AN97" i="3"/>
  <c r="AN7" i="3"/>
  <c r="AN11" i="3"/>
  <c r="AN15" i="3"/>
  <c r="AN19" i="3"/>
  <c r="AN23" i="3"/>
  <c r="AN3" i="3"/>
  <c r="AN21" i="3"/>
  <c r="AN70" i="3"/>
  <c r="AN41" i="3"/>
  <c r="AN66" i="3"/>
  <c r="AN76" i="3"/>
  <c r="AN49" i="3"/>
  <c r="AN86" i="3"/>
  <c r="AN87" i="3"/>
  <c r="AN91" i="3"/>
  <c r="AN95" i="3"/>
  <c r="AN5" i="3"/>
  <c r="AN9" i="3"/>
  <c r="AN13" i="3"/>
  <c r="AN17" i="3"/>
  <c r="AN25" i="3"/>
  <c r="AN62" i="3"/>
  <c r="AN84" i="3"/>
  <c r="AK27" i="3"/>
  <c r="AK29" i="3"/>
  <c r="AK31" i="3"/>
  <c r="AK33" i="3"/>
  <c r="AK35" i="3"/>
  <c r="AK37" i="3"/>
  <c r="AK39" i="3"/>
  <c r="AK41" i="3"/>
  <c r="AK43" i="3"/>
  <c r="AK45" i="3"/>
  <c r="AK47" i="3"/>
  <c r="AK49" i="3"/>
  <c r="AK28" i="3"/>
  <c r="AK32" i="3"/>
  <c r="AK36" i="3"/>
  <c r="AK40" i="3"/>
  <c r="AK44" i="3"/>
  <c r="AK48" i="3"/>
  <c r="AK56" i="3"/>
  <c r="AK57" i="3"/>
  <c r="AK60" i="3"/>
  <c r="AK62" i="3"/>
  <c r="AK64" i="3"/>
  <c r="AK66" i="3"/>
  <c r="AK68" i="3"/>
  <c r="AK70" i="3"/>
  <c r="AK72" i="3"/>
  <c r="AK54" i="3"/>
  <c r="AK55" i="3"/>
  <c r="AK26" i="3"/>
  <c r="AK34" i="3"/>
  <c r="AK42" i="3"/>
  <c r="AK52" i="3"/>
  <c r="AK53" i="3"/>
  <c r="AK61" i="3"/>
  <c r="AK65" i="3"/>
  <c r="AK69" i="3"/>
  <c r="AK73" i="3"/>
  <c r="AK77" i="3"/>
  <c r="AK78" i="3"/>
  <c r="AK85" i="3"/>
  <c r="AK86" i="3"/>
  <c r="AK50" i="3"/>
  <c r="AK51" i="3"/>
  <c r="AK75" i="3"/>
  <c r="AK76" i="3"/>
  <c r="AK83" i="3"/>
  <c r="AK84" i="3"/>
  <c r="AK88" i="3"/>
  <c r="AK90" i="3"/>
  <c r="AK92" i="3"/>
  <c r="AK94" i="3"/>
  <c r="AK96" i="3"/>
  <c r="AK4" i="3"/>
  <c r="AK6" i="3"/>
  <c r="AK8" i="3"/>
  <c r="AK10" i="3"/>
  <c r="AK12" i="3"/>
  <c r="AK14" i="3"/>
  <c r="AK16" i="3"/>
  <c r="AK18" i="3"/>
  <c r="AK20" i="3"/>
  <c r="AK22" i="3"/>
  <c r="AK24" i="3"/>
  <c r="AK30" i="3"/>
  <c r="AK38" i="3"/>
  <c r="AK46" i="3"/>
  <c r="AK63" i="3"/>
  <c r="AK71" i="3"/>
  <c r="AK74" i="3"/>
  <c r="AK3" i="3"/>
  <c r="AK80" i="3"/>
  <c r="AK89" i="3"/>
  <c r="AK7" i="3"/>
  <c r="AK15" i="3"/>
  <c r="AK23" i="3"/>
  <c r="AK58" i="3"/>
  <c r="AK87" i="3"/>
  <c r="AK91" i="3"/>
  <c r="AK95" i="3"/>
  <c r="AK5" i="3"/>
  <c r="AK9" i="3"/>
  <c r="AK13" i="3"/>
  <c r="AK17" i="3"/>
  <c r="AK21" i="3"/>
  <c r="AK25" i="3"/>
  <c r="AK67" i="3"/>
  <c r="AK81" i="3"/>
  <c r="AK82" i="3"/>
  <c r="AK59" i="3"/>
  <c r="AK79" i="3"/>
  <c r="AK93" i="3"/>
  <c r="AK97" i="3"/>
  <c r="AK11" i="3"/>
  <c r="AK19" i="3"/>
  <c r="AI26" i="3"/>
  <c r="AI28" i="3"/>
  <c r="AI30" i="3"/>
  <c r="AI32" i="3"/>
  <c r="AI34" i="3"/>
  <c r="AI36" i="3"/>
  <c r="AI38" i="3"/>
  <c r="AI40" i="3"/>
  <c r="AI42" i="3"/>
  <c r="AI44" i="3"/>
  <c r="AI46" i="3"/>
  <c r="AI48" i="3"/>
  <c r="AI29" i="3"/>
  <c r="AI33" i="3"/>
  <c r="AI37" i="3"/>
  <c r="AI41" i="3"/>
  <c r="AI45" i="3"/>
  <c r="AI49" i="3"/>
  <c r="AI53" i="3"/>
  <c r="AI54" i="3"/>
  <c r="AI61" i="3"/>
  <c r="AI63" i="3"/>
  <c r="AI65" i="3"/>
  <c r="AI67" i="3"/>
  <c r="AI69" i="3"/>
  <c r="AI71" i="3"/>
  <c r="AI73" i="3"/>
  <c r="AI51" i="3"/>
  <c r="AI52" i="3"/>
  <c r="AI59" i="3"/>
  <c r="AI31" i="3"/>
  <c r="AI39" i="3"/>
  <c r="AI47" i="3"/>
  <c r="AI50" i="3"/>
  <c r="AI62" i="3"/>
  <c r="AI66" i="3"/>
  <c r="AI70" i="3"/>
  <c r="AI74" i="3"/>
  <c r="AI75" i="3"/>
  <c r="AI82" i="3"/>
  <c r="AI83" i="3"/>
  <c r="AI80" i="3"/>
  <c r="AI81" i="3"/>
  <c r="AI89" i="3"/>
  <c r="AI91" i="3"/>
  <c r="AI93" i="3"/>
  <c r="AI95" i="3"/>
  <c r="AI97" i="3"/>
  <c r="AI5" i="3"/>
  <c r="AI7" i="3"/>
  <c r="AI9" i="3"/>
  <c r="AI11" i="3"/>
  <c r="AI13" i="3"/>
  <c r="AI15" i="3"/>
  <c r="AI17" i="3"/>
  <c r="AI19" i="3"/>
  <c r="AI21" i="3"/>
  <c r="AI23" i="3"/>
  <c r="AI25" i="3"/>
  <c r="AI27" i="3"/>
  <c r="AI35" i="3"/>
  <c r="AI43" i="3"/>
  <c r="AI58" i="3"/>
  <c r="AI60" i="3"/>
  <c r="AI68" i="3"/>
  <c r="AI86" i="3"/>
  <c r="AI87" i="3"/>
  <c r="AI3" i="3"/>
  <c r="AI76" i="3"/>
  <c r="AI4" i="3"/>
  <c r="AI12" i="3"/>
  <c r="AI20" i="3"/>
  <c r="AI56" i="3"/>
  <c r="AI84" i="3"/>
  <c r="AI85" i="3"/>
  <c r="AI88" i="3"/>
  <c r="AI92" i="3"/>
  <c r="AI96" i="3"/>
  <c r="AI6" i="3"/>
  <c r="AI10" i="3"/>
  <c r="AI14" i="3"/>
  <c r="AI18" i="3"/>
  <c r="AI22" i="3"/>
  <c r="AI57" i="3"/>
  <c r="AI64" i="3"/>
  <c r="AI72" i="3"/>
  <c r="AI78" i="3"/>
  <c r="AI79" i="3"/>
  <c r="AI55" i="3"/>
  <c r="AI77" i="3"/>
  <c r="AI90" i="3"/>
  <c r="AI94" i="3"/>
  <c r="AI8" i="3"/>
  <c r="AI16" i="3"/>
  <c r="AI24" i="3"/>
  <c r="M36" i="6"/>
  <c r="N16" i="6"/>
  <c r="N3" i="6"/>
  <c r="N36" i="6"/>
  <c r="BC4" i="3" l="1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76" i="3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98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19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AF98" i="3" l="1"/>
  <c r="AK98" i="3"/>
  <c r="M4" i="12"/>
  <c r="N4" i="12"/>
  <c r="M5" i="12"/>
  <c r="N5" i="12"/>
  <c r="M6" i="12"/>
  <c r="N6" i="12"/>
  <c r="M7" i="12"/>
  <c r="N7" i="12"/>
  <c r="M8" i="12"/>
  <c r="N8" i="12"/>
  <c r="M9" i="12"/>
  <c r="N9" i="12"/>
  <c r="M10" i="12"/>
  <c r="N10" i="12"/>
  <c r="M11" i="12"/>
  <c r="N11" i="12"/>
  <c r="M12" i="12"/>
  <c r="N12" i="12"/>
  <c r="M13" i="12"/>
  <c r="N13" i="12"/>
  <c r="M14" i="12"/>
  <c r="N14" i="12"/>
  <c r="M15" i="12"/>
  <c r="N15" i="12"/>
  <c r="M16" i="12"/>
  <c r="N16" i="12"/>
  <c r="M17" i="12"/>
  <c r="N17" i="12"/>
  <c r="M18" i="12"/>
  <c r="N18" i="12"/>
  <c r="M19" i="12"/>
  <c r="N19" i="12"/>
  <c r="M20" i="12"/>
  <c r="N20" i="12"/>
  <c r="M21" i="12"/>
  <c r="N21" i="12"/>
  <c r="M22" i="12"/>
  <c r="N22" i="12"/>
  <c r="M23" i="12"/>
  <c r="N23" i="12"/>
  <c r="M24" i="12"/>
  <c r="N24" i="12"/>
  <c r="M25" i="12"/>
  <c r="N25" i="12"/>
  <c r="M26" i="12"/>
  <c r="N26" i="12"/>
  <c r="M27" i="12"/>
  <c r="N27" i="12"/>
  <c r="M28" i="12"/>
  <c r="N28" i="12"/>
  <c r="M29" i="12"/>
  <c r="N29" i="12"/>
  <c r="M30" i="12"/>
  <c r="N30" i="12"/>
  <c r="M31" i="12"/>
  <c r="N31" i="12"/>
  <c r="M32" i="12"/>
  <c r="N32" i="12"/>
  <c r="M33" i="12"/>
  <c r="N33" i="12"/>
  <c r="M34" i="12"/>
  <c r="N34" i="12"/>
  <c r="M35" i="12"/>
  <c r="N35" i="12"/>
  <c r="M36" i="12"/>
  <c r="N36" i="12"/>
  <c r="M37" i="12"/>
  <c r="N37" i="12"/>
  <c r="M38" i="12"/>
  <c r="N38" i="12"/>
  <c r="M39" i="12"/>
  <c r="N39" i="12"/>
  <c r="M40" i="12"/>
  <c r="N40" i="12"/>
  <c r="M41" i="12"/>
  <c r="N41" i="12"/>
  <c r="M42" i="12"/>
  <c r="N42" i="12"/>
  <c r="M43" i="12"/>
  <c r="N43" i="12"/>
  <c r="M44" i="12"/>
  <c r="N44" i="12"/>
  <c r="M45" i="12"/>
  <c r="N45" i="12"/>
  <c r="M46" i="12"/>
  <c r="N46" i="12"/>
  <c r="M47" i="12"/>
  <c r="N47" i="12"/>
  <c r="M48" i="12"/>
  <c r="N48" i="12"/>
  <c r="M49" i="12"/>
  <c r="N49" i="12"/>
  <c r="M50" i="12"/>
  <c r="N50" i="12"/>
  <c r="M51" i="12"/>
  <c r="N51" i="12"/>
  <c r="M52" i="12"/>
  <c r="N52" i="12"/>
  <c r="M53" i="12"/>
  <c r="N53" i="12"/>
  <c r="M54" i="12"/>
  <c r="N54" i="12"/>
  <c r="M55" i="12"/>
  <c r="N55" i="12"/>
  <c r="M56" i="12"/>
  <c r="N56" i="12"/>
  <c r="M57" i="12"/>
  <c r="N57" i="12"/>
  <c r="M58" i="12"/>
  <c r="N58" i="12"/>
  <c r="M59" i="12"/>
  <c r="N59" i="12"/>
  <c r="M60" i="12"/>
  <c r="N60" i="12"/>
  <c r="M61" i="12"/>
  <c r="N61" i="12"/>
  <c r="M62" i="12"/>
  <c r="N62" i="12"/>
  <c r="M63" i="12"/>
  <c r="N63" i="12"/>
  <c r="M64" i="12"/>
  <c r="N64" i="12"/>
  <c r="M65" i="12"/>
  <c r="N65" i="12"/>
  <c r="M66" i="12"/>
  <c r="N66" i="12"/>
  <c r="M67" i="12"/>
  <c r="N67" i="12"/>
  <c r="M68" i="12"/>
  <c r="N68" i="12"/>
  <c r="M69" i="12"/>
  <c r="N69" i="12"/>
  <c r="M70" i="12"/>
  <c r="N70" i="12"/>
  <c r="M71" i="12"/>
  <c r="N71" i="12"/>
  <c r="M72" i="12"/>
  <c r="N72" i="12"/>
  <c r="M73" i="12"/>
  <c r="N73" i="12"/>
  <c r="M74" i="12"/>
  <c r="N74" i="12"/>
  <c r="M75" i="12"/>
  <c r="N75" i="12"/>
  <c r="M76" i="12"/>
  <c r="N76" i="12"/>
  <c r="M77" i="12"/>
  <c r="N77" i="12"/>
  <c r="M78" i="12"/>
  <c r="N78" i="12"/>
  <c r="M79" i="12"/>
  <c r="N79" i="12"/>
  <c r="M80" i="12"/>
  <c r="N80" i="12"/>
  <c r="M81" i="12"/>
  <c r="N81" i="12"/>
  <c r="M82" i="12"/>
  <c r="N82" i="12"/>
  <c r="M83" i="12"/>
  <c r="N83" i="12"/>
  <c r="M84" i="12"/>
  <c r="N84" i="12"/>
  <c r="M85" i="12"/>
  <c r="N85" i="12"/>
  <c r="M86" i="12"/>
  <c r="N86" i="12"/>
  <c r="M87" i="12"/>
  <c r="N87" i="12"/>
  <c r="M88" i="12"/>
  <c r="N88" i="12"/>
  <c r="M89" i="12"/>
  <c r="N89" i="12"/>
  <c r="M90" i="12"/>
  <c r="N90" i="12"/>
  <c r="M91" i="12"/>
  <c r="N91" i="12"/>
  <c r="M92" i="12"/>
  <c r="N92" i="12"/>
  <c r="M93" i="12"/>
  <c r="N93" i="12"/>
  <c r="M94" i="12"/>
  <c r="N94" i="12"/>
  <c r="M95" i="12"/>
  <c r="N95" i="12"/>
  <c r="M96" i="12"/>
  <c r="N96" i="12"/>
  <c r="M97" i="12"/>
  <c r="N97" i="12"/>
  <c r="M98" i="12"/>
  <c r="N98" i="12"/>
  <c r="B22" i="12"/>
  <c r="B21" i="12"/>
  <c r="B20" i="12"/>
  <c r="M3" i="6" l="1"/>
  <c r="AG98" i="3"/>
  <c r="AH98" i="3"/>
  <c r="AL98" i="3"/>
  <c r="AE98" i="3"/>
  <c r="AM98" i="3"/>
  <c r="AN98" i="3"/>
  <c r="AJ98" i="3"/>
  <c r="AI98" i="3"/>
  <c r="AO11" i="3" l="1"/>
  <c r="AO5" i="3"/>
  <c r="AO13" i="3"/>
  <c r="AO4" i="3"/>
  <c r="AO23" i="3"/>
  <c r="AO88" i="3"/>
  <c r="AO79" i="3"/>
  <c r="AO48" i="3"/>
  <c r="AO55" i="3"/>
  <c r="AO16" i="3"/>
  <c r="AO7" i="3"/>
  <c r="AO17" i="3"/>
  <c r="AO15" i="3"/>
  <c r="AO40" i="3"/>
  <c r="AO21" i="3"/>
  <c r="AO64" i="3"/>
  <c r="AO9" i="3"/>
  <c r="AO12" i="3"/>
  <c r="AO30" i="3"/>
  <c r="AO10" i="3"/>
  <c r="AO89" i="3"/>
  <c r="AO25" i="3"/>
  <c r="AO33" i="3"/>
  <c r="AO41" i="3"/>
  <c r="AO67" i="3"/>
  <c r="AO6" i="3"/>
  <c r="AO57" i="3"/>
  <c r="AO28" i="3"/>
  <c r="AO70" i="3"/>
  <c r="AO53" i="3"/>
  <c r="AO85" i="3"/>
  <c r="AO66" i="3"/>
  <c r="AO87" i="3"/>
  <c r="AO92" i="3"/>
  <c r="AO72" i="3"/>
  <c r="AO18" i="3"/>
  <c r="AO42" i="3"/>
  <c r="AO71" i="3"/>
  <c r="AO24" i="3"/>
  <c r="AO14" i="3"/>
  <c r="AO46" i="3"/>
  <c r="AO76" i="3"/>
  <c r="AO32" i="3"/>
  <c r="AO19" i="3"/>
  <c r="AO47" i="3"/>
  <c r="AO91" i="3"/>
  <c r="AO27" i="3"/>
  <c r="AO35" i="3"/>
  <c r="AO43" i="3"/>
  <c r="AO75" i="3"/>
  <c r="AO20" i="3"/>
  <c r="AO65" i="3"/>
  <c r="AO44" i="3"/>
  <c r="AO78" i="3"/>
  <c r="AO61" i="3"/>
  <c r="AO97" i="3"/>
  <c r="AO74" i="3"/>
  <c r="AO3" i="3"/>
  <c r="AO90" i="3"/>
  <c r="AO80" i="3"/>
  <c r="AO22" i="3"/>
  <c r="AO50" i="3"/>
  <c r="AO63" i="3"/>
  <c r="AO29" i="3"/>
  <c r="AO37" i="3"/>
  <c r="AO51" i="3"/>
  <c r="AO83" i="3"/>
  <c r="AO60" i="3"/>
  <c r="AO73" i="3"/>
  <c r="AO56" i="3"/>
  <c r="AO98" i="3"/>
  <c r="AO69" i="3"/>
  <c r="AO36" i="3"/>
  <c r="AO86" i="3"/>
  <c r="AO26" i="3"/>
  <c r="AO58" i="3"/>
  <c r="AO84" i="3"/>
  <c r="AO34" i="3"/>
  <c r="AO54" i="3"/>
  <c r="AO93" i="3"/>
  <c r="AO31" i="3"/>
  <c r="AO39" i="3"/>
  <c r="AO59" i="3"/>
  <c r="AO95" i="3"/>
  <c r="AO49" i="3"/>
  <c r="AO81" i="3"/>
  <c r="AO8" i="3"/>
  <c r="AO45" i="3"/>
  <c r="AO77" i="3"/>
  <c r="AO52" i="3"/>
  <c r="AO94" i="3"/>
  <c r="AO68" i="3"/>
  <c r="AO62" i="3"/>
  <c r="AO96" i="3"/>
  <c r="AO38" i="3"/>
  <c r="AO82" i="3"/>
  <c r="M96" i="4" l="1"/>
  <c r="N96" i="4"/>
  <c r="M92" i="4"/>
  <c r="N92" i="4"/>
  <c r="M95" i="4"/>
  <c r="N95" i="4"/>
  <c r="M91" i="4"/>
  <c r="N91" i="4"/>
  <c r="M98" i="4"/>
  <c r="N98" i="4"/>
  <c r="M94" i="4"/>
  <c r="N94" i="4"/>
  <c r="M90" i="4"/>
  <c r="N90" i="4"/>
  <c r="M97" i="4"/>
  <c r="N97" i="4"/>
  <c r="M93" i="4"/>
  <c r="N93" i="4"/>
  <c r="M89" i="4"/>
  <c r="N89" i="4"/>
  <c r="N86" i="4"/>
  <c r="M82" i="4"/>
  <c r="N6" i="4"/>
  <c r="N88" i="4"/>
  <c r="N77" i="4"/>
  <c r="N69" i="4"/>
  <c r="N61" i="4"/>
  <c r="N57" i="4"/>
  <c r="N49" i="4"/>
  <c r="N37" i="4"/>
  <c r="N29" i="4"/>
  <c r="N21" i="4"/>
  <c r="N13" i="4"/>
  <c r="N5" i="4"/>
  <c r="M84" i="4"/>
  <c r="N85" i="4"/>
  <c r="N81" i="4"/>
  <c r="N73" i="4"/>
  <c r="N65" i="4"/>
  <c r="N53" i="4"/>
  <c r="N45" i="4"/>
  <c r="N41" i="4"/>
  <c r="N33" i="4"/>
  <c r="N25" i="4"/>
  <c r="N17" i="4"/>
  <c r="N9" i="4"/>
  <c r="N87" i="4"/>
  <c r="N3" i="4"/>
  <c r="M3" i="4"/>
  <c r="N83" i="4"/>
  <c r="N79" i="4"/>
  <c r="N75" i="4"/>
  <c r="N71" i="4"/>
  <c r="N67" i="4"/>
  <c r="N63" i="4"/>
  <c r="N59" i="4"/>
  <c r="N55" i="4"/>
  <c r="N51" i="4"/>
  <c r="N47" i="4"/>
  <c r="N43" i="4"/>
  <c r="N39" i="4"/>
  <c r="N35" i="4"/>
  <c r="N31" i="4"/>
  <c r="N27" i="4"/>
  <c r="N23" i="4"/>
  <c r="N19" i="4"/>
  <c r="N15" i="4"/>
  <c r="N11" i="4"/>
  <c r="N7" i="4"/>
  <c r="N78" i="4"/>
  <c r="N70" i="4"/>
  <c r="N62" i="4"/>
  <c r="N54" i="4"/>
  <c r="M42" i="4"/>
  <c r="M34" i="4"/>
  <c r="M26" i="4"/>
  <c r="N18" i="4"/>
  <c r="M10" i="4"/>
  <c r="M74" i="4"/>
  <c r="M66" i="4"/>
  <c r="M58" i="4"/>
  <c r="M50" i="4"/>
  <c r="N46" i="4"/>
  <c r="N38" i="4"/>
  <c r="N30" i="4"/>
  <c r="N22" i="4"/>
  <c r="M14" i="4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M8" i="4"/>
  <c r="M4" i="4"/>
  <c r="M67" i="4"/>
  <c r="M55" i="4"/>
  <c r="M61" i="4"/>
  <c r="M77" i="4"/>
  <c r="M13" i="4"/>
  <c r="N40" i="4"/>
  <c r="N28" i="4"/>
  <c r="N76" i="4"/>
  <c r="M51" i="4"/>
  <c r="M39" i="4"/>
  <c r="N24" i="4"/>
  <c r="N12" i="4"/>
  <c r="N72" i="4"/>
  <c r="N60" i="4"/>
  <c r="M45" i="4"/>
  <c r="M35" i="4"/>
  <c r="M23" i="4"/>
  <c r="N8" i="4"/>
  <c r="M83" i="4"/>
  <c r="M71" i="4"/>
  <c r="N56" i="4"/>
  <c r="N44" i="4"/>
  <c r="M29" i="4"/>
  <c r="M19" i="4"/>
  <c r="M7" i="4"/>
  <c r="M87" i="4"/>
  <c r="M81" i="4"/>
  <c r="M65" i="4"/>
  <c r="M49" i="4"/>
  <c r="M33" i="4"/>
  <c r="M17" i="4"/>
  <c r="M85" i="4"/>
  <c r="N80" i="4"/>
  <c r="M75" i="4"/>
  <c r="M69" i="4"/>
  <c r="N64" i="4"/>
  <c r="M59" i="4"/>
  <c r="M53" i="4"/>
  <c r="N48" i="4"/>
  <c r="M43" i="4"/>
  <c r="M37" i="4"/>
  <c r="N32" i="4"/>
  <c r="M27" i="4"/>
  <c r="M21" i="4"/>
  <c r="N16" i="4"/>
  <c r="M11" i="4"/>
  <c r="M5" i="4"/>
  <c r="N84" i="4"/>
  <c r="M79" i="4"/>
  <c r="M73" i="4"/>
  <c r="N68" i="4"/>
  <c r="M63" i="4"/>
  <c r="M57" i="4"/>
  <c r="N52" i="4"/>
  <c r="M47" i="4"/>
  <c r="M41" i="4"/>
  <c r="N36" i="4"/>
  <c r="M31" i="4"/>
  <c r="M25" i="4"/>
  <c r="N20" i="4"/>
  <c r="M15" i="4"/>
  <c r="M9" i="4"/>
  <c r="N4" i="4"/>
  <c r="N82" i="4"/>
  <c r="N74" i="4"/>
  <c r="N66" i="4"/>
  <c r="N58" i="4"/>
  <c r="N50" i="4"/>
  <c r="N42" i="4"/>
  <c r="N34" i="4"/>
  <c r="N26" i="4"/>
  <c r="N14" i="4"/>
  <c r="N10" i="4"/>
  <c r="M88" i="4"/>
  <c r="M86" i="4"/>
  <c r="M78" i="4"/>
  <c r="M70" i="4"/>
  <c r="M62" i="4"/>
  <c r="M54" i="4"/>
  <c r="M46" i="4"/>
  <c r="M38" i="4"/>
  <c r="M30" i="4"/>
  <c r="M22" i="4"/>
  <c r="M18" i="4"/>
  <c r="M6" i="4"/>
  <c r="M16" i="6" l="1"/>
  <c r="BD98" i="3" l="1"/>
  <c r="BA58" i="3"/>
  <c r="BD58" i="3" s="1"/>
  <c r="C57" i="14" s="1"/>
  <c r="BA21" i="3"/>
  <c r="BD21" i="3" s="1"/>
  <c r="C20" i="14" s="1"/>
  <c r="BA28" i="3"/>
  <c r="BD28" i="3" s="1"/>
  <c r="C27" i="14" s="1"/>
  <c r="BA38" i="3"/>
  <c r="BD38" i="3" s="1"/>
  <c r="C37" i="14" s="1"/>
  <c r="BA51" i="3"/>
  <c r="BD51" i="3" s="1"/>
  <c r="C50" i="14" s="1"/>
  <c r="BA71" i="3"/>
  <c r="BD71" i="3" s="1"/>
  <c r="C70" i="14" s="1"/>
  <c r="BA7" i="3"/>
  <c r="BD7" i="3" s="1"/>
  <c r="C6" i="14" s="1"/>
  <c r="BA42" i="3"/>
  <c r="BD42" i="3" s="1"/>
  <c r="C41" i="14" s="1"/>
  <c r="BA5" i="3"/>
  <c r="BD5" i="3" s="1"/>
  <c r="C4" i="14" s="1"/>
  <c r="BA56" i="3"/>
  <c r="BD56" i="3" s="1"/>
  <c r="C55" i="14" s="1"/>
  <c r="BA92" i="3"/>
  <c r="BD92" i="3" s="1"/>
  <c r="BA50" i="3"/>
  <c r="BD50" i="3" s="1"/>
  <c r="C49" i="14" s="1"/>
  <c r="BA81" i="3"/>
  <c r="BD81" i="3" s="1"/>
  <c r="C80" i="14" s="1"/>
  <c r="BA62" i="3"/>
  <c r="BD62" i="3" s="1"/>
  <c r="C61" i="14" s="1"/>
  <c r="BA29" i="3"/>
  <c r="BD29" i="3" s="1"/>
  <c r="C28" i="14" s="1"/>
  <c r="BA67" i="3"/>
  <c r="BD67" i="3" s="1"/>
  <c r="C66" i="14" s="1"/>
  <c r="BA87" i="3"/>
  <c r="BD87" i="3" s="1"/>
  <c r="BA6" i="3"/>
  <c r="BD6" i="3" s="1"/>
  <c r="C5" i="14" s="1"/>
  <c r="BA60" i="3"/>
  <c r="BD60" i="3" s="1"/>
  <c r="C59" i="14" s="1"/>
  <c r="BA4" i="3"/>
  <c r="BD4" i="3" s="1"/>
  <c r="C3" i="14" s="1"/>
  <c r="BA79" i="3"/>
  <c r="BD79" i="3" s="1"/>
  <c r="C78" i="14" s="1"/>
  <c r="BA15" i="3"/>
  <c r="BD15" i="3" s="1"/>
  <c r="C14" i="14" s="1"/>
  <c r="BA66" i="3"/>
  <c r="BD66" i="3" s="1"/>
  <c r="C65" i="14" s="1"/>
  <c r="BA61" i="3"/>
  <c r="BD61" i="3" s="1"/>
  <c r="C60" i="14" s="1"/>
  <c r="BA90" i="3"/>
  <c r="BD90" i="3" s="1"/>
  <c r="BA77" i="3"/>
  <c r="BD77" i="3" s="1"/>
  <c r="C76" i="14" s="1"/>
  <c r="BA75" i="3"/>
  <c r="BD75" i="3" s="1"/>
  <c r="C74" i="14" s="1"/>
  <c r="BA96" i="3"/>
  <c r="BD96" i="3" s="1"/>
  <c r="BE96" i="3" s="1"/>
  <c r="BF96" i="3" s="1"/>
  <c r="BA86" i="3"/>
  <c r="BD86" i="3" s="1"/>
  <c r="C85" i="14" s="1"/>
  <c r="BA68" i="3"/>
  <c r="BD68" i="3" s="1"/>
  <c r="C67" i="14" s="1"/>
  <c r="BA40" i="3"/>
  <c r="BD40" i="3" s="1"/>
  <c r="C39" i="14" s="1"/>
  <c r="BA53" i="3"/>
  <c r="BD53" i="3" s="1"/>
  <c r="C52" i="14" s="1"/>
  <c r="BA10" i="3"/>
  <c r="BD10" i="3" s="1"/>
  <c r="C9" i="14" s="1"/>
  <c r="BA80" i="3"/>
  <c r="BD80" i="3" s="1"/>
  <c r="C79" i="14" s="1"/>
  <c r="BA44" i="3"/>
  <c r="BD44" i="3" s="1"/>
  <c r="C43" i="14" s="1"/>
  <c r="BA69" i="3"/>
  <c r="BD69" i="3" s="1"/>
  <c r="C68" i="14" s="1"/>
  <c r="BA55" i="3"/>
  <c r="BD55" i="3" s="1"/>
  <c r="C54" i="14" s="1"/>
  <c r="BA95" i="3"/>
  <c r="BD95" i="3" s="1"/>
  <c r="BA76" i="3"/>
  <c r="BD76" i="3" s="1"/>
  <c r="C75" i="14" s="1"/>
  <c r="BA16" i="3"/>
  <c r="BD16" i="3" s="1"/>
  <c r="C15" i="14" s="1"/>
  <c r="BA85" i="3"/>
  <c r="BD85" i="3" s="1"/>
  <c r="C84" i="14" s="1"/>
  <c r="BA3" i="3"/>
  <c r="BD3" i="3" s="1"/>
  <c r="C2" i="14" s="1"/>
  <c r="BA18" i="3"/>
  <c r="BD18" i="3" s="1"/>
  <c r="C17" i="14" s="1"/>
  <c r="BA45" i="3"/>
  <c r="BD45" i="3" s="1"/>
  <c r="C44" i="14" s="1"/>
  <c r="BA30" i="3"/>
  <c r="BD30" i="3" s="1"/>
  <c r="C29" i="14" s="1"/>
  <c r="BA97" i="3"/>
  <c r="BD97" i="3" s="1"/>
  <c r="BE97" i="3" s="1"/>
  <c r="BF97" i="3" s="1"/>
  <c r="BA54" i="3"/>
  <c r="BD54" i="3" s="1"/>
  <c r="C53" i="14" s="1"/>
  <c r="BA52" i="3"/>
  <c r="BD52" i="3" s="1"/>
  <c r="C51" i="14" s="1"/>
  <c r="BA63" i="3"/>
  <c r="BD63" i="3" s="1"/>
  <c r="C62" i="14" s="1"/>
  <c r="BA33" i="3"/>
  <c r="BD33" i="3" s="1"/>
  <c r="C32" i="14" s="1"/>
  <c r="BA82" i="3"/>
  <c r="BD82" i="3" s="1"/>
  <c r="C81" i="14" s="1"/>
  <c r="BA49" i="3"/>
  <c r="BD49" i="3" s="1"/>
  <c r="C48" i="14" s="1"/>
  <c r="BA59" i="3"/>
  <c r="BD59" i="3" s="1"/>
  <c r="C58" i="14" s="1"/>
  <c r="BA24" i="3"/>
  <c r="BD24" i="3" s="1"/>
  <c r="C23" i="14" s="1"/>
  <c r="BA64" i="3"/>
  <c r="BD64" i="3" s="1"/>
  <c r="C63" i="14" s="1"/>
  <c r="BA37" i="3"/>
  <c r="BD37" i="3" s="1"/>
  <c r="C36" i="14" s="1"/>
  <c r="BA39" i="3"/>
  <c r="BD39" i="3" s="1"/>
  <c r="C38" i="14" s="1"/>
  <c r="BA88" i="3"/>
  <c r="BD88" i="3" s="1"/>
  <c r="BA73" i="3"/>
  <c r="BD73" i="3" s="1"/>
  <c r="C72" i="14" s="1"/>
  <c r="BA22" i="3"/>
  <c r="BD22" i="3" s="1"/>
  <c r="C21" i="14" s="1"/>
  <c r="BA36" i="3"/>
  <c r="BD36" i="3" s="1"/>
  <c r="C35" i="14" s="1"/>
  <c r="BA25" i="3"/>
  <c r="BD25" i="3" s="1"/>
  <c r="C24" i="14" s="1"/>
  <c r="BA89" i="3"/>
  <c r="BD89" i="3" s="1"/>
  <c r="BA34" i="3"/>
  <c r="BD34" i="3" s="1"/>
  <c r="C33" i="14" s="1"/>
  <c r="BA94" i="3"/>
  <c r="BD94" i="3" s="1"/>
  <c r="BA13" i="3"/>
  <c r="BD13" i="3" s="1"/>
  <c r="C12" i="14" s="1"/>
  <c r="BA11" i="3"/>
  <c r="BD11" i="3" s="1"/>
  <c r="C10" i="14" s="1"/>
  <c r="BA98" i="3"/>
  <c r="BA35" i="3"/>
  <c r="BD35" i="3" s="1"/>
  <c r="C34" i="14" s="1"/>
  <c r="BA48" i="3"/>
  <c r="BD48" i="3" s="1"/>
  <c r="C47" i="14" s="1"/>
  <c r="BA57" i="3"/>
  <c r="BD57" i="3" s="1"/>
  <c r="C56" i="14" s="1"/>
  <c r="BA47" i="3"/>
  <c r="BD47" i="3" s="1"/>
  <c r="C46" i="14" s="1"/>
  <c r="BA46" i="3"/>
  <c r="BD46" i="3" s="1"/>
  <c r="C45" i="14" s="1"/>
  <c r="BA17" i="3"/>
  <c r="BD17" i="3" s="1"/>
  <c r="C16" i="14" s="1"/>
  <c r="BA43" i="3"/>
  <c r="BD43" i="3" s="1"/>
  <c r="C42" i="14" s="1"/>
  <c r="BA26" i="3"/>
  <c r="BD26" i="3" s="1"/>
  <c r="C25" i="14" s="1"/>
  <c r="BA8" i="3"/>
  <c r="BD8" i="3" s="1"/>
  <c r="C7" i="14" s="1"/>
  <c r="BA74" i="3"/>
  <c r="BD74" i="3" s="1"/>
  <c r="C73" i="14" s="1"/>
  <c r="BA12" i="3"/>
  <c r="BD12" i="3" s="1"/>
  <c r="C11" i="14" s="1"/>
  <c r="BA9" i="3"/>
  <c r="BD9" i="3" s="1"/>
  <c r="C8" i="14" s="1"/>
  <c r="BA23" i="3"/>
  <c r="BD23" i="3" s="1"/>
  <c r="C22" i="14" s="1"/>
  <c r="BA41" i="3"/>
  <c r="BD41" i="3" s="1"/>
  <c r="C40" i="14" s="1"/>
  <c r="BA20" i="3"/>
  <c r="BD20" i="3" s="1"/>
  <c r="C19" i="14" s="1"/>
  <c r="BA78" i="3"/>
  <c r="BD78" i="3" s="1"/>
  <c r="C77" i="14" s="1"/>
  <c r="BA93" i="3"/>
  <c r="BD93" i="3" s="1"/>
  <c r="BA65" i="3"/>
  <c r="BD65" i="3" s="1"/>
  <c r="C64" i="14" s="1"/>
  <c r="BA83" i="3"/>
  <c r="BD83" i="3" s="1"/>
  <c r="C82" i="14" s="1"/>
  <c r="BA19" i="3"/>
  <c r="BD19" i="3" s="1"/>
  <c r="C18" i="14" s="1"/>
  <c r="BA91" i="3"/>
  <c r="BD91" i="3" s="1"/>
  <c r="BA70" i="3"/>
  <c r="BD70" i="3" s="1"/>
  <c r="C69" i="14" s="1"/>
  <c r="BA32" i="3"/>
  <c r="BD32" i="3" s="1"/>
  <c r="C31" i="14" s="1"/>
  <c r="BA72" i="3"/>
  <c r="BD72" i="3" s="1"/>
  <c r="C71" i="14" s="1"/>
  <c r="BA31" i="3"/>
  <c r="BD31" i="3" s="1"/>
  <c r="C30" i="14" s="1"/>
  <c r="BA14" i="3"/>
  <c r="BD14" i="3" s="1"/>
  <c r="C13" i="14" s="1"/>
  <c r="BA27" i="3"/>
  <c r="BD27" i="3" s="1"/>
  <c r="C26" i="14" s="1"/>
  <c r="BA84" i="3"/>
  <c r="BD84" i="3" s="1"/>
  <c r="C83" i="14" s="1"/>
  <c r="BE95" i="3" l="1"/>
  <c r="BF95" i="3" s="1"/>
  <c r="BE93" i="3"/>
  <c r="BF93" i="3" s="1"/>
  <c r="BE94" i="3"/>
  <c r="BF94" i="3" s="1"/>
  <c r="BE89" i="3"/>
  <c r="BF89" i="3" s="1"/>
  <c r="D88" i="14" s="1"/>
  <c r="C88" i="14"/>
  <c r="BE92" i="3"/>
  <c r="BF92" i="3" s="1"/>
  <c r="BE88" i="3"/>
  <c r="C87" i="14"/>
  <c r="BE91" i="3"/>
  <c r="BF91" i="3" s="1"/>
  <c r="BE90" i="3"/>
  <c r="BF90" i="3" s="1"/>
  <c r="BE87" i="3"/>
  <c r="BF87" i="3" s="1"/>
  <c r="D86" i="14" s="1"/>
  <c r="C86" i="14"/>
  <c r="BF88" i="3"/>
  <c r="D87" i="14" s="1"/>
  <c r="BE84" i="3"/>
  <c r="BE19" i="3"/>
  <c r="BE9" i="3"/>
  <c r="BE47" i="3"/>
  <c r="BE37" i="3"/>
  <c r="BE52" i="3"/>
  <c r="BE16" i="3"/>
  <c r="BE53" i="3"/>
  <c r="BE4" i="3"/>
  <c r="BE50" i="3"/>
  <c r="BE38" i="3"/>
  <c r="BE27" i="3"/>
  <c r="BE32" i="3"/>
  <c r="BE83" i="3"/>
  <c r="BE20" i="3"/>
  <c r="BE12" i="3"/>
  <c r="BE43" i="3"/>
  <c r="BE57" i="3"/>
  <c r="BE11" i="3"/>
  <c r="BE73" i="3"/>
  <c r="BE64" i="3"/>
  <c r="BE82" i="3"/>
  <c r="BE54" i="3"/>
  <c r="BE18" i="3"/>
  <c r="BE76" i="3"/>
  <c r="BE44" i="3"/>
  <c r="BE40" i="3"/>
  <c r="BE75" i="3"/>
  <c r="BE66" i="3"/>
  <c r="BE60" i="3"/>
  <c r="BE29" i="3"/>
  <c r="BE7" i="3"/>
  <c r="BE28" i="3"/>
  <c r="BE14" i="3"/>
  <c r="BE70" i="3"/>
  <c r="BE65" i="3"/>
  <c r="BE41" i="3"/>
  <c r="BE74" i="3"/>
  <c r="BE17" i="3"/>
  <c r="BE48" i="3"/>
  <c r="BE13" i="3"/>
  <c r="BE25" i="3"/>
  <c r="BE24" i="3"/>
  <c r="BE33" i="3"/>
  <c r="BE80" i="3"/>
  <c r="BE68" i="3"/>
  <c r="BE77" i="3"/>
  <c r="BE15" i="3"/>
  <c r="BE6" i="3"/>
  <c r="BE62" i="3"/>
  <c r="BE56" i="3"/>
  <c r="BE71" i="3"/>
  <c r="BE21" i="3"/>
  <c r="BE72" i="3"/>
  <c r="BE78" i="3"/>
  <c r="BE26" i="3"/>
  <c r="BE34" i="3"/>
  <c r="BE22" i="3"/>
  <c r="BE49" i="3"/>
  <c r="BE45" i="3"/>
  <c r="BE69" i="3"/>
  <c r="BE61" i="3"/>
  <c r="BE67" i="3"/>
  <c r="BE42" i="3"/>
  <c r="BE31" i="3"/>
  <c r="BE23" i="3"/>
  <c r="BE8" i="3"/>
  <c r="BE46" i="3"/>
  <c r="BE35" i="3"/>
  <c r="BE36" i="3"/>
  <c r="BE39" i="3"/>
  <c r="BE59" i="3"/>
  <c r="BE63" i="3"/>
  <c r="BE30" i="3"/>
  <c r="BE85" i="3"/>
  <c r="BE55" i="3"/>
  <c r="BE10" i="3"/>
  <c r="BE86" i="3"/>
  <c r="BE79" i="3"/>
  <c r="BE81" i="3"/>
  <c r="BE5" i="3"/>
  <c r="BE51" i="3"/>
  <c r="BE58" i="3"/>
  <c r="BE3" i="3"/>
  <c r="BF55" i="3" l="1"/>
  <c r="D54" i="14" s="1"/>
  <c r="BF46" i="3"/>
  <c r="D45" i="14" s="1"/>
  <c r="BF42" i="3"/>
  <c r="D41" i="14" s="1"/>
  <c r="BF45" i="3"/>
  <c r="D44" i="14" s="1"/>
  <c r="BF71" i="3"/>
  <c r="D70" i="14" s="1"/>
  <c r="BF15" i="3"/>
  <c r="D14" i="14" s="1"/>
  <c r="BF33" i="3"/>
  <c r="D32" i="14" s="1"/>
  <c r="BF48" i="3"/>
  <c r="D47" i="14" s="1"/>
  <c r="BF65" i="3"/>
  <c r="D64" i="14" s="1"/>
  <c r="BF75" i="3"/>
  <c r="D74" i="14" s="1"/>
  <c r="BF18" i="3"/>
  <c r="D17" i="14" s="1"/>
  <c r="BF73" i="3"/>
  <c r="D72" i="14" s="1"/>
  <c r="BF12" i="3"/>
  <c r="D11" i="14" s="1"/>
  <c r="BF27" i="3"/>
  <c r="D26" i="14" s="1"/>
  <c r="BF53" i="3"/>
  <c r="D52" i="14" s="1"/>
  <c r="BF47" i="3"/>
  <c r="D46" i="14" s="1"/>
  <c r="BF58" i="3"/>
  <c r="D57" i="14" s="1"/>
  <c r="BF39" i="3"/>
  <c r="D38" i="14" s="1"/>
  <c r="BF67" i="3"/>
  <c r="D66" i="14" s="1"/>
  <c r="BF78" i="3"/>
  <c r="D77" i="14" s="1"/>
  <c r="BF77" i="3"/>
  <c r="D76" i="14" s="1"/>
  <c r="BF17" i="3"/>
  <c r="D16" i="14" s="1"/>
  <c r="BF40" i="3"/>
  <c r="D39" i="14" s="1"/>
  <c r="BF11" i="3"/>
  <c r="D10" i="14" s="1"/>
  <c r="BF38" i="3"/>
  <c r="D37" i="14" s="1"/>
  <c r="BF36" i="3"/>
  <c r="D35" i="14" s="1"/>
  <c r="BF72" i="3"/>
  <c r="D71" i="14" s="1"/>
  <c r="BF14" i="3"/>
  <c r="D13" i="14" s="1"/>
  <c r="BF57" i="3"/>
  <c r="D56" i="14" s="1"/>
  <c r="BF19" i="3"/>
  <c r="D18" i="14" s="1"/>
  <c r="BF81" i="3"/>
  <c r="D80" i="14" s="1"/>
  <c r="BF59" i="3"/>
  <c r="D58" i="14" s="1"/>
  <c r="BF26" i="3"/>
  <c r="D25" i="14" s="1"/>
  <c r="BF79" i="3"/>
  <c r="D78" i="14" s="1"/>
  <c r="BF85" i="3"/>
  <c r="D84" i="14" s="1"/>
  <c r="BF8" i="3"/>
  <c r="D7" i="14" s="1"/>
  <c r="BF49" i="3"/>
  <c r="D48" i="14" s="1"/>
  <c r="BF56" i="3"/>
  <c r="D55" i="14" s="1"/>
  <c r="BF24" i="3"/>
  <c r="D23" i="14" s="1"/>
  <c r="BF70" i="3"/>
  <c r="D69" i="14" s="1"/>
  <c r="BF29" i="3"/>
  <c r="D28" i="14" s="1"/>
  <c r="BF54" i="3"/>
  <c r="D53" i="14" s="1"/>
  <c r="BF20" i="3"/>
  <c r="D19" i="14" s="1"/>
  <c r="BF16" i="3"/>
  <c r="D15" i="14" s="1"/>
  <c r="BF9" i="3"/>
  <c r="D8" i="14" s="1"/>
  <c r="BF51" i="3"/>
  <c r="D50" i="14" s="1"/>
  <c r="BF86" i="3"/>
  <c r="D85" i="14" s="1"/>
  <c r="BF30" i="3"/>
  <c r="D29" i="14" s="1"/>
  <c r="BF23" i="3"/>
  <c r="D22" i="14" s="1"/>
  <c r="BF61" i="3"/>
  <c r="D60" i="14" s="1"/>
  <c r="BF22" i="3"/>
  <c r="D21" i="14" s="1"/>
  <c r="BF62" i="3"/>
  <c r="D61" i="14" s="1"/>
  <c r="BF68" i="3"/>
  <c r="D67" i="14" s="1"/>
  <c r="BF25" i="3"/>
  <c r="D24" i="14" s="1"/>
  <c r="BF74" i="3"/>
  <c r="D73" i="14" s="1"/>
  <c r="BF60" i="3"/>
  <c r="D59" i="14" s="1"/>
  <c r="BF44" i="3"/>
  <c r="D43" i="14" s="1"/>
  <c r="BF82" i="3"/>
  <c r="D81" i="14" s="1"/>
  <c r="BF83" i="3"/>
  <c r="D82" i="14" s="1"/>
  <c r="BF50" i="3"/>
  <c r="D49" i="14" s="1"/>
  <c r="BF52" i="3"/>
  <c r="D51" i="14" s="1"/>
  <c r="BF10" i="3"/>
  <c r="D9" i="14" s="1"/>
  <c r="BF63" i="3"/>
  <c r="D62" i="14" s="1"/>
  <c r="BF35" i="3"/>
  <c r="D34" i="14" s="1"/>
  <c r="BF31" i="3"/>
  <c r="D30" i="14" s="1"/>
  <c r="BF69" i="3"/>
  <c r="D68" i="14" s="1"/>
  <c r="BF34" i="3"/>
  <c r="D33" i="14" s="1"/>
  <c r="BF21" i="3"/>
  <c r="D20" i="14" s="1"/>
  <c r="BF80" i="3"/>
  <c r="D79" i="14" s="1"/>
  <c r="BF13" i="3"/>
  <c r="D12" i="14" s="1"/>
  <c r="BF41" i="3"/>
  <c r="D40" i="14" s="1"/>
  <c r="BF28" i="3"/>
  <c r="D27" i="14" s="1"/>
  <c r="BF66" i="3"/>
  <c r="D65" i="14" s="1"/>
  <c r="BF76" i="3"/>
  <c r="D75" i="14" s="1"/>
  <c r="BF64" i="3"/>
  <c r="D63" i="14" s="1"/>
  <c r="BF43" i="3"/>
  <c r="D42" i="14" s="1"/>
  <c r="BF32" i="3"/>
  <c r="D31" i="14" s="1"/>
  <c r="BF37" i="3"/>
  <c r="D36" i="14" s="1"/>
  <c r="BF84" i="3"/>
  <c r="D83" i="14" s="1"/>
  <c r="BF7" i="3"/>
  <c r="D6" i="14" s="1"/>
  <c r="BF5" i="3"/>
  <c r="D4" i="14" s="1"/>
  <c r="BF6" i="3"/>
  <c r="D5" i="14" s="1"/>
  <c r="BF4" i="3"/>
  <c r="D3" i="14" s="1"/>
  <c r="BF3" i="3"/>
  <c r="D2" i="14" s="1"/>
  <c r="B10" i="11"/>
  <c r="B3" i="3"/>
  <c r="B3" i="4"/>
  <c r="B3" i="12"/>
  <c r="P3" i="3"/>
  <c r="BC3" i="3"/>
  <c r="AD3" i="3"/>
</calcChain>
</file>

<file path=xl/sharedStrings.xml><?xml version="1.0" encoding="utf-8"?>
<sst xmlns="http://schemas.openxmlformats.org/spreadsheetml/2006/main" count="4122" uniqueCount="1551">
  <si>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</si>
  <si>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</si>
  <si>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</si>
  <si>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</si>
  <si>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</si>
  <si>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</si>
  <si>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</si>
  <si>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</si>
  <si>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</si>
  <si>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</si>
  <si>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</si>
  <si>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</si>
  <si>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</si>
  <si>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</si>
  <si>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</si>
  <si>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</si>
  <si>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</si>
  <si>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</si>
  <si>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</si>
  <si>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</si>
  <si>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</si>
  <si>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</si>
  <si>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</si>
  <si>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</si>
  <si>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</si>
  <si>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</si>
  <si>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</si>
  <si>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</si>
  <si>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</si>
  <si>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</si>
  <si>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</si>
  <si>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</si>
  <si>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</si>
  <si>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</si>
  <si>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</si>
  <si>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</si>
  <si>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</si>
  <si>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</si>
  <si>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</si>
  <si>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</si>
  <si>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</si>
  <si>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</si>
  <si>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</si>
  <si>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</si>
  <si>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</si>
  <si>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</si>
  <si>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</si>
  <si>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</si>
  <si>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</si>
  <si>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</si>
  <si>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</si>
  <si>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</si>
  <si>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</si>
  <si>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</si>
  <si>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</si>
  <si>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</si>
  <si>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</si>
  <si>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</si>
  <si>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</si>
  <si>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</si>
  <si>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</si>
  <si>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</si>
  <si>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</si>
  <si>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</si>
  <si>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</si>
  <si>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</si>
  <si>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</si>
  <si>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</si>
  <si>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</si>
  <si>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</si>
  <si>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</si>
  <si>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</si>
  <si>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</si>
  <si>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</si>
  <si>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</si>
  <si>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</si>
  <si>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</si>
  <si>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</si>
  <si>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</si>
  <si>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</si>
  <si>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</si>
  <si>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</si>
  <si>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</si>
  <si>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</si>
  <si>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</si>
  <si>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</si>
  <si>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</si>
  <si>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</si>
  <si>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</si>
  <si>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</si>
  <si>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</si>
  <si>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</si>
  <si>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</si>
  <si>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</si>
  <si>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</si>
  <si>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</si>
  <si>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</si>
  <si>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</si>
  <si>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</si>
  <si>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</si>
  <si>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</si>
  <si>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</si>
  <si>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</si>
  <si>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</si>
  <si>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</si>
  <si>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</si>
  <si>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</si>
  <si>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</si>
  <si>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</si>
  <si>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</si>
  <si>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</si>
  <si>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>1.  If using a 384-well format (E or G) plate, download the “384-Well Format E Data Analysis Patch” to dissect a 384-well dataset into the correct four sets of 96 assays for each of the four samples.</t>
  </si>
  <si>
    <t xml:space="preserve">Generally, only change data in yellow cells. Gray and white cells contain formulas for calculation or results. Please do not change them. 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</si>
  <si>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a maximum number of 10 samples.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</si>
  <si>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</si>
  <si>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</si>
  <si>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</si>
  <si>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</si>
  <si>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</si>
  <si>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</si>
  <si>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</si>
  <si>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</si>
  <si>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</si>
  <si>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</si>
  <si>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</si>
  <si>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</si>
  <si>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</si>
  <si>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</si>
  <si>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</si>
  <si>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</si>
  <si>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</si>
  <si>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</si>
  <si>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</si>
  <si>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</si>
  <si>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</si>
  <si>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</si>
  <si>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</si>
  <si>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</si>
  <si>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</si>
  <si>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</si>
  <si>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</si>
  <si>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</si>
  <si>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</si>
  <si>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</si>
  <si>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</si>
  <si>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</si>
  <si>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</si>
  <si>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</si>
  <si>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</si>
  <si>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</si>
  <si>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</si>
  <si>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</si>
  <si>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</si>
  <si>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</si>
  <si>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</si>
  <si>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</si>
  <si>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</si>
  <si>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</si>
  <si>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</si>
  <si>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</si>
  <si>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</si>
  <si>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</si>
  <si>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</si>
  <si>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</si>
  <si>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</si>
  <si>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</si>
  <si>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</si>
  <si>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</si>
  <si>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</si>
  <si>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</si>
  <si>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</si>
  <si>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</si>
  <si>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</si>
  <si>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</si>
  <si>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</si>
  <si>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</si>
  <si>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</si>
  <si>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</si>
  <si>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</si>
  <si>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</si>
  <si>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</si>
  <si>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</si>
  <si>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</si>
  <si>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</si>
  <si>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</si>
  <si>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</si>
  <si>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</si>
  <si>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</si>
  <si>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</si>
  <si>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</si>
  <si>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</si>
  <si>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</si>
  <si>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</si>
  <si>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</si>
  <si>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</si>
  <si>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</si>
  <si>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</si>
  <si>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</si>
  <si>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</si>
  <si>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</si>
  <si>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</si>
  <si>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</si>
  <si>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</si>
  <si>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</si>
  <si>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</si>
  <si>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</si>
  <si>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</si>
  <si>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</si>
  <si>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Control dCt (bacterial load)</t>
  </si>
  <si>
    <t>Test dCt (bacterial load)</t>
  </si>
  <si>
    <t>Pseudomonas aeruginosa</t>
  </si>
  <si>
    <t>QC call</t>
  </si>
  <si>
    <t>Pan Aspergillus/Candida</t>
  </si>
  <si>
    <t>Pan Bacteria 1</t>
  </si>
  <si>
    <t>Fold change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</si>
  <si>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</si>
  <si>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</si>
  <si>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</si>
  <si>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</si>
  <si>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</si>
  <si>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</si>
  <si>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</si>
  <si>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</si>
  <si>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</si>
  <si>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</si>
  <si>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</si>
  <si>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Streptococcus constellatus</t>
  </si>
  <si>
    <t>Hs/Mm.GAPDH</t>
  </si>
  <si>
    <t>Hs/Mm.HBB1</t>
  </si>
  <si>
    <t>Pan Bacteria 3</t>
  </si>
  <si>
    <r>
      <t xml:space="preserve">PPC = 22 </t>
    </r>
    <r>
      <rPr>
        <sz val="11"/>
        <color theme="1"/>
        <rFont val="Calibri"/>
        <family val="2"/>
      </rPr>
      <t>± 2</t>
    </r>
  </si>
  <si>
    <t>Average</t>
  </si>
  <si>
    <t>Average Pan Bacteria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</si>
  <si>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</si>
  <si>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</si>
  <si>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</si>
  <si>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</si>
  <si>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</si>
  <si>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</si>
  <si>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</si>
  <si>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</si>
  <si>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</si>
  <si>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</si>
  <si>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</si>
  <si>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</si>
  <si>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</si>
  <si>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</si>
  <si>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</si>
  <si>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</si>
  <si>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</si>
  <si>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</si>
  <si>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</si>
  <si>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</si>
  <si>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</si>
  <si>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</si>
  <si>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</si>
  <si>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</si>
  <si>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</si>
  <si>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</si>
  <si>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</si>
  <si>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</si>
  <si>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</si>
  <si>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</si>
  <si>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</si>
  <si>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</si>
  <si>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</si>
  <si>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</si>
  <si>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</si>
  <si>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</si>
  <si>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</si>
  <si>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</si>
  <si>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</si>
  <si>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</si>
  <si>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</si>
  <si>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</si>
  <si>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</si>
  <si>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</si>
  <si>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</si>
  <si>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</si>
  <si>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</si>
  <si>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</si>
  <si>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</si>
  <si>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</si>
  <si>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</si>
  <si>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</si>
  <si>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</si>
  <si>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</si>
  <si>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</si>
  <si>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</si>
  <si>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</si>
  <si>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</si>
  <si>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</si>
  <si>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</si>
  <si>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</si>
  <si>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</si>
  <si>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</si>
  <si>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</si>
  <si>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</si>
  <si>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</si>
  <si>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</si>
  <si>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</si>
  <si>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</si>
  <si>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</si>
  <si>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</si>
  <si>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</si>
  <si>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</si>
  <si>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</si>
  <si>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</si>
  <si>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</si>
  <si>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</si>
  <si>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</si>
  <si>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</si>
  <si>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</si>
  <si>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</si>
  <si>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</si>
  <si>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</si>
  <si>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</si>
  <si>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</si>
  <si>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</si>
  <si>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</si>
  <si>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</si>
  <si>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</si>
  <si>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</si>
  <si>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</si>
  <si>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</si>
  <si>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</si>
  <si>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</si>
  <si>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</si>
  <si>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</si>
  <si>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</si>
  <si>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</si>
  <si>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</si>
  <si>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</si>
  <si>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</si>
  <si>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</si>
  <si>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</si>
  <si>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</si>
  <si>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</si>
  <si>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</si>
  <si>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</si>
  <si>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</si>
  <si>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</si>
  <si>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</si>
  <si>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</si>
  <si>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</si>
  <si>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</si>
  <si>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</si>
  <si>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</si>
  <si>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</si>
  <si>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</si>
  <si>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</si>
  <si>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</si>
  <si>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</si>
  <si>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</si>
  <si>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</si>
  <si>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</si>
  <si>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</si>
  <si>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</si>
  <si>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</si>
  <si>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</si>
  <si>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</si>
  <si>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</si>
  <si>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</si>
  <si>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</si>
  <si>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</si>
  <si>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</si>
  <si>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</si>
  <si>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</si>
  <si>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</si>
  <si>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</si>
  <si>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</si>
  <si>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</si>
  <si>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</si>
  <si>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</si>
  <si>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</si>
  <si>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</si>
  <si>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</si>
  <si>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</si>
  <si>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</si>
  <si>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</si>
  <si>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</si>
  <si>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</si>
  <si>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</si>
  <si>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</si>
  <si>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</si>
  <si>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</si>
  <si>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</si>
  <si>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</si>
  <si>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</si>
  <si>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</si>
  <si>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</si>
  <si>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</si>
  <si>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</si>
  <si>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</si>
  <si>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</si>
  <si>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</si>
  <si>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</si>
  <si>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</si>
  <si>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</si>
  <si>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</si>
  <si>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</si>
  <si>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</si>
  <si>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</si>
  <si>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</si>
  <si>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</si>
  <si>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</si>
  <si>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</si>
  <si>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</si>
  <si>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</si>
  <si>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</si>
  <si>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</si>
  <si>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</si>
  <si>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</si>
  <si>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</si>
  <si>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</si>
  <si>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</si>
  <si>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</si>
  <si>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</si>
  <si>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</si>
  <si>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</si>
  <si>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</si>
  <si>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</si>
  <si>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</si>
  <si>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</si>
  <si>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</si>
  <si>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</si>
  <si>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</si>
  <si>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</si>
  <si>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</si>
  <si>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</si>
  <si>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</si>
  <si>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</si>
  <si>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</si>
  <si>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</si>
  <si>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</si>
  <si>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</si>
  <si>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</si>
  <si>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</si>
  <si>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</si>
  <si>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</si>
  <si>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</si>
  <si>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</si>
  <si>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</si>
  <si>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</si>
  <si>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</si>
  <si>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</si>
  <si>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</si>
  <si>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</si>
  <si>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</si>
  <si>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</si>
  <si>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</si>
  <si>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</si>
  <si>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</si>
  <si>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</si>
  <si>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</si>
  <si>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</si>
  <si>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</si>
  <si>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</si>
  <si>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</si>
  <si>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</si>
  <si>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</si>
  <si>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</si>
  <si>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</si>
  <si>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</si>
  <si>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</si>
  <si>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</si>
  <si>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</si>
  <si>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</si>
  <si>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</si>
  <si>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</si>
  <si>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</si>
  <si>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</si>
  <si>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</si>
  <si>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</si>
  <si>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</si>
  <si>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</si>
  <si>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</si>
  <si>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</si>
  <si>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</si>
  <si>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</si>
  <si>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</si>
  <si>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</si>
  <si>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</si>
  <si>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</si>
  <si>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</si>
  <si>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</si>
  <si>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</si>
  <si>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</si>
  <si>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</si>
  <si>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</si>
  <si>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</si>
  <si>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</si>
  <si>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</si>
  <si>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</si>
  <si>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</si>
  <si>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</si>
  <si>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</si>
  <si>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</si>
  <si>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</si>
  <si>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</si>
  <si>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</si>
  <si>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</si>
  <si>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</si>
  <si>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</si>
  <si>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</si>
  <si>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</si>
  <si>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</si>
  <si>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</si>
  <si>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</si>
  <si>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</si>
  <si>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</si>
  <si>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</si>
  <si>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</si>
  <si>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</si>
  <si>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</si>
  <si>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</si>
  <si>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</si>
  <si>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</si>
  <si>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</si>
  <si>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</si>
  <si>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</si>
  <si>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</si>
  <si>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</si>
  <si>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</si>
  <si>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</si>
  <si>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</si>
  <si>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</si>
  <si>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</si>
  <si>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</si>
  <si>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</si>
  <si>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</si>
  <si>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</si>
  <si>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</si>
  <si>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</si>
  <si>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</si>
  <si>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</si>
  <si>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</si>
  <si>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</si>
  <si>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</si>
  <si>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</si>
  <si>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</si>
  <si>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</si>
  <si>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</si>
  <si>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</si>
  <si>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</si>
  <si>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</si>
  <si>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</si>
  <si>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</si>
  <si>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</si>
  <si>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</si>
  <si>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</si>
  <si>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</si>
  <si>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</si>
  <si>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</si>
  <si>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</si>
  <si>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</si>
  <si>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</si>
  <si>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</si>
  <si>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</si>
  <si>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</si>
  <si>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</si>
  <si>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</si>
  <si>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</si>
  <si>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</si>
  <si>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</si>
  <si>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</si>
  <si>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</si>
  <si>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</si>
  <si>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</si>
  <si>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</si>
  <si>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</si>
  <si>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</si>
  <si>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</si>
  <si>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</si>
  <si>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</si>
  <si>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</si>
  <si>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</si>
  <si>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</si>
  <si>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</si>
  <si>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</si>
  <si>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</si>
  <si>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</si>
  <si>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</si>
  <si>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</si>
  <si>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</si>
  <si>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</si>
  <si>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</si>
  <si>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</si>
  <si>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</si>
  <si>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</si>
  <si>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</si>
  <si>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</si>
  <si>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</si>
  <si>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</si>
  <si>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</si>
  <si>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</si>
  <si>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</si>
  <si>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</si>
  <si>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</si>
  <si>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</si>
  <si>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</si>
  <si>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</si>
  <si>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</si>
  <si>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</si>
  <si>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</si>
  <si>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</si>
  <si>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</si>
  <si>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</si>
  <si>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</si>
  <si>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</si>
  <si>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</si>
  <si>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</si>
  <si>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</si>
  <si>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</si>
  <si>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</si>
  <si>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</si>
  <si>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</si>
  <si>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</si>
  <si>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</si>
  <si>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</si>
  <si>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</si>
  <si>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</si>
  <si>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</si>
  <si>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</si>
  <si>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</si>
  <si>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</si>
  <si>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</si>
  <si>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</si>
  <si>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</si>
  <si>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</si>
  <si>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</si>
  <si>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</si>
  <si>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</si>
  <si>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</si>
  <si>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</si>
  <si>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</si>
  <si>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</si>
  <si>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</si>
  <si>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</si>
  <si>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</si>
  <si>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</si>
  <si>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</si>
  <si>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</si>
  <si>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</si>
  <si>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</si>
  <si>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</si>
  <si>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</si>
  <si>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</si>
  <si>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</si>
  <si>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</si>
  <si>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</si>
  <si>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</si>
  <si>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</si>
  <si>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</si>
  <si>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</si>
  <si>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</si>
  <si>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</si>
  <si>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</si>
  <si>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</si>
  <si>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</si>
  <si>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</si>
  <si>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</si>
  <si>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</si>
  <si>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</si>
  <si>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</si>
  <si>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</si>
  <si>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</si>
  <si>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</si>
  <si>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</si>
  <si>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</si>
  <si>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</si>
  <si>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</si>
  <si>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</si>
  <si>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</si>
  <si>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</si>
  <si>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</si>
  <si>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</si>
  <si>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</si>
  <si>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</si>
  <si>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</si>
  <si>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</si>
  <si>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</si>
  <si>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</si>
  <si>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</si>
  <si>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</si>
  <si>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</si>
  <si>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</si>
  <si>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</si>
  <si>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</si>
  <si>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</si>
  <si>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</si>
  <si>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</si>
  <si>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</si>
  <si>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</si>
  <si>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</si>
  <si>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</si>
  <si>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</si>
  <si>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</si>
  <si>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</si>
  <si>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</si>
  <si>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</si>
  <si>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</si>
  <si>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</si>
  <si>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</si>
  <si>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</si>
  <si>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</si>
  <si>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</si>
  <si>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</si>
  <si>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</si>
  <si>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</si>
  <si>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</si>
  <si>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</si>
  <si>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</si>
  <si>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</si>
  <si>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</si>
  <si>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</si>
  <si>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</si>
  <si>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</si>
  <si>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</si>
  <si>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</si>
  <si>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</si>
  <si>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</si>
  <si>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</si>
  <si>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</si>
  <si>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</si>
  <si>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</si>
  <si>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</si>
  <si>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</si>
  <si>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</si>
  <si>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</si>
  <si>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</si>
  <si>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</si>
  <si>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</si>
  <si>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</si>
  <si>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</si>
  <si>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</si>
  <si>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</si>
  <si>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</si>
  <si>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</si>
  <si>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</si>
  <si>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</si>
  <si>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</si>
  <si>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</si>
  <si>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</si>
  <si>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</si>
  <si>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</si>
  <si>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</si>
  <si>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</si>
  <si>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</si>
  <si>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</si>
  <si>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</si>
  <si>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</si>
  <si>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</si>
  <si>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</si>
  <si>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</si>
  <si>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</si>
  <si>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</si>
  <si>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</si>
  <si>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</si>
  <si>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</si>
  <si>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</si>
  <si>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</si>
  <si>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</si>
  <si>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</si>
  <si>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</si>
  <si>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</si>
  <si>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</si>
  <si>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</si>
  <si>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</si>
  <si>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</si>
  <si>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</si>
  <si>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</si>
  <si>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</si>
  <si>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</si>
  <si>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</si>
  <si>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</si>
  <si>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</si>
  <si>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</si>
  <si>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</si>
  <si>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</si>
  <si>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</si>
  <si>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</si>
  <si>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</si>
  <si>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</si>
  <si>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</si>
  <si>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</si>
  <si>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</si>
  <si>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</si>
  <si>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</si>
  <si>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</si>
  <si>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</si>
  <si>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</si>
  <si>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</si>
  <si>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</si>
  <si>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</si>
  <si>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</si>
  <si>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</si>
  <si>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</si>
  <si>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</si>
  <si>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</si>
  <si>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</si>
  <si>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</si>
  <si>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</si>
  <si>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</si>
  <si>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</si>
  <si>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</si>
  <si>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</si>
  <si>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</si>
  <si>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</si>
  <si>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</si>
  <si>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</si>
  <si>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</si>
  <si>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</si>
  <si>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</si>
  <si>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</si>
  <si>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</si>
  <si>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</si>
  <si>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</si>
  <si>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</si>
  <si>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</si>
  <si>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</si>
  <si>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</si>
  <si>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</si>
  <si>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</si>
  <si>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</si>
  <si>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</si>
  <si>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</si>
  <si>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</si>
  <si>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</si>
  <si>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</si>
  <si>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</si>
  <si>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</si>
  <si>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</si>
  <si>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</si>
  <si>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</si>
  <si>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</si>
  <si>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</si>
  <si>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</si>
  <si>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</si>
  <si>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</si>
  <si>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</si>
  <si>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</si>
  <si>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</si>
  <si>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</si>
  <si>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</si>
  <si>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</si>
  <si>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</si>
  <si>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</si>
  <si>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</si>
  <si>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</si>
  <si>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</si>
  <si>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</si>
  <si>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</si>
  <si>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</si>
  <si>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</si>
  <si>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</si>
  <si>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</si>
  <si>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</si>
  <si>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</si>
  <si>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</si>
  <si>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</si>
  <si>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</si>
  <si>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</si>
  <si>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</si>
  <si>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</si>
  <si>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</si>
  <si>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</si>
  <si>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</si>
  <si>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</si>
  <si>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</si>
  <si>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</si>
  <si>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</si>
  <si>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</si>
  <si>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</si>
  <si>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</si>
  <si>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</si>
  <si>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</si>
  <si>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</si>
  <si>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</si>
  <si>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</si>
  <si>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</si>
  <si>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</si>
  <si>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</si>
  <si>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</si>
  <si>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</si>
  <si>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</si>
  <si>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</si>
  <si>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</si>
  <si>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</si>
  <si>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</si>
  <si>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</si>
  <si>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</si>
  <si>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</si>
  <si>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</si>
  <si>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</si>
  <si>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</si>
  <si>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</si>
  <si>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</si>
  <si>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</si>
  <si>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</si>
  <si>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</si>
  <si>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</si>
  <si>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</si>
  <si>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</si>
  <si>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</si>
  <si>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</si>
  <si>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</si>
  <si>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</si>
  <si>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</si>
  <si>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</si>
  <si>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</si>
  <si>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</si>
  <si>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</si>
  <si>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</si>
  <si>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</si>
  <si>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</si>
  <si>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</si>
  <si>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</si>
  <si>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</si>
  <si>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</si>
  <si>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</si>
  <si>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</si>
  <si>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</si>
  <si>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</si>
  <si>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</si>
  <si>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</si>
  <si>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</si>
  <si>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</si>
  <si>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</si>
  <si>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</si>
  <si>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</si>
  <si>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</si>
  <si>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</si>
  <si>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</si>
  <si>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</si>
  <si>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</si>
  <si>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</si>
  <si>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</si>
  <si>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</si>
  <si>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</si>
  <si>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</si>
  <si>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</si>
  <si>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</si>
  <si>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</si>
  <si>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</si>
  <si>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</si>
  <si>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</si>
  <si>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</si>
  <si>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</si>
  <si>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</si>
  <si>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</si>
  <si>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</si>
  <si>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</si>
  <si>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</si>
  <si>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</si>
  <si>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</si>
  <si>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</si>
  <si>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</si>
  <si>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</si>
  <si>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</si>
  <si>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</si>
  <si>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</si>
  <si>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</si>
  <si>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</si>
  <si>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</si>
  <si>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</si>
  <si>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</si>
  <si>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</si>
  <si>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</si>
  <si>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</si>
  <si>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</si>
  <si>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</si>
  <si>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</si>
  <si>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</si>
  <si>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</si>
  <si>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 xml:space="preserve">Macrolide Lincosamide Streptogramin_b 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</si>
  <si>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</si>
  <si>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</si>
  <si>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</si>
  <si>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</si>
  <si>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</si>
  <si>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</si>
  <si>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</si>
  <si>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</si>
  <si>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</si>
  <si>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</si>
  <si>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</si>
  <si>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</si>
  <si>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</si>
  <si>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Species</t>
  </si>
  <si>
    <t xml:space="preserve"> </t>
  </si>
  <si>
    <t>Instructions for analyzing Microbial qPCR Array results with this template:</t>
  </si>
  <si>
    <r>
      <t xml:space="preserve">This data analysis worksheet is for profiling of two different populations. It uses </t>
    </r>
    <r>
      <rPr>
        <b/>
        <sz val="10"/>
        <rFont val="Symbol"/>
        <family val="1"/>
        <charset val="2"/>
      </rPr>
      <t>DD</t>
    </r>
    <r>
      <rPr>
        <b/>
        <sz val="10"/>
        <rFont val="Arial"/>
        <family val="2"/>
      </rPr>
      <t>Ct method to calculate relative abundance</t>
    </r>
  </si>
  <si>
    <t>product name</t>
  </si>
  <si>
    <t>Assay Category</t>
  </si>
  <si>
    <t>Microbial Identification</t>
  </si>
  <si>
    <t>virulence factor gene</t>
  </si>
  <si>
    <t>antibiotic resistance gene</t>
  </si>
  <si>
    <t>Cat #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</si>
  <si>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</si>
  <si>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</si>
  <si>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</si>
  <si>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</si>
  <si>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</si>
  <si>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</si>
  <si>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</si>
  <si>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</si>
  <si>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</si>
  <si>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</si>
  <si>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</si>
  <si>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</si>
  <si>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</si>
  <si>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</si>
  <si>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</si>
  <si>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</si>
  <si>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</si>
  <si>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</si>
  <si>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</si>
  <si>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</si>
  <si>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</si>
  <si>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</si>
  <si>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</si>
  <si>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</si>
  <si>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</si>
  <si>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</si>
  <si>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</si>
  <si>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</si>
  <si>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</si>
  <si>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</si>
  <si>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</si>
  <si>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</si>
  <si>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</si>
  <si>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</si>
  <si>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</si>
  <si>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</si>
  <si>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</si>
  <si>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</si>
  <si>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</si>
  <si>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</si>
  <si>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</si>
  <si>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</si>
  <si>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</si>
  <si>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</si>
  <si>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</si>
  <si>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</si>
  <si>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</si>
  <si>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</si>
  <si>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</si>
  <si>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</si>
  <si>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</si>
  <si>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</si>
  <si>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</si>
  <si>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</si>
  <si>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</si>
  <si>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</si>
  <si>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</si>
  <si>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</si>
  <si>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</si>
  <si>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</si>
  <si>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</si>
  <si>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</si>
  <si>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</si>
  <si>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</si>
  <si>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</si>
  <si>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</si>
  <si>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</si>
  <si>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</si>
  <si>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</si>
  <si>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</si>
  <si>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</si>
  <si>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</si>
  <si>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</si>
  <si>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</si>
  <si>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</si>
  <si>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</si>
  <si>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</si>
  <si>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</si>
  <si>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</si>
  <si>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</si>
  <si>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</si>
  <si>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</si>
  <si>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</si>
  <si>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</si>
  <si>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</si>
  <si>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</si>
  <si>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</si>
  <si>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</si>
  <si>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</si>
  <si>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</si>
  <si>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</si>
  <si>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</si>
  <si>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</si>
  <si>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</si>
  <si>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</si>
  <si>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</si>
  <si>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</si>
  <si>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</si>
  <si>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</si>
  <si>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</si>
  <si>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</si>
  <si>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</si>
  <si>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</si>
  <si>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</si>
  <si>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</si>
  <si>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</si>
  <si>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</si>
  <si>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</si>
  <si>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</si>
  <si>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</si>
  <si>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</si>
  <si>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</si>
  <si>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</si>
  <si>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</si>
  <si>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</si>
  <si>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</si>
  <si>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</si>
  <si>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</si>
  <si>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</si>
  <si>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</si>
  <si>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</si>
  <si>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</si>
  <si>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</si>
  <si>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</si>
  <si>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</si>
  <si>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</si>
  <si>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</si>
  <si>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</si>
  <si>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</si>
  <si>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</si>
  <si>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</si>
  <si>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</si>
  <si>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</si>
  <si>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</si>
  <si>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</si>
  <si>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</si>
  <si>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</si>
  <si>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</si>
  <si>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</si>
  <si>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</si>
  <si>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</si>
  <si>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</si>
  <si>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</si>
  <si>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</si>
  <si>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</si>
  <si>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</si>
  <si>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</si>
  <si>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</si>
  <si>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</si>
  <si>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</si>
  <si>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</si>
  <si>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</si>
  <si>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</si>
  <si>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</si>
  <si>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</si>
  <si>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</si>
  <si>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</si>
  <si>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</si>
  <si>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</si>
  <si>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</si>
  <si>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</si>
  <si>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</si>
  <si>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</si>
  <si>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</si>
  <si>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</si>
  <si>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</si>
  <si>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</si>
  <si>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</si>
  <si>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</si>
  <si>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</si>
  <si>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</si>
  <si>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</si>
  <si>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</si>
  <si>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</si>
  <si>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</si>
  <si>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</si>
  <si>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</si>
  <si>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</si>
  <si>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</si>
  <si>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</si>
  <si>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</si>
  <si>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</si>
  <si>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</si>
  <si>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</si>
  <si>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</si>
  <si>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</si>
  <si>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</si>
  <si>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</si>
  <si>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</si>
  <si>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</si>
  <si>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</si>
  <si>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</si>
  <si>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</si>
  <si>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</si>
  <si>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</si>
  <si>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</si>
  <si>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</si>
  <si>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</si>
  <si>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</si>
  <si>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</si>
  <si>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</si>
  <si>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</si>
  <si>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</si>
  <si>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</si>
  <si>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</si>
  <si>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</si>
  <si>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</si>
  <si>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</si>
  <si>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</si>
  <si>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</si>
  <si>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</si>
  <si>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</si>
  <si>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</si>
  <si>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</si>
  <si>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</si>
  <si>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</si>
  <si>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</si>
  <si>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</si>
  <si>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</si>
  <si>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</si>
  <si>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</si>
  <si>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</si>
  <si>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</si>
  <si>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</si>
  <si>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</si>
  <si>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</si>
  <si>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</si>
  <si>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</si>
  <si>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</si>
  <si>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</si>
  <si>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</si>
  <si>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</si>
  <si>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</si>
  <si>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</si>
  <si>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</si>
  <si>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</si>
  <si>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</si>
  <si>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</si>
  <si>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</si>
  <si>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</si>
  <si>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</si>
  <si>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</si>
  <si>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</si>
  <si>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</si>
  <si>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</si>
  <si>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</si>
  <si>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</si>
  <si>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</si>
  <si>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</si>
  <si>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</si>
  <si>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</si>
  <si>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</si>
  <si>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</si>
  <si>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</si>
  <si>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</si>
  <si>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</si>
  <si>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</si>
  <si>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</si>
  <si>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</si>
  <si>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</si>
  <si>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</si>
  <si>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</si>
  <si>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</si>
  <si>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</si>
  <si>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</si>
  <si>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</si>
  <si>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</si>
  <si>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</si>
  <si>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</si>
  <si>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</si>
  <si>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</si>
  <si>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</si>
  <si>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</si>
  <si>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</si>
  <si>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</si>
  <si>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</si>
  <si>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</si>
  <si>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</si>
  <si>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</si>
  <si>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</si>
  <si>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</si>
  <si>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</si>
  <si>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</si>
  <si>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</si>
  <si>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</si>
  <si>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</si>
  <si>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</si>
  <si>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</si>
  <si>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</si>
  <si>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</si>
  <si>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</si>
  <si>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</si>
  <si>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</si>
  <si>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</si>
  <si>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</si>
  <si>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</si>
  <si>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</si>
  <si>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</si>
  <si>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</si>
  <si>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</si>
  <si>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</si>
  <si>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</si>
  <si>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</si>
  <si>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</si>
  <si>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</si>
  <si>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</si>
  <si>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</si>
  <si>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</si>
  <si>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</si>
  <si>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</si>
  <si>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</si>
  <si>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</si>
  <si>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</si>
  <si>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</si>
  <si>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</si>
  <si>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</si>
  <si>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</si>
  <si>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</si>
  <si>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</si>
  <si>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</si>
  <si>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</si>
  <si>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</si>
  <si>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</si>
  <si>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</si>
  <si>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</si>
  <si>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</si>
  <si>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</si>
  <si>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</si>
  <si>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</si>
  <si>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</si>
  <si>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</si>
  <si>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</si>
  <si>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</si>
  <si>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</si>
  <si>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</si>
  <si>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</si>
  <si>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</si>
  <si>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</si>
  <si>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</si>
  <si>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</si>
  <si>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</si>
  <si>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</si>
  <si>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</si>
  <si>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</si>
  <si>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</si>
  <si>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</si>
  <si>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</si>
  <si>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</si>
  <si>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</si>
  <si>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</si>
  <si>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</si>
  <si>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</si>
  <si>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</si>
  <si>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</si>
  <si>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</si>
  <si>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</si>
  <si>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</si>
  <si>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</si>
  <si>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</si>
  <si>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</si>
  <si>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</si>
  <si>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</si>
  <si>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</si>
  <si>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</si>
  <si>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</si>
  <si>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</si>
  <si>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</si>
  <si>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</si>
  <si>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</si>
  <si>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</si>
  <si>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</si>
  <si>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</si>
  <si>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</si>
  <si>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</si>
  <si>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</si>
  <si>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</si>
  <si>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</si>
  <si>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</si>
  <si>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</si>
  <si>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</si>
  <si>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</si>
  <si>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</si>
  <si>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</si>
  <si>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</si>
  <si>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</si>
  <si>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</si>
  <si>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</si>
  <si>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</si>
  <si>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</si>
  <si>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</si>
  <si>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</si>
  <si>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</si>
  <si>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</si>
  <si>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</si>
  <si>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</si>
  <si>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</si>
  <si>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</si>
  <si>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</si>
  <si>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</si>
  <si>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</si>
  <si>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</si>
  <si>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</si>
  <si>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</si>
  <si>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</si>
  <si>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</si>
  <si>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</si>
  <si>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</si>
  <si>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</si>
  <si>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</si>
  <si>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</si>
  <si>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</si>
  <si>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</si>
  <si>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</si>
  <si>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</si>
  <si>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</si>
  <si>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</si>
  <si>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</si>
  <si>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</si>
  <si>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</si>
  <si>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</si>
  <si>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</si>
  <si>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</si>
  <si>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</si>
  <si>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</si>
  <si>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</si>
  <si>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</si>
  <si>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</si>
  <si>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</si>
  <si>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</si>
  <si>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</si>
  <si>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</si>
  <si>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</si>
  <si>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</si>
  <si>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</si>
  <si>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</si>
  <si>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</si>
  <si>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</si>
  <si>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</si>
  <si>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</si>
  <si>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</si>
  <si>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</si>
  <si>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</si>
  <si>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</si>
  <si>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</si>
  <si>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</si>
  <si>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</si>
  <si>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</si>
  <si>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</si>
  <si>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</si>
  <si>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</si>
  <si>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</si>
  <si>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</si>
  <si>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</si>
  <si>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</si>
  <si>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</si>
  <si>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</si>
  <si>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</si>
  <si>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</si>
  <si>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</si>
  <si>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</si>
  <si>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</si>
  <si>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</si>
  <si>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</si>
  <si>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</si>
  <si>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</si>
  <si>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</si>
  <si>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</si>
  <si>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</si>
  <si>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</si>
  <si>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</si>
  <si>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</si>
  <si>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</si>
  <si>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</si>
  <si>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</si>
  <si>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</si>
  <si>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</si>
  <si>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</si>
  <si>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</si>
  <si>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</si>
  <si>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</si>
  <si>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</si>
  <si>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</si>
  <si>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</si>
  <si>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</si>
  <si>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</si>
  <si>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</si>
  <si>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</si>
  <si>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</si>
  <si>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</si>
  <si>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</si>
  <si>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</si>
  <si>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</si>
  <si>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</si>
  <si>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</si>
  <si>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</si>
  <si>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</si>
  <si>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</si>
  <si>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</si>
  <si>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</si>
  <si>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</si>
  <si>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</si>
  <si>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</si>
  <si>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</si>
  <si>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</si>
  <si>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</si>
  <si>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</si>
  <si>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</si>
  <si>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</si>
  <si>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</si>
  <si>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</si>
  <si>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</si>
  <si>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</si>
  <si>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</si>
  <si>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</si>
  <si>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</si>
  <si>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</si>
  <si>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</si>
  <si>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</si>
  <si>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</si>
  <si>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</si>
  <si>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</si>
  <si>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</si>
  <si>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</si>
  <si>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</si>
  <si>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</si>
  <si>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</si>
  <si>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</si>
  <si>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</si>
  <si>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</si>
  <si>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</si>
  <si>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</si>
  <si>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</si>
  <si>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</si>
  <si>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</si>
  <si>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</si>
  <si>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Species/Gene</t>
  </si>
  <si>
    <t>Antibiotic classification/Virulence Factor Gene Description</t>
  </si>
  <si>
    <t>Also Detects (Antibiotic resistance gene)/Associated Species (Virulence Factor)</t>
  </si>
  <si>
    <t>May detect (microbial identification)</t>
  </si>
  <si>
    <t>1. Control assays (control samples)</t>
  </si>
  <si>
    <t>2. PPC (control samples)</t>
  </si>
  <si>
    <t>1. Control assays (test samples)</t>
  </si>
  <si>
    <t>2. PPC (test samples)</t>
  </si>
  <si>
    <t>Species/gene</t>
  </si>
  <si>
    <t>Fold change (test/control)</t>
  </si>
  <si>
    <t>Log fold change (test/control)</t>
  </si>
  <si>
    <t>Control samples</t>
  </si>
  <si>
    <t>Test samples</t>
  </si>
  <si>
    <t>Avg dCt</t>
  </si>
  <si>
    <t>Bacterial load - fold change (test/control)</t>
  </si>
  <si>
    <t>Fold difference</t>
  </si>
  <si>
    <t>Log 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</si>
</sst>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0.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0"/>
      <name val="Symbol"/>
      <family val="1"/>
      <charset val="2"/>
    </font>
    <font>
      <sz val="12"/>
      <color theme="1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17">
    <xf numFmtId="0" fontId="0" fillId="0" borderId="0" xfId="0"/>
    <xf numFmtId="0" fontId="18" fillId="89" borderId="10" xfId="464" applyFill="1" applyBorder="1"/>
    <xf numFmtId="0" fontId="18" fillId="0" borderId="10" xfId="42" applyFill="1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7" fillId="0" borderId="10" xfId="43" applyFont="1" applyBorder="1" applyAlignment="1">
      <alignment horizontal="left" vertical="center"/>
    </xf>
    <xf numFmtId="0" fontId="58" fillId="0" borderId="10" xfId="43" applyFont="1" applyFill="1" applyBorder="1" applyAlignment="1"/>
    <xf numFmtId="0" fontId="18" fillId="0" borderId="10" xfId="356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60" fillId="0" borderId="10" xfId="43" applyFont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1" fillId="0" borderId="0" xfId="0" applyFont="1"/>
    <xf numFmtId="0" fontId="16" fillId="0" borderId="10" xfId="43" applyFont="1" applyBorder="1" applyAlignment="1">
      <alignment horizontal="left" vertical="center"/>
    </xf>
    <xf numFmtId="0" fontId="61" fillId="0" borderId="10" xfId="43" applyFont="1" applyFill="1" applyBorder="1" applyAlignment="1">
      <alignment horizontal="left" vertical="center"/>
    </xf>
    <xf numFmtId="0" fontId="1" fillId="0" borderId="10" xfId="43" applyFont="1" applyBorder="1" applyAlignment="1">
      <alignment horizontal="center"/>
    </xf>
    <xf numFmtId="0" fontId="1" fillId="0" borderId="10" xfId="43" applyFont="1" applyFill="1" applyBorder="1" applyAlignment="1">
      <alignment horizontal="center"/>
    </xf>
    <xf numFmtId="0" fontId="62" fillId="0" borderId="10" xfId="356" applyFont="1" applyFill="1" applyBorder="1" applyAlignment="1">
      <alignment horizontal="center"/>
    </xf>
    <xf numFmtId="0" fontId="62" fillId="0" borderId="10" xfId="42" applyFont="1" applyBorder="1"/>
    <xf numFmtId="2" fontId="0" fillId="0" borderId="10" xfId="0" applyNumberFormat="1" applyBorder="1"/>
    <xf numFmtId="0" fontId="0" fillId="0" borderId="0" xfId="0" applyBorder="1"/>
    <xf numFmtId="0" fontId="18" fillId="0" borderId="0" xfId="356" applyFill="1" applyBorder="1" applyAlignment="1">
      <alignment horizontal="center"/>
    </xf>
    <xf numFmtId="0" fontId="58" fillId="0" borderId="0" xfId="43" applyFont="1" applyFill="1" applyBorder="1" applyAlignment="1"/>
    <xf numFmtId="0" fontId="0" fillId="0" borderId="0" xfId="0" applyBorder="1" applyAlignment="1">
      <alignment horizontal="center"/>
    </xf>
    <xf numFmtId="2" fontId="0" fillId="0" borderId="10" xfId="0" applyNumberFormat="1" applyBorder="1" applyAlignment="1">
      <alignment horizontal="center" vertical="center"/>
    </xf>
    <xf numFmtId="0" fontId="18" fillId="0" borderId="23" xfId="356" applyFill="1" applyBorder="1" applyAlignment="1">
      <alignment horizontal="center"/>
    </xf>
    <xf numFmtId="0" fontId="62" fillId="0" borderId="23" xfId="42" applyFont="1" applyBorder="1"/>
    <xf numFmtId="2" fontId="0" fillId="0" borderId="0" xfId="0" applyNumberFormat="1"/>
    <xf numFmtId="2" fontId="0" fillId="0" borderId="25" xfId="0" applyNumberFormat="1" applyBorder="1"/>
    <xf numFmtId="0" fontId="0" fillId="0" borderId="0" xfId="0"/>
    <xf numFmtId="0" fontId="18" fillId="0" borderId="10" xfId="42" applyFill="1" applyBorder="1"/>
    <xf numFmtId="0" fontId="18" fillId="0" borderId="10" xfId="356" applyFill="1" applyBorder="1" applyAlignment="1">
      <alignment horizontal="center"/>
    </xf>
    <xf numFmtId="0" fontId="58" fillId="0" borderId="10" xfId="43" applyFont="1" applyFill="1" applyBorder="1" applyAlignment="1"/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0" fontId="57" fillId="0" borderId="10" xfId="43" applyFont="1" applyFill="1" applyBorder="1" applyAlignment="1"/>
    <xf numFmtId="0" fontId="58" fillId="0" borderId="10" xfId="43" applyFont="1" applyFill="1" applyBorder="1" applyAlignment="1">
      <alignment vertical="center" wrapText="1"/>
    </xf>
    <xf numFmtId="0" fontId="57" fillId="0" borderId="10" xfId="43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2" fontId="58" fillId="92" borderId="10" xfId="0" applyNumberFormat="1" applyFont="1" applyFill="1" applyBorder="1"/>
    <xf numFmtId="0" fontId="58" fillId="92" borderId="10" xfId="0" applyFont="1" applyFill="1" applyBorder="1"/>
    <xf numFmtId="2" fontId="58" fillId="90" borderId="10" xfId="0" applyNumberFormat="1" applyFont="1" applyFill="1" applyBorder="1"/>
    <xf numFmtId="0" fontId="62" fillId="0" borderId="0" xfId="42" applyFont="1" applyFill="1" applyBorder="1"/>
    <xf numFmtId="0" fontId="0" fillId="0" borderId="0" xfId="0"/>
    <xf numFmtId="0" fontId="0" fillId="90" borderId="0" xfId="0" applyFill="1"/>
    <xf numFmtId="0" fontId="62" fillId="0" borderId="0" xfId="0" applyFont="1" applyBorder="1"/>
    <xf numFmtId="0" fontId="58" fillId="0" borderId="10" xfId="43" applyFont="1" applyFill="1" applyBorder="1" applyAlignment="1"/>
    <xf numFmtId="0" fontId="58" fillId="0" borderId="10" xfId="43" applyFont="1" applyFill="1" applyBorder="1" applyAlignment="1">
      <alignment vertical="center" wrapText="1"/>
    </xf>
    <xf numFmtId="0" fontId="16" fillId="0" borderId="10" xfId="0" applyFont="1" applyFill="1" applyBorder="1"/>
    <xf numFmtId="0" fontId="1" fillId="0" borderId="10" xfId="0" applyFont="1" applyBorder="1"/>
    <xf numFmtId="0" fontId="18" fillId="0" borderId="10" xfId="356" applyFill="1" applyBorder="1" applyAlignment="1">
      <alignment horizontal="center"/>
    </xf>
    <xf numFmtId="0" fontId="61" fillId="0" borderId="10" xfId="43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0" fontId="58" fillId="0" borderId="10" xfId="43" applyFont="1" applyFill="1" applyBorder="1" applyAlignment="1">
      <alignment vertical="center" wrapText="1"/>
    </xf>
    <xf numFmtId="0" fontId="0" fillId="90" borderId="10" xfId="0" applyFill="1" applyBorder="1" applyAlignment="1">
      <alignment horizontal="center"/>
    </xf>
    <xf numFmtId="0" fontId="57" fillId="90" borderId="10" xfId="43" applyFont="1" applyFill="1" applyBorder="1" applyAlignment="1">
      <alignment horizontal="left" vertical="center"/>
    </xf>
    <xf numFmtId="0" fontId="20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0" fillId="90" borderId="10" xfId="0" applyNumberFormat="1" applyFill="1" applyBorder="1"/>
    <xf numFmtId="165" fontId="0" fillId="90" borderId="10" xfId="0" applyNumberFormat="1" applyFill="1" applyBorder="1"/>
    <xf numFmtId="0" fontId="18" fillId="90" borderId="10" xfId="356" applyFill="1" applyBorder="1" applyAlignment="1">
      <alignment horizontal="center"/>
    </xf>
    <xf numFmtId="0" fontId="61" fillId="0" borderId="10" xfId="43" applyFont="1" applyFill="1" applyBorder="1" applyAlignment="1">
      <alignment horizontal="left" vertical="center" wrapText="1"/>
    </xf>
    <xf numFmtId="0" fontId="18" fillId="0" borderId="22" xfId="356" applyFill="1" applyBorder="1" applyAlignment="1">
      <alignment horizontal="center"/>
    </xf>
    <xf numFmtId="0" fontId="58" fillId="0" borderId="10" xfId="43" applyFont="1" applyFill="1" applyBorder="1" applyAlignment="1">
      <alignment wrapText="1"/>
    </xf>
    <xf numFmtId="0" fontId="0" fillId="0" borderId="0" xfId="0"/>
    <xf numFmtId="0" fontId="0" fillId="0" borderId="10" xfId="0" applyBorder="1"/>
    <xf numFmtId="0" fontId="65" fillId="0" borderId="10" xfId="0" applyFont="1" applyFill="1" applyBorder="1"/>
    <xf numFmtId="0" fontId="18" fillId="0" borderId="10" xfId="1144" applyBorder="1"/>
    <xf numFmtId="0" fontId="0" fillId="0" borderId="10" xfId="0" applyNumberFormat="1" applyBorder="1"/>
    <xf numFmtId="0" fontId="0" fillId="0" borderId="10" xfId="0" applyBorder="1" applyAlignment="1"/>
    <xf numFmtId="0" fontId="58" fillId="0" borderId="10" xfId="1256" applyFont="1" applyFill="1" applyBorder="1"/>
    <xf numFmtId="0" fontId="62" fillId="0" borderId="10" xfId="1155" applyFont="1" applyFill="1" applyBorder="1"/>
    <xf numFmtId="0" fontId="18" fillId="0" borderId="22" xfId="464" applyBorder="1" applyAlignment="1">
      <alignment vertical="center"/>
    </xf>
    <xf numFmtId="0" fontId="18" fillId="0" borderId="26" xfId="464" applyBorder="1" applyAlignment="1">
      <alignment vertical="center"/>
    </xf>
    <xf numFmtId="0" fontId="18" fillId="0" borderId="11" xfId="464" applyBorder="1" applyAlignment="1">
      <alignment vertical="center"/>
    </xf>
    <xf numFmtId="0" fontId="18" fillId="89" borderId="22" xfId="464" applyFill="1" applyBorder="1" applyAlignment="1">
      <alignment horizontal="left" vertical="center" wrapText="1"/>
    </xf>
    <xf numFmtId="0" fontId="18" fillId="0" borderId="26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0" borderId="22" xfId="464" applyFont="1" applyBorder="1" applyAlignment="1">
      <alignment horizontal="left" vertical="center" wrapText="1"/>
    </xf>
    <xf numFmtId="0" fontId="20" fillId="0" borderId="25" xfId="464" applyFont="1" applyBorder="1" applyAlignment="1">
      <alignment horizontal="left"/>
    </xf>
    <xf numFmtId="0" fontId="20" fillId="0" borderId="27" xfId="464" applyFont="1" applyBorder="1" applyAlignment="1">
      <alignment horizontal="left"/>
    </xf>
    <xf numFmtId="0" fontId="20" fillId="0" borderId="24" xfId="464" applyFont="1" applyBorder="1" applyAlignment="1">
      <alignment horizontal="left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0" fillId="90" borderId="24" xfId="0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91" borderId="22" xfId="356" applyFill="1" applyBorder="1" applyAlignment="1">
      <alignment horizontal="center"/>
    </xf>
    <xf numFmtId="0" fontId="18" fillId="91" borderId="26" xfId="356" applyFill="1" applyBorder="1" applyAlignment="1">
      <alignment horizontal="center"/>
    </xf>
    <xf numFmtId="0" fontId="18" fillId="91" borderId="11" xfId="356" applyFill="1" applyBorder="1" applyAlignment="1">
      <alignment horizontal="center"/>
    </xf>
    <xf numFmtId="0" fontId="18" fillId="0" borderId="25" xfId="356" applyFill="1" applyBorder="1" applyAlignment="1">
      <alignment horizontal="center"/>
    </xf>
    <xf numFmtId="0" fontId="18" fillId="0" borderId="0" xfId="356" applyFill="1" applyBorder="1" applyAlignment="1">
      <alignment horizontal="center"/>
    </xf>
    <xf numFmtId="0" fontId="0" fillId="90" borderId="28" xfId="0" applyFill="1" applyBorder="1" applyAlignment="1">
      <alignment horizontal="center"/>
    </xf>
    <xf numFmtId="0" fontId="0" fillId="90" borderId="29" xfId="0" applyFill="1" applyBorder="1" applyAlignment="1">
      <alignment horizontal="center"/>
    </xf>
    <xf numFmtId="0" fontId="0" fillId="90" borderId="22" xfId="0" applyFill="1" applyBorder="1" applyAlignment="1">
      <alignment horizontal="center"/>
    </xf>
    <xf numFmtId="0" fontId="0" fillId="90" borderId="26" xfId="0" applyFill="1" applyBorder="1" applyAlignment="1">
      <alignment horizontal="center"/>
    </xf>
    <xf numFmtId="0" fontId="0" fillId="90" borderId="11" xfId="0" applyFill="1" applyBorder="1" applyAlignment="1">
      <alignment horizontal="center"/>
    </xf>
    <xf numFmtId="0" fontId="0" fillId="90" borderId="10" xfId="0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1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80131048445246E-2"/>
          <c:y val="4.8716772624822186E-2"/>
          <c:w val="0.90395314095206236"/>
          <c:h val="0.8258169515436002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'FoldChange (normalizeBactLoad)'!$B$2:$B$88</c:f>
              <c:strCache>
                <c:ptCount val="87"/>
                <c:pt idx="0">
                  <c:v>AAC(6)-Ib-cr</c:v>
                </c:pt>
                <c:pt idx="1">
                  <c:v>aacC1</c:v>
                </c:pt>
                <c:pt idx="2">
                  <c:v>aacC2</c:v>
                </c:pt>
                <c:pt idx="3">
                  <c:v>aacC4</c:v>
                </c:pt>
                <c:pt idx="4">
                  <c:v>aadA1</c:v>
                </c:pt>
                <c:pt idx="5">
                  <c:v>aphA6</c:v>
                </c:pt>
                <c:pt idx="6">
                  <c:v>BES-1</c:v>
                </c:pt>
                <c:pt idx="7">
                  <c:v>BIC-1</c:v>
                </c:pt>
                <c:pt idx="8">
                  <c:v>CTX-M-1 Group</c:v>
                </c:pt>
                <c:pt idx="9">
                  <c:v>CTX-M-8 Group</c:v>
                </c:pt>
                <c:pt idx="10">
                  <c:v>CTX-M-9 Group</c:v>
                </c:pt>
                <c:pt idx="11">
                  <c:v>GES</c:v>
                </c:pt>
                <c:pt idx="12">
                  <c:v>IMI &amp; NMC-A</c:v>
                </c:pt>
                <c:pt idx="13">
                  <c:v>KPC</c:v>
                </c:pt>
                <c:pt idx="14">
                  <c:v>Per-1 group</c:v>
                </c:pt>
                <c:pt idx="15">
                  <c:v>Per-2 group</c:v>
                </c:pt>
                <c:pt idx="16">
                  <c:v>SFC-1</c:v>
                </c:pt>
                <c:pt idx="17">
                  <c:v>SFO-1</c:v>
                </c:pt>
                <c:pt idx="18">
                  <c:v>SHV</c:v>
                </c:pt>
                <c:pt idx="19">
                  <c:v>SHV(156D)</c:v>
                </c:pt>
                <c:pt idx="20">
                  <c:v>SHV(156G)</c:v>
                </c:pt>
                <c:pt idx="21">
                  <c:v>SHV(238G240E)</c:v>
                </c:pt>
                <c:pt idx="22">
                  <c:v>SHV(238G240K)</c:v>
                </c:pt>
                <c:pt idx="23">
                  <c:v>SHV(238S240E)</c:v>
                </c:pt>
                <c:pt idx="24">
                  <c:v>SHV(238S240K)</c:v>
                </c:pt>
                <c:pt idx="25">
                  <c:v>SME</c:v>
                </c:pt>
                <c:pt idx="26">
                  <c:v>TLA-1</c:v>
                </c:pt>
                <c:pt idx="27">
                  <c:v>VEB</c:v>
                </c:pt>
                <c:pt idx="28">
                  <c:v>ccrA</c:v>
                </c:pt>
                <c:pt idx="29">
                  <c:v>IMP-1 group</c:v>
                </c:pt>
                <c:pt idx="30">
                  <c:v>IMP-12 group</c:v>
                </c:pt>
                <c:pt idx="31">
                  <c:v>IMP-2 group</c:v>
                </c:pt>
                <c:pt idx="32">
                  <c:v>IMP-5 group</c:v>
                </c:pt>
                <c:pt idx="33">
                  <c:v>NDM</c:v>
                </c:pt>
                <c:pt idx="34">
                  <c:v>VIM-1 group</c:v>
                </c:pt>
                <c:pt idx="35">
                  <c:v>VIM-13</c:v>
                </c:pt>
                <c:pt idx="36">
                  <c:v>VIM-7</c:v>
                </c:pt>
                <c:pt idx="37">
                  <c:v>ACC-1 group</c:v>
                </c:pt>
                <c:pt idx="38">
                  <c:v>ACC-3</c:v>
                </c:pt>
                <c:pt idx="39">
                  <c:v>ACT 5/7 group</c:v>
                </c:pt>
                <c:pt idx="40">
                  <c:v>ACT-1 group</c:v>
                </c:pt>
                <c:pt idx="41">
                  <c:v>CFE-1</c:v>
                </c:pt>
                <c:pt idx="42">
                  <c:v>CMY-10 Group</c:v>
                </c:pt>
                <c:pt idx="43">
                  <c:v>DHA</c:v>
                </c:pt>
                <c:pt idx="44">
                  <c:v>FOX</c:v>
                </c:pt>
                <c:pt idx="45">
                  <c:v>LAT</c:v>
                </c:pt>
                <c:pt idx="46">
                  <c:v>MIR</c:v>
                </c:pt>
                <c:pt idx="47">
                  <c:v>MOX</c:v>
                </c:pt>
                <c:pt idx="48">
                  <c:v>OXA-10 Group</c:v>
                </c:pt>
                <c:pt idx="49">
                  <c:v>OXA-18</c:v>
                </c:pt>
                <c:pt idx="50">
                  <c:v>OXA-2 Group</c:v>
                </c:pt>
                <c:pt idx="51">
                  <c:v>OXA-23 Group</c:v>
                </c:pt>
                <c:pt idx="52">
                  <c:v>OXA-24 Group</c:v>
                </c:pt>
                <c:pt idx="53">
                  <c:v>OXA-45</c:v>
                </c:pt>
                <c:pt idx="54">
                  <c:v>OXA-48 Group</c:v>
                </c:pt>
                <c:pt idx="55">
                  <c:v>OXA-50 Group</c:v>
                </c:pt>
                <c:pt idx="56">
                  <c:v>OXA-51 Group</c:v>
                </c:pt>
                <c:pt idx="57">
                  <c:v>OXA-54</c:v>
                </c:pt>
                <c:pt idx="58">
                  <c:v>OXA-55</c:v>
                </c:pt>
                <c:pt idx="59">
                  <c:v>OXA-58 Group</c:v>
                </c:pt>
                <c:pt idx="60">
                  <c:v>OXA-60</c:v>
                </c:pt>
                <c:pt idx="61">
                  <c:v>ereB</c:v>
                </c:pt>
                <c:pt idx="62">
                  <c:v>QepA</c:v>
                </c:pt>
                <c:pt idx="63">
                  <c:v>QnrA</c:v>
                </c:pt>
                <c:pt idx="64">
                  <c:v>QnrB-1 group</c:v>
                </c:pt>
                <c:pt idx="65">
                  <c:v>QnrB-31 group</c:v>
                </c:pt>
                <c:pt idx="66">
                  <c:v>QnrB-4 group</c:v>
                </c:pt>
                <c:pt idx="67">
                  <c:v>QnrB-5 group</c:v>
                </c:pt>
                <c:pt idx="68">
                  <c:v>QnrB-8 group</c:v>
                </c:pt>
                <c:pt idx="69">
                  <c:v>QnrC</c:v>
                </c:pt>
                <c:pt idx="70">
                  <c:v>QnrD</c:v>
                </c:pt>
                <c:pt idx="71">
                  <c:v>QnrS</c:v>
                </c:pt>
                <c:pt idx="72">
                  <c:v>ermA</c:v>
                </c:pt>
                <c:pt idx="73">
                  <c:v>ermB</c:v>
                </c:pt>
                <c:pt idx="74">
                  <c:v>ermC</c:v>
                </c:pt>
                <c:pt idx="75">
                  <c:v>mefA</c:v>
                </c:pt>
                <c:pt idx="76">
                  <c:v>msrA</c:v>
                </c:pt>
                <c:pt idx="77">
                  <c:v>oprj</c:v>
                </c:pt>
                <c:pt idx="78">
                  <c:v>oprm</c:v>
                </c:pt>
                <c:pt idx="79">
                  <c:v>tetA</c:v>
                </c:pt>
                <c:pt idx="80">
                  <c:v>tetB</c:v>
                </c:pt>
                <c:pt idx="81">
                  <c:v>vanB</c:v>
                </c:pt>
                <c:pt idx="82">
                  <c:v>vanC</c:v>
                </c:pt>
                <c:pt idx="83">
                  <c:v>Staphylococcus aureus</c:v>
                </c:pt>
                <c:pt idx="84">
                  <c:v>mecA</c:v>
                </c:pt>
                <c:pt idx="85">
                  <c:v>lukF</c:v>
                </c:pt>
                <c:pt idx="86">
                  <c:v>spa</c:v>
                </c:pt>
              </c:strCache>
            </c:strRef>
          </c:cat>
          <c:val>
            <c:numRef>
              <c:f>'FoldChange (normalizeBactLoad)'!$D$2:$D$88</c:f>
              <c:numCache>
                <c:formatCode>0.00</c:formatCode>
                <c:ptCount val="87"/>
                <c:pt idx="0">
                  <c:v>0.63450433530508044</c:v>
                </c:pt>
                <c:pt idx="1">
                  <c:v>0.63450433530508044</c:v>
                </c:pt>
                <c:pt idx="2">
                  <c:v>0.63450433530508044</c:v>
                </c:pt>
                <c:pt idx="3">
                  <c:v>0.63450433530508044</c:v>
                </c:pt>
                <c:pt idx="4">
                  <c:v>0.63450433530508044</c:v>
                </c:pt>
                <c:pt idx="5">
                  <c:v>0.63450433530508044</c:v>
                </c:pt>
                <c:pt idx="6">
                  <c:v>1.6359307875472571</c:v>
                </c:pt>
                <c:pt idx="7">
                  <c:v>0.63450433530508044</c:v>
                </c:pt>
                <c:pt idx="8">
                  <c:v>0.63450433530508044</c:v>
                </c:pt>
                <c:pt idx="9">
                  <c:v>0.63450433530508044</c:v>
                </c:pt>
                <c:pt idx="10">
                  <c:v>0.63450433530508044</c:v>
                </c:pt>
                <c:pt idx="11">
                  <c:v>0.63450433530508044</c:v>
                </c:pt>
                <c:pt idx="12">
                  <c:v>0.88335579838730416</c:v>
                </c:pt>
                <c:pt idx="13">
                  <c:v>0.63450433530508044</c:v>
                </c:pt>
                <c:pt idx="14">
                  <c:v>0.63450433530508044</c:v>
                </c:pt>
                <c:pt idx="15">
                  <c:v>0.63450433530508044</c:v>
                </c:pt>
                <c:pt idx="16">
                  <c:v>0.63450433530508044</c:v>
                </c:pt>
                <c:pt idx="17">
                  <c:v>0.63450433530508044</c:v>
                </c:pt>
                <c:pt idx="18">
                  <c:v>0.63450433530508044</c:v>
                </c:pt>
                <c:pt idx="19">
                  <c:v>0.63450433530508044</c:v>
                </c:pt>
                <c:pt idx="20">
                  <c:v>0.63450433530508044</c:v>
                </c:pt>
                <c:pt idx="21">
                  <c:v>0.63450433530508044</c:v>
                </c:pt>
                <c:pt idx="22">
                  <c:v>0.63450433530508044</c:v>
                </c:pt>
                <c:pt idx="23">
                  <c:v>0.63450433530508044</c:v>
                </c:pt>
                <c:pt idx="24">
                  <c:v>0.63450433530508044</c:v>
                </c:pt>
                <c:pt idx="25">
                  <c:v>0.63450433530508044</c:v>
                </c:pt>
                <c:pt idx="26">
                  <c:v>0.63450433530508044</c:v>
                </c:pt>
                <c:pt idx="27">
                  <c:v>0.63450433530508044</c:v>
                </c:pt>
                <c:pt idx="28">
                  <c:v>0.63450433530508044</c:v>
                </c:pt>
                <c:pt idx="29">
                  <c:v>0.63450433530508044</c:v>
                </c:pt>
                <c:pt idx="30">
                  <c:v>0.63450433530508044</c:v>
                </c:pt>
                <c:pt idx="31">
                  <c:v>0.63450433530508044</c:v>
                </c:pt>
                <c:pt idx="32">
                  <c:v>0.63450433530508044</c:v>
                </c:pt>
                <c:pt idx="33">
                  <c:v>0.44886917131229193</c:v>
                </c:pt>
                <c:pt idx="34">
                  <c:v>0.63450433530508044</c:v>
                </c:pt>
                <c:pt idx="35">
                  <c:v>0.63450433530508044</c:v>
                </c:pt>
                <c:pt idx="36">
                  <c:v>0.58232580272332279</c:v>
                </c:pt>
                <c:pt idx="37">
                  <c:v>0.63450433530508044</c:v>
                </c:pt>
                <c:pt idx="38">
                  <c:v>0.63450433530508044</c:v>
                </c:pt>
                <c:pt idx="39">
                  <c:v>-1.1716756386788063</c:v>
                </c:pt>
                <c:pt idx="40">
                  <c:v>0.13278767586511214</c:v>
                </c:pt>
                <c:pt idx="41">
                  <c:v>-0.16824231979886911</c:v>
                </c:pt>
                <c:pt idx="42">
                  <c:v>-6.7898987910875452E-2</c:v>
                </c:pt>
                <c:pt idx="43">
                  <c:v>0.63450433530508044</c:v>
                </c:pt>
                <c:pt idx="44">
                  <c:v>0.63450433530508044</c:v>
                </c:pt>
                <c:pt idx="45">
                  <c:v>0.23313100775310569</c:v>
                </c:pt>
                <c:pt idx="46">
                  <c:v>0.63450433530508044</c:v>
                </c:pt>
                <c:pt idx="47">
                  <c:v>0.63450433530508044</c:v>
                </c:pt>
                <c:pt idx="48">
                  <c:v>0.63450433530508044</c:v>
                </c:pt>
                <c:pt idx="49">
                  <c:v>0.63450433530508044</c:v>
                </c:pt>
                <c:pt idx="50">
                  <c:v>0.63450433530508044</c:v>
                </c:pt>
                <c:pt idx="51">
                  <c:v>0.63450433530508044</c:v>
                </c:pt>
                <c:pt idx="52">
                  <c:v>0.63450433530508044</c:v>
                </c:pt>
                <c:pt idx="53">
                  <c:v>0.63450433530508044</c:v>
                </c:pt>
                <c:pt idx="54">
                  <c:v>2.1516955134515454</c:v>
                </c:pt>
                <c:pt idx="55">
                  <c:v>0.63450433530508044</c:v>
                </c:pt>
                <c:pt idx="56">
                  <c:v>0.63450433530508044</c:v>
                </c:pt>
                <c:pt idx="57">
                  <c:v>2.8801881029583805</c:v>
                </c:pt>
                <c:pt idx="58">
                  <c:v>0.63450433530508044</c:v>
                </c:pt>
                <c:pt idx="59">
                  <c:v>0.63450433530508044</c:v>
                </c:pt>
                <c:pt idx="60">
                  <c:v>0.63450433530508044</c:v>
                </c:pt>
                <c:pt idx="61">
                  <c:v>0.63450433530508044</c:v>
                </c:pt>
                <c:pt idx="62">
                  <c:v>0.33347433964109929</c:v>
                </c:pt>
                <c:pt idx="63">
                  <c:v>0.63450433530508044</c:v>
                </c:pt>
                <c:pt idx="64">
                  <c:v>0.63450433530508044</c:v>
                </c:pt>
                <c:pt idx="65">
                  <c:v>0.63450433530508044</c:v>
                </c:pt>
                <c:pt idx="66">
                  <c:v>0.63450433530508044</c:v>
                </c:pt>
                <c:pt idx="67">
                  <c:v>0.63450433530508044</c:v>
                </c:pt>
                <c:pt idx="68">
                  <c:v>0.63450433530508044</c:v>
                </c:pt>
                <c:pt idx="69">
                  <c:v>0.63450433530508044</c:v>
                </c:pt>
                <c:pt idx="70">
                  <c:v>0.63450433530508044</c:v>
                </c:pt>
                <c:pt idx="71">
                  <c:v>0.63450433530508044</c:v>
                </c:pt>
                <c:pt idx="72">
                  <c:v>0.63450433530508044</c:v>
                </c:pt>
                <c:pt idx="73">
                  <c:v>0.53416100341708683</c:v>
                </c:pt>
                <c:pt idx="74">
                  <c:v>0.63450433530508044</c:v>
                </c:pt>
                <c:pt idx="75">
                  <c:v>0.63450433530508044</c:v>
                </c:pt>
                <c:pt idx="76">
                  <c:v>0.63450433530508044</c:v>
                </c:pt>
                <c:pt idx="77">
                  <c:v>0.63450433530508044</c:v>
                </c:pt>
                <c:pt idx="78">
                  <c:v>3.6688866915980105</c:v>
                </c:pt>
                <c:pt idx="79">
                  <c:v>0.63450433530508044</c:v>
                </c:pt>
                <c:pt idx="80">
                  <c:v>0.63450433530508044</c:v>
                </c:pt>
                <c:pt idx="81">
                  <c:v>0.63450433530508044</c:v>
                </c:pt>
                <c:pt idx="82">
                  <c:v>0.63450433530508044</c:v>
                </c:pt>
                <c:pt idx="83">
                  <c:v>0.63450433530508044</c:v>
                </c:pt>
                <c:pt idx="84">
                  <c:v>0.63450433530508044</c:v>
                </c:pt>
                <c:pt idx="85">
                  <c:v>0.63450433530508044</c:v>
                </c:pt>
                <c:pt idx="86">
                  <c:v>-1.4255442683554296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7952000"/>
        <c:axId val="87988480"/>
      </c:barChart>
      <c:catAx>
        <c:axId val="8795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5400000" vert="horz"/>
          <a:lstStyle/>
          <a:p>
            <a:pPr>
              <a:defRPr sz="500"/>
            </a:pPr>
            <a:endParaRPr lang="en-US"/>
          </a:p>
        </c:txPr>
        <c:crossAx val="87988480"/>
        <c:crosses val="autoZero"/>
        <c:auto val="1"/>
        <c:lblAlgn val="ctr"/>
        <c:lblOffset val="100"/>
        <c:noMultiLvlLbl val="0"/>
      </c:catAx>
      <c:valAx>
        <c:axId val="87988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10 Fold Change (test/control)</a:t>
                </a:r>
              </a:p>
            </c:rich>
          </c:tx>
          <c:layout>
            <c:manualLayout>
              <c:xMode val="edge"/>
              <c:yMode val="edge"/>
              <c:x val="8.0074522267276523E-3"/>
              <c:y val="0.32085156553134997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8795200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 w="76200"/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7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40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38" sqref="C38"/>
    </sheetView>
  </sheetViews>
  <sheetFormatPr defaultRowHeight="15" x14ac:dyDescent="0.25"/>
  <sheetData>
    <row r="1" spans="1:13" ht="15" customHeight="1" x14ac:dyDescent="0.25">
      <c r="A1" s="96" t="s">
        <v>991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25">
      <c r="A2" s="97" t="s">
        <v>992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</row>
    <row r="3" spans="1:13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x14ac:dyDescent="0.25">
      <c r="A4" s="93" t="s">
        <v>111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</row>
    <row r="5" spans="1:13" x14ac:dyDescent="0.25">
      <c r="A5" s="90" t="s">
        <v>112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2"/>
    </row>
    <row r="6" spans="1:13" x14ac:dyDescent="0.25">
      <c r="A6" s="93" t="s">
        <v>113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1:13" x14ac:dyDescent="0.25">
      <c r="A7" s="7"/>
      <c r="B7" s="10" t="s">
        <v>114</v>
      </c>
      <c r="C7" s="10" t="s">
        <v>115</v>
      </c>
      <c r="D7" s="10" t="s">
        <v>116</v>
      </c>
      <c r="E7" s="10" t="s">
        <v>117</v>
      </c>
      <c r="F7" s="10" t="s">
        <v>118</v>
      </c>
      <c r="G7" s="10" t="s">
        <v>119</v>
      </c>
      <c r="H7" s="10" t="s">
        <v>120</v>
      </c>
      <c r="I7" s="10" t="s">
        <v>121</v>
      </c>
      <c r="J7" s="10" t="s">
        <v>122</v>
      </c>
      <c r="K7" s="10" t="s">
        <v>123</v>
      </c>
      <c r="L7" s="10" t="s">
        <v>124</v>
      </c>
      <c r="M7" s="10" t="s">
        <v>125</v>
      </c>
    </row>
    <row r="8" spans="1:13" x14ac:dyDescent="0.25">
      <c r="A8" s="7">
        <v>1</v>
      </c>
      <c r="B8" s="100" t="s">
        <v>126</v>
      </c>
      <c r="C8" s="100" t="s">
        <v>0</v>
      </c>
      <c r="D8" s="101" t="s">
        <v>98</v>
      </c>
      <c r="E8" s="101"/>
      <c r="F8" s="101"/>
      <c r="G8" s="101"/>
      <c r="H8" s="101"/>
      <c r="I8" s="101"/>
      <c r="J8" s="101"/>
      <c r="K8" s="101"/>
      <c r="L8" s="101"/>
      <c r="M8" s="101"/>
    </row>
    <row r="9" spans="1:13" x14ac:dyDescent="0.25">
      <c r="A9" s="7">
        <v>2</v>
      </c>
      <c r="B9" s="100"/>
      <c r="C9" s="100"/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93</v>
      </c>
      <c r="L9" s="3" t="s">
        <v>94</v>
      </c>
      <c r="M9" s="3" t="s">
        <v>95</v>
      </c>
    </row>
    <row r="10" spans="1:13" x14ac:dyDescent="0.25">
      <c r="A10" s="7">
        <v>3</v>
      </c>
      <c r="B10" s="1" t="str">
        <f>'Array Table'!B2</f>
        <v>AAC(6)-Ib-cr</v>
      </c>
      <c r="C10" s="11" t="s">
        <v>127</v>
      </c>
      <c r="D10" s="8">
        <v>25.4</v>
      </c>
      <c r="E10" s="9"/>
      <c r="F10" s="8"/>
      <c r="G10" s="9"/>
      <c r="H10" s="8"/>
      <c r="I10" s="9"/>
      <c r="J10" s="8"/>
      <c r="K10" s="9"/>
      <c r="L10" s="8"/>
      <c r="M10" s="9"/>
    </row>
    <row r="11" spans="1:13" x14ac:dyDescent="0.25">
      <c r="A11" s="7">
        <v>4</v>
      </c>
      <c r="B11" s="1" t="str">
        <f>'Array Table'!B3</f>
        <v>aacC1</v>
      </c>
      <c r="C11" s="11" t="s">
        <v>128</v>
      </c>
      <c r="D11" s="8">
        <v>34.6</v>
      </c>
      <c r="E11" s="9"/>
      <c r="F11" s="8"/>
      <c r="G11" s="8"/>
      <c r="H11" s="9"/>
      <c r="I11" s="8"/>
      <c r="J11" s="8"/>
      <c r="K11" s="9"/>
      <c r="L11" s="8"/>
      <c r="M11" s="8"/>
    </row>
    <row r="12" spans="1:13" x14ac:dyDescent="0.25">
      <c r="A12" s="7" t="s">
        <v>129</v>
      </c>
      <c r="B12" s="1" t="s">
        <v>130</v>
      </c>
      <c r="C12" s="1" t="s">
        <v>130</v>
      </c>
      <c r="D12" s="8"/>
      <c r="E12" s="9"/>
      <c r="F12" s="8"/>
      <c r="G12" s="9"/>
      <c r="H12" s="8"/>
      <c r="I12" s="9"/>
      <c r="J12" s="8"/>
      <c r="K12" s="9"/>
      <c r="L12" s="8"/>
      <c r="M12" s="9"/>
    </row>
    <row r="13" spans="1:13" x14ac:dyDescent="0.25">
      <c r="A13" s="7">
        <v>98</v>
      </c>
      <c r="B13" s="13" t="str">
        <f>'Array Table'!B97</f>
        <v>PPC</v>
      </c>
      <c r="C13" s="13" t="s">
        <v>109</v>
      </c>
      <c r="D13" s="12">
        <v>36.4</v>
      </c>
      <c r="E13" s="14"/>
      <c r="F13" s="12"/>
      <c r="G13" s="12"/>
      <c r="H13" s="14"/>
      <c r="I13" s="12"/>
      <c r="J13" s="12"/>
      <c r="K13" s="14"/>
      <c r="L13" s="12"/>
      <c r="M13" s="12"/>
    </row>
    <row r="14" spans="1:13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</row>
  </sheetData>
  <mergeCells count="10">
    <mergeCell ref="A14:M14"/>
    <mergeCell ref="A5:M5"/>
    <mergeCell ref="A6:M6"/>
    <mergeCell ref="A1:M1"/>
    <mergeCell ref="A2:M2"/>
    <mergeCell ref="A3:M3"/>
    <mergeCell ref="A4:M4"/>
    <mergeCell ref="B8:B9"/>
    <mergeCell ref="C8:C9"/>
    <mergeCell ref="D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opLeftCell="A81" zoomScaleNormal="100" workbookViewId="0">
      <selection activeCell="A89" sqref="A89:A94"/>
    </sheetView>
  </sheetViews>
  <sheetFormatPr defaultRowHeight="15" x14ac:dyDescent="0.25"/>
  <cols>
    <col min="1" max="1" width="9.140625" style="23"/>
    <col min="2" max="2" width="32" style="23" customWidth="1"/>
    <col min="3" max="3" width="40.7109375" style="23" customWidth="1"/>
    <col min="4" max="5" width="41.5703125" style="23" customWidth="1"/>
    <col min="6" max="6" width="16.5703125" style="23" customWidth="1"/>
    <col min="7" max="16384" width="9.140625" style="23"/>
  </cols>
  <sheetData>
    <row r="1" spans="1:6" ht="30" x14ac:dyDescent="0.25">
      <c r="A1" s="24" t="s">
        <v>0</v>
      </c>
      <c r="B1" s="64" t="s">
        <v>1534</v>
      </c>
      <c r="C1" s="76" t="s">
        <v>1535</v>
      </c>
      <c r="D1" s="76" t="s">
        <v>1536</v>
      </c>
      <c r="E1" s="76" t="s">
        <v>1537</v>
      </c>
      <c r="F1" s="61" t="s">
        <v>1533</v>
      </c>
    </row>
    <row r="2" spans="1:6" x14ac:dyDescent="0.25">
      <c r="A2" s="26" t="s">
        <v>1</v>
      </c>
      <c r="B2" s="60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AAC(6)-Ib-cr</v>
      </c>
      <c r="C2" s="66" t="str">
        <f>IFERROR(IF(OR(VLOOKUP(Assays!A2,AssayDescription!$A$2:$G$531,5,FALSE)="virulence factor gene",VLOOKUP(Assays!A2,AssayDescription!$A$2:$G$531,5,FALSE)="antibiotic resistance gene"),VLOOKUP(Assays!A2,AssayDescription!$A$2:$G$531,3,FALSE),""),"")</f>
        <v>Fluoroquinolone resistance</v>
      </c>
      <c r="D2" s="78" t="str">
        <f>IFERROR(IF(OR(VLOOKUP(Assays!A2,AssayDescription!$A$2:$G$531,5,FALSE)="virulence factor gene",VLOOKUP(Assays!A2,AssayDescription!$A$2:$G$531,5,FALSE)="antibiotic resistance gene"),VLOOKUP(Assays!A2,AssayDescription!$A$2:$G$531,4,FALSE),""),"")</f>
        <v/>
      </c>
      <c r="E2" s="78" t="str">
        <f>IFERROR(IF(VLOOKUP(B2,AssayDescription!$A$2:$G$531,5,FALSE)="Microbial Identification",IF(VLOOKUP(B2,AssayDescription!$A$2:$G$531,4,FALSE)=0,"",VLOOKUP(B2,AssayDescription!$A$2:$G$531,4,FALSE)),""),"")</f>
        <v/>
      </c>
      <c r="F2" s="62" t="str">
        <f>VLOOKUP(Assays!A2,AssayDescription!$A$2:$G$550,7,FALSE)</f>
        <v>BPAR00366A</v>
      </c>
    </row>
    <row r="3" spans="1:6" x14ac:dyDescent="0.25">
      <c r="A3" s="26" t="s">
        <v>2</v>
      </c>
      <c r="B3" s="60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aacC1</v>
      </c>
      <c r="C3" s="66" t="str">
        <f>IFERROR(IF(OR(VLOOKUP(Assays!A3,AssayDescription!$A$2:$G$531,5,FALSE)="virulence factor gene",VLOOKUP(Assays!A3,AssayDescription!$A$2:$G$531,5,FALSE)="antibiotic resistance gene"),VLOOKUP(Assays!A3,AssayDescription!$A$2:$G$531,3,FALSE),""),"")</f>
        <v>Aminoglycoside-resistance</v>
      </c>
      <c r="D3" s="78" t="str">
        <f>IFERROR(IF(OR(VLOOKUP(Assays!A3,AssayDescription!$A$2:$G$531,5,FALSE)="virulence factor gene",VLOOKUP(Assays!A3,AssayDescription!$A$2:$G$531,5,FALSE)="antibiotic resistance gene"),VLOOKUP(Assays!A3,AssayDescription!$A$2:$G$531,4,FALSE),""),"")</f>
        <v/>
      </c>
      <c r="E3" s="78" t="str">
        <f>IFERROR(IF(VLOOKUP(B3,AssayDescription!$A$2:$G$531,5,FALSE)="Microbial Identification",IF(VLOOKUP(B3,AssayDescription!$A$2:$G$531,4,FALSE)=0,"",VLOOKUP(B3,AssayDescription!$A$2:$G$531,4,FALSE)),""),"")</f>
        <v/>
      </c>
      <c r="F3" s="62" t="str">
        <f>VLOOKUP(Assays!A3,AssayDescription!$A$2:$G$550,7,FALSE)</f>
        <v>BPAR00367A</v>
      </c>
    </row>
    <row r="4" spans="1:6" x14ac:dyDescent="0.25">
      <c r="A4" s="26" t="s">
        <v>3</v>
      </c>
      <c r="B4" s="60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aacC2</v>
      </c>
      <c r="C4" s="66" t="str">
        <f>IFERROR(IF(OR(VLOOKUP(Assays!A4,AssayDescription!$A$2:$G$531,5,FALSE)="virulence factor gene",VLOOKUP(Assays!A4,AssayDescription!$A$2:$G$531,5,FALSE)="antibiotic resistance gene"),VLOOKUP(Assays!A4,AssayDescription!$A$2:$G$531,3,FALSE),""),"")</f>
        <v>Aminoglycoside-resistance</v>
      </c>
      <c r="D4" s="78" t="str">
        <f>IFERROR(IF(OR(VLOOKUP(Assays!A4,AssayDescription!$A$2:$G$531,5,FALSE)="virulence factor gene",VLOOKUP(Assays!A4,AssayDescription!$A$2:$G$531,5,FALSE)="antibiotic resistance gene"),VLOOKUP(Assays!A4,AssayDescription!$A$2:$G$531,4,FALSE),""),"")</f>
        <v/>
      </c>
      <c r="E4" s="78" t="str">
        <f>IFERROR(IF(VLOOKUP(B4,AssayDescription!$A$2:$G$531,5,FALSE)="Microbial Identification",IF(VLOOKUP(B4,AssayDescription!$A$2:$G$531,4,FALSE)=0,"",VLOOKUP(B4,AssayDescription!$A$2:$G$531,4,FALSE)),""),"")</f>
        <v/>
      </c>
      <c r="F4" s="62" t="str">
        <f>VLOOKUP(Assays!A4,AssayDescription!$A$2:$G$550,7,FALSE)</f>
        <v>BPAR00368A</v>
      </c>
    </row>
    <row r="5" spans="1:6" x14ac:dyDescent="0.25">
      <c r="A5" s="26" t="s">
        <v>4</v>
      </c>
      <c r="B5" s="60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aacC4</v>
      </c>
      <c r="C5" s="66" t="str">
        <f>IFERROR(IF(OR(VLOOKUP(Assays!A5,AssayDescription!$A$2:$G$531,5,FALSE)="virulence factor gene",VLOOKUP(Assays!A5,AssayDescription!$A$2:$G$531,5,FALSE)="antibiotic resistance gene"),VLOOKUP(Assays!A5,AssayDescription!$A$2:$G$531,3,FALSE),""),"")</f>
        <v>Aminoglycoside-resistance</v>
      </c>
      <c r="D5" s="78" t="str">
        <f>IFERROR(IF(OR(VLOOKUP(Assays!A5,AssayDescription!$A$2:$G$531,5,FALSE)="virulence factor gene",VLOOKUP(Assays!A5,AssayDescription!$A$2:$G$531,5,FALSE)="antibiotic resistance gene"),VLOOKUP(Assays!A5,AssayDescription!$A$2:$G$531,4,FALSE),""),"")</f>
        <v/>
      </c>
      <c r="E5" s="78" t="str">
        <f>IFERROR(IF(VLOOKUP(B5,AssayDescription!$A$2:$G$531,5,FALSE)="Microbial Identification",IF(VLOOKUP(B5,AssayDescription!$A$2:$G$531,4,FALSE)=0,"",VLOOKUP(B5,AssayDescription!$A$2:$G$531,4,FALSE)),""),"")</f>
        <v/>
      </c>
      <c r="F5" s="62" t="str">
        <f>VLOOKUP(Assays!A5,AssayDescription!$A$2:$G$550,7,FALSE)</f>
        <v>BPAR00369A</v>
      </c>
    </row>
    <row r="6" spans="1:6" x14ac:dyDescent="0.25">
      <c r="A6" s="26" t="s">
        <v>5</v>
      </c>
      <c r="B6" s="60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aadA1</v>
      </c>
      <c r="C6" s="66" t="str">
        <f>IFERROR(IF(OR(VLOOKUP(Assays!A6,AssayDescription!$A$2:$G$531,5,FALSE)="virulence factor gene",VLOOKUP(Assays!A6,AssayDescription!$A$2:$G$531,5,FALSE)="antibiotic resistance gene"),VLOOKUP(Assays!A6,AssayDescription!$A$2:$G$531,3,FALSE),""),"")</f>
        <v>Aminoglycoside-resistance</v>
      </c>
      <c r="D6" s="78" t="str">
        <f>IFERROR(IF(OR(VLOOKUP(Assays!A6,AssayDescription!$A$2:$G$531,5,FALSE)="virulence factor gene",VLOOKUP(Assays!A6,AssayDescription!$A$2:$G$531,5,FALSE)="antibiotic resistance gene"),VLOOKUP(Assays!A6,AssayDescription!$A$2:$G$531,4,FALSE),""),"")</f>
        <v/>
      </c>
      <c r="E6" s="78" t="str">
        <f>IFERROR(IF(VLOOKUP(B6,AssayDescription!$A$2:$G$531,5,FALSE)="Microbial Identification",IF(VLOOKUP(B6,AssayDescription!$A$2:$G$531,4,FALSE)=0,"",VLOOKUP(B6,AssayDescription!$A$2:$G$531,4,FALSE)),""),"")</f>
        <v/>
      </c>
      <c r="F6" s="62" t="str">
        <f>VLOOKUP(Assays!A6,AssayDescription!$A$2:$G$550,7,FALSE)</f>
        <v>BPAR00370A</v>
      </c>
    </row>
    <row r="7" spans="1:6" x14ac:dyDescent="0.25">
      <c r="A7" s="26" t="s">
        <v>6</v>
      </c>
      <c r="B7" s="60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aphA6</v>
      </c>
      <c r="C7" s="66" t="str">
        <f>IFERROR(IF(OR(VLOOKUP(Assays!A7,AssayDescription!$A$2:$G$531,5,FALSE)="virulence factor gene",VLOOKUP(Assays!A7,AssayDescription!$A$2:$G$531,5,FALSE)="antibiotic resistance gene"),VLOOKUP(Assays!A7,AssayDescription!$A$2:$G$531,3,FALSE),""),"")</f>
        <v>Aminoglycoside-resistance</v>
      </c>
      <c r="D7" s="78" t="str">
        <f>IFERROR(IF(OR(VLOOKUP(Assays!A7,AssayDescription!$A$2:$G$531,5,FALSE)="virulence factor gene",VLOOKUP(Assays!A7,AssayDescription!$A$2:$G$531,5,FALSE)="antibiotic resistance gene"),VLOOKUP(Assays!A7,AssayDescription!$A$2:$G$531,4,FALSE),""),"")</f>
        <v/>
      </c>
      <c r="E7" s="78" t="str">
        <f>IFERROR(IF(VLOOKUP(B7,AssayDescription!$A$2:$G$531,5,FALSE)="Microbial Identification",IF(VLOOKUP(B7,AssayDescription!$A$2:$G$531,4,FALSE)=0,"",VLOOKUP(B7,AssayDescription!$A$2:$G$531,4,FALSE)),""),"")</f>
        <v/>
      </c>
      <c r="F7" s="62" t="str">
        <f>VLOOKUP(Assays!A7,AssayDescription!$A$2:$G$550,7,FALSE)</f>
        <v>BPAR00373A</v>
      </c>
    </row>
    <row r="8" spans="1:6" x14ac:dyDescent="0.25">
      <c r="A8" s="26" t="s">
        <v>7</v>
      </c>
      <c r="B8" s="60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BES-1</v>
      </c>
      <c r="C8" s="66" t="str">
        <f>IFERROR(IF(OR(VLOOKUP(Assays!A8,AssayDescription!$A$2:$G$531,5,FALSE)="virulence factor gene",VLOOKUP(Assays!A8,AssayDescription!$A$2:$G$531,5,FALSE)="antibiotic resistance gene"),VLOOKUP(Assays!A8,AssayDescription!$A$2:$G$531,3,FALSE),""),"")</f>
        <v>Class A beta-lactamase</v>
      </c>
      <c r="D8" s="78" t="str">
        <f>IFERROR(IF(OR(VLOOKUP(Assays!A8,AssayDescription!$A$2:$G$531,5,FALSE)="virulence factor gene",VLOOKUP(Assays!A8,AssayDescription!$A$2:$G$531,5,FALSE)="antibiotic resistance gene"),VLOOKUP(Assays!A8,AssayDescription!$A$2:$G$531,4,FALSE),""),"")</f>
        <v/>
      </c>
      <c r="E8" s="78" t="str">
        <f>IFERROR(IF(VLOOKUP(B8,AssayDescription!$A$2:$G$531,5,FALSE)="Microbial Identification",IF(VLOOKUP(B8,AssayDescription!$A$2:$G$531,4,FALSE)=0,"",VLOOKUP(B8,AssayDescription!$A$2:$G$531,4,FALSE)),""),"")</f>
        <v/>
      </c>
      <c r="F8" s="62" t="str">
        <f>VLOOKUP(Assays!A8,AssayDescription!$A$2:$G$550,7,FALSE)</f>
        <v>BPAR00375A</v>
      </c>
    </row>
    <row r="9" spans="1:6" x14ac:dyDescent="0.25">
      <c r="A9" s="26" t="s">
        <v>8</v>
      </c>
      <c r="B9" s="60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BIC-1</v>
      </c>
      <c r="C9" s="66" t="str">
        <f>IFERROR(IF(OR(VLOOKUP(Assays!A9,AssayDescription!$A$2:$G$531,5,FALSE)="virulence factor gene",VLOOKUP(Assays!A9,AssayDescription!$A$2:$G$531,5,FALSE)="antibiotic resistance gene"),VLOOKUP(Assays!A9,AssayDescription!$A$2:$G$531,3,FALSE),""),"")</f>
        <v>Class A beta-lactamase</v>
      </c>
      <c r="D9" s="78" t="str">
        <f>IFERROR(IF(OR(VLOOKUP(Assays!A9,AssayDescription!$A$2:$G$531,5,FALSE)="virulence factor gene",VLOOKUP(Assays!A9,AssayDescription!$A$2:$G$531,5,FALSE)="antibiotic resistance gene"),VLOOKUP(Assays!A9,AssayDescription!$A$2:$G$531,4,FALSE),""),"")</f>
        <v/>
      </c>
      <c r="E9" s="78" t="str">
        <f>IFERROR(IF(VLOOKUP(B9,AssayDescription!$A$2:$G$531,5,FALSE)="Microbial Identification",IF(VLOOKUP(B9,AssayDescription!$A$2:$G$531,4,FALSE)=0,"",VLOOKUP(B9,AssayDescription!$A$2:$G$531,4,FALSE)),""),"")</f>
        <v/>
      </c>
      <c r="F9" s="62" t="str">
        <f>VLOOKUP(Assays!A9,AssayDescription!$A$2:$G$550,7,FALSE)</f>
        <v>BPAR00376A</v>
      </c>
    </row>
    <row r="10" spans="1:6" x14ac:dyDescent="0.25">
      <c r="A10" s="26" t="s">
        <v>9</v>
      </c>
      <c r="B10" s="60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CTX-M-1 Group</v>
      </c>
      <c r="C10" s="66" t="str">
        <f>IFERROR(IF(OR(VLOOKUP(Assays!A10,AssayDescription!$A$2:$G$531,5,FALSE)="virulence factor gene",VLOOKUP(Assays!A10,AssayDescription!$A$2:$G$531,5,FALSE)="antibiotic resistance gene"),VLOOKUP(Assays!A10,AssayDescription!$A$2:$G$531,3,FALSE),""),"")</f>
        <v>Class A beta-lactamase</v>
      </c>
      <c r="D10" s="78" t="str">
        <f>IFERROR(IF(OR(VLOOKUP(Assays!A10,AssayDescription!$A$2:$G$531,5,FALSE)="virulence factor gene",VLOOKUP(Assays!A10,AssayDescription!$A$2:$G$531,5,FALSE)="antibiotic resistance gene"),VLOOKUP(Assays!A10,AssayDescription!$A$2:$G$531,4,FALSE),""),"")</f>
        <v>Detects CTX-M-1 type (37 variants)</v>
      </c>
      <c r="E10" s="78" t="str">
        <f>IFERROR(IF(VLOOKUP(B10,AssayDescription!$A$2:$G$531,5,FALSE)="Microbial Identification",IF(VLOOKUP(B10,AssayDescription!$A$2:$G$531,4,FALSE)=0,"",VLOOKUP(B10,AssayDescription!$A$2:$G$531,4,FALSE)),""),"")</f>
        <v/>
      </c>
      <c r="F10" s="62" t="str">
        <f>VLOOKUP(Assays!A10,AssayDescription!$A$2:$G$550,7,FALSE)</f>
        <v>BPAR00377A</v>
      </c>
    </row>
    <row r="11" spans="1:6" x14ac:dyDescent="0.25">
      <c r="A11" s="26" t="s">
        <v>10</v>
      </c>
      <c r="B11" s="60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CTX-M-8 Group</v>
      </c>
      <c r="C11" s="66" t="str">
        <f>IFERROR(IF(OR(VLOOKUP(Assays!A11,AssayDescription!$A$2:$G$531,5,FALSE)="virulence factor gene",VLOOKUP(Assays!A11,AssayDescription!$A$2:$G$531,5,FALSE)="antibiotic resistance gene"),VLOOKUP(Assays!A11,AssayDescription!$A$2:$G$531,3,FALSE),""),"")</f>
        <v>Class A beta-lactamase</v>
      </c>
      <c r="D11" s="78" t="str">
        <f>IFERROR(IF(OR(VLOOKUP(Assays!A11,AssayDescription!$A$2:$G$531,5,FALSE)="virulence factor gene",VLOOKUP(Assays!A11,AssayDescription!$A$2:$G$531,5,FALSE)="antibiotic resistance gene"),VLOOKUP(Assays!A11,AssayDescription!$A$2:$G$531,4,FALSE),""),"")</f>
        <v>Detects CTX-M-8 type (3 variants)</v>
      </c>
      <c r="E11" s="78" t="str">
        <f>IFERROR(IF(VLOOKUP(B11,AssayDescription!$A$2:$G$531,5,FALSE)="Microbial Identification",IF(VLOOKUP(B11,AssayDescription!$A$2:$G$531,4,FALSE)=0,"",VLOOKUP(B11,AssayDescription!$A$2:$G$531,4,FALSE)),""),"")</f>
        <v/>
      </c>
      <c r="F11" s="62" t="str">
        <f>VLOOKUP(Assays!A11,AssayDescription!$A$2:$G$550,7,FALSE)</f>
        <v>BPAR00378A</v>
      </c>
    </row>
    <row r="12" spans="1:6" x14ac:dyDescent="0.25">
      <c r="A12" s="27" t="s">
        <v>11</v>
      </c>
      <c r="B12" s="60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CTX-M-9 Group</v>
      </c>
      <c r="C12" s="66" t="str">
        <f>IFERROR(IF(OR(VLOOKUP(Assays!A12,AssayDescription!$A$2:$G$531,5,FALSE)="virulence factor gene",VLOOKUP(Assays!A12,AssayDescription!$A$2:$G$531,5,FALSE)="antibiotic resistance gene"),VLOOKUP(Assays!A12,AssayDescription!$A$2:$G$531,3,FALSE),""),"")</f>
        <v>Class A beta-lactamase</v>
      </c>
      <c r="D12" s="78" t="str">
        <f>IFERROR(IF(OR(VLOOKUP(Assays!A12,AssayDescription!$A$2:$G$531,5,FALSE)="virulence factor gene",VLOOKUP(Assays!A12,AssayDescription!$A$2:$G$531,5,FALSE)="antibiotic resistance gene"),VLOOKUP(Assays!A12,AssayDescription!$A$2:$G$531,4,FALSE),""),"")</f>
        <v>Detects CTX-M-9 type (40 variants)</v>
      </c>
      <c r="E12" s="78" t="str">
        <f>IFERROR(IF(VLOOKUP(B12,AssayDescription!$A$2:$G$531,5,FALSE)="Microbial Identification",IF(VLOOKUP(B12,AssayDescription!$A$2:$G$531,4,FALSE)=0,"",VLOOKUP(B12,AssayDescription!$A$2:$G$531,4,FALSE)),""),"")</f>
        <v/>
      </c>
      <c r="F12" s="62" t="str">
        <f>VLOOKUP(Assays!A12,AssayDescription!$A$2:$G$550,7,FALSE)</f>
        <v>BPAR00379A</v>
      </c>
    </row>
    <row r="13" spans="1:6" x14ac:dyDescent="0.25">
      <c r="A13" s="27" t="s">
        <v>12</v>
      </c>
      <c r="B13" s="60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GES</v>
      </c>
      <c r="C13" s="66" t="str">
        <f>IFERROR(IF(OR(VLOOKUP(Assays!A13,AssayDescription!$A$2:$G$531,5,FALSE)="virulence factor gene",VLOOKUP(Assays!A13,AssayDescription!$A$2:$G$531,5,FALSE)="antibiotic resistance gene"),VLOOKUP(Assays!A13,AssayDescription!$A$2:$G$531,3,FALSE),""),"")</f>
        <v>Class A beta-lactamase</v>
      </c>
      <c r="D13" s="78" t="str">
        <f>IFERROR(IF(OR(VLOOKUP(Assays!A13,AssayDescription!$A$2:$G$531,5,FALSE)="virulence factor gene",VLOOKUP(Assays!A13,AssayDescription!$A$2:$G$531,5,FALSE)="antibiotic resistance gene"),VLOOKUP(Assays!A13,AssayDescription!$A$2:$G$531,4,FALSE),""),"")</f>
        <v>GES,IBC</v>
      </c>
      <c r="E13" s="78" t="str">
        <f>IFERROR(IF(VLOOKUP(B13,AssayDescription!$A$2:$G$531,5,FALSE)="Microbial Identification",IF(VLOOKUP(B13,AssayDescription!$A$2:$G$531,4,FALSE)=0,"",VLOOKUP(B13,AssayDescription!$A$2:$G$531,4,FALSE)),""),"")</f>
        <v/>
      </c>
      <c r="F13" s="62" t="str">
        <f>VLOOKUP(Assays!A13,AssayDescription!$A$2:$G$550,7,FALSE)</f>
        <v>BPAR00380A</v>
      </c>
    </row>
    <row r="14" spans="1:6" x14ac:dyDescent="0.25">
      <c r="A14" s="27" t="s">
        <v>13</v>
      </c>
      <c r="B14" s="60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IMI &amp; NMC-A</v>
      </c>
      <c r="C14" s="66" t="str">
        <f>IFERROR(IF(OR(VLOOKUP(Assays!A14,AssayDescription!$A$2:$G$531,5,FALSE)="virulence factor gene",VLOOKUP(Assays!A14,AssayDescription!$A$2:$G$531,5,FALSE)="antibiotic resistance gene"),VLOOKUP(Assays!A14,AssayDescription!$A$2:$G$531,3,FALSE),""),"")</f>
        <v>Class A beta-lactamase</v>
      </c>
      <c r="D14" s="78" t="str">
        <f>IFERROR(IF(OR(VLOOKUP(Assays!A14,AssayDescription!$A$2:$G$531,5,FALSE)="virulence factor gene",VLOOKUP(Assays!A14,AssayDescription!$A$2:$G$531,5,FALSE)="antibiotic resistance gene"),VLOOKUP(Assays!A14,AssayDescription!$A$2:$G$531,4,FALSE),""),"")</f>
        <v>NMC-A,IMI-2,IMI-3</v>
      </c>
      <c r="E14" s="78" t="str">
        <f>IFERROR(IF(VLOOKUP(B14,AssayDescription!$A$2:$G$531,5,FALSE)="Microbial Identification",IF(VLOOKUP(B14,AssayDescription!$A$2:$G$531,4,FALSE)=0,"",VLOOKUP(B14,AssayDescription!$A$2:$G$531,4,FALSE)),""),"")</f>
        <v/>
      </c>
      <c r="F14" s="62" t="str">
        <f>VLOOKUP(Assays!A14,AssayDescription!$A$2:$G$550,7,FALSE)</f>
        <v>BPAR00381A</v>
      </c>
    </row>
    <row r="15" spans="1:6" ht="26.25" x14ac:dyDescent="0.25">
      <c r="A15" s="27" t="s">
        <v>14</v>
      </c>
      <c r="B15" s="60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KPC</v>
      </c>
      <c r="C15" s="66" t="str">
        <f>IFERROR(IF(OR(VLOOKUP(Assays!A15,AssayDescription!$A$2:$G$531,5,FALSE)="virulence factor gene",VLOOKUP(Assays!A15,AssayDescription!$A$2:$G$531,5,FALSE)="antibiotic resistance gene"),VLOOKUP(Assays!A15,AssayDescription!$A$2:$G$531,3,FALSE),""),"")</f>
        <v>Class A beta-lactamase</v>
      </c>
      <c r="D15" s="78" t="str">
        <f>IFERROR(IF(OR(VLOOKUP(Assays!A15,AssayDescription!$A$2:$G$531,5,FALSE)="virulence factor gene",VLOOKUP(Assays!A15,AssayDescription!$A$2:$G$531,5,FALSE)="antibiotic resistance gene"),VLOOKUP(Assays!A15,AssayDescription!$A$2:$G$531,4,FALSE),""),"")</f>
        <v>KPC-1,KPC-2,KPC-3,KPC-4,KPC-5,KPC-6,KPC-7,KPC-8,KPC-9,KPC-10,KPC-11</v>
      </c>
      <c r="E15" s="78" t="str">
        <f>IFERROR(IF(VLOOKUP(B15,AssayDescription!$A$2:$G$531,5,FALSE)="Microbial Identification",IF(VLOOKUP(B15,AssayDescription!$A$2:$G$531,4,FALSE)=0,"",VLOOKUP(B15,AssayDescription!$A$2:$G$531,4,FALSE)),""),"")</f>
        <v/>
      </c>
      <c r="F15" s="62" t="str">
        <f>VLOOKUP(Assays!A15,AssayDescription!$A$2:$G$550,7,FALSE)</f>
        <v>BPAR00382A</v>
      </c>
    </row>
    <row r="16" spans="1:6" x14ac:dyDescent="0.25">
      <c r="A16" s="27" t="s">
        <v>15</v>
      </c>
      <c r="B16" s="60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Per-1 group</v>
      </c>
      <c r="C16" s="66" t="str">
        <f>IFERROR(IF(OR(VLOOKUP(Assays!A16,AssayDescription!$A$2:$G$531,5,FALSE)="virulence factor gene",VLOOKUP(Assays!A16,AssayDescription!$A$2:$G$531,5,FALSE)="antibiotic resistance gene"),VLOOKUP(Assays!A16,AssayDescription!$A$2:$G$531,3,FALSE),""),"")</f>
        <v>Class A beta-lactamase</v>
      </c>
      <c r="D16" s="78" t="str">
        <f>IFERROR(IF(OR(VLOOKUP(Assays!A16,AssayDescription!$A$2:$G$531,5,FALSE)="virulence factor gene",VLOOKUP(Assays!A16,AssayDescription!$A$2:$G$531,5,FALSE)="antibiotic resistance gene"),VLOOKUP(Assays!A16,AssayDescription!$A$2:$G$531,4,FALSE),""),"")</f>
        <v>Per-1,Per-3,Per-4,Per-5</v>
      </c>
      <c r="E16" s="78" t="str">
        <f>IFERROR(IF(VLOOKUP(B16,AssayDescription!$A$2:$G$531,5,FALSE)="Microbial Identification",IF(VLOOKUP(B16,AssayDescription!$A$2:$G$531,4,FALSE)=0,"",VLOOKUP(B16,AssayDescription!$A$2:$G$531,4,FALSE)),""),"")</f>
        <v/>
      </c>
      <c r="F16" s="62" t="str">
        <f>VLOOKUP(Assays!A16,AssayDescription!$A$2:$G$550,7,FALSE)</f>
        <v>BPAR00383A</v>
      </c>
    </row>
    <row r="17" spans="1:6" x14ac:dyDescent="0.25">
      <c r="A17" s="27" t="s">
        <v>16</v>
      </c>
      <c r="B17" s="60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Per-2 group</v>
      </c>
      <c r="C17" s="66" t="str">
        <f>IFERROR(IF(OR(VLOOKUP(Assays!A17,AssayDescription!$A$2:$G$531,5,FALSE)="virulence factor gene",VLOOKUP(Assays!A17,AssayDescription!$A$2:$G$531,5,FALSE)="antibiotic resistance gene"),VLOOKUP(Assays!A17,AssayDescription!$A$2:$G$531,3,FALSE),""),"")</f>
        <v>Class A beta-lactamase</v>
      </c>
      <c r="D17" s="78" t="str">
        <f>IFERROR(IF(OR(VLOOKUP(Assays!A17,AssayDescription!$A$2:$G$531,5,FALSE)="virulence factor gene",VLOOKUP(Assays!A17,AssayDescription!$A$2:$G$531,5,FALSE)="antibiotic resistance gene"),VLOOKUP(Assays!A17,AssayDescription!$A$2:$G$531,4,FALSE),""),"")</f>
        <v>Per-2,Per-6</v>
      </c>
      <c r="E17" s="78" t="str">
        <f>IFERROR(IF(VLOOKUP(B17,AssayDescription!$A$2:$G$531,5,FALSE)="Microbial Identification",IF(VLOOKUP(B17,AssayDescription!$A$2:$G$531,4,FALSE)=0,"",VLOOKUP(B17,AssayDescription!$A$2:$G$531,4,FALSE)),""),"")</f>
        <v/>
      </c>
      <c r="F17" s="62" t="str">
        <f>VLOOKUP(Assays!A17,AssayDescription!$A$2:$G$550,7,FALSE)</f>
        <v>BPAR00384A</v>
      </c>
    </row>
    <row r="18" spans="1:6" x14ac:dyDescent="0.25">
      <c r="A18" s="27" t="s">
        <v>17</v>
      </c>
      <c r="B18" s="60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SFC-1</v>
      </c>
      <c r="C18" s="66" t="str">
        <f>IFERROR(IF(OR(VLOOKUP(Assays!A18,AssayDescription!$A$2:$G$531,5,FALSE)="virulence factor gene",VLOOKUP(Assays!A18,AssayDescription!$A$2:$G$531,5,FALSE)="antibiotic resistance gene"),VLOOKUP(Assays!A18,AssayDescription!$A$2:$G$531,3,FALSE),""),"")</f>
        <v>Class A beta-lactamase</v>
      </c>
      <c r="D18" s="78" t="str">
        <f>IFERROR(IF(OR(VLOOKUP(Assays!A18,AssayDescription!$A$2:$G$531,5,FALSE)="virulence factor gene",VLOOKUP(Assays!A18,AssayDescription!$A$2:$G$531,5,FALSE)="antibiotic resistance gene"),VLOOKUP(Assays!A18,AssayDescription!$A$2:$G$531,4,FALSE),""),"")</f>
        <v/>
      </c>
      <c r="E18" s="78" t="str">
        <f>IFERROR(IF(VLOOKUP(B18,AssayDescription!$A$2:$G$531,5,FALSE)="Microbial Identification",IF(VLOOKUP(B18,AssayDescription!$A$2:$G$531,4,FALSE)=0,"",VLOOKUP(B18,AssayDescription!$A$2:$G$531,4,FALSE)),""),"")</f>
        <v/>
      </c>
      <c r="F18" s="62" t="str">
        <f>VLOOKUP(Assays!A18,AssayDescription!$A$2:$G$550,7,FALSE)</f>
        <v>BPAR00385A</v>
      </c>
    </row>
    <row r="19" spans="1:6" x14ac:dyDescent="0.25">
      <c r="A19" s="27" t="s">
        <v>18</v>
      </c>
      <c r="B19" s="60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SFO-1</v>
      </c>
      <c r="C19" s="66" t="str">
        <f>IFERROR(IF(OR(VLOOKUP(Assays!A19,AssayDescription!$A$2:$G$531,5,FALSE)="virulence factor gene",VLOOKUP(Assays!A19,AssayDescription!$A$2:$G$531,5,FALSE)="antibiotic resistance gene"),VLOOKUP(Assays!A19,AssayDescription!$A$2:$G$531,3,FALSE),""),"")</f>
        <v>Class A beta-lactamase</v>
      </c>
      <c r="D19" s="78" t="str">
        <f>IFERROR(IF(OR(VLOOKUP(Assays!A19,AssayDescription!$A$2:$G$531,5,FALSE)="virulence factor gene",VLOOKUP(Assays!A19,AssayDescription!$A$2:$G$531,5,FALSE)="antibiotic resistance gene"),VLOOKUP(Assays!A19,AssayDescription!$A$2:$G$531,4,FALSE),""),"")</f>
        <v/>
      </c>
      <c r="E19" s="78" t="str">
        <f>IFERROR(IF(VLOOKUP(B19,AssayDescription!$A$2:$G$531,5,FALSE)="Microbial Identification",IF(VLOOKUP(B19,AssayDescription!$A$2:$G$531,4,FALSE)=0,"",VLOOKUP(B19,AssayDescription!$A$2:$G$531,4,FALSE)),""),"")</f>
        <v/>
      </c>
      <c r="F19" s="62" t="str">
        <f>VLOOKUP(Assays!A19,AssayDescription!$A$2:$G$550,7,FALSE)</f>
        <v>BPAR00386A</v>
      </c>
    </row>
    <row r="20" spans="1:6" x14ac:dyDescent="0.25">
      <c r="A20" s="27" t="s">
        <v>19</v>
      </c>
      <c r="B20" s="60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SHV</v>
      </c>
      <c r="C20" s="66" t="str">
        <f>IFERROR(IF(OR(VLOOKUP(Assays!A20,AssayDescription!$A$2:$G$531,5,FALSE)="virulence factor gene",VLOOKUP(Assays!A20,AssayDescription!$A$2:$G$531,5,FALSE)="antibiotic resistance gene"),VLOOKUP(Assays!A20,AssayDescription!$A$2:$G$531,3,FALSE),""),"")</f>
        <v>Class A beta-lactamase</v>
      </c>
      <c r="D20" s="78" t="str">
        <f>IFERROR(IF(OR(VLOOKUP(Assays!A20,AssayDescription!$A$2:$G$531,5,FALSE)="virulence factor gene",VLOOKUP(Assays!A20,AssayDescription!$A$2:$G$531,5,FALSE)="antibiotic resistance gene"),VLOOKUP(Assays!A20,AssayDescription!$A$2:$G$531,4,FALSE),""),"")</f>
        <v/>
      </c>
      <c r="E20" s="78" t="str">
        <f>IFERROR(IF(VLOOKUP(B20,AssayDescription!$A$2:$G$531,5,FALSE)="Microbial Identification",IF(VLOOKUP(B20,AssayDescription!$A$2:$G$531,4,FALSE)=0,"",VLOOKUP(B20,AssayDescription!$A$2:$G$531,4,FALSE)),""),"")</f>
        <v/>
      </c>
      <c r="F20" s="62" t="str">
        <f>VLOOKUP(Assays!A20,AssayDescription!$A$2:$G$550,7,FALSE)</f>
        <v>BPAR00387A</v>
      </c>
    </row>
    <row r="21" spans="1:6" x14ac:dyDescent="0.25">
      <c r="A21" s="27" t="s">
        <v>20</v>
      </c>
      <c r="B21" s="60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SHV(156D)</v>
      </c>
      <c r="C21" s="66" t="str">
        <f>IFERROR(IF(OR(VLOOKUP(Assays!A21,AssayDescription!$A$2:$G$531,5,FALSE)="virulence factor gene",VLOOKUP(Assays!A21,AssayDescription!$A$2:$G$531,5,FALSE)="antibiotic resistance gene"),VLOOKUP(Assays!A21,AssayDescription!$A$2:$G$531,3,FALSE),""),"")</f>
        <v>Class A beta-lactamase</v>
      </c>
      <c r="D21" s="78" t="str">
        <f>IFERROR(IF(OR(VLOOKUP(Assays!A21,AssayDescription!$A$2:$G$531,5,FALSE)="virulence factor gene",VLOOKUP(Assays!A21,AssayDescription!$A$2:$G$531,5,FALSE)="antibiotic resistance gene"),VLOOKUP(Assays!A21,AssayDescription!$A$2:$G$531,4,FALSE),""),"")</f>
        <v/>
      </c>
      <c r="E21" s="78" t="str">
        <f>IFERROR(IF(VLOOKUP(B21,AssayDescription!$A$2:$G$531,5,FALSE)="Microbial Identification",IF(VLOOKUP(B21,AssayDescription!$A$2:$G$531,4,FALSE)=0,"",VLOOKUP(B21,AssayDescription!$A$2:$G$531,4,FALSE)),""),"")</f>
        <v/>
      </c>
      <c r="F21" s="62" t="str">
        <f>VLOOKUP(Assays!A21,AssayDescription!$A$2:$G$550,7,FALSE)</f>
        <v>BPAR00388A</v>
      </c>
    </row>
    <row r="22" spans="1:6" x14ac:dyDescent="0.25">
      <c r="A22" s="27" t="s">
        <v>21</v>
      </c>
      <c r="B22" s="60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SHV(156G)</v>
      </c>
      <c r="C22" s="66" t="str">
        <f>IFERROR(IF(OR(VLOOKUP(Assays!A22,AssayDescription!$A$2:$G$531,5,FALSE)="virulence factor gene",VLOOKUP(Assays!A22,AssayDescription!$A$2:$G$531,5,FALSE)="antibiotic resistance gene"),VLOOKUP(Assays!A22,AssayDescription!$A$2:$G$531,3,FALSE),""),"")</f>
        <v>Class A beta-lactamase</v>
      </c>
      <c r="D22" s="78" t="str">
        <f>IFERROR(IF(OR(VLOOKUP(Assays!A22,AssayDescription!$A$2:$G$531,5,FALSE)="virulence factor gene",VLOOKUP(Assays!A22,AssayDescription!$A$2:$G$531,5,FALSE)="antibiotic resistance gene"),VLOOKUP(Assays!A22,AssayDescription!$A$2:$G$531,4,FALSE),""),"")</f>
        <v/>
      </c>
      <c r="E22" s="78" t="str">
        <f>IFERROR(IF(VLOOKUP(B22,AssayDescription!$A$2:$G$531,5,FALSE)="Microbial Identification",IF(VLOOKUP(B22,AssayDescription!$A$2:$G$531,4,FALSE)=0,"",VLOOKUP(B22,AssayDescription!$A$2:$G$531,4,FALSE)),""),"")</f>
        <v/>
      </c>
      <c r="F22" s="62" t="str">
        <f>VLOOKUP(Assays!A22,AssayDescription!$A$2:$G$550,7,FALSE)</f>
        <v>BPAR00389A</v>
      </c>
    </row>
    <row r="23" spans="1:6" x14ac:dyDescent="0.25">
      <c r="A23" s="27" t="s">
        <v>22</v>
      </c>
      <c r="B23" s="60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SHV(238G240E)</v>
      </c>
      <c r="C23" s="66" t="str">
        <f>IFERROR(IF(OR(VLOOKUP(Assays!A23,AssayDescription!$A$2:$G$531,5,FALSE)="virulence factor gene",VLOOKUP(Assays!A23,AssayDescription!$A$2:$G$531,5,FALSE)="antibiotic resistance gene"),VLOOKUP(Assays!A23,AssayDescription!$A$2:$G$531,3,FALSE),""),"")</f>
        <v>Class A beta-lactamase</v>
      </c>
      <c r="D23" s="78" t="str">
        <f>IFERROR(IF(OR(VLOOKUP(Assays!A23,AssayDescription!$A$2:$G$531,5,FALSE)="virulence factor gene",VLOOKUP(Assays!A23,AssayDescription!$A$2:$G$531,5,FALSE)="antibiotic resistance gene"),VLOOKUP(Assays!A23,AssayDescription!$A$2:$G$531,4,FALSE),""),"")</f>
        <v/>
      </c>
      <c r="E23" s="78" t="str">
        <f>IFERROR(IF(VLOOKUP(B23,AssayDescription!$A$2:$G$531,5,FALSE)="Microbial Identification",IF(VLOOKUP(B23,AssayDescription!$A$2:$G$531,4,FALSE)=0,"",VLOOKUP(B23,AssayDescription!$A$2:$G$531,4,FALSE)),""),"")</f>
        <v/>
      </c>
      <c r="F23" s="62" t="str">
        <f>VLOOKUP(Assays!A23,AssayDescription!$A$2:$G$550,7,FALSE)</f>
        <v>BPAR00390A</v>
      </c>
    </row>
    <row r="24" spans="1:6" x14ac:dyDescent="0.25">
      <c r="A24" s="27" t="s">
        <v>23</v>
      </c>
      <c r="B24" s="60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SHV(238G240K)</v>
      </c>
      <c r="C24" s="66" t="str">
        <f>IFERROR(IF(OR(VLOOKUP(Assays!A24,AssayDescription!$A$2:$G$531,5,FALSE)="virulence factor gene",VLOOKUP(Assays!A24,AssayDescription!$A$2:$G$531,5,FALSE)="antibiotic resistance gene"),VLOOKUP(Assays!A24,AssayDescription!$A$2:$G$531,3,FALSE),""),"")</f>
        <v>Class A beta-lactamase</v>
      </c>
      <c r="D24" s="78" t="str">
        <f>IFERROR(IF(OR(VLOOKUP(Assays!A24,AssayDescription!$A$2:$G$531,5,FALSE)="virulence factor gene",VLOOKUP(Assays!A24,AssayDescription!$A$2:$G$531,5,FALSE)="antibiotic resistance gene"),VLOOKUP(Assays!A24,AssayDescription!$A$2:$G$531,4,FALSE),""),"")</f>
        <v/>
      </c>
      <c r="E24" s="78" t="str">
        <f>IFERROR(IF(VLOOKUP(B24,AssayDescription!$A$2:$G$531,5,FALSE)="Microbial Identification",IF(VLOOKUP(B24,AssayDescription!$A$2:$G$531,4,FALSE)=0,"",VLOOKUP(B24,AssayDescription!$A$2:$G$531,4,FALSE)),""),"")</f>
        <v/>
      </c>
      <c r="F24" s="62" t="str">
        <f>VLOOKUP(Assays!A24,AssayDescription!$A$2:$G$550,7,FALSE)</f>
        <v>BPAR00391A</v>
      </c>
    </row>
    <row r="25" spans="1:6" x14ac:dyDescent="0.25">
      <c r="A25" s="27" t="s">
        <v>24</v>
      </c>
      <c r="B25" s="60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SHV(238S240E)</v>
      </c>
      <c r="C25" s="66" t="str">
        <f>IFERROR(IF(OR(VLOOKUP(Assays!A25,AssayDescription!$A$2:$G$531,5,FALSE)="virulence factor gene",VLOOKUP(Assays!A25,AssayDescription!$A$2:$G$531,5,FALSE)="antibiotic resistance gene"),VLOOKUP(Assays!A25,AssayDescription!$A$2:$G$531,3,FALSE),""),"")</f>
        <v>Class A beta-lactamase</v>
      </c>
      <c r="D25" s="78" t="str">
        <f>IFERROR(IF(OR(VLOOKUP(Assays!A25,AssayDescription!$A$2:$G$531,5,FALSE)="virulence factor gene",VLOOKUP(Assays!A25,AssayDescription!$A$2:$G$531,5,FALSE)="antibiotic resistance gene"),VLOOKUP(Assays!A25,AssayDescription!$A$2:$G$531,4,FALSE),""),"")</f>
        <v/>
      </c>
      <c r="E25" s="78" t="str">
        <f>IFERROR(IF(VLOOKUP(B25,AssayDescription!$A$2:$G$531,5,FALSE)="Microbial Identification",IF(VLOOKUP(B25,AssayDescription!$A$2:$G$531,4,FALSE)=0,"",VLOOKUP(B25,AssayDescription!$A$2:$G$531,4,FALSE)),""),"")</f>
        <v/>
      </c>
      <c r="F25" s="62" t="str">
        <f>VLOOKUP(Assays!A25,AssayDescription!$A$2:$G$550,7,FALSE)</f>
        <v>BPAR00392A</v>
      </c>
    </row>
    <row r="26" spans="1:6" x14ac:dyDescent="0.25">
      <c r="A26" s="27" t="s">
        <v>25</v>
      </c>
      <c r="B26" s="60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SHV(238S240K)</v>
      </c>
      <c r="C26" s="66" t="str">
        <f>IFERROR(IF(OR(VLOOKUP(Assays!A26,AssayDescription!$A$2:$G$531,5,FALSE)="virulence factor gene",VLOOKUP(Assays!A26,AssayDescription!$A$2:$G$531,5,FALSE)="antibiotic resistance gene"),VLOOKUP(Assays!A26,AssayDescription!$A$2:$G$531,3,FALSE),""),"")</f>
        <v>Class A beta-lactamase</v>
      </c>
      <c r="D26" s="78" t="str">
        <f>IFERROR(IF(OR(VLOOKUP(Assays!A26,AssayDescription!$A$2:$G$531,5,FALSE)="virulence factor gene",VLOOKUP(Assays!A26,AssayDescription!$A$2:$G$531,5,FALSE)="antibiotic resistance gene"),VLOOKUP(Assays!A26,AssayDescription!$A$2:$G$531,4,FALSE),""),"")</f>
        <v/>
      </c>
      <c r="E26" s="78" t="str">
        <f>IFERROR(IF(VLOOKUP(B26,AssayDescription!$A$2:$G$531,5,FALSE)="Microbial Identification",IF(VLOOKUP(B26,AssayDescription!$A$2:$G$531,4,FALSE)=0,"",VLOOKUP(B26,AssayDescription!$A$2:$G$531,4,FALSE)),""),"")</f>
        <v/>
      </c>
      <c r="F26" s="62" t="str">
        <f>VLOOKUP(Assays!A26,AssayDescription!$A$2:$G$550,7,FALSE)</f>
        <v>BPAR00393A</v>
      </c>
    </row>
    <row r="27" spans="1:6" x14ac:dyDescent="0.25">
      <c r="A27" s="27" t="s">
        <v>26</v>
      </c>
      <c r="B27" s="60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SME</v>
      </c>
      <c r="C27" s="66" t="str">
        <f>IFERROR(IF(OR(VLOOKUP(Assays!A27,AssayDescription!$A$2:$G$531,5,FALSE)="virulence factor gene",VLOOKUP(Assays!A27,AssayDescription!$A$2:$G$531,5,FALSE)="antibiotic resistance gene"),VLOOKUP(Assays!A27,AssayDescription!$A$2:$G$531,3,FALSE),""),"")</f>
        <v>Class A beta-lactamase</v>
      </c>
      <c r="D27" s="78" t="str">
        <f>IFERROR(IF(OR(VLOOKUP(Assays!A27,AssayDescription!$A$2:$G$531,5,FALSE)="virulence factor gene",VLOOKUP(Assays!A27,AssayDescription!$A$2:$G$531,5,FALSE)="antibiotic resistance gene"),VLOOKUP(Assays!A27,AssayDescription!$A$2:$G$531,4,FALSE),""),"")</f>
        <v>SME-1,SME-2,SME-3</v>
      </c>
      <c r="E27" s="78" t="str">
        <f>IFERROR(IF(VLOOKUP(B27,AssayDescription!$A$2:$G$531,5,FALSE)="Microbial Identification",IF(VLOOKUP(B27,AssayDescription!$A$2:$G$531,4,FALSE)=0,"",VLOOKUP(B27,AssayDescription!$A$2:$G$531,4,FALSE)),""),"")</f>
        <v/>
      </c>
      <c r="F27" s="62" t="str">
        <f>VLOOKUP(Assays!A27,AssayDescription!$A$2:$G$550,7,FALSE)</f>
        <v>BPAR00394A</v>
      </c>
    </row>
    <row r="28" spans="1:6" x14ac:dyDescent="0.25">
      <c r="A28" s="27" t="s">
        <v>27</v>
      </c>
      <c r="B28" s="60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TLA-1</v>
      </c>
      <c r="C28" s="66" t="str">
        <f>IFERROR(IF(OR(VLOOKUP(Assays!A28,AssayDescription!$A$2:$G$531,5,FALSE)="virulence factor gene",VLOOKUP(Assays!A28,AssayDescription!$A$2:$G$531,5,FALSE)="antibiotic resistance gene"),VLOOKUP(Assays!A28,AssayDescription!$A$2:$G$531,3,FALSE),""),"")</f>
        <v>Class A beta-lactamase</v>
      </c>
      <c r="D28" s="78" t="str">
        <f>IFERROR(IF(OR(VLOOKUP(Assays!A28,AssayDescription!$A$2:$G$531,5,FALSE)="virulence factor gene",VLOOKUP(Assays!A28,AssayDescription!$A$2:$G$531,5,FALSE)="antibiotic resistance gene"),VLOOKUP(Assays!A28,AssayDescription!$A$2:$G$531,4,FALSE),""),"")</f>
        <v/>
      </c>
      <c r="E28" s="78" t="str">
        <f>IFERROR(IF(VLOOKUP(B28,AssayDescription!$A$2:$G$531,5,FALSE)="Microbial Identification",IF(VLOOKUP(B28,AssayDescription!$A$2:$G$531,4,FALSE)=0,"",VLOOKUP(B28,AssayDescription!$A$2:$G$531,4,FALSE)),""),"")</f>
        <v/>
      </c>
      <c r="F28" s="62" t="str">
        <f>VLOOKUP(Assays!A28,AssayDescription!$A$2:$G$550,7,FALSE)</f>
        <v>BPAR00395A</v>
      </c>
    </row>
    <row r="29" spans="1:6" ht="26.25" x14ac:dyDescent="0.25">
      <c r="A29" s="27" t="s">
        <v>28</v>
      </c>
      <c r="B29" s="60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VEB</v>
      </c>
      <c r="C29" s="66" t="str">
        <f>IFERROR(IF(OR(VLOOKUP(Assays!A29,AssayDescription!$A$2:$G$531,5,FALSE)="virulence factor gene",VLOOKUP(Assays!A29,AssayDescription!$A$2:$G$531,5,FALSE)="antibiotic resistance gene"),VLOOKUP(Assays!A29,AssayDescription!$A$2:$G$531,3,FALSE),""),"")</f>
        <v>Class A beta-lactamase</v>
      </c>
      <c r="D29" s="78" t="str">
        <f>IFERROR(IF(OR(VLOOKUP(Assays!A29,AssayDescription!$A$2:$G$531,5,FALSE)="virulence factor gene",VLOOKUP(Assays!A29,AssayDescription!$A$2:$G$531,5,FALSE)="antibiotic resistance gene"),VLOOKUP(Assays!A29,AssayDescription!$A$2:$G$531,4,FALSE),""),"")</f>
        <v>VEB-1,VEB-2,VEB-3,VEB-4,VEB-5,VEB-6,VEB-7</v>
      </c>
      <c r="E29" s="78" t="str">
        <f>IFERROR(IF(VLOOKUP(B29,AssayDescription!$A$2:$G$531,5,FALSE)="Microbial Identification",IF(VLOOKUP(B29,AssayDescription!$A$2:$G$531,4,FALSE)=0,"",VLOOKUP(B29,AssayDescription!$A$2:$G$531,4,FALSE)),""),"")</f>
        <v/>
      </c>
      <c r="F29" s="62" t="str">
        <f>VLOOKUP(Assays!A29,AssayDescription!$A$2:$G$550,7,FALSE)</f>
        <v>BPAR00396A</v>
      </c>
    </row>
    <row r="30" spans="1:6" x14ac:dyDescent="0.25">
      <c r="A30" s="27" t="s">
        <v>29</v>
      </c>
      <c r="B30" s="60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ccrA</v>
      </c>
      <c r="C30" s="66" t="str">
        <f>IFERROR(IF(OR(VLOOKUP(Assays!A30,AssayDescription!$A$2:$G$531,5,FALSE)="virulence factor gene",VLOOKUP(Assays!A30,AssayDescription!$A$2:$G$531,5,FALSE)="antibiotic resistance gene"),VLOOKUP(Assays!A30,AssayDescription!$A$2:$G$531,3,FALSE),""),"")</f>
        <v>Class B beta-lactamase</v>
      </c>
      <c r="D30" s="78" t="str">
        <f>IFERROR(IF(OR(VLOOKUP(Assays!A30,AssayDescription!$A$2:$G$531,5,FALSE)="virulence factor gene",VLOOKUP(Assays!A30,AssayDescription!$A$2:$G$531,5,FALSE)="antibiotic resistance gene"),VLOOKUP(Assays!A30,AssayDescription!$A$2:$G$531,4,FALSE),""),"")</f>
        <v/>
      </c>
      <c r="E30" s="78" t="str">
        <f>IFERROR(IF(VLOOKUP(B30,AssayDescription!$A$2:$G$531,5,FALSE)="Microbial Identification",IF(VLOOKUP(B30,AssayDescription!$A$2:$G$531,4,FALSE)=0,"",VLOOKUP(B30,AssayDescription!$A$2:$G$531,4,FALSE)),""),"")</f>
        <v/>
      </c>
      <c r="F30" s="62" t="str">
        <f>VLOOKUP(Assays!A30,AssayDescription!$A$2:$G$550,7,FALSE)</f>
        <v>BPAR00397A</v>
      </c>
    </row>
    <row r="31" spans="1:6" ht="26.25" x14ac:dyDescent="0.25">
      <c r="A31" s="27" t="s">
        <v>30</v>
      </c>
      <c r="B31" s="60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IMP-1 group</v>
      </c>
      <c r="C31" s="66" t="str">
        <f>IFERROR(IF(OR(VLOOKUP(Assays!A31,AssayDescription!$A$2:$G$531,5,FALSE)="virulence factor gene",VLOOKUP(Assays!A31,AssayDescription!$A$2:$G$531,5,FALSE)="antibiotic resistance gene"),VLOOKUP(Assays!A31,AssayDescription!$A$2:$G$531,3,FALSE),""),"")</f>
        <v>Class B beta-lactamase</v>
      </c>
      <c r="D31" s="78" t="str">
        <f>IFERROR(IF(OR(VLOOKUP(Assays!A31,AssayDescription!$A$2:$G$531,5,FALSE)="virulence factor gene",VLOOKUP(Assays!A31,AssayDescription!$A$2:$G$531,5,FALSE)="antibiotic resistance gene"),VLOOKUP(Assays!A31,AssayDescription!$A$2:$G$531,4,FALSE),""),"")</f>
        <v>IMP-1,IMP-3,IMP-4,IMP-6,IMP-10,IMP-25,IMP-26</v>
      </c>
      <c r="E31" s="78" t="str">
        <f>IFERROR(IF(VLOOKUP(B31,AssayDescription!$A$2:$G$531,5,FALSE)="Microbial Identification",IF(VLOOKUP(B31,AssayDescription!$A$2:$G$531,4,FALSE)=0,"",VLOOKUP(B31,AssayDescription!$A$2:$G$531,4,FALSE)),""),"")</f>
        <v/>
      </c>
      <c r="F31" s="62" t="str">
        <f>VLOOKUP(Assays!A31,AssayDescription!$A$2:$G$550,7,FALSE)</f>
        <v>BPAR00398A</v>
      </c>
    </row>
    <row r="32" spans="1:6" x14ac:dyDescent="0.25">
      <c r="A32" s="27" t="s">
        <v>31</v>
      </c>
      <c r="B32" s="60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IMP-12 group</v>
      </c>
      <c r="C32" s="66" t="str">
        <f>IFERROR(IF(OR(VLOOKUP(Assays!A32,AssayDescription!$A$2:$G$531,5,FALSE)="virulence factor gene",VLOOKUP(Assays!A32,AssayDescription!$A$2:$G$531,5,FALSE)="antibiotic resistance gene"),VLOOKUP(Assays!A32,AssayDescription!$A$2:$G$531,3,FALSE),""),"")</f>
        <v>Class B beta-lactamase</v>
      </c>
      <c r="D32" s="78" t="str">
        <f>IFERROR(IF(OR(VLOOKUP(Assays!A32,AssayDescription!$A$2:$G$531,5,FALSE)="virulence factor gene",VLOOKUP(Assays!A32,AssayDescription!$A$2:$G$531,5,FALSE)="antibiotic resistance gene"),VLOOKUP(Assays!A32,AssayDescription!$A$2:$G$531,4,FALSE),""),"")</f>
        <v>IMP-12,IMP-14,IMP-16,IMP-18</v>
      </c>
      <c r="E32" s="78" t="str">
        <f>IFERROR(IF(VLOOKUP(B32,AssayDescription!$A$2:$G$531,5,FALSE)="Microbial Identification",IF(VLOOKUP(B32,AssayDescription!$A$2:$G$531,4,FALSE)=0,"",VLOOKUP(B32,AssayDescription!$A$2:$G$531,4,FALSE)),""),"")</f>
        <v/>
      </c>
      <c r="F32" s="62" t="str">
        <f>VLOOKUP(Assays!A32,AssayDescription!$A$2:$G$550,7,FALSE)</f>
        <v>BPAR00399A</v>
      </c>
    </row>
    <row r="33" spans="1:6" ht="26.25" x14ac:dyDescent="0.25">
      <c r="A33" s="27" t="s">
        <v>32</v>
      </c>
      <c r="B33" s="60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IMP-2 group</v>
      </c>
      <c r="C33" s="66" t="str">
        <f>IFERROR(IF(OR(VLOOKUP(Assays!A33,AssayDescription!$A$2:$G$531,5,FALSE)="virulence factor gene",VLOOKUP(Assays!A33,AssayDescription!$A$2:$G$531,5,FALSE)="antibiotic resistance gene"),VLOOKUP(Assays!A33,AssayDescription!$A$2:$G$531,3,FALSE),""),"")</f>
        <v>Class B beta-lactamase</v>
      </c>
      <c r="D33" s="78" t="str">
        <f>IFERROR(IF(OR(VLOOKUP(Assays!A33,AssayDescription!$A$2:$G$531,5,FALSE)="virulence factor gene",VLOOKUP(Assays!A33,AssayDescription!$A$2:$G$531,5,FALSE)="antibiotic resistance gene"),VLOOKUP(Assays!A33,AssayDescription!$A$2:$G$531,4,FALSE),""),"")</f>
        <v>IMP-2,IMP-8,IMP-11,IMP-19,IMP-20,IMP-21,IMP-24</v>
      </c>
      <c r="E33" s="78" t="str">
        <f>IFERROR(IF(VLOOKUP(B33,AssayDescription!$A$2:$G$531,5,FALSE)="Microbial Identification",IF(VLOOKUP(B33,AssayDescription!$A$2:$G$531,4,FALSE)=0,"",VLOOKUP(B33,AssayDescription!$A$2:$G$531,4,FALSE)),""),"")</f>
        <v/>
      </c>
      <c r="F33" s="62" t="str">
        <f>VLOOKUP(Assays!A33,AssayDescription!$A$2:$G$550,7,FALSE)</f>
        <v>BPAR00400A</v>
      </c>
    </row>
    <row r="34" spans="1:6" x14ac:dyDescent="0.25">
      <c r="A34" s="27" t="s">
        <v>33</v>
      </c>
      <c r="B34" s="60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IMP-5 group</v>
      </c>
      <c r="C34" s="66" t="str">
        <f>IFERROR(IF(OR(VLOOKUP(Assays!A34,AssayDescription!$A$2:$G$531,5,FALSE)="virulence factor gene",VLOOKUP(Assays!A34,AssayDescription!$A$2:$G$531,5,FALSE)="antibiotic resistance gene"),VLOOKUP(Assays!A34,AssayDescription!$A$2:$G$531,3,FALSE),""),"")</f>
        <v>Class B beta-lactamase</v>
      </c>
      <c r="D34" s="78" t="str">
        <f>IFERROR(IF(OR(VLOOKUP(Assays!A34,AssayDescription!$A$2:$G$531,5,FALSE)="virulence factor gene",VLOOKUP(Assays!A34,AssayDescription!$A$2:$G$531,5,FALSE)="antibiotic resistance gene"),VLOOKUP(Assays!A34,AssayDescription!$A$2:$G$531,4,FALSE),""),"")</f>
        <v>IMP-5,IMP-7,IMP-9,IMP-13,IMP-15,IMP-22</v>
      </c>
      <c r="E34" s="78" t="str">
        <f>IFERROR(IF(VLOOKUP(B34,AssayDescription!$A$2:$G$531,5,FALSE)="Microbial Identification",IF(VLOOKUP(B34,AssayDescription!$A$2:$G$531,4,FALSE)=0,"",VLOOKUP(B34,AssayDescription!$A$2:$G$531,4,FALSE)),""),"")</f>
        <v/>
      </c>
      <c r="F34" s="62" t="str">
        <f>VLOOKUP(Assays!A34,AssayDescription!$A$2:$G$550,7,FALSE)</f>
        <v>BPAR00401A</v>
      </c>
    </row>
    <row r="35" spans="1:6" x14ac:dyDescent="0.25">
      <c r="A35" s="27" t="s">
        <v>34</v>
      </c>
      <c r="B35" s="60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NDM</v>
      </c>
      <c r="C35" s="66" t="str">
        <f>IFERROR(IF(OR(VLOOKUP(Assays!A35,AssayDescription!$A$2:$G$531,5,FALSE)="virulence factor gene",VLOOKUP(Assays!A35,AssayDescription!$A$2:$G$531,5,FALSE)="antibiotic resistance gene"),VLOOKUP(Assays!A35,AssayDescription!$A$2:$G$531,3,FALSE),""),"")</f>
        <v>Class B beta-lactamase</v>
      </c>
      <c r="D35" s="78" t="str">
        <f>IFERROR(IF(OR(VLOOKUP(Assays!A35,AssayDescription!$A$2:$G$531,5,FALSE)="virulence factor gene",VLOOKUP(Assays!A35,AssayDescription!$A$2:$G$531,5,FALSE)="antibiotic resistance gene"),VLOOKUP(Assays!A35,AssayDescription!$A$2:$G$531,4,FALSE),""),"")</f>
        <v>NDM-1,NDM-2</v>
      </c>
      <c r="E35" s="78" t="str">
        <f>IFERROR(IF(VLOOKUP(B35,AssayDescription!$A$2:$G$531,5,FALSE)="Microbial Identification",IF(VLOOKUP(B35,AssayDescription!$A$2:$G$531,4,FALSE)=0,"",VLOOKUP(B35,AssayDescription!$A$2:$G$531,4,FALSE)),""),"")</f>
        <v/>
      </c>
      <c r="F35" s="62" t="str">
        <f>VLOOKUP(Assays!A35,AssayDescription!$A$2:$G$550,7,FALSE)</f>
        <v>BPAR00402A</v>
      </c>
    </row>
    <row r="36" spans="1:6" ht="51.75" x14ac:dyDescent="0.25">
      <c r="A36" s="27" t="s">
        <v>35</v>
      </c>
      <c r="B36" s="60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VIM-1 group</v>
      </c>
      <c r="C36" s="66" t="str">
        <f>IFERROR(IF(OR(VLOOKUP(Assays!A36,AssayDescription!$A$2:$G$531,5,FALSE)="virulence factor gene",VLOOKUP(Assays!A36,AssayDescription!$A$2:$G$531,5,FALSE)="antibiotic resistance gene"),VLOOKUP(Assays!A36,AssayDescription!$A$2:$G$531,3,FALSE),""),"")</f>
        <v>Class B beta-lactamase</v>
      </c>
      <c r="D36" s="78" t="str">
        <f>IFERROR(IF(OR(VLOOKUP(Assays!A36,AssayDescription!$A$2:$G$531,5,FALSE)="virulence factor gene",VLOOKUP(Assays!A36,AssayDescription!$A$2:$G$531,5,FALSE)="antibiotic resistance gene"),VLOOKUP(Assays!A36,AssayDescription!$A$2:$G$531,4,FALSE),""),"")</f>
        <v>VIM-1,VIM-2,VIM-3,VIM-4,VIM-5,VIM-6,VIM-8,VIM-9,VIM-10,VIM-11,VIM-12,VIM-14,VIM-15,VIM-16,VIM-17,VIM-18,VIM-19,VIM-20,VIM-23,VIM-24,VIM-25,VIM-26</v>
      </c>
      <c r="E36" s="78" t="str">
        <f>IFERROR(IF(VLOOKUP(B36,AssayDescription!$A$2:$G$531,5,FALSE)="Microbial Identification",IF(VLOOKUP(B36,AssayDescription!$A$2:$G$531,4,FALSE)=0,"",VLOOKUP(B36,AssayDescription!$A$2:$G$531,4,FALSE)),""),"")</f>
        <v/>
      </c>
      <c r="F36" s="62" t="str">
        <f>VLOOKUP(Assays!A36,AssayDescription!$A$2:$G$550,7,FALSE)</f>
        <v>BPAR00403A</v>
      </c>
    </row>
    <row r="37" spans="1:6" x14ac:dyDescent="0.25">
      <c r="A37" s="27" t="s">
        <v>36</v>
      </c>
      <c r="B37" s="60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VIM-13</v>
      </c>
      <c r="C37" s="66" t="str">
        <f>IFERROR(IF(OR(VLOOKUP(Assays!A37,AssayDescription!$A$2:$G$531,5,FALSE)="virulence factor gene",VLOOKUP(Assays!A37,AssayDescription!$A$2:$G$531,5,FALSE)="antibiotic resistance gene"),VLOOKUP(Assays!A37,AssayDescription!$A$2:$G$531,3,FALSE),""),"")</f>
        <v>Class B beta-lactamase</v>
      </c>
      <c r="D37" s="78" t="str">
        <f>IFERROR(IF(OR(VLOOKUP(Assays!A37,AssayDescription!$A$2:$G$531,5,FALSE)="virulence factor gene",VLOOKUP(Assays!A37,AssayDescription!$A$2:$G$531,5,FALSE)="antibiotic resistance gene"),VLOOKUP(Assays!A37,AssayDescription!$A$2:$G$531,4,FALSE),""),"")</f>
        <v>VIM-13 (28 variants)</v>
      </c>
      <c r="E37" s="78" t="str">
        <f>IFERROR(IF(VLOOKUP(B37,AssayDescription!$A$2:$G$531,5,FALSE)="Microbial Identification",IF(VLOOKUP(B37,AssayDescription!$A$2:$G$531,4,FALSE)=0,"",VLOOKUP(B37,AssayDescription!$A$2:$G$531,4,FALSE)),""),"")</f>
        <v/>
      </c>
      <c r="F37" s="62" t="str">
        <f>VLOOKUP(Assays!A37,AssayDescription!$A$2:$G$550,7,FALSE)</f>
        <v>BPAR00404A</v>
      </c>
    </row>
    <row r="38" spans="1:6" x14ac:dyDescent="0.25">
      <c r="A38" s="26" t="s">
        <v>99</v>
      </c>
      <c r="B38" s="60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VIM-7</v>
      </c>
      <c r="C38" s="66" t="str">
        <f>IFERROR(IF(OR(VLOOKUP(Assays!A38,AssayDescription!$A$2:$G$531,5,FALSE)="virulence factor gene",VLOOKUP(Assays!A38,AssayDescription!$A$2:$G$531,5,FALSE)="antibiotic resistance gene"),VLOOKUP(Assays!A38,AssayDescription!$A$2:$G$531,3,FALSE),""),"")</f>
        <v>Class B beta-lactamase</v>
      </c>
      <c r="D38" s="78" t="str">
        <f>IFERROR(IF(OR(VLOOKUP(Assays!A38,AssayDescription!$A$2:$G$531,5,FALSE)="virulence factor gene",VLOOKUP(Assays!A38,AssayDescription!$A$2:$G$531,5,FALSE)="antibiotic resistance gene"),VLOOKUP(Assays!A38,AssayDescription!$A$2:$G$531,4,FALSE),""),"")</f>
        <v/>
      </c>
      <c r="E38" s="78" t="str">
        <f>IFERROR(IF(VLOOKUP(B38,AssayDescription!$A$2:$G$531,5,FALSE)="Microbial Identification",IF(VLOOKUP(B38,AssayDescription!$A$2:$G$531,4,FALSE)=0,"",VLOOKUP(B38,AssayDescription!$A$2:$G$531,4,FALSE)),""),"")</f>
        <v/>
      </c>
      <c r="F38" s="62" t="str">
        <f>VLOOKUP(Assays!A38,AssayDescription!$A$2:$G$550,7,FALSE)</f>
        <v>BPAR00405A</v>
      </c>
    </row>
    <row r="39" spans="1:6" x14ac:dyDescent="0.25">
      <c r="A39" s="26" t="s">
        <v>37</v>
      </c>
      <c r="B39" s="60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ACC-1 group</v>
      </c>
      <c r="C39" s="66" t="str">
        <f>IFERROR(IF(OR(VLOOKUP(Assays!A39,AssayDescription!$A$2:$G$531,5,FALSE)="virulence factor gene",VLOOKUP(Assays!A39,AssayDescription!$A$2:$G$531,5,FALSE)="antibiotic resistance gene"),VLOOKUP(Assays!A39,AssayDescription!$A$2:$G$531,3,FALSE),""),"")</f>
        <v>Class C beta-lactamase</v>
      </c>
      <c r="D39" s="78" t="str">
        <f>IFERROR(IF(OR(VLOOKUP(Assays!A39,AssayDescription!$A$2:$G$531,5,FALSE)="virulence factor gene",VLOOKUP(Assays!A39,AssayDescription!$A$2:$G$531,5,FALSE)="antibiotic resistance gene"),VLOOKUP(Assays!A39,AssayDescription!$A$2:$G$531,4,FALSE),""),"")</f>
        <v>ACC-1,ACC-2,ACC-4</v>
      </c>
      <c r="E39" s="78" t="str">
        <f>IFERROR(IF(VLOOKUP(B39,AssayDescription!$A$2:$G$531,5,FALSE)="Microbial Identification",IF(VLOOKUP(B39,AssayDescription!$A$2:$G$531,4,FALSE)=0,"",VLOOKUP(B39,AssayDescription!$A$2:$G$531,4,FALSE)),""),"")</f>
        <v/>
      </c>
      <c r="F39" s="62" t="str">
        <f>VLOOKUP(Assays!A39,AssayDescription!$A$2:$G$550,7,FALSE)</f>
        <v>BPAR00406A</v>
      </c>
    </row>
    <row r="40" spans="1:6" x14ac:dyDescent="0.25">
      <c r="A40" s="26" t="s">
        <v>38</v>
      </c>
      <c r="B40" s="60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ACC-3</v>
      </c>
      <c r="C40" s="66" t="str">
        <f>IFERROR(IF(OR(VLOOKUP(Assays!A40,AssayDescription!$A$2:$G$531,5,FALSE)="virulence factor gene",VLOOKUP(Assays!A40,AssayDescription!$A$2:$G$531,5,FALSE)="antibiotic resistance gene"),VLOOKUP(Assays!A40,AssayDescription!$A$2:$G$531,3,FALSE),""),"")</f>
        <v>Class C beta-lactamase</v>
      </c>
      <c r="D40" s="78" t="str">
        <f>IFERROR(IF(OR(VLOOKUP(Assays!A40,AssayDescription!$A$2:$G$531,5,FALSE)="virulence factor gene",VLOOKUP(Assays!A40,AssayDescription!$A$2:$G$531,5,FALSE)="antibiotic resistance gene"),VLOOKUP(Assays!A40,AssayDescription!$A$2:$G$531,4,FALSE),""),"")</f>
        <v/>
      </c>
      <c r="E40" s="78" t="str">
        <f>IFERROR(IF(VLOOKUP(B40,AssayDescription!$A$2:$G$531,5,FALSE)="Microbial Identification",IF(VLOOKUP(B40,AssayDescription!$A$2:$G$531,4,FALSE)=0,"",VLOOKUP(B40,AssayDescription!$A$2:$G$531,4,FALSE)),""),"")</f>
        <v/>
      </c>
      <c r="F40" s="62" t="str">
        <f>VLOOKUP(Assays!A40,AssayDescription!$A$2:$G$550,7,FALSE)</f>
        <v>BPAR00407A</v>
      </c>
    </row>
    <row r="41" spans="1:6" x14ac:dyDescent="0.25">
      <c r="A41" s="26" t="s">
        <v>39</v>
      </c>
      <c r="B41" s="60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ACT 5/7 group</v>
      </c>
      <c r="C41" s="66" t="str">
        <f>IFERROR(IF(OR(VLOOKUP(Assays!A41,AssayDescription!$A$2:$G$531,5,FALSE)="virulence factor gene",VLOOKUP(Assays!A41,AssayDescription!$A$2:$G$531,5,FALSE)="antibiotic resistance gene"),VLOOKUP(Assays!A41,AssayDescription!$A$2:$G$531,3,FALSE),""),"")</f>
        <v>Class C beta-lactamase</v>
      </c>
      <c r="D41" s="78" t="str">
        <f>IFERROR(IF(OR(VLOOKUP(Assays!A41,AssayDescription!$A$2:$G$531,5,FALSE)="virulence factor gene",VLOOKUP(Assays!A41,AssayDescription!$A$2:$G$531,5,FALSE)="antibiotic resistance gene"),VLOOKUP(Assays!A41,AssayDescription!$A$2:$G$531,4,FALSE),""),"")</f>
        <v>ACT-5,ACT-7</v>
      </c>
      <c r="E41" s="78" t="str">
        <f>IFERROR(IF(VLOOKUP(B41,AssayDescription!$A$2:$G$531,5,FALSE)="Microbial Identification",IF(VLOOKUP(B41,AssayDescription!$A$2:$G$531,4,FALSE)=0,"",VLOOKUP(B41,AssayDescription!$A$2:$G$531,4,FALSE)),""),"")</f>
        <v/>
      </c>
      <c r="F41" s="62" t="str">
        <f>VLOOKUP(Assays!A41,AssayDescription!$A$2:$G$550,7,FALSE)</f>
        <v>BPAR00408A</v>
      </c>
    </row>
    <row r="42" spans="1:6" x14ac:dyDescent="0.25">
      <c r="A42" s="26" t="s">
        <v>40</v>
      </c>
      <c r="B42" s="60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ACT-1 group</v>
      </c>
      <c r="C42" s="66" t="str">
        <f>IFERROR(IF(OR(VLOOKUP(Assays!A42,AssayDescription!$A$2:$G$531,5,FALSE)="virulence factor gene",VLOOKUP(Assays!A42,AssayDescription!$A$2:$G$531,5,FALSE)="antibiotic resistance gene"),VLOOKUP(Assays!A42,AssayDescription!$A$2:$G$531,3,FALSE),""),"")</f>
        <v>Class C beta-lactamase</v>
      </c>
      <c r="D42" s="78" t="str">
        <f>IFERROR(IF(OR(VLOOKUP(Assays!A42,AssayDescription!$A$2:$G$531,5,FALSE)="virulence factor gene",VLOOKUP(Assays!A42,AssayDescription!$A$2:$G$531,5,FALSE)="antibiotic resistance gene"),VLOOKUP(Assays!A42,AssayDescription!$A$2:$G$531,4,FALSE),""),"")</f>
        <v>ACT-1,ACT-2,ACT-3,ACT-4,ACT-6</v>
      </c>
      <c r="E42" s="78" t="str">
        <f>IFERROR(IF(VLOOKUP(B42,AssayDescription!$A$2:$G$531,5,FALSE)="Microbial Identification",IF(VLOOKUP(B42,AssayDescription!$A$2:$G$531,4,FALSE)=0,"",VLOOKUP(B42,AssayDescription!$A$2:$G$531,4,FALSE)),""),"")</f>
        <v/>
      </c>
      <c r="F42" s="62" t="str">
        <f>VLOOKUP(Assays!A42,AssayDescription!$A$2:$G$550,7,FALSE)</f>
        <v>BPAR00409A</v>
      </c>
    </row>
    <row r="43" spans="1:6" x14ac:dyDescent="0.25">
      <c r="A43" s="26" t="s">
        <v>41</v>
      </c>
      <c r="B43" s="60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CFE-1</v>
      </c>
      <c r="C43" s="66" t="str">
        <f>IFERROR(IF(OR(VLOOKUP(Assays!A43,AssayDescription!$A$2:$G$531,5,FALSE)="virulence factor gene",VLOOKUP(Assays!A43,AssayDescription!$A$2:$G$531,5,FALSE)="antibiotic resistance gene"),VLOOKUP(Assays!A43,AssayDescription!$A$2:$G$531,3,FALSE),""),"")</f>
        <v>Class C beta-lactamase</v>
      </c>
      <c r="D43" s="78" t="str">
        <f>IFERROR(IF(OR(VLOOKUP(Assays!A43,AssayDescription!$A$2:$G$531,5,FALSE)="virulence factor gene",VLOOKUP(Assays!A43,AssayDescription!$A$2:$G$531,5,FALSE)="antibiotic resistance gene"),VLOOKUP(Assays!A43,AssayDescription!$A$2:$G$531,4,FALSE),""),"")</f>
        <v/>
      </c>
      <c r="E43" s="78" t="str">
        <f>IFERROR(IF(VLOOKUP(B43,AssayDescription!$A$2:$G$531,5,FALSE)="Microbial Identification",IF(VLOOKUP(B43,AssayDescription!$A$2:$G$531,4,FALSE)=0,"",VLOOKUP(B43,AssayDescription!$A$2:$G$531,4,FALSE)),""),"")</f>
        <v/>
      </c>
      <c r="F43" s="62" t="str">
        <f>VLOOKUP(Assays!A43,AssayDescription!$A$2:$G$550,7,FALSE)</f>
        <v>BPAR00410A</v>
      </c>
    </row>
    <row r="44" spans="1:6" x14ac:dyDescent="0.25">
      <c r="A44" s="26" t="s">
        <v>42</v>
      </c>
      <c r="B44" s="60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CMY-10 Group</v>
      </c>
      <c r="C44" s="66" t="str">
        <f>IFERROR(IF(OR(VLOOKUP(Assays!A44,AssayDescription!$A$2:$G$531,5,FALSE)="virulence factor gene",VLOOKUP(Assays!A44,AssayDescription!$A$2:$G$531,5,FALSE)="antibiotic resistance gene"),VLOOKUP(Assays!A44,AssayDescription!$A$2:$G$531,3,FALSE),""),"")</f>
        <v>Class C beta-lactamase</v>
      </c>
      <c r="D44" s="78" t="str">
        <f>IFERROR(IF(OR(VLOOKUP(Assays!A44,AssayDescription!$A$2:$G$531,5,FALSE)="virulence factor gene",VLOOKUP(Assays!A44,AssayDescription!$A$2:$G$531,5,FALSE)="antibiotic resistance gene"),VLOOKUP(Assays!A44,AssayDescription!$A$2:$G$531,4,FALSE),""),"")</f>
        <v>CMY-1,CMY-8,CMY-9,CMY-10,CMY-19</v>
      </c>
      <c r="E44" s="78" t="str">
        <f>IFERROR(IF(VLOOKUP(B44,AssayDescription!$A$2:$G$531,5,FALSE)="Microbial Identification",IF(VLOOKUP(B44,AssayDescription!$A$2:$G$531,4,FALSE)=0,"",VLOOKUP(B44,AssayDescription!$A$2:$G$531,4,FALSE)),""),"")</f>
        <v/>
      </c>
      <c r="F44" s="62" t="str">
        <f>VLOOKUP(Assays!A44,AssayDescription!$A$2:$G$550,7,FALSE)</f>
        <v>BPAR00411A</v>
      </c>
    </row>
    <row r="45" spans="1:6" x14ac:dyDescent="0.25">
      <c r="A45" s="26" t="s">
        <v>43</v>
      </c>
      <c r="B45" s="60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DHA</v>
      </c>
      <c r="C45" s="66" t="str">
        <f>IFERROR(IF(OR(VLOOKUP(Assays!A45,AssayDescription!$A$2:$G$531,5,FALSE)="virulence factor gene",VLOOKUP(Assays!A45,AssayDescription!$A$2:$G$531,5,FALSE)="antibiotic resistance gene"),VLOOKUP(Assays!A45,AssayDescription!$A$2:$G$531,3,FALSE),""),"")</f>
        <v>Class C beta-lactamase</v>
      </c>
      <c r="D45" s="78" t="str">
        <f>IFERROR(IF(OR(VLOOKUP(Assays!A45,AssayDescription!$A$2:$G$531,5,FALSE)="virulence factor gene",VLOOKUP(Assays!A45,AssayDescription!$A$2:$G$531,5,FALSE)="antibiotic resistance gene"),VLOOKUP(Assays!A45,AssayDescription!$A$2:$G$531,4,FALSE),""),"")</f>
        <v>DHA-1,DHA-2,DHA-3,DHA-5,DHA-6,DHA-7</v>
      </c>
      <c r="E45" s="78" t="str">
        <f>IFERROR(IF(VLOOKUP(B45,AssayDescription!$A$2:$G$531,5,FALSE)="Microbial Identification",IF(VLOOKUP(B45,AssayDescription!$A$2:$G$531,4,FALSE)=0,"",VLOOKUP(B45,AssayDescription!$A$2:$G$531,4,FALSE)),""),"")</f>
        <v/>
      </c>
      <c r="F45" s="62" t="str">
        <f>VLOOKUP(Assays!A45,AssayDescription!$A$2:$G$550,7,FALSE)</f>
        <v>BPAR00412A</v>
      </c>
    </row>
    <row r="46" spans="1:6" x14ac:dyDescent="0.25">
      <c r="A46" s="26" t="s">
        <v>44</v>
      </c>
      <c r="B46" s="60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FOX</v>
      </c>
      <c r="C46" s="66" t="str">
        <f>IFERROR(IF(OR(VLOOKUP(Assays!A46,AssayDescription!$A$2:$G$531,5,FALSE)="virulence factor gene",VLOOKUP(Assays!A46,AssayDescription!$A$2:$G$531,5,FALSE)="antibiotic resistance gene"),VLOOKUP(Assays!A46,AssayDescription!$A$2:$G$531,3,FALSE),""),"")</f>
        <v>Class C beta-lactamase</v>
      </c>
      <c r="D46" s="78" t="str">
        <f>IFERROR(IF(OR(VLOOKUP(Assays!A46,AssayDescription!$A$2:$G$531,5,FALSE)="virulence factor gene",VLOOKUP(Assays!A46,AssayDescription!$A$2:$G$531,5,FALSE)="antibiotic resistance gene"),VLOOKUP(Assays!A46,AssayDescription!$A$2:$G$531,4,FALSE),""),"")</f>
        <v>FOX-1,FOX-2,FOX-3,FOX-4,FOX-5,FOX-6,FOX-7</v>
      </c>
      <c r="E46" s="78" t="str">
        <f>IFERROR(IF(VLOOKUP(B46,AssayDescription!$A$2:$G$531,5,FALSE)="Microbial Identification",IF(VLOOKUP(B46,AssayDescription!$A$2:$G$531,4,FALSE)=0,"",VLOOKUP(B46,AssayDescription!$A$2:$G$531,4,FALSE)),""),"")</f>
        <v/>
      </c>
      <c r="F46" s="62" t="str">
        <f>VLOOKUP(Assays!A46,AssayDescription!$A$2:$G$550,7,FALSE)</f>
        <v>BPAR00413A</v>
      </c>
    </row>
    <row r="47" spans="1:6" x14ac:dyDescent="0.25">
      <c r="A47" s="26" t="s">
        <v>45</v>
      </c>
      <c r="B47" s="60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LAT</v>
      </c>
      <c r="C47" s="66" t="str">
        <f>IFERROR(IF(OR(VLOOKUP(Assays!A47,AssayDescription!$A$2:$G$531,5,FALSE)="virulence factor gene",VLOOKUP(Assays!A47,AssayDescription!$A$2:$G$531,5,FALSE)="antibiotic resistance gene"),VLOOKUP(Assays!A47,AssayDescription!$A$2:$G$531,3,FALSE),""),"")</f>
        <v>Class C beta-lactamase</v>
      </c>
      <c r="D47" s="78" t="str">
        <f>IFERROR(IF(OR(VLOOKUP(Assays!A47,AssayDescription!$A$2:$G$531,5,FALSE)="virulence factor gene",VLOOKUP(Assays!A47,AssayDescription!$A$2:$G$531,5,FALSE)="antibiotic resistance gene"),VLOOKUP(Assays!A47,AssayDescription!$A$2:$G$531,4,FALSE),""),"")</f>
        <v>LAT-1,LAT-3,LAT-4,CMY-2 group</v>
      </c>
      <c r="E47" s="78" t="str">
        <f>IFERROR(IF(VLOOKUP(B47,AssayDescription!$A$2:$G$531,5,FALSE)="Microbial Identification",IF(VLOOKUP(B47,AssayDescription!$A$2:$G$531,4,FALSE)=0,"",VLOOKUP(B47,AssayDescription!$A$2:$G$531,4,FALSE)),""),"")</f>
        <v/>
      </c>
      <c r="F47" s="62" t="str">
        <f>VLOOKUP(Assays!A47,AssayDescription!$A$2:$G$550,7,FALSE)</f>
        <v>BPAR00414A</v>
      </c>
    </row>
    <row r="48" spans="1:6" x14ac:dyDescent="0.25">
      <c r="A48" s="26" t="s">
        <v>46</v>
      </c>
      <c r="B48" s="60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MIR</v>
      </c>
      <c r="C48" s="66" t="str">
        <f>IFERROR(IF(OR(VLOOKUP(Assays!A48,AssayDescription!$A$2:$G$531,5,FALSE)="virulence factor gene",VLOOKUP(Assays!A48,AssayDescription!$A$2:$G$531,5,FALSE)="antibiotic resistance gene"),VLOOKUP(Assays!A48,AssayDescription!$A$2:$G$531,3,FALSE),""),"")</f>
        <v>Class C beta-lactamase</v>
      </c>
      <c r="D48" s="78" t="str">
        <f>IFERROR(IF(OR(VLOOKUP(Assays!A48,AssayDescription!$A$2:$G$531,5,FALSE)="virulence factor gene",VLOOKUP(Assays!A48,AssayDescription!$A$2:$G$531,5,FALSE)="antibiotic resistance gene"),VLOOKUP(Assays!A48,AssayDescription!$A$2:$G$531,4,FALSE),""),"")</f>
        <v>MIR-1,MIR-2,MIR-3,MIR-4,MIR-5</v>
      </c>
      <c r="E48" s="78" t="str">
        <f>IFERROR(IF(VLOOKUP(B48,AssayDescription!$A$2:$G$531,5,FALSE)="Microbial Identification",IF(VLOOKUP(B48,AssayDescription!$A$2:$G$531,4,FALSE)=0,"",VLOOKUP(B48,AssayDescription!$A$2:$G$531,4,FALSE)),""),"")</f>
        <v/>
      </c>
      <c r="F48" s="62" t="str">
        <f>VLOOKUP(Assays!A48,AssayDescription!$A$2:$G$550,7,FALSE)</f>
        <v>BPAR00415A</v>
      </c>
    </row>
    <row r="49" spans="1:6" ht="26.25" x14ac:dyDescent="0.25">
      <c r="A49" s="26" t="s">
        <v>47</v>
      </c>
      <c r="B49" s="60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MOX</v>
      </c>
      <c r="C49" s="66" t="str">
        <f>IFERROR(IF(OR(VLOOKUP(Assays!A49,AssayDescription!$A$2:$G$531,5,FALSE)="virulence factor gene",VLOOKUP(Assays!A49,AssayDescription!$A$2:$G$531,5,FALSE)="antibiotic resistance gene"),VLOOKUP(Assays!A49,AssayDescription!$A$2:$G$531,3,FALSE),""),"")</f>
        <v>Class C beta-lactamase</v>
      </c>
      <c r="D49" s="78" t="str">
        <f>IFERROR(IF(OR(VLOOKUP(Assays!A49,AssayDescription!$A$2:$G$531,5,FALSE)="virulence factor gene",VLOOKUP(Assays!A49,AssayDescription!$A$2:$G$531,5,FALSE)="antibiotic resistance gene"),VLOOKUP(Assays!A49,AssayDescription!$A$2:$G$531,4,FALSE),""),"")</f>
        <v>MOX-1,MOX-2,MOX-3,MOX-4,MOX-5,MOX-6,MOX-7</v>
      </c>
      <c r="E49" s="78" t="str">
        <f>IFERROR(IF(VLOOKUP(B49,AssayDescription!$A$2:$G$531,5,FALSE)="Microbial Identification",IF(VLOOKUP(B49,AssayDescription!$A$2:$G$531,4,FALSE)=0,"",VLOOKUP(B49,AssayDescription!$A$2:$G$531,4,FALSE)),""),"")</f>
        <v/>
      </c>
      <c r="F49" s="62" t="str">
        <f>VLOOKUP(Assays!A49,AssayDescription!$A$2:$G$550,7,FALSE)</f>
        <v>BPAR00416A</v>
      </c>
    </row>
    <row r="50" spans="1:6" ht="26.25" x14ac:dyDescent="0.25">
      <c r="A50" s="26" t="s">
        <v>48</v>
      </c>
      <c r="B50" s="60" t="str">
        <f>IF(VLOOKUP(Assays!$A50,AssayDescription!$A$2:$F$550,5,FALSE)="Microbial Identification",IF(VLOOKUP(Assays!$A50,AssayDescription!$A$2:$F$550,3,FALSE)="",VLOOKUP(Assays!$A50,AssayDescription!$A$2:$F$550,1,FALSE),VLOOKUP(Assays!$A50,AssayDescription!$A$2:$F$550,3,FALSE)),VLOOKUP(Assays!$A50,AssayDescription!$A$2:$F$550,1,FALSE))</f>
        <v>OXA-10 Group</v>
      </c>
      <c r="C50" s="66" t="str">
        <f>IFERROR(IF(OR(VLOOKUP(Assays!A50,AssayDescription!$A$2:$G$531,5,FALSE)="virulence factor gene",VLOOKUP(Assays!A50,AssayDescription!$A$2:$G$531,5,FALSE)="antibiotic resistance gene"),VLOOKUP(Assays!A50,AssayDescription!$A$2:$G$531,3,FALSE),""),"")</f>
        <v>Class D beta-lactamase</v>
      </c>
      <c r="D50" s="78" t="str">
        <f>IFERROR(IF(OR(VLOOKUP(Assays!A50,AssayDescription!$A$2:$G$531,5,FALSE)="virulence factor gene",VLOOKUP(Assays!A50,AssayDescription!$A$2:$G$531,5,FALSE)="antibiotic resistance gene"),VLOOKUP(Assays!A50,AssayDescription!$A$2:$G$531,4,FALSE),""),"")</f>
        <v>OXA-10,OXA-11,OXA-14,OXA-16,OXA-17,OXA-19,OXA-28,OXA-35,OXA-142,OXA-145,OXA-147</v>
      </c>
      <c r="E50" s="78" t="str">
        <f>IFERROR(IF(VLOOKUP(B50,AssayDescription!$A$2:$G$531,5,FALSE)="Microbial Identification",IF(VLOOKUP(B50,AssayDescription!$A$2:$G$531,4,FALSE)=0,"",VLOOKUP(B50,AssayDescription!$A$2:$G$531,4,FALSE)),""),"")</f>
        <v/>
      </c>
      <c r="F50" s="62" t="str">
        <f>VLOOKUP(Assays!A50,AssayDescription!$A$2:$G$550,7,FALSE)</f>
        <v>BPAR00417A</v>
      </c>
    </row>
    <row r="51" spans="1:6" x14ac:dyDescent="0.25">
      <c r="A51" s="26" t="s">
        <v>49</v>
      </c>
      <c r="B51" s="60" t="str">
        <f>IF(VLOOKUP(Assays!$A51,AssayDescription!$A$2:$F$550,5,FALSE)="Microbial Identification",IF(VLOOKUP(Assays!$A51,AssayDescription!$A$2:$F$550,3,FALSE)="",VLOOKUP(Assays!$A51,AssayDescription!$A$2:$F$550,1,FALSE),VLOOKUP(Assays!$A51,AssayDescription!$A$2:$F$550,3,FALSE)),VLOOKUP(Assays!$A51,AssayDescription!$A$2:$F$550,1,FALSE))</f>
        <v>OXA-18</v>
      </c>
      <c r="C51" s="66" t="str">
        <f>IFERROR(IF(OR(VLOOKUP(Assays!A51,AssayDescription!$A$2:$G$531,5,FALSE)="virulence factor gene",VLOOKUP(Assays!A51,AssayDescription!$A$2:$G$531,5,FALSE)="antibiotic resistance gene"),VLOOKUP(Assays!A51,AssayDescription!$A$2:$G$531,3,FALSE),""),"")</f>
        <v>Class D beta-lactamase</v>
      </c>
      <c r="D51" s="78" t="str">
        <f>IFERROR(IF(OR(VLOOKUP(Assays!A51,AssayDescription!$A$2:$G$531,5,FALSE)="virulence factor gene",VLOOKUP(Assays!A51,AssayDescription!$A$2:$G$531,5,FALSE)="antibiotic resistance gene"),VLOOKUP(Assays!A51,AssayDescription!$A$2:$G$531,4,FALSE),""),"")</f>
        <v/>
      </c>
      <c r="E51" s="78" t="str">
        <f>IFERROR(IF(VLOOKUP(B51,AssayDescription!$A$2:$G$531,5,FALSE)="Microbial Identification",IF(VLOOKUP(B51,AssayDescription!$A$2:$G$531,4,FALSE)=0,"",VLOOKUP(B51,AssayDescription!$A$2:$G$531,4,FALSE)),""),"")</f>
        <v/>
      </c>
      <c r="F51" s="62" t="str">
        <f>VLOOKUP(Assays!A51,AssayDescription!$A$2:$G$550,7,FALSE)</f>
        <v>BPAR00418A</v>
      </c>
    </row>
    <row r="52" spans="1:6" ht="26.25" x14ac:dyDescent="0.25">
      <c r="A52" s="26" t="s">
        <v>50</v>
      </c>
      <c r="B52" s="60" t="str">
        <f>IF(VLOOKUP(Assays!$A52,AssayDescription!$A$2:$F$550,5,FALSE)="Microbial Identification",IF(VLOOKUP(Assays!$A52,AssayDescription!$A$2:$F$550,3,FALSE)="",VLOOKUP(Assays!$A52,AssayDescription!$A$2:$F$550,1,FALSE),VLOOKUP(Assays!$A52,AssayDescription!$A$2:$F$550,3,FALSE)),VLOOKUP(Assays!$A52,AssayDescription!$A$2:$F$550,1,FALSE))</f>
        <v>OXA-2 Group</v>
      </c>
      <c r="C52" s="66" t="str">
        <f>IFERROR(IF(OR(VLOOKUP(Assays!A52,AssayDescription!$A$2:$G$531,5,FALSE)="virulence factor gene",VLOOKUP(Assays!A52,AssayDescription!$A$2:$G$531,5,FALSE)="antibiotic resistance gene"),VLOOKUP(Assays!A52,AssayDescription!$A$2:$G$531,3,FALSE),""),"")</f>
        <v>Class D beta-lactamase</v>
      </c>
      <c r="D52" s="78" t="str">
        <f>IFERROR(IF(OR(VLOOKUP(Assays!A52,AssayDescription!$A$2:$G$531,5,FALSE)="virulence factor gene",VLOOKUP(Assays!A52,AssayDescription!$A$2:$G$531,5,FALSE)="antibiotic resistance gene"),VLOOKUP(Assays!A52,AssayDescription!$A$2:$G$531,4,FALSE),""),"")</f>
        <v>OXA-2,OXA-15,OXA-32,OXA-34,OXA-141,OXA-161</v>
      </c>
      <c r="E52" s="78" t="str">
        <f>IFERROR(IF(VLOOKUP(B52,AssayDescription!$A$2:$G$531,5,FALSE)="Microbial Identification",IF(VLOOKUP(B52,AssayDescription!$A$2:$G$531,4,FALSE)=0,"",VLOOKUP(B52,AssayDescription!$A$2:$G$531,4,FALSE)),""),"")</f>
        <v/>
      </c>
      <c r="F52" s="62" t="str">
        <f>VLOOKUP(Assays!A52,AssayDescription!$A$2:$G$550,7,FALSE)</f>
        <v>BPAR00419A</v>
      </c>
    </row>
    <row r="53" spans="1:6" ht="39" x14ac:dyDescent="0.25">
      <c r="A53" s="26" t="s">
        <v>51</v>
      </c>
      <c r="B53" s="60" t="str">
        <f>IF(VLOOKUP(Assays!$A53,AssayDescription!$A$2:$F$550,5,FALSE)="Microbial Identification",IF(VLOOKUP(Assays!$A53,AssayDescription!$A$2:$F$550,3,FALSE)="",VLOOKUP(Assays!$A53,AssayDescription!$A$2:$F$550,1,FALSE),VLOOKUP(Assays!$A53,AssayDescription!$A$2:$F$550,3,FALSE)),VLOOKUP(Assays!$A53,AssayDescription!$A$2:$F$550,1,FALSE))</f>
        <v>OXA-23 Group</v>
      </c>
      <c r="C53" s="66" t="str">
        <f>IFERROR(IF(OR(VLOOKUP(Assays!A53,AssayDescription!$A$2:$G$531,5,FALSE)="virulence factor gene",VLOOKUP(Assays!A53,AssayDescription!$A$2:$G$531,5,FALSE)="antibiotic resistance gene"),VLOOKUP(Assays!A53,AssayDescription!$A$2:$G$531,3,FALSE),""),"")</f>
        <v>Class D beta-lactamase</v>
      </c>
      <c r="D53" s="78" t="str">
        <f>IFERROR(IF(OR(VLOOKUP(Assays!A53,AssayDescription!$A$2:$G$531,5,FALSE)="virulence factor gene",VLOOKUP(Assays!A53,AssayDescription!$A$2:$G$531,5,FALSE)="antibiotic resistance gene"),VLOOKUP(Assays!A53,AssayDescription!$A$2:$G$531,4,FALSE),""),"")</f>
        <v>OXA-23,OXA-27,OXA-49,OXA-73,OXA-133,OXA-146,OXA-165,OXA-166,OXA-167,OXA-168,OXA-169,OXA-170,OXA-171</v>
      </c>
      <c r="E53" s="78" t="str">
        <f>IFERROR(IF(VLOOKUP(B53,AssayDescription!$A$2:$G$531,5,FALSE)="Microbial Identification",IF(VLOOKUP(B53,AssayDescription!$A$2:$G$531,4,FALSE)=0,"",VLOOKUP(B53,AssayDescription!$A$2:$G$531,4,FALSE)),""),"")</f>
        <v/>
      </c>
      <c r="F53" s="62" t="str">
        <f>VLOOKUP(Assays!A53,AssayDescription!$A$2:$G$550,7,FALSE)</f>
        <v>BPAR00420A</v>
      </c>
    </row>
    <row r="54" spans="1:6" ht="26.25" x14ac:dyDescent="0.25">
      <c r="A54" s="26" t="s">
        <v>52</v>
      </c>
      <c r="B54" s="60" t="str">
        <f>IF(VLOOKUP(Assays!$A54,AssayDescription!$A$2:$F$550,5,FALSE)="Microbial Identification",IF(VLOOKUP(Assays!$A54,AssayDescription!$A$2:$F$550,3,FALSE)="",VLOOKUP(Assays!$A54,AssayDescription!$A$2:$F$550,1,FALSE),VLOOKUP(Assays!$A54,AssayDescription!$A$2:$F$550,3,FALSE)),VLOOKUP(Assays!$A54,AssayDescription!$A$2:$F$550,1,FALSE))</f>
        <v>OXA-24 Group</v>
      </c>
      <c r="C54" s="66" t="str">
        <f>IFERROR(IF(OR(VLOOKUP(Assays!A54,AssayDescription!$A$2:$G$531,5,FALSE)="virulence factor gene",VLOOKUP(Assays!A54,AssayDescription!$A$2:$G$531,5,FALSE)="antibiotic resistance gene"),VLOOKUP(Assays!A54,AssayDescription!$A$2:$G$531,3,FALSE),""),"")</f>
        <v>Class D beta-lactamase</v>
      </c>
      <c r="D54" s="78" t="str">
        <f>IFERROR(IF(OR(VLOOKUP(Assays!A54,AssayDescription!$A$2:$G$531,5,FALSE)="virulence factor gene",VLOOKUP(Assays!A54,AssayDescription!$A$2:$G$531,5,FALSE)="antibiotic resistance gene"),VLOOKUP(Assays!A54,AssayDescription!$A$2:$G$531,4,FALSE),""),"")</f>
        <v>OXA-24,OXA-25,OXA-26,OXA-40,OXA-72,OXA-139,OXA-160</v>
      </c>
      <c r="E54" s="78" t="str">
        <f>IFERROR(IF(VLOOKUP(B54,AssayDescription!$A$2:$G$531,5,FALSE)="Microbial Identification",IF(VLOOKUP(B54,AssayDescription!$A$2:$G$531,4,FALSE)=0,"",VLOOKUP(B54,AssayDescription!$A$2:$G$531,4,FALSE)),""),"")</f>
        <v/>
      </c>
      <c r="F54" s="62" t="str">
        <f>VLOOKUP(Assays!A54,AssayDescription!$A$2:$G$550,7,FALSE)</f>
        <v>BPAR00421A</v>
      </c>
    </row>
    <row r="55" spans="1:6" x14ac:dyDescent="0.25">
      <c r="A55" s="26" t="s">
        <v>53</v>
      </c>
      <c r="B55" s="60" t="str">
        <f>IF(VLOOKUP(Assays!$A55,AssayDescription!$A$2:$F$550,5,FALSE)="Microbial Identification",IF(VLOOKUP(Assays!$A55,AssayDescription!$A$2:$F$550,3,FALSE)="",VLOOKUP(Assays!$A55,AssayDescription!$A$2:$F$550,1,FALSE),VLOOKUP(Assays!$A55,AssayDescription!$A$2:$F$550,3,FALSE)),VLOOKUP(Assays!$A55,AssayDescription!$A$2:$F$550,1,FALSE))</f>
        <v>OXA-45</v>
      </c>
      <c r="C55" s="66" t="str">
        <f>IFERROR(IF(OR(VLOOKUP(Assays!A55,AssayDescription!$A$2:$G$531,5,FALSE)="virulence factor gene",VLOOKUP(Assays!A55,AssayDescription!$A$2:$G$531,5,FALSE)="antibiotic resistance gene"),VLOOKUP(Assays!A55,AssayDescription!$A$2:$G$531,3,FALSE),""),"")</f>
        <v>Class D beta-lactamase</v>
      </c>
      <c r="D55" s="78" t="str">
        <f>IFERROR(IF(OR(VLOOKUP(Assays!A55,AssayDescription!$A$2:$G$531,5,FALSE)="virulence factor gene",VLOOKUP(Assays!A55,AssayDescription!$A$2:$G$531,5,FALSE)="antibiotic resistance gene"),VLOOKUP(Assays!A55,AssayDescription!$A$2:$G$531,4,FALSE),""),"")</f>
        <v/>
      </c>
      <c r="E55" s="78" t="str">
        <f>IFERROR(IF(VLOOKUP(B55,AssayDescription!$A$2:$G$531,5,FALSE)="Microbial Identification",IF(VLOOKUP(B55,AssayDescription!$A$2:$G$531,4,FALSE)=0,"",VLOOKUP(B55,AssayDescription!$A$2:$G$531,4,FALSE)),""),"")</f>
        <v/>
      </c>
      <c r="F55" s="62" t="str">
        <f>VLOOKUP(Assays!A55,AssayDescription!$A$2:$G$550,7,FALSE)</f>
        <v>BPAR00422A</v>
      </c>
    </row>
    <row r="56" spans="1:6" x14ac:dyDescent="0.25">
      <c r="A56" s="26" t="s">
        <v>54</v>
      </c>
      <c r="B56" s="60" t="str">
        <f>IF(VLOOKUP(Assays!$A56,AssayDescription!$A$2:$F$550,5,FALSE)="Microbial Identification",IF(VLOOKUP(Assays!$A56,AssayDescription!$A$2:$F$550,3,FALSE)="",VLOOKUP(Assays!$A56,AssayDescription!$A$2:$F$550,1,FALSE),VLOOKUP(Assays!$A56,AssayDescription!$A$2:$F$550,3,FALSE)),VLOOKUP(Assays!$A56,AssayDescription!$A$2:$F$550,1,FALSE))</f>
        <v>OXA-48 Group</v>
      </c>
      <c r="C56" s="66" t="str">
        <f>IFERROR(IF(OR(VLOOKUP(Assays!A56,AssayDescription!$A$2:$G$531,5,FALSE)="virulence factor gene",VLOOKUP(Assays!A56,AssayDescription!$A$2:$G$531,5,FALSE)="antibiotic resistance gene"),VLOOKUP(Assays!A56,AssayDescription!$A$2:$G$531,3,FALSE),""),"")</f>
        <v>Class D beta-lactamase</v>
      </c>
      <c r="D56" s="78" t="str">
        <f>IFERROR(IF(OR(VLOOKUP(Assays!A56,AssayDescription!$A$2:$G$531,5,FALSE)="virulence factor gene",VLOOKUP(Assays!A56,AssayDescription!$A$2:$G$531,5,FALSE)="antibiotic resistance gene"),VLOOKUP(Assays!A56,AssayDescription!$A$2:$G$531,4,FALSE),""),"")</f>
        <v>OXA-48,OXA-162,OXA-163,OXA-181</v>
      </c>
      <c r="E56" s="78" t="str">
        <f>IFERROR(IF(VLOOKUP(B56,AssayDescription!$A$2:$G$531,5,FALSE)="Microbial Identification",IF(VLOOKUP(B56,AssayDescription!$A$2:$G$531,4,FALSE)=0,"",VLOOKUP(B56,AssayDescription!$A$2:$G$531,4,FALSE)),""),"")</f>
        <v/>
      </c>
      <c r="F56" s="62" t="str">
        <f>VLOOKUP(Assays!A56,AssayDescription!$A$2:$G$550,7,FALSE)</f>
        <v>BPAR00423A</v>
      </c>
    </row>
    <row r="57" spans="1:6" x14ac:dyDescent="0.25">
      <c r="A57" s="26" t="s">
        <v>55</v>
      </c>
      <c r="B57" s="60" t="str">
        <f>IF(VLOOKUP(Assays!$A57,AssayDescription!$A$2:$F$550,5,FALSE)="Microbial Identification",IF(VLOOKUP(Assays!$A57,AssayDescription!$A$2:$F$550,3,FALSE)="",VLOOKUP(Assays!$A57,AssayDescription!$A$2:$F$550,1,FALSE),VLOOKUP(Assays!$A57,AssayDescription!$A$2:$F$550,3,FALSE)),VLOOKUP(Assays!$A57,AssayDescription!$A$2:$F$550,1,FALSE))</f>
        <v>OXA-50 Group</v>
      </c>
      <c r="C57" s="66" t="str">
        <f>IFERROR(IF(OR(VLOOKUP(Assays!A57,AssayDescription!$A$2:$G$531,5,FALSE)="virulence factor gene",VLOOKUP(Assays!A57,AssayDescription!$A$2:$G$531,5,FALSE)="antibiotic resistance gene"),VLOOKUP(Assays!A57,AssayDescription!$A$2:$G$531,3,FALSE),""),"")</f>
        <v>Class D beta-lactamase</v>
      </c>
      <c r="D57" s="78" t="str">
        <f>IFERROR(IF(OR(VLOOKUP(Assays!A57,AssayDescription!$A$2:$G$531,5,FALSE)="virulence factor gene",VLOOKUP(Assays!A57,AssayDescription!$A$2:$G$531,5,FALSE)="antibiotic resistance gene"),VLOOKUP(Assays!A57,AssayDescription!$A$2:$G$531,4,FALSE),""),"")</f>
        <v>OXA-50 group (50 variants)</v>
      </c>
      <c r="E57" s="78" t="str">
        <f>IFERROR(IF(VLOOKUP(B57,AssayDescription!$A$2:$G$531,5,FALSE)="Microbial Identification",IF(VLOOKUP(B57,AssayDescription!$A$2:$G$531,4,FALSE)=0,"",VLOOKUP(B57,AssayDescription!$A$2:$G$531,4,FALSE)),""),"")</f>
        <v/>
      </c>
      <c r="F57" s="62" t="str">
        <f>VLOOKUP(Assays!A57,AssayDescription!$A$2:$G$550,7,FALSE)</f>
        <v>BPAR00424A</v>
      </c>
    </row>
    <row r="58" spans="1:6" x14ac:dyDescent="0.25">
      <c r="A58" s="26" t="s">
        <v>56</v>
      </c>
      <c r="B58" s="60" t="str">
        <f>IF(VLOOKUP(Assays!$A58,AssayDescription!$A$2:$F$550,5,FALSE)="Microbial Identification",IF(VLOOKUP(Assays!$A58,AssayDescription!$A$2:$F$550,3,FALSE)="",VLOOKUP(Assays!$A58,AssayDescription!$A$2:$F$550,1,FALSE),VLOOKUP(Assays!$A58,AssayDescription!$A$2:$F$550,3,FALSE)),VLOOKUP(Assays!$A58,AssayDescription!$A$2:$F$550,1,FALSE))</f>
        <v>OXA-51 Group</v>
      </c>
      <c r="C58" s="66" t="str">
        <f>IFERROR(IF(OR(VLOOKUP(Assays!A58,AssayDescription!$A$2:$G$531,5,FALSE)="virulence factor gene",VLOOKUP(Assays!A58,AssayDescription!$A$2:$G$531,5,FALSE)="antibiotic resistance gene"),VLOOKUP(Assays!A58,AssayDescription!$A$2:$G$531,3,FALSE),""),"")</f>
        <v>Class D beta-lactamase</v>
      </c>
      <c r="D58" s="78" t="str">
        <f>IFERROR(IF(OR(VLOOKUP(Assays!A58,AssayDescription!$A$2:$G$531,5,FALSE)="virulence factor gene",VLOOKUP(Assays!A58,AssayDescription!$A$2:$G$531,5,FALSE)="antibiotic resistance gene"),VLOOKUP(Assays!A58,AssayDescription!$A$2:$G$531,4,FALSE),""),"")</f>
        <v>OXA-51 group (65 variants)</v>
      </c>
      <c r="E58" s="78" t="str">
        <f>IFERROR(IF(VLOOKUP(B58,AssayDescription!$A$2:$G$531,5,FALSE)="Microbial Identification",IF(VLOOKUP(B58,AssayDescription!$A$2:$G$531,4,FALSE)=0,"",VLOOKUP(B58,AssayDescription!$A$2:$G$531,4,FALSE)),""),"")</f>
        <v/>
      </c>
      <c r="F58" s="62" t="str">
        <f>VLOOKUP(Assays!A58,AssayDescription!$A$2:$G$550,7,FALSE)</f>
        <v>BPAR00425A</v>
      </c>
    </row>
    <row r="59" spans="1:6" x14ac:dyDescent="0.25">
      <c r="A59" s="26" t="s">
        <v>57</v>
      </c>
      <c r="B59" s="60" t="str">
        <f>IF(VLOOKUP(Assays!$A59,AssayDescription!$A$2:$F$550,5,FALSE)="Microbial Identification",IF(VLOOKUP(Assays!$A59,AssayDescription!$A$2:$F$550,3,FALSE)="",VLOOKUP(Assays!$A59,AssayDescription!$A$2:$F$550,1,FALSE),VLOOKUP(Assays!$A59,AssayDescription!$A$2:$F$550,3,FALSE)),VLOOKUP(Assays!$A59,AssayDescription!$A$2:$F$550,1,FALSE))</f>
        <v>OXA-54</v>
      </c>
      <c r="C59" s="66" t="str">
        <f>IFERROR(IF(OR(VLOOKUP(Assays!A59,AssayDescription!$A$2:$G$531,5,FALSE)="virulence factor gene",VLOOKUP(Assays!A59,AssayDescription!$A$2:$G$531,5,FALSE)="antibiotic resistance gene"),VLOOKUP(Assays!A59,AssayDescription!$A$2:$G$531,3,FALSE),""),"")</f>
        <v>Class D beta-lactamase</v>
      </c>
      <c r="D59" s="78" t="str">
        <f>IFERROR(IF(OR(VLOOKUP(Assays!A59,AssayDescription!$A$2:$G$531,5,FALSE)="virulence factor gene",VLOOKUP(Assays!A59,AssayDescription!$A$2:$G$531,5,FALSE)="antibiotic resistance gene"),VLOOKUP(Assays!A59,AssayDescription!$A$2:$G$531,4,FALSE),""),"")</f>
        <v/>
      </c>
      <c r="E59" s="78" t="str">
        <f>IFERROR(IF(VLOOKUP(B59,AssayDescription!$A$2:$G$531,5,FALSE)="Microbial Identification",IF(VLOOKUP(B59,AssayDescription!$A$2:$G$531,4,FALSE)=0,"",VLOOKUP(B59,AssayDescription!$A$2:$G$531,4,FALSE)),""),"")</f>
        <v/>
      </c>
      <c r="F59" s="62" t="str">
        <f>VLOOKUP(Assays!A59,AssayDescription!$A$2:$G$550,7,FALSE)</f>
        <v>BPAR00426A</v>
      </c>
    </row>
    <row r="60" spans="1:6" x14ac:dyDescent="0.25">
      <c r="A60" s="26" t="s">
        <v>58</v>
      </c>
      <c r="B60" s="60" t="str">
        <f>IF(VLOOKUP(Assays!$A60,AssayDescription!$A$2:$F$550,5,FALSE)="Microbial Identification",IF(VLOOKUP(Assays!$A60,AssayDescription!$A$2:$F$550,3,FALSE)="",VLOOKUP(Assays!$A60,AssayDescription!$A$2:$F$550,1,FALSE),VLOOKUP(Assays!$A60,AssayDescription!$A$2:$F$550,3,FALSE)),VLOOKUP(Assays!$A60,AssayDescription!$A$2:$F$550,1,FALSE))</f>
        <v>OXA-55</v>
      </c>
      <c r="C60" s="66" t="str">
        <f>IFERROR(IF(OR(VLOOKUP(Assays!A60,AssayDescription!$A$2:$G$531,5,FALSE)="virulence factor gene",VLOOKUP(Assays!A60,AssayDescription!$A$2:$G$531,5,FALSE)="antibiotic resistance gene"),VLOOKUP(Assays!A60,AssayDescription!$A$2:$G$531,3,FALSE),""),"")</f>
        <v>Class D beta-lactamase</v>
      </c>
      <c r="D60" s="78" t="str">
        <f>IFERROR(IF(OR(VLOOKUP(Assays!A60,AssayDescription!$A$2:$G$531,5,FALSE)="virulence factor gene",VLOOKUP(Assays!A60,AssayDescription!$A$2:$G$531,5,FALSE)="antibiotic resistance gene"),VLOOKUP(Assays!A60,AssayDescription!$A$2:$G$531,4,FALSE),""),"")</f>
        <v>OXA-55,OXA-SH</v>
      </c>
      <c r="E60" s="78" t="str">
        <f>IFERROR(IF(VLOOKUP(B60,AssayDescription!$A$2:$G$531,5,FALSE)="Microbial Identification",IF(VLOOKUP(B60,AssayDescription!$A$2:$G$531,4,FALSE)=0,"",VLOOKUP(B60,AssayDescription!$A$2:$G$531,4,FALSE)),""),"")</f>
        <v/>
      </c>
      <c r="F60" s="62" t="str">
        <f>VLOOKUP(Assays!A60,AssayDescription!$A$2:$G$550,7,FALSE)</f>
        <v>BPAR00427A</v>
      </c>
    </row>
    <row r="61" spans="1:6" x14ac:dyDescent="0.25">
      <c r="A61" s="26" t="s">
        <v>59</v>
      </c>
      <c r="B61" s="60" t="str">
        <f>IF(VLOOKUP(Assays!$A61,AssayDescription!$A$2:$F$550,5,FALSE)="Microbial Identification",IF(VLOOKUP(Assays!$A61,AssayDescription!$A$2:$F$550,3,FALSE)="",VLOOKUP(Assays!$A61,AssayDescription!$A$2:$F$550,1,FALSE),VLOOKUP(Assays!$A61,AssayDescription!$A$2:$F$550,3,FALSE)),VLOOKUP(Assays!$A61,AssayDescription!$A$2:$F$550,1,FALSE))</f>
        <v>OXA-58 Group</v>
      </c>
      <c r="C61" s="66" t="str">
        <f>IFERROR(IF(OR(VLOOKUP(Assays!A61,AssayDescription!$A$2:$G$531,5,FALSE)="virulence factor gene",VLOOKUP(Assays!A61,AssayDescription!$A$2:$G$531,5,FALSE)="antibiotic resistance gene"),VLOOKUP(Assays!A61,AssayDescription!$A$2:$G$531,3,FALSE),""),"")</f>
        <v>Class D beta-lactamase</v>
      </c>
      <c r="D61" s="78" t="str">
        <f>IFERROR(IF(OR(VLOOKUP(Assays!A61,AssayDescription!$A$2:$G$531,5,FALSE)="virulence factor gene",VLOOKUP(Assays!A61,AssayDescription!$A$2:$G$531,5,FALSE)="antibiotic resistance gene"),VLOOKUP(Assays!A61,AssayDescription!$A$2:$G$531,4,FALSE),""),"")</f>
        <v>OXA-58,OXA-96,OXA-97,OXA-164</v>
      </c>
      <c r="E61" s="78" t="str">
        <f>IFERROR(IF(VLOOKUP(B61,AssayDescription!$A$2:$G$531,5,FALSE)="Microbial Identification",IF(VLOOKUP(B61,AssayDescription!$A$2:$G$531,4,FALSE)=0,"",VLOOKUP(B61,AssayDescription!$A$2:$G$531,4,FALSE)),""),"")</f>
        <v/>
      </c>
      <c r="F61" s="62" t="str">
        <f>VLOOKUP(Assays!A61,AssayDescription!$A$2:$G$550,7,FALSE)</f>
        <v>BPAR00428A</v>
      </c>
    </row>
    <row r="62" spans="1:6" x14ac:dyDescent="0.25">
      <c r="A62" s="26" t="s">
        <v>60</v>
      </c>
      <c r="B62" s="60" t="str">
        <f>IF(VLOOKUP(Assays!$A62,AssayDescription!$A$2:$F$550,5,FALSE)="Microbial Identification",IF(VLOOKUP(Assays!$A62,AssayDescription!$A$2:$F$550,3,FALSE)="",VLOOKUP(Assays!$A62,AssayDescription!$A$2:$F$550,1,FALSE),VLOOKUP(Assays!$A62,AssayDescription!$A$2:$F$550,3,FALSE)),VLOOKUP(Assays!$A62,AssayDescription!$A$2:$F$550,1,FALSE))</f>
        <v>OXA-60</v>
      </c>
      <c r="C62" s="66" t="str">
        <f>IFERROR(IF(OR(VLOOKUP(Assays!A62,AssayDescription!$A$2:$G$531,5,FALSE)="virulence factor gene",VLOOKUP(Assays!A62,AssayDescription!$A$2:$G$531,5,FALSE)="antibiotic resistance gene"),VLOOKUP(Assays!A62,AssayDescription!$A$2:$G$531,3,FALSE),""),"")</f>
        <v>Class D beta-lactamase</v>
      </c>
      <c r="D62" s="78" t="str">
        <f>IFERROR(IF(OR(VLOOKUP(Assays!A62,AssayDescription!$A$2:$G$531,5,FALSE)="virulence factor gene",VLOOKUP(Assays!A62,AssayDescription!$A$2:$G$531,5,FALSE)="antibiotic resistance gene"),VLOOKUP(Assays!A62,AssayDescription!$A$2:$G$531,4,FALSE),""),"")</f>
        <v>OXA-60,OXA-60a,OXA-60b,OXA-60c</v>
      </c>
      <c r="E62" s="78" t="str">
        <f>IFERROR(IF(VLOOKUP(B62,AssayDescription!$A$2:$G$531,5,FALSE)="Microbial Identification",IF(VLOOKUP(B62,AssayDescription!$A$2:$G$531,4,FALSE)=0,"",VLOOKUP(B62,AssayDescription!$A$2:$G$531,4,FALSE)),""),"")</f>
        <v/>
      </c>
      <c r="F62" s="62" t="str">
        <f>VLOOKUP(Assays!A62,AssayDescription!$A$2:$G$550,7,FALSE)</f>
        <v>BPAR00429A</v>
      </c>
    </row>
    <row r="63" spans="1:6" x14ac:dyDescent="0.25">
      <c r="A63" s="26" t="s">
        <v>61</v>
      </c>
      <c r="B63" s="60" t="str">
        <f>IF(VLOOKUP(Assays!$A63,AssayDescription!$A$2:$F$550,5,FALSE)="Microbial Identification",IF(VLOOKUP(Assays!$A63,AssayDescription!$A$2:$F$550,3,FALSE)="",VLOOKUP(Assays!$A63,AssayDescription!$A$2:$F$550,1,FALSE),VLOOKUP(Assays!$A63,AssayDescription!$A$2:$F$550,3,FALSE)),VLOOKUP(Assays!$A63,AssayDescription!$A$2:$F$550,1,FALSE))</f>
        <v>ereB</v>
      </c>
      <c r="C63" s="66" t="str">
        <f>IFERROR(IF(OR(VLOOKUP(Assays!A63,AssayDescription!$A$2:$G$531,5,FALSE)="virulence factor gene",VLOOKUP(Assays!A63,AssayDescription!$A$2:$G$531,5,FALSE)="antibiotic resistance gene"),VLOOKUP(Assays!A63,AssayDescription!$A$2:$G$531,3,FALSE),""),"")</f>
        <v>Erythromycin resistance</v>
      </c>
      <c r="D63" s="78" t="str">
        <f>IFERROR(IF(OR(VLOOKUP(Assays!A63,AssayDescription!$A$2:$G$531,5,FALSE)="virulence factor gene",VLOOKUP(Assays!A63,AssayDescription!$A$2:$G$531,5,FALSE)="antibiotic resistance gene"),VLOOKUP(Assays!A63,AssayDescription!$A$2:$G$531,4,FALSE),""),"")</f>
        <v/>
      </c>
      <c r="E63" s="78" t="str">
        <f>IFERROR(IF(VLOOKUP(B63,AssayDescription!$A$2:$G$531,5,FALSE)="Microbial Identification",IF(VLOOKUP(B63,AssayDescription!$A$2:$G$531,4,FALSE)=0,"",VLOOKUP(B63,AssayDescription!$A$2:$G$531,4,FALSE)),""),"")</f>
        <v/>
      </c>
      <c r="F63" s="62" t="str">
        <f>VLOOKUP(Assays!A63,AssayDescription!$A$2:$G$550,7,FALSE)</f>
        <v>BPAR00431A</v>
      </c>
    </row>
    <row r="64" spans="1:6" x14ac:dyDescent="0.25">
      <c r="A64" s="26" t="s">
        <v>62</v>
      </c>
      <c r="B64" s="60" t="str">
        <f>IF(VLOOKUP(Assays!$A64,AssayDescription!$A$2:$F$550,5,FALSE)="Microbial Identification",IF(VLOOKUP(Assays!$A64,AssayDescription!$A$2:$F$550,3,FALSE)="",VLOOKUP(Assays!$A64,AssayDescription!$A$2:$F$550,1,FALSE),VLOOKUP(Assays!$A64,AssayDescription!$A$2:$F$550,3,FALSE)),VLOOKUP(Assays!$A64,AssayDescription!$A$2:$F$550,1,FALSE))</f>
        <v>QepA</v>
      </c>
      <c r="C64" s="66" t="str">
        <f>IFERROR(IF(OR(VLOOKUP(Assays!A64,AssayDescription!$A$2:$G$531,5,FALSE)="virulence factor gene",VLOOKUP(Assays!A64,AssayDescription!$A$2:$G$531,5,FALSE)="antibiotic resistance gene"),VLOOKUP(Assays!A64,AssayDescription!$A$2:$G$531,3,FALSE),""),"")</f>
        <v>Fluoroquinolone resistance</v>
      </c>
      <c r="D64" s="78" t="str">
        <f>IFERROR(IF(OR(VLOOKUP(Assays!A64,AssayDescription!$A$2:$G$531,5,FALSE)="virulence factor gene",VLOOKUP(Assays!A64,AssayDescription!$A$2:$G$531,5,FALSE)="antibiotic resistance gene"),VLOOKUP(Assays!A64,AssayDescription!$A$2:$G$531,4,FALSE),""),"")</f>
        <v>QepA1,QepA2</v>
      </c>
      <c r="E64" s="78" t="str">
        <f>IFERROR(IF(VLOOKUP(B64,AssayDescription!$A$2:$G$531,5,FALSE)="Microbial Identification",IF(VLOOKUP(B64,AssayDescription!$A$2:$G$531,4,FALSE)=0,"",VLOOKUP(B64,AssayDescription!$A$2:$G$531,4,FALSE)),""),"")</f>
        <v/>
      </c>
      <c r="F64" s="62" t="str">
        <f>VLOOKUP(Assays!A64,AssayDescription!$A$2:$G$550,7,FALSE)</f>
        <v>BPAR00432A</v>
      </c>
    </row>
    <row r="65" spans="1:6" ht="26.25" x14ac:dyDescent="0.25">
      <c r="A65" s="26" t="s">
        <v>63</v>
      </c>
      <c r="B65" s="60" t="str">
        <f>IF(VLOOKUP(Assays!$A65,AssayDescription!$A$2:$F$550,5,FALSE)="Microbial Identification",IF(VLOOKUP(Assays!$A65,AssayDescription!$A$2:$F$550,3,FALSE)="",VLOOKUP(Assays!$A65,AssayDescription!$A$2:$F$550,1,FALSE),VLOOKUP(Assays!$A65,AssayDescription!$A$2:$F$550,3,FALSE)),VLOOKUP(Assays!$A65,AssayDescription!$A$2:$F$550,1,FALSE))</f>
        <v>QnrA</v>
      </c>
      <c r="C65" s="66" t="str">
        <f>IFERROR(IF(OR(VLOOKUP(Assays!A65,AssayDescription!$A$2:$G$531,5,FALSE)="virulence factor gene",VLOOKUP(Assays!A65,AssayDescription!$A$2:$G$531,5,FALSE)="antibiotic resistance gene"),VLOOKUP(Assays!A65,AssayDescription!$A$2:$G$531,3,FALSE),""),"")</f>
        <v>Fluoroquinolone resistance</v>
      </c>
      <c r="D65" s="78" t="str">
        <f>IFERROR(IF(OR(VLOOKUP(Assays!A65,AssayDescription!$A$2:$G$531,5,FALSE)="virulence factor gene",VLOOKUP(Assays!A65,AssayDescription!$A$2:$G$531,5,FALSE)="antibiotic resistance gene"),VLOOKUP(Assays!A65,AssayDescription!$A$2:$G$531,4,FALSE),""),"")</f>
        <v>QnrA1,QnrA2,QnrA3,QnrA4,QnrA5,QnrA6,QnrA7</v>
      </c>
      <c r="E65" s="78" t="str">
        <f>IFERROR(IF(VLOOKUP(B65,AssayDescription!$A$2:$G$531,5,FALSE)="Microbial Identification",IF(VLOOKUP(B65,AssayDescription!$A$2:$G$531,4,FALSE)=0,"",VLOOKUP(B65,AssayDescription!$A$2:$G$531,4,FALSE)),""),"")</f>
        <v/>
      </c>
      <c r="F65" s="62" t="str">
        <f>VLOOKUP(Assays!A65,AssayDescription!$A$2:$G$550,7,FALSE)</f>
        <v>BPAR00433A</v>
      </c>
    </row>
    <row r="66" spans="1:6" ht="39" x14ac:dyDescent="0.25">
      <c r="A66" s="26" t="s">
        <v>64</v>
      </c>
      <c r="B66" s="60" t="str">
        <f>IF(VLOOKUP(Assays!$A66,AssayDescription!$A$2:$F$550,5,FALSE)="Microbial Identification",IF(VLOOKUP(Assays!$A66,AssayDescription!$A$2:$F$550,3,FALSE)="",VLOOKUP(Assays!$A66,AssayDescription!$A$2:$F$550,1,FALSE),VLOOKUP(Assays!$A66,AssayDescription!$A$2:$F$550,3,FALSE)),VLOOKUP(Assays!$A66,AssayDescription!$A$2:$F$550,1,FALSE))</f>
        <v>QnrB-1 group</v>
      </c>
      <c r="C66" s="66" t="str">
        <f>IFERROR(IF(OR(VLOOKUP(Assays!A66,AssayDescription!$A$2:$G$531,5,FALSE)="virulence factor gene",VLOOKUP(Assays!A66,AssayDescription!$A$2:$G$531,5,FALSE)="antibiotic resistance gene"),VLOOKUP(Assays!A66,AssayDescription!$A$2:$G$531,3,FALSE),""),"")</f>
        <v>Fluoroquinolone resistance</v>
      </c>
      <c r="D66" s="78" t="str">
        <f>IFERROR(IF(OR(VLOOKUP(Assays!A66,AssayDescription!$A$2:$G$531,5,FALSE)="virulence factor gene",VLOOKUP(Assays!A66,AssayDescription!$A$2:$G$531,5,FALSE)="antibiotic resistance gene"),VLOOKUP(Assays!A66,AssayDescription!$A$2:$G$531,4,FALSE),""),"")</f>
        <v>QnrB1,QnrB2,QnrB3,QnrB6,QnrB7,QnrB9,QnrB13,QnrB14,QnrB15,QnrB16,QnrB17,QnrB18,QnrB20,QnrB23,QnrB24,QnrB29,QnrB30</v>
      </c>
      <c r="E66" s="78" t="str">
        <f>IFERROR(IF(VLOOKUP(B66,AssayDescription!$A$2:$G$531,5,FALSE)="Microbial Identification",IF(VLOOKUP(B66,AssayDescription!$A$2:$G$531,4,FALSE)=0,"",VLOOKUP(B66,AssayDescription!$A$2:$G$531,4,FALSE)),""),"")</f>
        <v/>
      </c>
      <c r="F66" s="62" t="str">
        <f>VLOOKUP(Assays!A66,AssayDescription!$A$2:$G$550,7,FALSE)</f>
        <v>BPAR00434A</v>
      </c>
    </row>
    <row r="67" spans="1:6" x14ac:dyDescent="0.25">
      <c r="A67" s="26" t="s">
        <v>65</v>
      </c>
      <c r="B67" s="60" t="str">
        <f>IF(VLOOKUP(Assays!$A67,AssayDescription!$A$2:$F$550,5,FALSE)="Microbial Identification",IF(VLOOKUP(Assays!$A67,AssayDescription!$A$2:$F$550,3,FALSE)="",VLOOKUP(Assays!$A67,AssayDescription!$A$2:$F$550,1,FALSE),VLOOKUP(Assays!$A67,AssayDescription!$A$2:$F$550,3,FALSE)),VLOOKUP(Assays!$A67,AssayDescription!$A$2:$F$550,1,FALSE))</f>
        <v>QnrB-31 group</v>
      </c>
      <c r="C67" s="66" t="str">
        <f>IFERROR(IF(OR(VLOOKUP(Assays!A67,AssayDescription!$A$2:$G$531,5,FALSE)="virulence factor gene",VLOOKUP(Assays!A67,AssayDescription!$A$2:$G$531,5,FALSE)="antibiotic resistance gene"),VLOOKUP(Assays!A67,AssayDescription!$A$2:$G$531,3,FALSE),""),"")</f>
        <v>Fluoroquinolone resistance</v>
      </c>
      <c r="D67" s="78" t="str">
        <f>IFERROR(IF(OR(VLOOKUP(Assays!A67,AssayDescription!$A$2:$G$531,5,FALSE)="virulence factor gene",VLOOKUP(Assays!A67,AssayDescription!$A$2:$G$531,5,FALSE)="antibiotic resistance gene"),VLOOKUP(Assays!A67,AssayDescription!$A$2:$G$531,4,FALSE),""),"")</f>
        <v>QnrB31,QnrB32</v>
      </c>
      <c r="E67" s="78" t="str">
        <f>IFERROR(IF(VLOOKUP(B67,AssayDescription!$A$2:$G$531,5,FALSE)="Microbial Identification",IF(VLOOKUP(B67,AssayDescription!$A$2:$G$531,4,FALSE)=0,"",VLOOKUP(B67,AssayDescription!$A$2:$G$531,4,FALSE)),""),"")</f>
        <v/>
      </c>
      <c r="F67" s="62" t="str">
        <f>VLOOKUP(Assays!A67,AssayDescription!$A$2:$G$550,7,FALSE)</f>
        <v>BPAR00435A</v>
      </c>
    </row>
    <row r="68" spans="1:6" x14ac:dyDescent="0.25">
      <c r="A68" s="26" t="s">
        <v>66</v>
      </c>
      <c r="B68" s="60" t="str">
        <f>IF(VLOOKUP(Assays!$A68,AssayDescription!$A$2:$F$550,5,FALSE)="Microbial Identification",IF(VLOOKUP(Assays!$A68,AssayDescription!$A$2:$F$550,3,FALSE)="",VLOOKUP(Assays!$A68,AssayDescription!$A$2:$F$550,1,FALSE),VLOOKUP(Assays!$A68,AssayDescription!$A$2:$F$550,3,FALSE)),VLOOKUP(Assays!$A68,AssayDescription!$A$2:$F$550,1,FALSE))</f>
        <v>QnrB-4 group</v>
      </c>
      <c r="C68" s="66" t="str">
        <f>IFERROR(IF(OR(VLOOKUP(Assays!A68,AssayDescription!$A$2:$G$531,5,FALSE)="virulence factor gene",VLOOKUP(Assays!A68,AssayDescription!$A$2:$G$531,5,FALSE)="antibiotic resistance gene"),VLOOKUP(Assays!A68,AssayDescription!$A$2:$G$531,3,FALSE),""),"")</f>
        <v>Fluoroquinolone resistance</v>
      </c>
      <c r="D68" s="78" t="str">
        <f>IFERROR(IF(OR(VLOOKUP(Assays!A68,AssayDescription!$A$2:$G$531,5,FALSE)="virulence factor gene",VLOOKUP(Assays!A68,AssayDescription!$A$2:$G$531,5,FALSE)="antibiotic resistance gene"),VLOOKUP(Assays!A68,AssayDescription!$A$2:$G$531,4,FALSE),""),"")</f>
        <v>QnrB4,QnrB11,QnrB12,QnrB22</v>
      </c>
      <c r="E68" s="78" t="str">
        <f>IFERROR(IF(VLOOKUP(B68,AssayDescription!$A$2:$G$531,5,FALSE)="Microbial Identification",IF(VLOOKUP(B68,AssayDescription!$A$2:$G$531,4,FALSE)=0,"",VLOOKUP(B68,AssayDescription!$A$2:$G$531,4,FALSE)),""),"")</f>
        <v/>
      </c>
      <c r="F68" s="62" t="str">
        <f>VLOOKUP(Assays!A68,AssayDescription!$A$2:$G$550,7,FALSE)</f>
        <v>BPAR00436A</v>
      </c>
    </row>
    <row r="69" spans="1:6" x14ac:dyDescent="0.25">
      <c r="A69" s="26" t="s">
        <v>67</v>
      </c>
      <c r="B69" s="60" t="str">
        <f>IF(VLOOKUP(Assays!$A69,AssayDescription!$A$2:$F$550,5,FALSE)="Microbial Identification",IF(VLOOKUP(Assays!$A69,AssayDescription!$A$2:$F$550,3,FALSE)="",VLOOKUP(Assays!$A69,AssayDescription!$A$2:$F$550,1,FALSE),VLOOKUP(Assays!$A69,AssayDescription!$A$2:$F$550,3,FALSE)),VLOOKUP(Assays!$A69,AssayDescription!$A$2:$F$550,1,FALSE))</f>
        <v>QnrB-5 group</v>
      </c>
      <c r="C69" s="66" t="str">
        <f>IFERROR(IF(OR(VLOOKUP(Assays!A69,AssayDescription!$A$2:$G$531,5,FALSE)="virulence factor gene",VLOOKUP(Assays!A69,AssayDescription!$A$2:$G$531,5,FALSE)="antibiotic resistance gene"),VLOOKUP(Assays!A69,AssayDescription!$A$2:$G$531,3,FALSE),""),"")</f>
        <v>Fluoroquinolone resistance</v>
      </c>
      <c r="D69" s="78" t="str">
        <f>IFERROR(IF(OR(VLOOKUP(Assays!A69,AssayDescription!$A$2:$G$531,5,FALSE)="virulence factor gene",VLOOKUP(Assays!A69,AssayDescription!$A$2:$G$531,5,FALSE)="antibiotic resistance gene"),VLOOKUP(Assays!A69,AssayDescription!$A$2:$G$531,4,FALSE),""),"")</f>
        <v>QnrB5,QnrB10,QnrB19</v>
      </c>
      <c r="E69" s="78" t="str">
        <f>IFERROR(IF(VLOOKUP(B69,AssayDescription!$A$2:$G$531,5,FALSE)="Microbial Identification",IF(VLOOKUP(B69,AssayDescription!$A$2:$G$531,4,FALSE)=0,"",VLOOKUP(B69,AssayDescription!$A$2:$G$531,4,FALSE)),""),"")</f>
        <v/>
      </c>
      <c r="F69" s="62" t="str">
        <f>VLOOKUP(Assays!A69,AssayDescription!$A$2:$G$550,7,FALSE)</f>
        <v>BPAR00437A</v>
      </c>
    </row>
    <row r="70" spans="1:6" x14ac:dyDescent="0.25">
      <c r="A70" s="26" t="s">
        <v>68</v>
      </c>
      <c r="B70" s="60" t="str">
        <f>IF(VLOOKUP(Assays!$A70,AssayDescription!$A$2:$F$550,5,FALSE)="Microbial Identification",IF(VLOOKUP(Assays!$A70,AssayDescription!$A$2:$F$550,3,FALSE)="",VLOOKUP(Assays!$A70,AssayDescription!$A$2:$F$550,1,FALSE),VLOOKUP(Assays!$A70,AssayDescription!$A$2:$F$550,3,FALSE)),VLOOKUP(Assays!$A70,AssayDescription!$A$2:$F$550,1,FALSE))</f>
        <v>QnrB-8 group</v>
      </c>
      <c r="C70" s="66" t="str">
        <f>IFERROR(IF(OR(VLOOKUP(Assays!A70,AssayDescription!$A$2:$G$531,5,FALSE)="virulence factor gene",VLOOKUP(Assays!A70,AssayDescription!$A$2:$G$531,5,FALSE)="antibiotic resistance gene"),VLOOKUP(Assays!A70,AssayDescription!$A$2:$G$531,3,FALSE),""),"")</f>
        <v>Fluoroquinolone resistance</v>
      </c>
      <c r="D70" s="78" t="str">
        <f>IFERROR(IF(OR(VLOOKUP(Assays!A70,AssayDescription!$A$2:$G$531,5,FALSE)="virulence factor gene",VLOOKUP(Assays!A70,AssayDescription!$A$2:$G$531,5,FALSE)="antibiotic resistance gene"),VLOOKUP(Assays!A70,AssayDescription!$A$2:$G$531,4,FALSE),""),"")</f>
        <v>QnrB8,QnrB21,QnrB25,QnrB27,QnrB28</v>
      </c>
      <c r="E70" s="78" t="str">
        <f>IFERROR(IF(VLOOKUP(B70,AssayDescription!$A$2:$G$531,5,FALSE)="Microbial Identification",IF(VLOOKUP(B70,AssayDescription!$A$2:$G$531,4,FALSE)=0,"",VLOOKUP(B70,AssayDescription!$A$2:$G$531,4,FALSE)),""),"")</f>
        <v/>
      </c>
      <c r="F70" s="62" t="str">
        <f>VLOOKUP(Assays!A70,AssayDescription!$A$2:$G$550,7,FALSE)</f>
        <v>BPAR00438A</v>
      </c>
    </row>
    <row r="71" spans="1:6" x14ac:dyDescent="0.25">
      <c r="A71" s="26" t="s">
        <v>69</v>
      </c>
      <c r="B71" s="60" t="str">
        <f>IF(VLOOKUP(Assays!$A71,AssayDescription!$A$2:$F$550,5,FALSE)="Microbial Identification",IF(VLOOKUP(Assays!$A71,AssayDescription!$A$2:$F$550,3,FALSE)="",VLOOKUP(Assays!$A71,AssayDescription!$A$2:$F$550,1,FALSE),VLOOKUP(Assays!$A71,AssayDescription!$A$2:$F$550,3,FALSE)),VLOOKUP(Assays!$A71,AssayDescription!$A$2:$F$550,1,FALSE))</f>
        <v>QnrC</v>
      </c>
      <c r="C71" s="66" t="str">
        <f>IFERROR(IF(OR(VLOOKUP(Assays!A71,AssayDescription!$A$2:$G$531,5,FALSE)="virulence factor gene",VLOOKUP(Assays!A71,AssayDescription!$A$2:$G$531,5,FALSE)="antibiotic resistance gene"),VLOOKUP(Assays!A71,AssayDescription!$A$2:$G$531,3,FALSE),""),"")</f>
        <v>Fluoroquinolone resistance</v>
      </c>
      <c r="D71" s="78" t="str">
        <f>IFERROR(IF(OR(VLOOKUP(Assays!A71,AssayDescription!$A$2:$G$531,5,FALSE)="virulence factor gene",VLOOKUP(Assays!A71,AssayDescription!$A$2:$G$531,5,FALSE)="antibiotic resistance gene"),VLOOKUP(Assays!A71,AssayDescription!$A$2:$G$531,4,FALSE),""),"")</f>
        <v/>
      </c>
      <c r="E71" s="78" t="str">
        <f>IFERROR(IF(VLOOKUP(B71,AssayDescription!$A$2:$G$531,5,FALSE)="Microbial Identification",IF(VLOOKUP(B71,AssayDescription!$A$2:$G$531,4,FALSE)=0,"",VLOOKUP(B71,AssayDescription!$A$2:$G$531,4,FALSE)),""),"")</f>
        <v/>
      </c>
      <c r="F71" s="62" t="str">
        <f>VLOOKUP(Assays!A71,AssayDescription!$A$2:$G$550,7,FALSE)</f>
        <v>BPAR00439A</v>
      </c>
    </row>
    <row r="72" spans="1:6" x14ac:dyDescent="0.25">
      <c r="A72" s="26" t="s">
        <v>70</v>
      </c>
      <c r="B72" s="60" t="str">
        <f>IF(VLOOKUP(Assays!$A72,AssayDescription!$A$2:$F$550,5,FALSE)="Microbial Identification",IF(VLOOKUP(Assays!$A72,AssayDescription!$A$2:$F$550,3,FALSE)="",VLOOKUP(Assays!$A72,AssayDescription!$A$2:$F$550,1,FALSE),VLOOKUP(Assays!$A72,AssayDescription!$A$2:$F$550,3,FALSE)),VLOOKUP(Assays!$A72,AssayDescription!$A$2:$F$550,1,FALSE))</f>
        <v>QnrD</v>
      </c>
      <c r="C72" s="66" t="str">
        <f>IFERROR(IF(OR(VLOOKUP(Assays!A72,AssayDescription!$A$2:$G$531,5,FALSE)="virulence factor gene",VLOOKUP(Assays!A72,AssayDescription!$A$2:$G$531,5,FALSE)="antibiotic resistance gene"),VLOOKUP(Assays!A72,AssayDescription!$A$2:$G$531,3,FALSE),""),"")</f>
        <v>Fluoroquinolone resistance</v>
      </c>
      <c r="D72" s="78" t="str">
        <f>IFERROR(IF(OR(VLOOKUP(Assays!A72,AssayDescription!$A$2:$G$531,5,FALSE)="virulence factor gene",VLOOKUP(Assays!A72,AssayDescription!$A$2:$G$531,5,FALSE)="antibiotic resistance gene"),VLOOKUP(Assays!A72,AssayDescription!$A$2:$G$531,4,FALSE),""),"")</f>
        <v/>
      </c>
      <c r="E72" s="78" t="str">
        <f>IFERROR(IF(VLOOKUP(B72,AssayDescription!$A$2:$G$531,5,FALSE)="Microbial Identification",IF(VLOOKUP(B72,AssayDescription!$A$2:$G$531,4,FALSE)=0,"",VLOOKUP(B72,AssayDescription!$A$2:$G$531,4,FALSE)),""),"")</f>
        <v/>
      </c>
      <c r="F72" s="62" t="str">
        <f>VLOOKUP(Assays!A72,AssayDescription!$A$2:$G$550,7,FALSE)</f>
        <v>BPAR00440A</v>
      </c>
    </row>
    <row r="73" spans="1:6" x14ac:dyDescent="0.25">
      <c r="A73" s="26" t="s">
        <v>71</v>
      </c>
      <c r="B73" s="60" t="str">
        <f>IF(VLOOKUP(Assays!$A73,AssayDescription!$A$2:$F$550,5,FALSE)="Microbial Identification",IF(VLOOKUP(Assays!$A73,AssayDescription!$A$2:$F$550,3,FALSE)="",VLOOKUP(Assays!$A73,AssayDescription!$A$2:$F$550,1,FALSE),VLOOKUP(Assays!$A73,AssayDescription!$A$2:$F$550,3,FALSE)),VLOOKUP(Assays!$A73,AssayDescription!$A$2:$F$550,1,FALSE))</f>
        <v>QnrS</v>
      </c>
      <c r="C73" s="66" t="str">
        <f>IFERROR(IF(OR(VLOOKUP(Assays!A73,AssayDescription!$A$2:$G$531,5,FALSE)="virulence factor gene",VLOOKUP(Assays!A73,AssayDescription!$A$2:$G$531,5,FALSE)="antibiotic resistance gene"),VLOOKUP(Assays!A73,AssayDescription!$A$2:$G$531,3,FALSE),""),"")</f>
        <v>Fluoroquinolone resistance</v>
      </c>
      <c r="D73" s="78" t="str">
        <f>IFERROR(IF(OR(VLOOKUP(Assays!A73,AssayDescription!$A$2:$G$531,5,FALSE)="virulence factor gene",VLOOKUP(Assays!A73,AssayDescription!$A$2:$G$531,5,FALSE)="antibiotic resistance gene"),VLOOKUP(Assays!A73,AssayDescription!$A$2:$G$531,4,FALSE),""),"")</f>
        <v>QnrS1,QnrS2,QnrS3,QnrS4</v>
      </c>
      <c r="E73" s="78" t="str">
        <f>IFERROR(IF(VLOOKUP(B73,AssayDescription!$A$2:$G$531,5,FALSE)="Microbial Identification",IF(VLOOKUP(B73,AssayDescription!$A$2:$G$531,4,FALSE)=0,"",VLOOKUP(B73,AssayDescription!$A$2:$G$531,4,FALSE)),""),"")</f>
        <v/>
      </c>
      <c r="F73" s="62" t="str">
        <f>VLOOKUP(Assays!A73,AssayDescription!$A$2:$G$550,7,FALSE)</f>
        <v>BPAR00441A</v>
      </c>
    </row>
    <row r="74" spans="1:6" x14ac:dyDescent="0.25">
      <c r="A74" s="26" t="s">
        <v>72</v>
      </c>
      <c r="B74" s="60" t="str">
        <f>IF(VLOOKUP(Assays!$A74,AssayDescription!$A$2:$F$550,5,FALSE)="Microbial Identification",IF(VLOOKUP(Assays!$A74,AssayDescription!$A$2:$F$550,3,FALSE)="",VLOOKUP(Assays!$A74,AssayDescription!$A$2:$F$550,1,FALSE),VLOOKUP(Assays!$A74,AssayDescription!$A$2:$F$550,3,FALSE)),VLOOKUP(Assays!$A74,AssayDescription!$A$2:$F$550,1,FALSE))</f>
        <v>ermA</v>
      </c>
      <c r="C74" s="66" t="str">
        <f>IFERROR(IF(OR(VLOOKUP(Assays!A74,AssayDescription!$A$2:$G$531,5,FALSE)="virulence factor gene",VLOOKUP(Assays!A74,AssayDescription!$A$2:$G$531,5,FALSE)="antibiotic resistance gene"),VLOOKUP(Assays!A74,AssayDescription!$A$2:$G$531,3,FALSE),""),"")</f>
        <v xml:space="preserve">Macrolide Lincosamide Streptogramin_b </v>
      </c>
      <c r="D74" s="78" t="str">
        <f>IFERROR(IF(OR(VLOOKUP(Assays!A74,AssayDescription!$A$2:$G$531,5,FALSE)="virulence factor gene",VLOOKUP(Assays!A74,AssayDescription!$A$2:$G$531,5,FALSE)="antibiotic resistance gene"),VLOOKUP(Assays!A74,AssayDescription!$A$2:$G$531,4,FALSE),""),"")</f>
        <v/>
      </c>
      <c r="E74" s="78" t="str">
        <f>IFERROR(IF(VLOOKUP(B74,AssayDescription!$A$2:$G$531,5,FALSE)="Microbial Identification",IF(VLOOKUP(B74,AssayDescription!$A$2:$G$531,4,FALSE)=0,"",VLOOKUP(B74,AssayDescription!$A$2:$G$531,4,FALSE)),""),"")</f>
        <v/>
      </c>
      <c r="F74" s="62" t="str">
        <f>VLOOKUP(Assays!A74,AssayDescription!$A$2:$G$550,7,FALSE)</f>
        <v>BPAR00442A</v>
      </c>
    </row>
    <row r="75" spans="1:6" x14ac:dyDescent="0.25">
      <c r="A75" s="26" t="s">
        <v>73</v>
      </c>
      <c r="B75" s="60" t="str">
        <f>IF(VLOOKUP(Assays!$A75,AssayDescription!$A$2:$F$550,5,FALSE)="Microbial Identification",IF(VLOOKUP(Assays!$A75,AssayDescription!$A$2:$F$550,3,FALSE)="",VLOOKUP(Assays!$A75,AssayDescription!$A$2:$F$550,1,FALSE),VLOOKUP(Assays!$A75,AssayDescription!$A$2:$F$550,3,FALSE)),VLOOKUP(Assays!$A75,AssayDescription!$A$2:$F$550,1,FALSE))</f>
        <v>ermB</v>
      </c>
      <c r="C75" s="66" t="str">
        <f>IFERROR(IF(OR(VLOOKUP(Assays!A75,AssayDescription!$A$2:$G$531,5,FALSE)="virulence factor gene",VLOOKUP(Assays!A75,AssayDescription!$A$2:$G$531,5,FALSE)="antibiotic resistance gene"),VLOOKUP(Assays!A75,AssayDescription!$A$2:$G$531,3,FALSE),""),"")</f>
        <v xml:space="preserve">Macrolide Lincosamide Streptogramin_b </v>
      </c>
      <c r="D75" s="78" t="str">
        <f>IFERROR(IF(OR(VLOOKUP(Assays!A75,AssayDescription!$A$2:$G$531,5,FALSE)="virulence factor gene",VLOOKUP(Assays!A75,AssayDescription!$A$2:$G$531,5,FALSE)="antibiotic resistance gene"),VLOOKUP(Assays!A75,AssayDescription!$A$2:$G$531,4,FALSE),""),"")</f>
        <v/>
      </c>
      <c r="E75" s="78" t="str">
        <f>IFERROR(IF(VLOOKUP(B75,AssayDescription!$A$2:$G$531,5,FALSE)="Microbial Identification",IF(VLOOKUP(B75,AssayDescription!$A$2:$G$531,4,FALSE)=0,"",VLOOKUP(B75,AssayDescription!$A$2:$G$531,4,FALSE)),""),"")</f>
        <v/>
      </c>
      <c r="F75" s="62" t="str">
        <f>VLOOKUP(Assays!A75,AssayDescription!$A$2:$G$550,7,FALSE)</f>
        <v>BPAR00443A</v>
      </c>
    </row>
    <row r="76" spans="1:6" x14ac:dyDescent="0.25">
      <c r="A76" s="26" t="s">
        <v>74</v>
      </c>
      <c r="B76" s="60" t="str">
        <f>IF(VLOOKUP(Assays!$A76,AssayDescription!$A$2:$F$550,5,FALSE)="Microbial Identification",IF(VLOOKUP(Assays!$A76,AssayDescription!$A$2:$F$550,3,FALSE)="",VLOOKUP(Assays!$A76,AssayDescription!$A$2:$F$550,1,FALSE),VLOOKUP(Assays!$A76,AssayDescription!$A$2:$F$550,3,FALSE)),VLOOKUP(Assays!$A76,AssayDescription!$A$2:$F$550,1,FALSE))</f>
        <v>ermC</v>
      </c>
      <c r="C76" s="66" t="str">
        <f>IFERROR(IF(OR(VLOOKUP(Assays!A76,AssayDescription!$A$2:$G$531,5,FALSE)="virulence factor gene",VLOOKUP(Assays!A76,AssayDescription!$A$2:$G$531,5,FALSE)="antibiotic resistance gene"),VLOOKUP(Assays!A76,AssayDescription!$A$2:$G$531,3,FALSE),""),"")</f>
        <v xml:space="preserve">Macrolide Lincosamide Streptogramin_b </v>
      </c>
      <c r="D76" s="78" t="str">
        <f>IFERROR(IF(OR(VLOOKUP(Assays!A76,AssayDescription!$A$2:$G$531,5,FALSE)="virulence factor gene",VLOOKUP(Assays!A76,AssayDescription!$A$2:$G$531,5,FALSE)="antibiotic resistance gene"),VLOOKUP(Assays!A76,AssayDescription!$A$2:$G$531,4,FALSE),""),"")</f>
        <v/>
      </c>
      <c r="E76" s="78" t="str">
        <f>IFERROR(IF(VLOOKUP(B76,AssayDescription!$A$2:$G$531,5,FALSE)="Microbial Identification",IF(VLOOKUP(B76,AssayDescription!$A$2:$G$531,4,FALSE)=0,"",VLOOKUP(B76,AssayDescription!$A$2:$G$531,4,FALSE)),""),"")</f>
        <v/>
      </c>
      <c r="F76" s="62" t="str">
        <f>VLOOKUP(Assays!A76,AssayDescription!$A$2:$G$550,7,FALSE)</f>
        <v>BPAR00444A</v>
      </c>
    </row>
    <row r="77" spans="1:6" x14ac:dyDescent="0.25">
      <c r="A77" s="26" t="s">
        <v>75</v>
      </c>
      <c r="B77" s="60" t="str">
        <f>IF(VLOOKUP(Assays!$A77,AssayDescription!$A$2:$F$550,5,FALSE)="Microbial Identification",IF(VLOOKUP(Assays!$A77,AssayDescription!$A$2:$F$550,3,FALSE)="",VLOOKUP(Assays!$A77,AssayDescription!$A$2:$F$550,1,FALSE),VLOOKUP(Assays!$A77,AssayDescription!$A$2:$F$550,3,FALSE)),VLOOKUP(Assays!$A77,AssayDescription!$A$2:$F$550,1,FALSE))</f>
        <v>mefA</v>
      </c>
      <c r="C77" s="66" t="str">
        <f>IFERROR(IF(OR(VLOOKUP(Assays!A77,AssayDescription!$A$2:$G$531,5,FALSE)="virulence factor gene",VLOOKUP(Assays!A77,AssayDescription!$A$2:$G$531,5,FALSE)="antibiotic resistance gene"),VLOOKUP(Assays!A77,AssayDescription!$A$2:$G$531,3,FALSE),""),"")</f>
        <v xml:space="preserve">Macrolide Lincosamide Streptogramin_b </v>
      </c>
      <c r="D77" s="78" t="str">
        <f>IFERROR(IF(OR(VLOOKUP(Assays!A77,AssayDescription!$A$2:$G$531,5,FALSE)="virulence factor gene",VLOOKUP(Assays!A77,AssayDescription!$A$2:$G$531,5,FALSE)="antibiotic resistance gene"),VLOOKUP(Assays!A77,AssayDescription!$A$2:$G$531,4,FALSE),""),"")</f>
        <v/>
      </c>
      <c r="E77" s="78" t="str">
        <f>IFERROR(IF(VLOOKUP(B77,AssayDescription!$A$2:$G$531,5,FALSE)="Microbial Identification",IF(VLOOKUP(B77,AssayDescription!$A$2:$G$531,4,FALSE)=0,"",VLOOKUP(B77,AssayDescription!$A$2:$G$531,4,FALSE)),""),"")</f>
        <v/>
      </c>
      <c r="F77" s="62" t="str">
        <f>VLOOKUP(Assays!A77,AssayDescription!$A$2:$G$550,7,FALSE)</f>
        <v>BPAR00445A</v>
      </c>
    </row>
    <row r="78" spans="1:6" x14ac:dyDescent="0.25">
      <c r="A78" s="26" t="s">
        <v>76</v>
      </c>
      <c r="B78" s="60" t="str">
        <f>IF(VLOOKUP(Assays!$A78,AssayDescription!$A$2:$F$550,5,FALSE)="Microbial Identification",IF(VLOOKUP(Assays!$A78,AssayDescription!$A$2:$F$550,3,FALSE)="",VLOOKUP(Assays!$A78,AssayDescription!$A$2:$F$550,1,FALSE),VLOOKUP(Assays!$A78,AssayDescription!$A$2:$F$550,3,FALSE)),VLOOKUP(Assays!$A78,AssayDescription!$A$2:$F$550,1,FALSE))</f>
        <v>msrA</v>
      </c>
      <c r="C78" s="66" t="str">
        <f>IFERROR(IF(OR(VLOOKUP(Assays!A78,AssayDescription!$A$2:$G$531,5,FALSE)="virulence factor gene",VLOOKUP(Assays!A78,AssayDescription!$A$2:$G$531,5,FALSE)="antibiotic resistance gene"),VLOOKUP(Assays!A78,AssayDescription!$A$2:$G$531,3,FALSE),""),"")</f>
        <v xml:space="preserve">Macrolide Lincosamide Streptogramin_b </v>
      </c>
      <c r="D78" s="78" t="str">
        <f>IFERROR(IF(OR(VLOOKUP(Assays!A78,AssayDescription!$A$2:$G$531,5,FALSE)="virulence factor gene",VLOOKUP(Assays!A78,AssayDescription!$A$2:$G$531,5,FALSE)="antibiotic resistance gene"),VLOOKUP(Assays!A78,AssayDescription!$A$2:$G$531,4,FALSE),""),"")</f>
        <v/>
      </c>
      <c r="E78" s="78" t="str">
        <f>IFERROR(IF(VLOOKUP(B78,AssayDescription!$A$2:$G$531,5,FALSE)="Microbial Identification",IF(VLOOKUP(B78,AssayDescription!$A$2:$G$531,4,FALSE)=0,"",VLOOKUP(B78,AssayDescription!$A$2:$G$531,4,FALSE)),""),"")</f>
        <v/>
      </c>
      <c r="F78" s="62" t="str">
        <f>VLOOKUP(Assays!A78,AssayDescription!$A$2:$G$550,7,FALSE)</f>
        <v>BPAR00446A</v>
      </c>
    </row>
    <row r="79" spans="1:6" x14ac:dyDescent="0.25">
      <c r="A79" s="26" t="s">
        <v>77</v>
      </c>
      <c r="B79" s="60" t="str">
        <f>IF(VLOOKUP(Assays!$A79,AssayDescription!$A$2:$F$550,5,FALSE)="Microbial Identification",IF(VLOOKUP(Assays!$A79,AssayDescription!$A$2:$F$550,3,FALSE)="",VLOOKUP(Assays!$A79,AssayDescription!$A$2:$F$550,1,FALSE),VLOOKUP(Assays!$A79,AssayDescription!$A$2:$F$550,3,FALSE)),VLOOKUP(Assays!$A79,AssayDescription!$A$2:$F$550,1,FALSE))</f>
        <v>oprj</v>
      </c>
      <c r="C79" s="66" t="str">
        <f>IFERROR(IF(OR(VLOOKUP(Assays!A79,AssayDescription!$A$2:$G$531,5,FALSE)="virulence factor gene",VLOOKUP(Assays!A79,AssayDescription!$A$2:$G$531,5,FALSE)="antibiotic resistance gene"),VLOOKUP(Assays!A79,AssayDescription!$A$2:$G$531,3,FALSE),""),"")</f>
        <v>Multidrug resistance efflux pump</v>
      </c>
      <c r="D79" s="78" t="str">
        <f>IFERROR(IF(OR(VLOOKUP(Assays!A79,AssayDescription!$A$2:$G$531,5,FALSE)="virulence factor gene",VLOOKUP(Assays!A79,AssayDescription!$A$2:$G$531,5,FALSE)="antibiotic resistance gene"),VLOOKUP(Assays!A79,AssayDescription!$A$2:$G$531,4,FALSE),""),"")</f>
        <v/>
      </c>
      <c r="E79" s="78" t="str">
        <f>IFERROR(IF(VLOOKUP(B79,AssayDescription!$A$2:$G$531,5,FALSE)="Microbial Identification",IF(VLOOKUP(B79,AssayDescription!$A$2:$G$531,4,FALSE)=0,"",VLOOKUP(B79,AssayDescription!$A$2:$G$531,4,FALSE)),""),"")</f>
        <v/>
      </c>
      <c r="F79" s="62" t="str">
        <f>VLOOKUP(Assays!A79,AssayDescription!$A$2:$G$550,7,FALSE)</f>
        <v>BPAR00447A</v>
      </c>
    </row>
    <row r="80" spans="1:6" x14ac:dyDescent="0.25">
      <c r="A80" s="26" t="s">
        <v>78</v>
      </c>
      <c r="B80" s="60" t="str">
        <f>IF(VLOOKUP(Assays!$A80,AssayDescription!$A$2:$F$550,5,FALSE)="Microbial Identification",IF(VLOOKUP(Assays!$A80,AssayDescription!$A$2:$F$550,3,FALSE)="",VLOOKUP(Assays!$A80,AssayDescription!$A$2:$F$550,1,FALSE),VLOOKUP(Assays!$A80,AssayDescription!$A$2:$F$550,3,FALSE)),VLOOKUP(Assays!$A80,AssayDescription!$A$2:$F$550,1,FALSE))</f>
        <v>oprm</v>
      </c>
      <c r="C80" s="66" t="str">
        <f>IFERROR(IF(OR(VLOOKUP(Assays!A80,AssayDescription!$A$2:$G$531,5,FALSE)="virulence factor gene",VLOOKUP(Assays!A80,AssayDescription!$A$2:$G$531,5,FALSE)="antibiotic resistance gene"),VLOOKUP(Assays!A80,AssayDescription!$A$2:$G$531,3,FALSE),""),"")</f>
        <v>Multidrug resistance efflux pump</v>
      </c>
      <c r="D80" s="78" t="str">
        <f>IFERROR(IF(OR(VLOOKUP(Assays!A80,AssayDescription!$A$2:$G$531,5,FALSE)="virulence factor gene",VLOOKUP(Assays!A80,AssayDescription!$A$2:$G$531,5,FALSE)="antibiotic resistance gene"),VLOOKUP(Assays!A80,AssayDescription!$A$2:$G$531,4,FALSE),""),"")</f>
        <v/>
      </c>
      <c r="E80" s="78" t="str">
        <f>IFERROR(IF(VLOOKUP(B80,AssayDescription!$A$2:$G$531,5,FALSE)="Microbial Identification",IF(VLOOKUP(B80,AssayDescription!$A$2:$G$531,4,FALSE)=0,"",VLOOKUP(B80,AssayDescription!$A$2:$G$531,4,FALSE)),""),"")</f>
        <v/>
      </c>
      <c r="F80" s="62" t="str">
        <f>VLOOKUP(Assays!A80,AssayDescription!$A$2:$G$550,7,FALSE)</f>
        <v>BPAR00448A</v>
      </c>
    </row>
    <row r="81" spans="1:6" x14ac:dyDescent="0.25">
      <c r="A81" s="26" t="s">
        <v>79</v>
      </c>
      <c r="B81" s="60" t="str">
        <f>IF(VLOOKUP(Assays!$A81,AssayDescription!$A$2:$F$550,5,FALSE)="Microbial Identification",IF(VLOOKUP(Assays!$A81,AssayDescription!$A$2:$F$550,3,FALSE)="",VLOOKUP(Assays!$A81,AssayDescription!$A$2:$F$550,1,FALSE),VLOOKUP(Assays!$A81,AssayDescription!$A$2:$F$550,3,FALSE)),VLOOKUP(Assays!$A81,AssayDescription!$A$2:$F$550,1,FALSE))</f>
        <v>tetA</v>
      </c>
      <c r="C81" s="66" t="str">
        <f>IFERROR(IF(OR(VLOOKUP(Assays!A81,AssayDescription!$A$2:$G$531,5,FALSE)="virulence factor gene",VLOOKUP(Assays!A81,AssayDescription!$A$2:$G$531,5,FALSE)="antibiotic resistance gene"),VLOOKUP(Assays!A81,AssayDescription!$A$2:$G$531,3,FALSE),""),"")</f>
        <v>Tetracycline efflux pump</v>
      </c>
      <c r="D81" s="78" t="str">
        <f>IFERROR(IF(OR(VLOOKUP(Assays!A81,AssayDescription!$A$2:$G$531,5,FALSE)="virulence factor gene",VLOOKUP(Assays!A81,AssayDescription!$A$2:$G$531,5,FALSE)="antibiotic resistance gene"),VLOOKUP(Assays!A81,AssayDescription!$A$2:$G$531,4,FALSE),""),"")</f>
        <v/>
      </c>
      <c r="E81" s="78" t="str">
        <f>IFERROR(IF(VLOOKUP(B81,AssayDescription!$A$2:$G$531,5,FALSE)="Microbial Identification",IF(VLOOKUP(B81,AssayDescription!$A$2:$G$531,4,FALSE)=0,"",VLOOKUP(B81,AssayDescription!$A$2:$G$531,4,FALSE)),""),"")</f>
        <v/>
      </c>
      <c r="F81" s="62" t="str">
        <f>VLOOKUP(Assays!A81,AssayDescription!$A$2:$G$550,7,FALSE)</f>
        <v>BPAR00449A</v>
      </c>
    </row>
    <row r="82" spans="1:6" x14ac:dyDescent="0.25">
      <c r="A82" s="26" t="s">
        <v>80</v>
      </c>
      <c r="B82" s="60" t="str">
        <f>IF(VLOOKUP(Assays!$A82,AssayDescription!$A$2:$F$550,5,FALSE)="Microbial Identification",IF(VLOOKUP(Assays!$A82,AssayDescription!$A$2:$F$550,3,FALSE)="",VLOOKUP(Assays!$A82,AssayDescription!$A$2:$F$550,1,FALSE),VLOOKUP(Assays!$A82,AssayDescription!$A$2:$F$550,3,FALSE)),VLOOKUP(Assays!$A82,AssayDescription!$A$2:$F$550,1,FALSE))</f>
        <v>tetB</v>
      </c>
      <c r="C82" s="66" t="str">
        <f>IFERROR(IF(OR(VLOOKUP(Assays!A82,AssayDescription!$A$2:$G$531,5,FALSE)="virulence factor gene",VLOOKUP(Assays!A82,AssayDescription!$A$2:$G$531,5,FALSE)="antibiotic resistance gene"),VLOOKUP(Assays!A82,AssayDescription!$A$2:$G$531,3,FALSE),""),"")</f>
        <v>Tetracycline efflux pump</v>
      </c>
      <c r="D82" s="78" t="str">
        <f>IFERROR(IF(OR(VLOOKUP(Assays!A82,AssayDescription!$A$2:$G$531,5,FALSE)="virulence factor gene",VLOOKUP(Assays!A82,AssayDescription!$A$2:$G$531,5,FALSE)="antibiotic resistance gene"),VLOOKUP(Assays!A82,AssayDescription!$A$2:$G$531,4,FALSE),""),"")</f>
        <v/>
      </c>
      <c r="E82" s="78" t="str">
        <f>IFERROR(IF(VLOOKUP(B82,AssayDescription!$A$2:$G$531,5,FALSE)="Microbial Identification",IF(VLOOKUP(B82,AssayDescription!$A$2:$G$531,4,FALSE)=0,"",VLOOKUP(B82,AssayDescription!$A$2:$G$531,4,FALSE)),""),"")</f>
        <v/>
      </c>
      <c r="F82" s="62" t="str">
        <f>VLOOKUP(Assays!A82,AssayDescription!$A$2:$G$550,7,FALSE)</f>
        <v>BPAR00450A</v>
      </c>
    </row>
    <row r="83" spans="1:6" x14ac:dyDescent="0.25">
      <c r="A83" s="26" t="s">
        <v>81</v>
      </c>
      <c r="B83" s="60" t="str">
        <f>IF(VLOOKUP(Assays!$A83,AssayDescription!$A$2:$F$550,5,FALSE)="Microbial Identification",IF(VLOOKUP(Assays!$A83,AssayDescription!$A$2:$F$550,3,FALSE)="",VLOOKUP(Assays!$A83,AssayDescription!$A$2:$F$550,1,FALSE),VLOOKUP(Assays!$A83,AssayDescription!$A$2:$F$550,3,FALSE)),VLOOKUP(Assays!$A83,AssayDescription!$A$2:$F$550,1,FALSE))</f>
        <v>vanB</v>
      </c>
      <c r="C83" s="66" t="str">
        <f>IFERROR(IF(OR(VLOOKUP(Assays!A83,AssayDescription!$A$2:$G$531,5,FALSE)="virulence factor gene",VLOOKUP(Assays!A83,AssayDescription!$A$2:$G$531,5,FALSE)="antibiotic resistance gene"),VLOOKUP(Assays!A83,AssayDescription!$A$2:$G$531,3,FALSE),""),"")</f>
        <v>Vancomycin resistance</v>
      </c>
      <c r="D83" s="78" t="str">
        <f>IFERROR(IF(OR(VLOOKUP(Assays!A83,AssayDescription!$A$2:$G$531,5,FALSE)="virulence factor gene",VLOOKUP(Assays!A83,AssayDescription!$A$2:$G$531,5,FALSE)="antibiotic resistance gene"),VLOOKUP(Assays!A83,AssayDescription!$A$2:$G$531,4,FALSE),""),"")</f>
        <v/>
      </c>
      <c r="E83" s="78" t="str">
        <f>IFERROR(IF(VLOOKUP(B83,AssayDescription!$A$2:$G$531,5,FALSE)="Microbial Identification",IF(VLOOKUP(B83,AssayDescription!$A$2:$G$531,4,FALSE)=0,"",VLOOKUP(B83,AssayDescription!$A$2:$G$531,4,FALSE)),""),"")</f>
        <v/>
      </c>
      <c r="F83" s="62" t="str">
        <f>VLOOKUP(Assays!A83,AssayDescription!$A$2:$G$550,7,FALSE)</f>
        <v>BPAR00451A</v>
      </c>
    </row>
    <row r="84" spans="1:6" x14ac:dyDescent="0.25">
      <c r="A84" s="26" t="s">
        <v>82</v>
      </c>
      <c r="B84" s="60" t="str">
        <f>IF(VLOOKUP(Assays!$A84,AssayDescription!$A$2:$F$550,5,FALSE)="Microbial Identification",IF(VLOOKUP(Assays!$A84,AssayDescription!$A$2:$F$550,3,FALSE)="",VLOOKUP(Assays!$A84,AssayDescription!$A$2:$F$550,1,FALSE),VLOOKUP(Assays!$A84,AssayDescription!$A$2:$F$550,3,FALSE)),VLOOKUP(Assays!$A84,AssayDescription!$A$2:$F$550,1,FALSE))</f>
        <v>vanC</v>
      </c>
      <c r="C84" s="66" t="str">
        <f>IFERROR(IF(OR(VLOOKUP(Assays!A84,AssayDescription!$A$2:$G$531,5,FALSE)="virulence factor gene",VLOOKUP(Assays!A84,AssayDescription!$A$2:$G$531,5,FALSE)="antibiotic resistance gene"),VLOOKUP(Assays!A84,AssayDescription!$A$2:$G$531,3,FALSE),""),"")</f>
        <v>Vancomycin resistance</v>
      </c>
      <c r="D84" s="78" t="str">
        <f>IFERROR(IF(OR(VLOOKUP(Assays!A84,AssayDescription!$A$2:$G$531,5,FALSE)="virulence factor gene",VLOOKUP(Assays!A84,AssayDescription!$A$2:$G$531,5,FALSE)="antibiotic resistance gene"),VLOOKUP(Assays!A84,AssayDescription!$A$2:$G$531,4,FALSE),""),"")</f>
        <v/>
      </c>
      <c r="E84" s="78" t="str">
        <f>IFERROR(IF(VLOOKUP(B84,AssayDescription!$A$2:$G$531,5,FALSE)="Microbial Identification",IF(VLOOKUP(B84,AssayDescription!$A$2:$G$531,4,FALSE)=0,"",VLOOKUP(B84,AssayDescription!$A$2:$G$531,4,FALSE)),""),"")</f>
        <v/>
      </c>
      <c r="F84" s="62" t="str">
        <f>VLOOKUP(Assays!A84,AssayDescription!$A$2:$G$550,7,FALSE)</f>
        <v>BPAR00452A</v>
      </c>
    </row>
    <row r="85" spans="1:6" x14ac:dyDescent="0.25">
      <c r="A85" s="26" t="s">
        <v>83</v>
      </c>
      <c r="B85" s="60" t="str">
        <f>IF(VLOOKUP(Assays!$A85,AssayDescription!$A$2:$F$550,5,FALSE)="Microbial Identification",IF(VLOOKUP(Assays!$A85,AssayDescription!$A$2:$F$550,3,FALSE)="",VLOOKUP(Assays!$A85,AssayDescription!$A$2:$F$550,1,FALSE),VLOOKUP(Assays!$A85,AssayDescription!$A$2:$F$550,3,FALSE)),VLOOKUP(Assays!$A85,AssayDescription!$A$2:$F$550,1,FALSE))</f>
        <v>Staphylococcus aureus</v>
      </c>
      <c r="C85" s="66" t="str">
        <f>IFERROR(IF(OR(VLOOKUP(Assays!A85,AssayDescription!$A$2:$G$531,5,FALSE)="virulence factor gene",VLOOKUP(Assays!A85,AssayDescription!$A$2:$G$531,5,FALSE)="antibiotic resistance gene"),VLOOKUP(Assays!A85,AssayDescription!$A$2:$G$531,3,FALSE),""),"")</f>
        <v/>
      </c>
      <c r="D85" s="78" t="str">
        <f>IFERROR(IF(OR(VLOOKUP(Assays!A85,AssayDescription!$A$2:$G$531,5,FALSE)="virulence factor gene",VLOOKUP(Assays!A85,AssayDescription!$A$2:$G$531,5,FALSE)="antibiotic resistance gene"),VLOOKUP(Assays!A85,AssayDescription!$A$2:$G$531,4,FALSE),""),"")</f>
        <v/>
      </c>
      <c r="E85" s="78" t="str">
        <f>IFERROR(IF(VLOOKUP(B85,AssayDescription!$A$2:$G$531,5,FALSE)="Microbial Identification",IF(VLOOKUP(B85,AssayDescription!$A$2:$G$531,4,FALSE)=0,"",VLOOKUP(B85,AssayDescription!$A$2:$G$531,4,FALSE)),""),"")</f>
        <v>Staphylococcus epidermidis</v>
      </c>
      <c r="F85" s="62" t="str">
        <f>VLOOKUP(Assays!A85,AssayDescription!$A$2:$G$550,7,FALSE)</f>
        <v>BPID00314A</v>
      </c>
    </row>
    <row r="86" spans="1:6" x14ac:dyDescent="0.25">
      <c r="A86" s="28" t="s">
        <v>84</v>
      </c>
      <c r="B86" s="60" t="str">
        <f>IF(VLOOKUP(Assays!$A86,AssayDescription!$A$2:$F$550,5,FALSE)="Microbial Identification",IF(VLOOKUP(Assays!$A86,AssayDescription!$A$2:$F$550,3,FALSE)="",VLOOKUP(Assays!$A86,AssayDescription!$A$2:$F$550,1,FALSE),VLOOKUP(Assays!$A86,AssayDescription!$A$2:$F$550,3,FALSE)),VLOOKUP(Assays!$A86,AssayDescription!$A$2:$F$550,1,FALSE))</f>
        <v>mecA</v>
      </c>
      <c r="C86" s="66" t="str">
        <f>IFERROR(IF(OR(VLOOKUP(Assays!A86,AssayDescription!$A$2:$G$531,5,FALSE)="virulence factor gene",VLOOKUP(Assays!A86,AssayDescription!$A$2:$G$531,5,FALSE)="antibiotic resistance gene"),VLOOKUP(Assays!A86,AssayDescription!$A$2:$G$531,3,FALSE),""),"")</f>
        <v>Beta-lactam resistance</v>
      </c>
      <c r="D86" s="78" t="str">
        <f>IFERROR(IF(OR(VLOOKUP(Assays!A86,AssayDescription!$A$2:$G$531,5,FALSE)="virulence factor gene",VLOOKUP(Assays!A86,AssayDescription!$A$2:$G$531,5,FALSE)="antibiotic resistance gene"),VLOOKUP(Assays!A86,AssayDescription!$A$2:$G$531,4,FALSE),""),"")</f>
        <v/>
      </c>
      <c r="E86" s="78" t="str">
        <f>IFERROR(IF(VLOOKUP(B86,AssayDescription!$A$2:$G$531,5,FALSE)="Microbial Identification",IF(VLOOKUP(B86,AssayDescription!$A$2:$G$531,4,FALSE)=0,"",VLOOKUP(B86,AssayDescription!$A$2:$G$531,4,FALSE)),""),"")</f>
        <v/>
      </c>
      <c r="F86" s="62" t="str">
        <f>VLOOKUP(Assays!A86,AssayDescription!$A$2:$G$550,7,FALSE)</f>
        <v>BPAR00374A</v>
      </c>
    </row>
    <row r="87" spans="1:6" x14ac:dyDescent="0.25">
      <c r="A87" s="28" t="s">
        <v>85</v>
      </c>
      <c r="B87" s="60" t="str">
        <f>IF(VLOOKUP(Assays!$A87,AssayDescription!$A$2:$F$550,5,FALSE)="Microbial Identification",IF(VLOOKUP(Assays!$A87,AssayDescription!$A$2:$F$550,3,FALSE)="",VLOOKUP(Assays!$A87,AssayDescription!$A$2:$F$550,1,FALSE),VLOOKUP(Assays!$A87,AssayDescription!$A$2:$F$550,3,FALSE)),VLOOKUP(Assays!$A87,AssayDescription!$A$2:$F$550,1,FALSE))</f>
        <v>lukF</v>
      </c>
      <c r="C87" s="66" t="str">
        <f>IFERROR(IF(OR(VLOOKUP(Assays!A87,AssayDescription!$A$2:$G$531,5,FALSE)="virulence factor gene",VLOOKUP(Assays!A87,AssayDescription!$A$2:$G$531,5,FALSE)="antibiotic resistance gene"),VLOOKUP(Assays!A87,AssayDescription!$A$2:$G$531,3,FALSE),""),"")</f>
        <v xml:space="preserve">Panton-Valentine leukocidin chain F precursor </v>
      </c>
      <c r="D87" s="78" t="str">
        <f>IFERROR(IF(OR(VLOOKUP(Assays!A87,AssayDescription!$A$2:$G$531,5,FALSE)="virulence factor gene",VLOOKUP(Assays!A87,AssayDescription!$A$2:$G$531,5,FALSE)="antibiotic resistance gene"),VLOOKUP(Assays!A87,AssayDescription!$A$2:$G$531,4,FALSE),""),"")</f>
        <v>Staphylococcus aureus</v>
      </c>
      <c r="E87" s="78" t="str">
        <f>IFERROR(IF(VLOOKUP(B87,AssayDescription!$A$2:$G$531,5,FALSE)="Microbial Identification",IF(VLOOKUP(B87,AssayDescription!$A$2:$G$531,4,FALSE)=0,"",VLOOKUP(B87,AssayDescription!$A$2:$G$531,4,FALSE)),""),"")</f>
        <v/>
      </c>
      <c r="F87" s="62" t="str">
        <f>VLOOKUP(Assays!A87,AssayDescription!$A$2:$G$550,7,FALSE)</f>
        <v>BPVF00517A</v>
      </c>
    </row>
    <row r="88" spans="1:6" x14ac:dyDescent="0.25">
      <c r="A88" s="28" t="s">
        <v>100</v>
      </c>
      <c r="B88" s="60" t="str">
        <f>IF(VLOOKUP(Assays!$A88,AssayDescription!$A$2:$F$550,5,FALSE)="Microbial Identification",IF(VLOOKUP(Assays!$A88,AssayDescription!$A$2:$F$550,3,FALSE)="",VLOOKUP(Assays!$A88,AssayDescription!$A$2:$F$550,1,FALSE),VLOOKUP(Assays!$A88,AssayDescription!$A$2:$F$550,3,FALSE)),VLOOKUP(Assays!$A88,AssayDescription!$A$2:$F$550,1,FALSE))</f>
        <v>spa</v>
      </c>
      <c r="C88" s="66" t="str">
        <f>IFERROR(IF(OR(VLOOKUP(Assays!A88,AssayDescription!$A$2:$G$531,5,FALSE)="virulence factor gene",VLOOKUP(Assays!A88,AssayDescription!$A$2:$G$531,5,FALSE)="antibiotic resistance gene"),VLOOKUP(Assays!A88,AssayDescription!$A$2:$G$531,3,FALSE),""),"")</f>
        <v xml:space="preserve">Immunoglobulin G binding protein A precursor </v>
      </c>
      <c r="D88" s="78" t="str">
        <f>IFERROR(IF(OR(VLOOKUP(Assays!A88,AssayDescription!$A$2:$G$531,5,FALSE)="virulence factor gene",VLOOKUP(Assays!A88,AssayDescription!$A$2:$G$531,5,FALSE)="antibiotic resistance gene"),VLOOKUP(Assays!A88,AssayDescription!$A$2:$G$531,4,FALSE),""),"")</f>
        <v>Staphylococcus aureus</v>
      </c>
      <c r="E88" s="78" t="str">
        <f>IFERROR(IF(VLOOKUP(B88,AssayDescription!$A$2:$G$531,5,FALSE)="Microbial Identification",IF(VLOOKUP(B88,AssayDescription!$A$2:$G$531,4,FALSE)=0,"",VLOOKUP(B88,AssayDescription!$A$2:$G$531,4,FALSE)),""),"")</f>
        <v/>
      </c>
      <c r="F88" s="62" t="str">
        <f>VLOOKUP(Assays!A88,AssayDescription!$A$2:$G$550,7,FALSE)</f>
        <v>BPVF00518A</v>
      </c>
    </row>
    <row r="89" spans="1:6" x14ac:dyDescent="0.25">
      <c r="A89" s="28" t="s">
        <v>101</v>
      </c>
      <c r="B89" s="60" t="str">
        <f>IF(VLOOKUP(Assays!$A89,AssayDescription!$A$2:$F$550,5,FALSE)="Microbial Identification",IF(VLOOKUP(Assays!$A89,AssayDescription!$A$2:$F$550,3,FALSE)="",VLOOKUP(Assays!$A89,AssayDescription!$A$2:$F$550,1,FALSE),VLOOKUP(Assays!$A89,AssayDescription!$A$2:$F$550,3,FALSE)),VLOOKUP(Assays!$A89,AssayDescription!$A$2:$F$550,1,FALSE))</f>
        <v>Pan Bacteria 1</v>
      </c>
      <c r="C89" s="66" t="str">
        <f>IFERROR(IF(OR(VLOOKUP(Assays!A89,AssayDescription!$A$2:$G$531,5,FALSE)="virulence factor gene",VLOOKUP(Assays!A89,AssayDescription!$A$2:$G$531,5,FALSE)="antibiotic resistance gene"),VLOOKUP(Assays!A89,AssayDescription!$A$2:$G$531,3,FALSE),""),"")</f>
        <v/>
      </c>
      <c r="D89" s="78" t="str">
        <f>IFERROR(IF(OR(VLOOKUP(Assays!A89,AssayDescription!$A$2:$G$531,5,FALSE)="virulence factor gene",VLOOKUP(Assays!A89,AssayDescription!$A$2:$G$531,5,FALSE)="antibiotic resistance gene"),VLOOKUP(Assays!A89,AssayDescription!$A$2:$G$531,4,FALSE),""),"")</f>
        <v/>
      </c>
      <c r="E89" s="78" t="str">
        <f>IFERROR(IF(VLOOKUP(B89,AssayDescription!$A$2:$G$531,5,FALSE)="Microbial Identification",IF(VLOOKUP(B89,AssayDescription!$A$2:$G$531,4,FALSE)=0,"",VLOOKUP(B89,AssayDescription!$A$2:$G$531,4,FALSE)),""),"")</f>
        <v/>
      </c>
      <c r="F89" s="62" t="str">
        <f>VLOOKUP(Assays!A89,AssayDescription!$A$2:$G$550,7,FALSE)</f>
        <v>BPCL00360A</v>
      </c>
    </row>
    <row r="90" spans="1:6" x14ac:dyDescent="0.25">
      <c r="A90" s="28" t="s">
        <v>102</v>
      </c>
      <c r="B90" s="60" t="str">
        <f>IF(VLOOKUP(Assays!$A90,AssayDescription!$A$2:$F$550,5,FALSE)="Microbial Identification",IF(VLOOKUP(Assays!$A90,AssayDescription!$A$2:$F$550,3,FALSE)="",VLOOKUP(Assays!$A90,AssayDescription!$A$2:$F$550,1,FALSE),VLOOKUP(Assays!$A90,AssayDescription!$A$2:$F$550,3,FALSE)),VLOOKUP(Assays!$A90,AssayDescription!$A$2:$F$550,1,FALSE))</f>
        <v>Pan Bacteria 1</v>
      </c>
      <c r="C90" s="66" t="str">
        <f>IFERROR(IF(OR(VLOOKUP(Assays!A90,AssayDescription!$A$2:$G$531,5,FALSE)="virulence factor gene",VLOOKUP(Assays!A90,AssayDescription!$A$2:$G$531,5,FALSE)="antibiotic resistance gene"),VLOOKUP(Assays!A90,AssayDescription!$A$2:$G$531,3,FALSE),""),"")</f>
        <v/>
      </c>
      <c r="D90" s="78" t="str">
        <f>IFERROR(IF(OR(VLOOKUP(Assays!A90,AssayDescription!$A$2:$G$531,5,FALSE)="virulence factor gene",VLOOKUP(Assays!A90,AssayDescription!$A$2:$G$531,5,FALSE)="antibiotic resistance gene"),VLOOKUP(Assays!A90,AssayDescription!$A$2:$G$531,4,FALSE),""),"")</f>
        <v/>
      </c>
      <c r="E90" s="78" t="str">
        <f>IFERROR(IF(VLOOKUP(B90,AssayDescription!$A$2:$G$531,5,FALSE)="Microbial Identification",IF(VLOOKUP(B90,AssayDescription!$A$2:$G$531,4,FALSE)=0,"",VLOOKUP(B90,AssayDescription!$A$2:$G$531,4,FALSE)),""),"")</f>
        <v/>
      </c>
      <c r="F90" s="62" t="str">
        <f>VLOOKUP(Assays!A90,AssayDescription!$A$2:$G$550,7,FALSE)</f>
        <v>BPCL00360A</v>
      </c>
    </row>
    <row r="91" spans="1:6" x14ac:dyDescent="0.25">
      <c r="A91" s="28" t="s">
        <v>103</v>
      </c>
      <c r="B91" s="60" t="str">
        <f>IF(VLOOKUP(Assays!$A91,AssayDescription!$A$2:$F$550,5,FALSE)="Microbial Identification",IF(VLOOKUP(Assays!$A91,AssayDescription!$A$2:$F$550,3,FALSE)="",VLOOKUP(Assays!$A91,AssayDescription!$A$2:$F$550,1,FALSE),VLOOKUP(Assays!$A91,AssayDescription!$A$2:$F$550,3,FALSE)),VLOOKUP(Assays!$A91,AssayDescription!$A$2:$F$550,1,FALSE))</f>
        <v>Pan Bacteria 1</v>
      </c>
      <c r="C91" s="66" t="str">
        <f>IFERROR(IF(OR(VLOOKUP(Assays!A91,AssayDescription!$A$2:$G$531,5,FALSE)="virulence factor gene",VLOOKUP(Assays!A91,AssayDescription!$A$2:$G$531,5,FALSE)="antibiotic resistance gene"),VLOOKUP(Assays!A91,AssayDescription!$A$2:$G$531,3,FALSE),""),"")</f>
        <v/>
      </c>
      <c r="D91" s="78" t="str">
        <f>IFERROR(IF(OR(VLOOKUP(Assays!A91,AssayDescription!$A$2:$G$531,5,FALSE)="virulence factor gene",VLOOKUP(Assays!A91,AssayDescription!$A$2:$G$531,5,FALSE)="antibiotic resistance gene"),VLOOKUP(Assays!A91,AssayDescription!$A$2:$G$531,4,FALSE),""),"")</f>
        <v/>
      </c>
      <c r="E91" s="78" t="str">
        <f>IFERROR(IF(VLOOKUP(B91,AssayDescription!$A$2:$G$531,5,FALSE)="Microbial Identification",IF(VLOOKUP(B91,AssayDescription!$A$2:$G$531,4,FALSE)=0,"",VLOOKUP(B91,AssayDescription!$A$2:$G$531,4,FALSE)),""),"")</f>
        <v/>
      </c>
      <c r="F91" s="62" t="str">
        <f>VLOOKUP(Assays!A91,AssayDescription!$A$2:$G$550,7,FALSE)</f>
        <v>BPCL00360A</v>
      </c>
    </row>
    <row r="92" spans="1:6" x14ac:dyDescent="0.25">
      <c r="A92" s="28" t="s">
        <v>104</v>
      </c>
      <c r="B92" s="60" t="str">
        <f>IF(VLOOKUP(Assays!$A92,AssayDescription!$A$2:$F$550,5,FALSE)="Microbial Identification",IF(VLOOKUP(Assays!$A92,AssayDescription!$A$2:$F$550,3,FALSE)="",VLOOKUP(Assays!$A92,AssayDescription!$A$2:$F$550,1,FALSE),VLOOKUP(Assays!$A92,AssayDescription!$A$2:$F$550,3,FALSE)),VLOOKUP(Assays!$A92,AssayDescription!$A$2:$F$550,1,FALSE))</f>
        <v>Pan Bacteria 3</v>
      </c>
      <c r="C92" s="66" t="str">
        <f>IFERROR(IF(OR(VLOOKUP(Assays!A92,AssayDescription!$A$2:$G$531,5,FALSE)="virulence factor gene",VLOOKUP(Assays!A92,AssayDescription!$A$2:$G$531,5,FALSE)="antibiotic resistance gene"),VLOOKUP(Assays!A92,AssayDescription!$A$2:$G$531,3,FALSE),""),"")</f>
        <v/>
      </c>
      <c r="D92" s="78" t="str">
        <f>IFERROR(IF(OR(VLOOKUP(Assays!A92,AssayDescription!$A$2:$G$531,5,FALSE)="virulence factor gene",VLOOKUP(Assays!A92,AssayDescription!$A$2:$G$531,5,FALSE)="antibiotic resistance gene"),VLOOKUP(Assays!A92,AssayDescription!$A$2:$G$531,4,FALSE),""),"")</f>
        <v/>
      </c>
      <c r="E92" s="78" t="str">
        <f>IFERROR(IF(VLOOKUP(B92,AssayDescription!$A$2:$G$531,5,FALSE)="Microbial Identification",IF(VLOOKUP(B92,AssayDescription!$A$2:$G$531,4,FALSE)=0,"",VLOOKUP(B92,AssayDescription!$A$2:$G$531,4,FALSE)),""),"")</f>
        <v/>
      </c>
      <c r="F92" s="62" t="str">
        <f>VLOOKUP(Assays!A92,AssayDescription!$A$2:$G$550,7,FALSE)</f>
        <v>BPCL00362A</v>
      </c>
    </row>
    <row r="93" spans="1:6" x14ac:dyDescent="0.25">
      <c r="A93" s="28" t="s">
        <v>105</v>
      </c>
      <c r="B93" s="60" t="str">
        <f>IF(VLOOKUP(Assays!$A93,AssayDescription!$A$2:$F$550,5,FALSE)="Microbial Identification",IF(VLOOKUP(Assays!$A93,AssayDescription!$A$2:$F$550,3,FALSE)="",VLOOKUP(Assays!$A93,AssayDescription!$A$2:$F$550,1,FALSE),VLOOKUP(Assays!$A93,AssayDescription!$A$2:$F$550,3,FALSE)),VLOOKUP(Assays!$A93,AssayDescription!$A$2:$F$550,1,FALSE))</f>
        <v>Pan Bacteria 3</v>
      </c>
      <c r="C93" s="66" t="str">
        <f>IFERROR(IF(OR(VLOOKUP(Assays!A93,AssayDescription!$A$2:$G$531,5,FALSE)="virulence factor gene",VLOOKUP(Assays!A93,AssayDescription!$A$2:$G$531,5,FALSE)="antibiotic resistance gene"),VLOOKUP(Assays!A93,AssayDescription!$A$2:$G$531,3,FALSE),""),"")</f>
        <v/>
      </c>
      <c r="D93" s="78" t="str">
        <f>IFERROR(IF(OR(VLOOKUP(Assays!A93,AssayDescription!$A$2:$G$531,5,FALSE)="virulence factor gene",VLOOKUP(Assays!A93,AssayDescription!$A$2:$G$531,5,FALSE)="antibiotic resistance gene"),VLOOKUP(Assays!A93,AssayDescription!$A$2:$G$531,4,FALSE),""),"")</f>
        <v/>
      </c>
      <c r="E93" s="78" t="str">
        <f>IFERROR(IF(VLOOKUP(B93,AssayDescription!$A$2:$G$531,5,FALSE)="Microbial Identification",IF(VLOOKUP(B93,AssayDescription!$A$2:$G$531,4,FALSE)=0,"",VLOOKUP(B93,AssayDescription!$A$2:$G$531,4,FALSE)),""),"")</f>
        <v/>
      </c>
      <c r="F93" s="62" t="str">
        <f>VLOOKUP(Assays!A93,AssayDescription!$A$2:$G$550,7,FALSE)</f>
        <v>BPCL00362A</v>
      </c>
    </row>
    <row r="94" spans="1:6" x14ac:dyDescent="0.25">
      <c r="A94" s="28" t="s">
        <v>106</v>
      </c>
      <c r="B94" s="60" t="str">
        <f>IF(VLOOKUP(Assays!$A94,AssayDescription!$A$2:$F$550,5,FALSE)="Microbial Identification",IF(VLOOKUP(Assays!$A94,AssayDescription!$A$2:$F$550,3,FALSE)="",VLOOKUP(Assays!$A94,AssayDescription!$A$2:$F$550,1,FALSE),VLOOKUP(Assays!$A94,AssayDescription!$A$2:$F$550,3,FALSE)),VLOOKUP(Assays!$A94,AssayDescription!$A$2:$F$550,1,FALSE))</f>
        <v>Pan Bacteria 3</v>
      </c>
      <c r="C94" s="60" t="str">
        <f>IF(VLOOKUP(Assays!$A94,AssayDescription!$A$2:$F$550,5,FALSE)="Microbial Identification",IF(VLOOKUP(Assays!$A94,AssayDescription!$A$2:$F$5501,4,FALSE)=0,"",VLOOKUP(Assays!$A94,AssayDescription!$A$2:$F$550,4,FALSE)),"")</f>
        <v/>
      </c>
      <c r="D94" s="59" t="str">
        <f>IFERROR(IF(OR(VLOOKUP(B94,AssayDescription!$A$2:$G$531,5,FALSE)="virulence factor gene",VLOOKUP(B94,AssayDescription!$A$2:$G$531,5,FALSE)="antibiotic resistance gene"),VLOOKUP(B94,AssayDescription!$A$2:$G$531,4,FALSE),""),"")</f>
        <v/>
      </c>
      <c r="E94" s="59"/>
      <c r="F94" s="62" t="str">
        <f>VLOOKUP(Assays!A94,AssayDescription!$A$2:$G$550,7,FALSE)</f>
        <v>BPCL00362A</v>
      </c>
    </row>
    <row r="95" spans="1:6" x14ac:dyDescent="0.25">
      <c r="A95" s="28" t="s">
        <v>107</v>
      </c>
      <c r="B95" s="60" t="str">
        <f>IF(VLOOKUP(Assays!$A95,AssayDescription!$A$2:$F$550,5,FALSE)="Microbial Identification",IF(VLOOKUP(Assays!$A95,AssayDescription!$A$2:$F$550,3,FALSE)="",VLOOKUP(Assays!$A95,AssayDescription!$A$2:$F$550,1,FALSE),VLOOKUP(Assays!$A95,AssayDescription!$A$2:$F$550,3,FALSE)),VLOOKUP(Assays!$A95,AssayDescription!$A$2:$F$550,1,FALSE))</f>
        <v>PPC</v>
      </c>
      <c r="C95" s="60" t="str">
        <f>IF(VLOOKUP(Assays!$A95,AssayDescription!$A$2:$F$550,5,FALSE)="Microbial Identification",IF(VLOOKUP(Assays!$A95,AssayDescription!$A$2:$F$5501,4,FALSE)=0,"",VLOOKUP(Assays!$A95,AssayDescription!$A$2:$F$550,4,FALSE)),"")</f>
        <v/>
      </c>
      <c r="D95" s="59" t="str">
        <f>IFERROR(IF(OR(VLOOKUP(B95,AssayDescription!$A$2:$G$531,5,FALSE)="virulence factor gene",VLOOKUP(B95,AssayDescription!$A$2:$G$531,5,FALSE)="antibiotic resistance gene"),VLOOKUP(B95,AssayDescription!$A$2:$G$531,4,FALSE),""),"")</f>
        <v/>
      </c>
      <c r="E95" s="59"/>
      <c r="F95" s="62" t="str">
        <f>VLOOKUP(Assays!A95,AssayDescription!$A$2:$G$550,7,FALSE)</f>
        <v>BPCL00365A</v>
      </c>
    </row>
    <row r="96" spans="1:6" x14ac:dyDescent="0.25">
      <c r="A96" s="28" t="s">
        <v>108</v>
      </c>
      <c r="B96" s="60" t="str">
        <f>IF(VLOOKUP(Assays!$A96,AssayDescription!$A$2:$F$550,5,FALSE)="Microbial Identification",IF(VLOOKUP(Assays!$A96,AssayDescription!$A$2:$F$550,3,FALSE)="",VLOOKUP(Assays!$A96,AssayDescription!$A$2:$F$550,1,FALSE),VLOOKUP(Assays!$A96,AssayDescription!$A$2:$F$550,3,FALSE)),VLOOKUP(Assays!$A96,AssayDescription!$A$2:$F$550,1,FALSE))</f>
        <v>PPC</v>
      </c>
      <c r="C96" s="60" t="str">
        <f>IF(VLOOKUP(Assays!$A96,AssayDescription!$A$2:$F$550,5,FALSE)="Microbial Identification",IF(VLOOKUP(Assays!$A96,AssayDescription!$A$2:$F$5501,4,FALSE)=0,"",VLOOKUP(Assays!$A96,AssayDescription!$A$2:$F$550,4,FALSE)),"")</f>
        <v/>
      </c>
      <c r="D96" s="59" t="str">
        <f>IFERROR(IF(OR(VLOOKUP(B96,AssayDescription!$A$2:$G$531,5,FALSE)="virulence factor gene",VLOOKUP(B96,AssayDescription!$A$2:$G$531,5,FALSE)="antibiotic resistance gene"),VLOOKUP(B96,AssayDescription!$A$2:$G$531,4,FALSE),""),"")</f>
        <v/>
      </c>
      <c r="E96" s="59"/>
      <c r="F96" s="62" t="str">
        <f>VLOOKUP(Assays!A96,AssayDescription!$A$2:$G$550,7,FALSE)</f>
        <v>BPCL00365A</v>
      </c>
    </row>
    <row r="97" spans="1:6" x14ac:dyDescent="0.25">
      <c r="A97" s="28" t="s">
        <v>109</v>
      </c>
      <c r="B97" s="60" t="str">
        <f>IF(VLOOKUP(Assays!$A97,AssayDescription!$A$2:$F$550,5,FALSE)="Microbial Identification",IF(VLOOKUP(Assays!$A97,AssayDescription!$A$2:$F$550,3,FALSE)="",VLOOKUP(Assays!$A97,AssayDescription!$A$2:$F$550,1,FALSE),VLOOKUP(Assays!$A97,AssayDescription!$A$2:$F$550,3,FALSE)),VLOOKUP(Assays!$A97,AssayDescription!$A$2:$F$550,1,FALSE))</f>
        <v>PPC</v>
      </c>
      <c r="C97" s="60" t="str">
        <f>IF(VLOOKUP(Assays!$A97,AssayDescription!$A$2:$F$550,5,FALSE)="Microbial Identification",IF(VLOOKUP(Assays!$A97,AssayDescription!$A$2:$F$5501,4,FALSE)=0,"",VLOOKUP(Assays!$A97,AssayDescription!$A$2:$F$550,4,FALSE)),"")</f>
        <v/>
      </c>
      <c r="D97" s="59" t="str">
        <f>IFERROR(IF(OR(VLOOKUP(B97,AssayDescription!$A$2:$G$531,5,FALSE)="virulence factor gene",VLOOKUP(B97,AssayDescription!$A$2:$G$531,5,FALSE)="antibiotic resistance gene"),VLOOKUP(B97,AssayDescription!$A$2:$G$531,4,FALSE),""),"")</f>
        <v/>
      </c>
      <c r="E97" s="59"/>
      <c r="F97" s="62" t="str">
        <f>VLOOKUP(Assays!A97,AssayDescription!$A$2:$G$550,7,FALSE)</f>
        <v>BPCL00365A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topLeftCell="A53" zoomScale="90" zoomScaleNormal="90" workbookViewId="0">
      <selection activeCell="A89" sqref="A89:XFD89"/>
    </sheetView>
  </sheetViews>
  <sheetFormatPr defaultRowHeight="15" x14ac:dyDescent="0.25"/>
  <cols>
    <col min="1" max="1" width="9.140625" style="18"/>
    <col min="2" max="2" width="34.7109375" style="18" customWidth="1"/>
    <col min="3" max="16384" width="9.140625" style="18"/>
  </cols>
  <sheetData>
    <row r="2" spans="1:15" x14ac:dyDescent="0.25">
      <c r="A2" s="20" t="s">
        <v>0</v>
      </c>
      <c r="B2" s="48" t="str">
        <f>'Array Table'!B1</f>
        <v>Species/Gene</v>
      </c>
      <c r="C2" s="21" t="s">
        <v>86</v>
      </c>
      <c r="D2" s="21" t="s">
        <v>87</v>
      </c>
      <c r="E2" s="21" t="s">
        <v>88</v>
      </c>
      <c r="F2" s="21" t="s">
        <v>89</v>
      </c>
      <c r="G2" s="21" t="s">
        <v>90</v>
      </c>
      <c r="H2" s="21" t="s">
        <v>91</v>
      </c>
      <c r="I2" s="21" t="s">
        <v>92</v>
      </c>
      <c r="J2" s="21" t="s">
        <v>93</v>
      </c>
      <c r="K2" s="21" t="s">
        <v>94</v>
      </c>
      <c r="L2" s="21" t="s">
        <v>95</v>
      </c>
      <c r="M2" s="21" t="s">
        <v>96</v>
      </c>
      <c r="N2" s="21" t="s">
        <v>97</v>
      </c>
    </row>
    <row r="3" spans="1:15" x14ac:dyDescent="0.25">
      <c r="A3" s="5" t="s">
        <v>1</v>
      </c>
      <c r="B3" s="16" t="str">
        <f>'Array Table'!B2</f>
        <v>AAC(6)-Ib-cr</v>
      </c>
      <c r="C3" s="52">
        <v>40</v>
      </c>
      <c r="D3" s="52">
        <v>40</v>
      </c>
      <c r="E3" s="52">
        <v>40</v>
      </c>
      <c r="F3" s="52"/>
      <c r="G3" s="52"/>
      <c r="H3" s="52"/>
      <c r="I3" s="52"/>
      <c r="J3" s="52"/>
      <c r="K3" s="52"/>
      <c r="L3" s="52"/>
      <c r="M3" s="54">
        <f>Calculations!M3</f>
        <v>37</v>
      </c>
      <c r="N3" s="54">
        <f>IF(ISERROR(STDEV(Calculations!C3:L3)),"",IF(COUNT(Calculations!C3:L3)&lt;3,"N/A",STDEV(Calculations!C3:L3)))</f>
        <v>0</v>
      </c>
      <c r="O3" s="38"/>
    </row>
    <row r="4" spans="1:15" x14ac:dyDescent="0.25">
      <c r="A4" s="5" t="s">
        <v>2</v>
      </c>
      <c r="B4" s="16" t="str">
        <f>'Array Table'!B3</f>
        <v>aacC1</v>
      </c>
      <c r="C4" s="52">
        <v>40</v>
      </c>
      <c r="D4" s="52">
        <v>40</v>
      </c>
      <c r="E4" s="52">
        <v>40</v>
      </c>
      <c r="F4" s="52"/>
      <c r="G4" s="52"/>
      <c r="H4" s="52"/>
      <c r="I4" s="52"/>
      <c r="J4" s="52"/>
      <c r="K4" s="52"/>
      <c r="L4" s="52"/>
      <c r="M4" s="54">
        <f>IF(ISERROR(AVERAGE(Calculations!C4:L4)),"",AVERAGE(Calculations!C4:L4))</f>
        <v>37</v>
      </c>
      <c r="N4" s="54">
        <f>IF(ISERROR(STDEV(Calculations!C4:L4)),"",IF(COUNT(Calculations!C4:L4)&lt;3,"N/A",STDEV(Calculations!C4:L4)))</f>
        <v>0</v>
      </c>
    </row>
    <row r="5" spans="1:15" x14ac:dyDescent="0.25">
      <c r="A5" s="5" t="s">
        <v>3</v>
      </c>
      <c r="B5" s="16" t="str">
        <f>'Array Table'!B4</f>
        <v>aacC2</v>
      </c>
      <c r="C5" s="52">
        <v>40</v>
      </c>
      <c r="D5" s="52">
        <v>40</v>
      </c>
      <c r="E5" s="52">
        <v>40</v>
      </c>
      <c r="F5" s="52"/>
      <c r="G5" s="52"/>
      <c r="H5" s="52"/>
      <c r="I5" s="52"/>
      <c r="J5" s="52"/>
      <c r="K5" s="52"/>
      <c r="L5" s="52"/>
      <c r="M5" s="54">
        <f>IF(ISERROR(AVERAGE(Calculations!C5:L5)),"",AVERAGE(Calculations!C5:L5))</f>
        <v>37</v>
      </c>
      <c r="N5" s="54">
        <f>IF(ISERROR(STDEV(Calculations!C5:L5)),"",IF(COUNT(Calculations!C5:L5)&lt;3,"N/A",STDEV(Calculations!C5:L5)))</f>
        <v>0</v>
      </c>
    </row>
    <row r="6" spans="1:15" x14ac:dyDescent="0.25">
      <c r="A6" s="5" t="s">
        <v>4</v>
      </c>
      <c r="B6" s="16" t="str">
        <f>'Array Table'!B5</f>
        <v>aacC4</v>
      </c>
      <c r="C6" s="52">
        <v>40</v>
      </c>
      <c r="D6" s="52">
        <v>38</v>
      </c>
      <c r="E6" s="52">
        <v>38</v>
      </c>
      <c r="F6" s="52"/>
      <c r="G6" s="52"/>
      <c r="H6" s="52"/>
      <c r="I6" s="52"/>
      <c r="J6" s="52"/>
      <c r="K6" s="52"/>
      <c r="L6" s="52"/>
      <c r="M6" s="54">
        <f>IF(ISERROR(AVERAGE(Calculations!C6:L6)),"",AVERAGE(Calculations!C6:L6))</f>
        <v>37</v>
      </c>
      <c r="N6" s="54">
        <f>IF(ISERROR(STDEV(Calculations!C6:L6)),"",IF(COUNT(Calculations!C6:L6)&lt;3,"N/A",STDEV(Calculations!C6:L6)))</f>
        <v>0</v>
      </c>
    </row>
    <row r="7" spans="1:15" x14ac:dyDescent="0.25">
      <c r="A7" s="5" t="s">
        <v>5</v>
      </c>
      <c r="B7" s="16" t="str">
        <f>'Array Table'!B6</f>
        <v>aadA1</v>
      </c>
      <c r="C7" s="52">
        <v>40</v>
      </c>
      <c r="D7" s="52">
        <v>40</v>
      </c>
      <c r="E7" s="52">
        <v>40</v>
      </c>
      <c r="F7" s="52"/>
      <c r="G7" s="52"/>
      <c r="H7" s="52"/>
      <c r="I7" s="52"/>
      <c r="J7" s="52"/>
      <c r="K7" s="52"/>
      <c r="L7" s="52"/>
      <c r="M7" s="54">
        <f>IF(ISERROR(AVERAGE(Calculations!C7:L7)),"",AVERAGE(Calculations!C7:L7))</f>
        <v>37</v>
      </c>
      <c r="N7" s="54">
        <f>IF(ISERROR(STDEV(Calculations!C7:L7)),"",IF(COUNT(Calculations!C7:L7)&lt;3,"N/A",STDEV(Calculations!C7:L7)))</f>
        <v>0</v>
      </c>
    </row>
    <row r="8" spans="1:15" x14ac:dyDescent="0.25">
      <c r="A8" s="5" t="s">
        <v>6</v>
      </c>
      <c r="B8" s="16" t="str">
        <f>'Array Table'!B7</f>
        <v>aphA6</v>
      </c>
      <c r="C8" s="52">
        <v>40</v>
      </c>
      <c r="D8" s="52">
        <v>40</v>
      </c>
      <c r="E8" s="52">
        <v>40</v>
      </c>
      <c r="F8" s="52"/>
      <c r="G8" s="52"/>
      <c r="H8" s="52"/>
      <c r="I8" s="52"/>
      <c r="J8" s="52"/>
      <c r="K8" s="52"/>
      <c r="L8" s="52"/>
      <c r="M8" s="54">
        <f>IF(ISERROR(AVERAGE(Calculations!C8:L8)),"",AVERAGE(Calculations!C8:L8))</f>
        <v>37</v>
      </c>
      <c r="N8" s="54">
        <f>IF(ISERROR(STDEV(Calculations!C8:L8)),"",IF(COUNT(Calculations!C8:L8)&lt;3,"N/A",STDEV(Calculations!C8:L8)))</f>
        <v>0</v>
      </c>
    </row>
    <row r="9" spans="1:15" x14ac:dyDescent="0.25">
      <c r="A9" s="5" t="s">
        <v>7</v>
      </c>
      <c r="B9" s="16" t="str">
        <f>'Array Table'!B8</f>
        <v>BES-1</v>
      </c>
      <c r="C9" s="52">
        <v>36</v>
      </c>
      <c r="D9" s="52">
        <v>40</v>
      </c>
      <c r="E9" s="52">
        <v>40</v>
      </c>
      <c r="F9" s="52"/>
      <c r="G9" s="52"/>
      <c r="H9" s="52"/>
      <c r="I9" s="52"/>
      <c r="J9" s="52"/>
      <c r="K9" s="52"/>
      <c r="L9" s="52"/>
      <c r="M9" s="54">
        <f>IF(ISERROR(AVERAGE(Calculations!C9:L9)),"",AVERAGE(Calculations!C9:L9))</f>
        <v>36.666666666666664</v>
      </c>
      <c r="N9" s="54">
        <f>IF(ISERROR(STDEV(Calculations!C9:L9)),"",IF(COUNT(Calculations!C9:L9)&lt;3,"N/A",STDEV(Calculations!C9:L9)))</f>
        <v>0.57735026918962584</v>
      </c>
    </row>
    <row r="10" spans="1:15" x14ac:dyDescent="0.25">
      <c r="A10" s="5" t="s">
        <v>8</v>
      </c>
      <c r="B10" s="16" t="str">
        <f>'Array Table'!B9</f>
        <v>BIC-1</v>
      </c>
      <c r="C10" s="52">
        <v>40</v>
      </c>
      <c r="D10" s="52">
        <v>40</v>
      </c>
      <c r="E10" s="52">
        <v>40</v>
      </c>
      <c r="F10" s="52"/>
      <c r="G10" s="52"/>
      <c r="H10" s="52"/>
      <c r="I10" s="52"/>
      <c r="J10" s="52"/>
      <c r="K10" s="52"/>
      <c r="L10" s="52"/>
      <c r="M10" s="54">
        <f>IF(ISERROR(AVERAGE(Calculations!C10:L10)),"",AVERAGE(Calculations!C10:L10))</f>
        <v>37</v>
      </c>
      <c r="N10" s="54">
        <f>IF(ISERROR(STDEV(Calculations!C10:L10)),"",IF(COUNT(Calculations!C10:L10)&lt;3,"N/A",STDEV(Calculations!C10:L10)))</f>
        <v>0</v>
      </c>
    </row>
    <row r="11" spans="1:15" x14ac:dyDescent="0.25">
      <c r="A11" s="5" t="s">
        <v>9</v>
      </c>
      <c r="B11" s="16" t="str">
        <f>'Array Table'!B10</f>
        <v>CTX-M-1 Group</v>
      </c>
      <c r="C11" s="52">
        <v>40</v>
      </c>
      <c r="D11" s="52">
        <v>40</v>
      </c>
      <c r="E11" s="52">
        <v>40</v>
      </c>
      <c r="F11" s="52"/>
      <c r="G11" s="52"/>
      <c r="H11" s="52"/>
      <c r="I11" s="52"/>
      <c r="J11" s="52"/>
      <c r="K11" s="52"/>
      <c r="L11" s="52"/>
      <c r="M11" s="54">
        <f>IF(ISERROR(AVERAGE(Calculations!C11:L11)),"",AVERAGE(Calculations!C11:L11))</f>
        <v>37</v>
      </c>
      <c r="N11" s="54">
        <f>IF(ISERROR(STDEV(Calculations!C11:L11)),"",IF(COUNT(Calculations!C11:L11)&lt;3,"N/A",STDEV(Calculations!C11:L11)))</f>
        <v>0</v>
      </c>
    </row>
    <row r="12" spans="1:15" x14ac:dyDescent="0.25">
      <c r="A12" s="5" t="s">
        <v>10</v>
      </c>
      <c r="B12" s="16" t="str">
        <f>'Array Table'!B11</f>
        <v>CTX-M-8 Group</v>
      </c>
      <c r="C12" s="52">
        <v>40</v>
      </c>
      <c r="D12" s="52">
        <v>40</v>
      </c>
      <c r="E12" s="52">
        <v>40</v>
      </c>
      <c r="F12" s="52"/>
      <c r="G12" s="52"/>
      <c r="H12" s="52"/>
      <c r="I12" s="52"/>
      <c r="J12" s="52"/>
      <c r="K12" s="52"/>
      <c r="L12" s="52"/>
      <c r="M12" s="54">
        <f>IF(ISERROR(AVERAGE(Calculations!C12:L12)),"",AVERAGE(Calculations!C12:L12))</f>
        <v>37</v>
      </c>
      <c r="N12" s="54">
        <f>IF(ISERROR(STDEV(Calculations!C12:L12)),"",IF(COUNT(Calculations!C12:L12)&lt;3,"N/A",STDEV(Calculations!C12:L12)))</f>
        <v>0</v>
      </c>
    </row>
    <row r="13" spans="1:15" x14ac:dyDescent="0.25">
      <c r="A13" s="4" t="s">
        <v>11</v>
      </c>
      <c r="B13" s="16" t="str">
        <f>'Array Table'!B12</f>
        <v>CTX-M-9 Group</v>
      </c>
      <c r="C13" s="52">
        <v>40</v>
      </c>
      <c r="D13" s="52">
        <v>40</v>
      </c>
      <c r="E13" s="52">
        <v>40</v>
      </c>
      <c r="F13" s="52"/>
      <c r="G13" s="52"/>
      <c r="H13" s="52"/>
      <c r="I13" s="52"/>
      <c r="J13" s="52"/>
      <c r="K13" s="52"/>
      <c r="L13" s="52"/>
      <c r="M13" s="54">
        <f>IF(ISERROR(AVERAGE(Calculations!C13:L13)),"",AVERAGE(Calculations!C13:L13))</f>
        <v>37</v>
      </c>
      <c r="N13" s="54">
        <f>IF(ISERROR(STDEV(Calculations!C13:L13)),"",IF(COUNT(Calculations!C13:L13)&lt;3,"N/A",STDEV(Calculations!C13:L13)))</f>
        <v>0</v>
      </c>
    </row>
    <row r="14" spans="1:15" x14ac:dyDescent="0.25">
      <c r="A14" s="4" t="s">
        <v>12</v>
      </c>
      <c r="B14" s="16" t="str">
        <f>'Array Table'!B13</f>
        <v>GES</v>
      </c>
      <c r="C14" s="52">
        <v>40</v>
      </c>
      <c r="D14" s="52">
        <v>40</v>
      </c>
      <c r="E14" s="52">
        <v>40</v>
      </c>
      <c r="F14" s="52"/>
      <c r="G14" s="52"/>
      <c r="H14" s="52"/>
      <c r="I14" s="52"/>
      <c r="J14" s="52"/>
      <c r="K14" s="52"/>
      <c r="L14" s="52"/>
      <c r="M14" s="54">
        <f>IF(ISERROR(AVERAGE(Calculations!C14:L14)),"",AVERAGE(Calculations!C14:L14))</f>
        <v>37</v>
      </c>
      <c r="N14" s="54">
        <f>IF(ISERROR(STDEV(Calculations!C14:L14)),"",IF(COUNT(Calculations!C14:L14)&lt;3,"N/A",STDEV(Calculations!C14:L14)))</f>
        <v>0</v>
      </c>
    </row>
    <row r="15" spans="1:15" x14ac:dyDescent="0.25">
      <c r="A15" s="4" t="s">
        <v>13</v>
      </c>
      <c r="B15" s="16" t="str">
        <f>'Array Table'!B14</f>
        <v>IMI &amp; NMC-A</v>
      </c>
      <c r="C15" s="52">
        <v>40</v>
      </c>
      <c r="D15" s="52">
        <v>36</v>
      </c>
      <c r="E15" s="52">
        <v>40</v>
      </c>
      <c r="F15" s="52"/>
      <c r="G15" s="52"/>
      <c r="H15" s="52"/>
      <c r="I15" s="52"/>
      <c r="J15" s="52"/>
      <c r="K15" s="52"/>
      <c r="L15" s="52"/>
      <c r="M15" s="54">
        <f>IF(ISERROR(AVERAGE(Calculations!C15:L15)),"",AVERAGE(Calculations!C15:L15))</f>
        <v>36.666666666666664</v>
      </c>
      <c r="N15" s="54">
        <f>IF(ISERROR(STDEV(Calculations!C15:L15)),"",IF(COUNT(Calculations!C15:L15)&lt;3,"N/A",STDEV(Calculations!C15:L15)))</f>
        <v>0.57735026918962584</v>
      </c>
    </row>
    <row r="16" spans="1:15" x14ac:dyDescent="0.25">
      <c r="A16" s="4" t="s">
        <v>14</v>
      </c>
      <c r="B16" s="16" t="str">
        <f>'Array Table'!B15</f>
        <v>KPC</v>
      </c>
      <c r="C16" s="52">
        <v>40</v>
      </c>
      <c r="D16" s="52">
        <v>40</v>
      </c>
      <c r="E16" s="52">
        <v>40</v>
      </c>
      <c r="F16" s="52"/>
      <c r="G16" s="52"/>
      <c r="H16" s="52"/>
      <c r="I16" s="52"/>
      <c r="J16" s="52"/>
      <c r="K16" s="52"/>
      <c r="L16" s="52"/>
      <c r="M16" s="54">
        <f>IF(ISERROR(AVERAGE(Calculations!C16:L16)),"",AVERAGE(Calculations!C16:L16))</f>
        <v>37</v>
      </c>
      <c r="N16" s="54">
        <f>IF(ISERROR(STDEV(Calculations!C16:L16)),"",IF(COUNT(Calculations!C16:L16)&lt;3,"N/A",STDEV(Calculations!C16:L16)))</f>
        <v>0</v>
      </c>
    </row>
    <row r="17" spans="1:14" x14ac:dyDescent="0.25">
      <c r="A17" s="4" t="s">
        <v>15</v>
      </c>
      <c r="B17" s="16" t="str">
        <f>'Array Table'!B16</f>
        <v>Per-1 group</v>
      </c>
      <c r="C17" s="52">
        <v>40</v>
      </c>
      <c r="D17" s="52">
        <v>40</v>
      </c>
      <c r="E17" s="52">
        <v>40</v>
      </c>
      <c r="F17" s="52"/>
      <c r="G17" s="52"/>
      <c r="H17" s="52"/>
      <c r="I17" s="52"/>
      <c r="J17" s="52"/>
      <c r="K17" s="52"/>
      <c r="L17" s="52"/>
      <c r="M17" s="54">
        <f>IF(ISERROR(AVERAGE(Calculations!C17:L17)),"",AVERAGE(Calculations!C17:L17))</f>
        <v>37</v>
      </c>
      <c r="N17" s="54">
        <f>IF(ISERROR(STDEV(Calculations!C17:L17)),"",IF(COUNT(Calculations!C17:L17)&lt;3,"N/A",STDEV(Calculations!C17:L17)))</f>
        <v>0</v>
      </c>
    </row>
    <row r="18" spans="1:14" x14ac:dyDescent="0.25">
      <c r="A18" s="4" t="s">
        <v>16</v>
      </c>
      <c r="B18" s="16" t="str">
        <f>'Array Table'!B17</f>
        <v>Per-2 group</v>
      </c>
      <c r="C18" s="52">
        <v>40</v>
      </c>
      <c r="D18" s="52">
        <v>40</v>
      </c>
      <c r="E18" s="52">
        <v>40</v>
      </c>
      <c r="F18" s="52"/>
      <c r="G18" s="52"/>
      <c r="H18" s="52"/>
      <c r="I18" s="52"/>
      <c r="J18" s="52"/>
      <c r="K18" s="52"/>
      <c r="L18" s="52"/>
      <c r="M18" s="54">
        <f>IF(ISERROR(AVERAGE(Calculations!C18:L18)),"",AVERAGE(Calculations!C18:L18))</f>
        <v>37</v>
      </c>
      <c r="N18" s="54">
        <f>IF(ISERROR(STDEV(Calculations!C18:L18)),"",IF(COUNT(Calculations!C18:L18)&lt;3,"N/A",STDEV(Calculations!C18:L18)))</f>
        <v>0</v>
      </c>
    </row>
    <row r="19" spans="1:14" x14ac:dyDescent="0.25">
      <c r="A19" s="4" t="s">
        <v>17</v>
      </c>
      <c r="B19" s="16" t="str">
        <f>'Array Table'!B18</f>
        <v>SFC-1</v>
      </c>
      <c r="C19" s="52">
        <v>40</v>
      </c>
      <c r="D19" s="52">
        <v>40</v>
      </c>
      <c r="E19" s="52">
        <v>40</v>
      </c>
      <c r="F19" s="52"/>
      <c r="G19" s="52"/>
      <c r="H19" s="52"/>
      <c r="I19" s="52"/>
      <c r="J19" s="52"/>
      <c r="K19" s="52"/>
      <c r="L19" s="52"/>
      <c r="M19" s="54">
        <f>IF(ISERROR(AVERAGE(Calculations!C19:L19)),"",AVERAGE(Calculations!C19:L19))</f>
        <v>37</v>
      </c>
      <c r="N19" s="54">
        <f>IF(ISERROR(STDEV(Calculations!C19:L19)),"",IF(COUNT(Calculations!C19:L19)&lt;3,"N/A",STDEV(Calculations!C19:L19)))</f>
        <v>0</v>
      </c>
    </row>
    <row r="20" spans="1:14" x14ac:dyDescent="0.25">
      <c r="A20" s="4" t="s">
        <v>18</v>
      </c>
      <c r="B20" s="16" t="str">
        <f>'Array Table'!B19</f>
        <v>SFO-1</v>
      </c>
      <c r="C20" s="52">
        <v>40</v>
      </c>
      <c r="D20" s="52">
        <v>40</v>
      </c>
      <c r="E20" s="52">
        <v>40</v>
      </c>
      <c r="F20" s="52"/>
      <c r="G20" s="52"/>
      <c r="H20" s="52"/>
      <c r="I20" s="52"/>
      <c r="J20" s="52"/>
      <c r="K20" s="52"/>
      <c r="L20" s="52"/>
      <c r="M20" s="54">
        <f>IF(ISERROR(AVERAGE(Calculations!C20:L20)),"",AVERAGE(Calculations!C20:L20))</f>
        <v>37</v>
      </c>
      <c r="N20" s="54">
        <f>IF(ISERROR(STDEV(Calculations!C20:L20)),"",IF(COUNT(Calculations!C20:L20)&lt;3,"N/A",STDEV(Calculations!C20:L20)))</f>
        <v>0</v>
      </c>
    </row>
    <row r="21" spans="1:14" x14ac:dyDescent="0.25">
      <c r="A21" s="4" t="s">
        <v>19</v>
      </c>
      <c r="B21" s="16" t="str">
        <f>'Array Table'!B20</f>
        <v>SHV</v>
      </c>
      <c r="C21" s="52">
        <v>40</v>
      </c>
      <c r="D21" s="52">
        <v>40</v>
      </c>
      <c r="E21" s="52">
        <v>40</v>
      </c>
      <c r="F21" s="52"/>
      <c r="G21" s="52"/>
      <c r="H21" s="52"/>
      <c r="I21" s="52"/>
      <c r="J21" s="52"/>
      <c r="K21" s="52"/>
      <c r="L21" s="52"/>
      <c r="M21" s="54">
        <f>IF(ISERROR(AVERAGE(Calculations!C21:L21)),"",AVERAGE(Calculations!C21:L21))</f>
        <v>37</v>
      </c>
      <c r="N21" s="54">
        <f>IF(ISERROR(STDEV(Calculations!C21:L21)),"",IF(COUNT(Calculations!C21:L21)&lt;3,"N/A",STDEV(Calculations!C21:L21)))</f>
        <v>0</v>
      </c>
    </row>
    <row r="22" spans="1:14" x14ac:dyDescent="0.25">
      <c r="A22" s="4" t="s">
        <v>20</v>
      </c>
      <c r="B22" s="16" t="str">
        <f>'Array Table'!B21</f>
        <v>SHV(156D)</v>
      </c>
      <c r="C22" s="52">
        <v>40</v>
      </c>
      <c r="D22" s="52">
        <v>40</v>
      </c>
      <c r="E22" s="52">
        <v>40</v>
      </c>
      <c r="F22" s="52"/>
      <c r="G22" s="52"/>
      <c r="H22" s="52"/>
      <c r="I22" s="52"/>
      <c r="J22" s="52"/>
      <c r="K22" s="52"/>
      <c r="L22" s="52"/>
      <c r="M22" s="54">
        <f>IF(ISERROR(AVERAGE(Calculations!C22:L22)),"",AVERAGE(Calculations!C22:L22))</f>
        <v>37</v>
      </c>
      <c r="N22" s="54">
        <f>IF(ISERROR(STDEV(Calculations!C22:L22)),"",IF(COUNT(Calculations!C22:L22)&lt;3,"N/A",STDEV(Calculations!C22:L22)))</f>
        <v>0</v>
      </c>
    </row>
    <row r="23" spans="1:14" x14ac:dyDescent="0.25">
      <c r="A23" s="4" t="s">
        <v>21</v>
      </c>
      <c r="B23" s="16" t="str">
        <f>'Array Table'!B22</f>
        <v>SHV(156G)</v>
      </c>
      <c r="C23" s="52">
        <v>40</v>
      </c>
      <c r="D23" s="52">
        <v>40</v>
      </c>
      <c r="E23" s="52">
        <v>40</v>
      </c>
      <c r="F23" s="52"/>
      <c r="G23" s="52"/>
      <c r="H23" s="52"/>
      <c r="I23" s="52"/>
      <c r="J23" s="52"/>
      <c r="K23" s="52"/>
      <c r="L23" s="52"/>
      <c r="M23" s="54">
        <f>IF(ISERROR(AVERAGE(Calculations!C23:L23)),"",AVERAGE(Calculations!C23:L23))</f>
        <v>37</v>
      </c>
      <c r="N23" s="54">
        <f>IF(ISERROR(STDEV(Calculations!C23:L23)),"",IF(COUNT(Calculations!C23:L23)&lt;3,"N/A",STDEV(Calculations!C23:L23)))</f>
        <v>0</v>
      </c>
    </row>
    <row r="24" spans="1:14" x14ac:dyDescent="0.25">
      <c r="A24" s="4" t="s">
        <v>22</v>
      </c>
      <c r="B24" s="16" t="str">
        <f>'Array Table'!B23</f>
        <v>SHV(238G240E)</v>
      </c>
      <c r="C24" s="52">
        <v>40</v>
      </c>
      <c r="D24" s="52">
        <v>40</v>
      </c>
      <c r="E24" s="52">
        <v>40</v>
      </c>
      <c r="F24" s="52"/>
      <c r="G24" s="52"/>
      <c r="H24" s="52"/>
      <c r="I24" s="52"/>
      <c r="J24" s="52"/>
      <c r="K24" s="52"/>
      <c r="L24" s="52"/>
      <c r="M24" s="54">
        <f>IF(ISERROR(AVERAGE(Calculations!C24:L24)),"",AVERAGE(Calculations!C24:L24))</f>
        <v>37</v>
      </c>
      <c r="N24" s="54">
        <f>IF(ISERROR(STDEV(Calculations!C24:L24)),"",IF(COUNT(Calculations!C24:L24)&lt;3,"N/A",STDEV(Calculations!C24:L24)))</f>
        <v>0</v>
      </c>
    </row>
    <row r="25" spans="1:14" x14ac:dyDescent="0.25">
      <c r="A25" s="4" t="s">
        <v>23</v>
      </c>
      <c r="B25" s="16" t="str">
        <f>'Array Table'!B24</f>
        <v>SHV(238G240K)</v>
      </c>
      <c r="C25" s="52">
        <v>40</v>
      </c>
      <c r="D25" s="52">
        <v>40</v>
      </c>
      <c r="E25" s="52">
        <v>40</v>
      </c>
      <c r="F25" s="52"/>
      <c r="G25" s="52"/>
      <c r="H25" s="52"/>
      <c r="I25" s="52"/>
      <c r="J25" s="52"/>
      <c r="K25" s="52"/>
      <c r="L25" s="52"/>
      <c r="M25" s="54">
        <f>IF(ISERROR(AVERAGE(Calculations!C25:L25)),"",AVERAGE(Calculations!C25:L25))</f>
        <v>37</v>
      </c>
      <c r="N25" s="54">
        <f>IF(ISERROR(STDEV(Calculations!C25:L25)),"",IF(COUNT(Calculations!C25:L25)&lt;3,"N/A",STDEV(Calculations!C25:L25)))</f>
        <v>0</v>
      </c>
    </row>
    <row r="26" spans="1:14" x14ac:dyDescent="0.25">
      <c r="A26" s="4" t="s">
        <v>24</v>
      </c>
      <c r="B26" s="16" t="str">
        <f>'Array Table'!B25</f>
        <v>SHV(238S240E)</v>
      </c>
      <c r="C26" s="52">
        <v>40</v>
      </c>
      <c r="D26" s="52">
        <v>40</v>
      </c>
      <c r="E26" s="52">
        <v>40</v>
      </c>
      <c r="F26" s="52"/>
      <c r="G26" s="52"/>
      <c r="H26" s="52"/>
      <c r="I26" s="52"/>
      <c r="J26" s="52"/>
      <c r="K26" s="52"/>
      <c r="L26" s="52"/>
      <c r="M26" s="54">
        <f>IF(ISERROR(AVERAGE(Calculations!C26:L26)),"",AVERAGE(Calculations!C26:L26))</f>
        <v>37</v>
      </c>
      <c r="N26" s="54">
        <f>IF(ISERROR(STDEV(Calculations!C26:L26)),"",IF(COUNT(Calculations!C26:L26)&lt;3,"N/A",STDEV(Calculations!C26:L26)))</f>
        <v>0</v>
      </c>
    </row>
    <row r="27" spans="1:14" x14ac:dyDescent="0.25">
      <c r="A27" s="4" t="s">
        <v>25</v>
      </c>
      <c r="B27" s="16" t="str">
        <f>'Array Table'!B26</f>
        <v>SHV(238S240K)</v>
      </c>
      <c r="C27" s="52">
        <v>40</v>
      </c>
      <c r="D27" s="52">
        <v>40</v>
      </c>
      <c r="E27" s="52">
        <v>40</v>
      </c>
      <c r="F27" s="52"/>
      <c r="G27" s="52"/>
      <c r="H27" s="52"/>
      <c r="I27" s="52"/>
      <c r="J27" s="52"/>
      <c r="K27" s="52"/>
      <c r="L27" s="52"/>
      <c r="M27" s="54">
        <f>IF(ISERROR(AVERAGE(Calculations!C27:L27)),"",AVERAGE(Calculations!C27:L27))</f>
        <v>37</v>
      </c>
      <c r="N27" s="54">
        <f>IF(ISERROR(STDEV(Calculations!C27:L27)),"",IF(COUNT(Calculations!C27:L27)&lt;3,"N/A",STDEV(Calculations!C27:L27)))</f>
        <v>0</v>
      </c>
    </row>
    <row r="28" spans="1:14" x14ac:dyDescent="0.25">
      <c r="A28" s="4" t="s">
        <v>26</v>
      </c>
      <c r="B28" s="16" t="str">
        <f>'Array Table'!B27</f>
        <v>SME</v>
      </c>
      <c r="C28" s="52">
        <v>40</v>
      </c>
      <c r="D28" s="52">
        <v>40</v>
      </c>
      <c r="E28" s="52">
        <v>40</v>
      </c>
      <c r="F28" s="52"/>
      <c r="G28" s="52"/>
      <c r="H28" s="52"/>
      <c r="I28" s="52"/>
      <c r="J28" s="52"/>
      <c r="K28" s="52"/>
      <c r="L28" s="52"/>
      <c r="M28" s="54">
        <f>IF(ISERROR(AVERAGE(Calculations!C28:L28)),"",AVERAGE(Calculations!C28:L28))</f>
        <v>37</v>
      </c>
      <c r="N28" s="54">
        <f>IF(ISERROR(STDEV(Calculations!C28:L28)),"",IF(COUNT(Calculations!C28:L28)&lt;3,"N/A",STDEV(Calculations!C28:L28)))</f>
        <v>0</v>
      </c>
    </row>
    <row r="29" spans="1:14" x14ac:dyDescent="0.25">
      <c r="A29" s="4" t="s">
        <v>27</v>
      </c>
      <c r="B29" s="16" t="str">
        <f>'Array Table'!B28</f>
        <v>TLA-1</v>
      </c>
      <c r="C29" s="52">
        <v>40</v>
      </c>
      <c r="D29" s="52">
        <v>40</v>
      </c>
      <c r="E29" s="52">
        <v>40</v>
      </c>
      <c r="F29" s="52"/>
      <c r="G29" s="52"/>
      <c r="H29" s="52"/>
      <c r="I29" s="52"/>
      <c r="J29" s="52"/>
      <c r="K29" s="52"/>
      <c r="L29" s="52"/>
      <c r="M29" s="54">
        <f>IF(ISERROR(AVERAGE(Calculations!C29:L29)),"",AVERAGE(Calculations!C29:L29))</f>
        <v>37</v>
      </c>
      <c r="N29" s="54">
        <f>IF(ISERROR(STDEV(Calculations!C29:L29)),"",IF(COUNT(Calculations!C29:L29)&lt;3,"N/A",STDEV(Calculations!C29:L29)))</f>
        <v>0</v>
      </c>
    </row>
    <row r="30" spans="1:14" x14ac:dyDescent="0.25">
      <c r="A30" s="4" t="s">
        <v>28</v>
      </c>
      <c r="B30" s="16" t="str">
        <f>'Array Table'!B29</f>
        <v>VEB</v>
      </c>
      <c r="C30" s="52">
        <v>40</v>
      </c>
      <c r="D30" s="52">
        <v>40</v>
      </c>
      <c r="E30" s="52">
        <v>40</v>
      </c>
      <c r="F30" s="52"/>
      <c r="G30" s="52"/>
      <c r="H30" s="52"/>
      <c r="I30" s="52"/>
      <c r="J30" s="52"/>
      <c r="K30" s="52"/>
      <c r="L30" s="52"/>
      <c r="M30" s="54">
        <f>IF(ISERROR(AVERAGE(Calculations!C30:L30)),"",AVERAGE(Calculations!C30:L30))</f>
        <v>37</v>
      </c>
      <c r="N30" s="54">
        <f>IF(ISERROR(STDEV(Calculations!C30:L30)),"",IF(COUNT(Calculations!C30:L30)&lt;3,"N/A",STDEV(Calculations!C30:L30)))</f>
        <v>0</v>
      </c>
    </row>
    <row r="31" spans="1:14" x14ac:dyDescent="0.25">
      <c r="A31" s="4" t="s">
        <v>29</v>
      </c>
      <c r="B31" s="16" t="str">
        <f>'Array Table'!B30</f>
        <v>ccrA</v>
      </c>
      <c r="C31" s="52">
        <v>40</v>
      </c>
      <c r="D31" s="52">
        <v>40</v>
      </c>
      <c r="E31" s="52">
        <v>40</v>
      </c>
      <c r="F31" s="52"/>
      <c r="G31" s="52"/>
      <c r="H31" s="52"/>
      <c r="I31" s="52"/>
      <c r="J31" s="52"/>
      <c r="K31" s="52"/>
      <c r="L31" s="52"/>
      <c r="M31" s="54">
        <f>IF(ISERROR(AVERAGE(Calculations!C31:L31)),"",AVERAGE(Calculations!C31:L31))</f>
        <v>37</v>
      </c>
      <c r="N31" s="54">
        <f>IF(ISERROR(STDEV(Calculations!C31:L31)),"",IF(COUNT(Calculations!C31:L31)&lt;3,"N/A",STDEV(Calculations!C31:L31)))</f>
        <v>0</v>
      </c>
    </row>
    <row r="32" spans="1:14" x14ac:dyDescent="0.25">
      <c r="A32" s="4" t="s">
        <v>30</v>
      </c>
      <c r="B32" s="16" t="str">
        <f>'Array Table'!B31</f>
        <v>IMP-1 group</v>
      </c>
      <c r="C32" s="52">
        <v>40</v>
      </c>
      <c r="D32" s="52">
        <v>40</v>
      </c>
      <c r="E32" s="52">
        <v>40</v>
      </c>
      <c r="F32" s="52"/>
      <c r="G32" s="52"/>
      <c r="H32" s="52"/>
      <c r="I32" s="52"/>
      <c r="J32" s="52"/>
      <c r="K32" s="52"/>
      <c r="L32" s="52"/>
      <c r="M32" s="54">
        <f>IF(ISERROR(AVERAGE(Calculations!C32:L32)),"",AVERAGE(Calculations!C32:L32))</f>
        <v>37</v>
      </c>
      <c r="N32" s="54">
        <f>IF(ISERROR(STDEV(Calculations!C32:L32)),"",IF(COUNT(Calculations!C32:L32)&lt;3,"N/A",STDEV(Calculations!C32:L32)))</f>
        <v>0</v>
      </c>
    </row>
    <row r="33" spans="1:14" x14ac:dyDescent="0.25">
      <c r="A33" s="4" t="s">
        <v>31</v>
      </c>
      <c r="B33" s="16" t="str">
        <f>'Array Table'!B32</f>
        <v>IMP-12 group</v>
      </c>
      <c r="C33" s="52">
        <v>40</v>
      </c>
      <c r="D33" s="52">
        <v>38</v>
      </c>
      <c r="E33" s="52">
        <v>40</v>
      </c>
      <c r="F33" s="52"/>
      <c r="G33" s="52"/>
      <c r="H33" s="52"/>
      <c r="I33" s="52"/>
      <c r="J33" s="52"/>
      <c r="K33" s="52"/>
      <c r="L33" s="52"/>
      <c r="M33" s="54">
        <f>IF(ISERROR(AVERAGE(Calculations!C33:L33)),"",AVERAGE(Calculations!C33:L33))</f>
        <v>37</v>
      </c>
      <c r="N33" s="54">
        <f>IF(ISERROR(STDEV(Calculations!C33:L33)),"",IF(COUNT(Calculations!C33:L33)&lt;3,"N/A",STDEV(Calculations!C33:L33)))</f>
        <v>0</v>
      </c>
    </row>
    <row r="34" spans="1:14" x14ac:dyDescent="0.25">
      <c r="A34" s="4" t="s">
        <v>32</v>
      </c>
      <c r="B34" s="16" t="str">
        <f>'Array Table'!B33</f>
        <v>IMP-2 group</v>
      </c>
      <c r="C34" s="52">
        <v>40</v>
      </c>
      <c r="D34" s="52">
        <v>40</v>
      </c>
      <c r="E34" s="52">
        <v>40</v>
      </c>
      <c r="F34" s="52"/>
      <c r="G34" s="52"/>
      <c r="H34" s="52"/>
      <c r="I34" s="52"/>
      <c r="J34" s="52"/>
      <c r="K34" s="52"/>
      <c r="L34" s="52"/>
      <c r="M34" s="54">
        <f>IF(ISERROR(AVERAGE(Calculations!C34:L34)),"",AVERAGE(Calculations!C34:L34))</f>
        <v>37</v>
      </c>
      <c r="N34" s="54">
        <f>IF(ISERROR(STDEV(Calculations!C34:L34)),"",IF(COUNT(Calculations!C34:L34)&lt;3,"N/A",STDEV(Calculations!C34:L34)))</f>
        <v>0</v>
      </c>
    </row>
    <row r="35" spans="1:14" x14ac:dyDescent="0.25">
      <c r="A35" s="4" t="s">
        <v>33</v>
      </c>
      <c r="B35" s="16" t="str">
        <f>'Array Table'!B34</f>
        <v>IMP-5 group</v>
      </c>
      <c r="C35" s="52">
        <v>40</v>
      </c>
      <c r="D35" s="52">
        <v>40</v>
      </c>
      <c r="E35" s="52">
        <v>40</v>
      </c>
      <c r="F35" s="52"/>
      <c r="G35" s="52"/>
      <c r="H35" s="52"/>
      <c r="I35" s="52"/>
      <c r="J35" s="52"/>
      <c r="K35" s="52"/>
      <c r="L35" s="52"/>
      <c r="M35" s="54">
        <f>IF(ISERROR(AVERAGE(Calculations!C35:L35)),"",AVERAGE(Calculations!C35:L35))</f>
        <v>37</v>
      </c>
      <c r="N35" s="54">
        <f>IF(ISERROR(STDEV(Calculations!C35:L35)),"",IF(COUNT(Calculations!C35:L35)&lt;3,"N/A",STDEV(Calculations!C35:L35)))</f>
        <v>0</v>
      </c>
    </row>
    <row r="36" spans="1:14" x14ac:dyDescent="0.25">
      <c r="A36" s="4" t="s">
        <v>34</v>
      </c>
      <c r="B36" s="16" t="str">
        <f>'Array Table'!B35</f>
        <v>NDM</v>
      </c>
      <c r="C36" s="52">
        <v>35</v>
      </c>
      <c r="D36" s="52">
        <v>37</v>
      </c>
      <c r="E36" s="52">
        <v>37</v>
      </c>
      <c r="F36" s="52"/>
      <c r="G36" s="52"/>
      <c r="H36" s="52"/>
      <c r="I36" s="52"/>
      <c r="J36" s="52"/>
      <c r="K36" s="52"/>
      <c r="L36" s="52"/>
      <c r="M36" s="54">
        <f>IF(ISERROR(AVERAGE(Calculations!C36:L36)),"",AVERAGE(Calculations!C36:L36))</f>
        <v>36.333333333333336</v>
      </c>
      <c r="N36" s="54">
        <f>IF(ISERROR(STDEV(Calculations!C36:L36)),"",IF(COUNT(Calculations!C36:L36)&lt;3,"N/A",STDEV(Calculations!C36:L36)))</f>
        <v>1.1547005383792517</v>
      </c>
    </row>
    <row r="37" spans="1:14" x14ac:dyDescent="0.25">
      <c r="A37" s="4" t="s">
        <v>35</v>
      </c>
      <c r="B37" s="16" t="str">
        <f>'Array Table'!B36</f>
        <v>VIM-1 group</v>
      </c>
      <c r="C37" s="52">
        <v>40</v>
      </c>
      <c r="D37" s="52">
        <v>40</v>
      </c>
      <c r="E37" s="52">
        <v>40</v>
      </c>
      <c r="F37" s="52"/>
      <c r="G37" s="52"/>
      <c r="H37" s="52"/>
      <c r="I37" s="52"/>
      <c r="J37" s="52"/>
      <c r="K37" s="52"/>
      <c r="L37" s="52"/>
      <c r="M37" s="54">
        <f>IF(ISERROR(AVERAGE(Calculations!C37:L37)),"",AVERAGE(Calculations!C37:L37))</f>
        <v>37</v>
      </c>
      <c r="N37" s="54">
        <f>IF(ISERROR(STDEV(Calculations!C37:L37)),"",IF(COUNT(Calculations!C37:L37)&lt;3,"N/A",STDEV(Calculations!C37:L37)))</f>
        <v>0</v>
      </c>
    </row>
    <row r="38" spans="1:14" x14ac:dyDescent="0.25">
      <c r="A38" s="4" t="s">
        <v>36</v>
      </c>
      <c r="B38" s="16" t="str">
        <f>'Array Table'!B37</f>
        <v>VIM-13</v>
      </c>
      <c r="C38" s="52">
        <v>40</v>
      </c>
      <c r="D38" s="52">
        <v>40</v>
      </c>
      <c r="E38" s="52">
        <v>40</v>
      </c>
      <c r="F38" s="52"/>
      <c r="G38" s="52"/>
      <c r="H38" s="52"/>
      <c r="I38" s="52"/>
      <c r="J38" s="52"/>
      <c r="K38" s="52"/>
      <c r="L38" s="52"/>
      <c r="M38" s="54">
        <f>IF(ISERROR(AVERAGE(Calculations!C38:L38)),"",AVERAGE(Calculations!C38:L38))</f>
        <v>37</v>
      </c>
      <c r="N38" s="54">
        <f>IF(ISERROR(STDEV(Calculations!C38:L38)),"",IF(COUNT(Calculations!C38:L38)&lt;3,"N/A",STDEV(Calculations!C38:L38)))</f>
        <v>0</v>
      </c>
    </row>
    <row r="39" spans="1:14" x14ac:dyDescent="0.25">
      <c r="A39" s="5" t="s">
        <v>99</v>
      </c>
      <c r="B39" s="16" t="str">
        <f>'Array Table'!B38</f>
        <v>VIM-7</v>
      </c>
      <c r="C39" s="52">
        <v>33</v>
      </c>
      <c r="D39" s="52">
        <v>34</v>
      </c>
      <c r="E39" s="52">
        <v>34</v>
      </c>
      <c r="F39" s="52"/>
      <c r="G39" s="52"/>
      <c r="H39" s="52"/>
      <c r="I39" s="52"/>
      <c r="J39" s="52"/>
      <c r="K39" s="52"/>
      <c r="L39" s="52"/>
      <c r="M39" s="54">
        <f>IF(ISERROR(AVERAGE(Calculations!C39:L39)),"",AVERAGE(Calculations!C39:L39))</f>
        <v>33.666666666666664</v>
      </c>
      <c r="N39" s="54">
        <f>IF(ISERROR(STDEV(Calculations!C39:L39)),"",IF(COUNT(Calculations!C39:L39)&lt;3,"N/A",STDEV(Calculations!C39:L39)))</f>
        <v>0.57735026918962584</v>
      </c>
    </row>
    <row r="40" spans="1:14" x14ac:dyDescent="0.25">
      <c r="A40" s="5" t="s">
        <v>37</v>
      </c>
      <c r="B40" s="16" t="str">
        <f>'Array Table'!B39</f>
        <v>ACC-1 group</v>
      </c>
      <c r="C40" s="52">
        <v>40</v>
      </c>
      <c r="D40" s="52">
        <v>40</v>
      </c>
      <c r="E40" s="52">
        <v>40</v>
      </c>
      <c r="F40" s="52"/>
      <c r="G40" s="52"/>
      <c r="H40" s="52"/>
      <c r="I40" s="52"/>
      <c r="J40" s="52"/>
      <c r="K40" s="52"/>
      <c r="L40" s="52"/>
      <c r="M40" s="54">
        <f>IF(ISERROR(AVERAGE(Calculations!C40:L40)),"",AVERAGE(Calculations!C40:L40))</f>
        <v>37</v>
      </c>
      <c r="N40" s="54">
        <f>IF(ISERROR(STDEV(Calculations!C40:L40)),"",IF(COUNT(Calculations!C40:L40)&lt;3,"N/A",STDEV(Calculations!C40:L40)))</f>
        <v>0</v>
      </c>
    </row>
    <row r="41" spans="1:14" x14ac:dyDescent="0.25">
      <c r="A41" s="5" t="s">
        <v>38</v>
      </c>
      <c r="B41" s="16" t="str">
        <f>'Array Table'!B40</f>
        <v>ACC-3</v>
      </c>
      <c r="C41" s="52">
        <v>40</v>
      </c>
      <c r="D41" s="52">
        <v>40</v>
      </c>
      <c r="E41" s="52">
        <v>40</v>
      </c>
      <c r="F41" s="52"/>
      <c r="G41" s="52"/>
      <c r="H41" s="52"/>
      <c r="I41" s="52"/>
      <c r="J41" s="52"/>
      <c r="K41" s="52"/>
      <c r="L41" s="52"/>
      <c r="M41" s="54">
        <f>IF(ISERROR(AVERAGE(Calculations!C41:L41)),"",AVERAGE(Calculations!C41:L41))</f>
        <v>37</v>
      </c>
      <c r="N41" s="54">
        <f>IF(ISERROR(STDEV(Calculations!C41:L41)),"",IF(COUNT(Calculations!C41:L41)&lt;3,"N/A",STDEV(Calculations!C41:L41)))</f>
        <v>0</v>
      </c>
    </row>
    <row r="42" spans="1:14" x14ac:dyDescent="0.25">
      <c r="A42" s="5" t="s">
        <v>39</v>
      </c>
      <c r="B42" s="16" t="str">
        <f>'Array Table'!B41</f>
        <v>ACT 5/7 group</v>
      </c>
      <c r="C42" s="52">
        <v>32</v>
      </c>
      <c r="D42" s="52">
        <v>32</v>
      </c>
      <c r="E42" s="52">
        <v>29</v>
      </c>
      <c r="F42" s="52"/>
      <c r="G42" s="52"/>
      <c r="H42" s="52"/>
      <c r="I42" s="52"/>
      <c r="J42" s="52"/>
      <c r="K42" s="52"/>
      <c r="L42" s="52"/>
      <c r="M42" s="54">
        <f>IF(ISERROR(AVERAGE(Calculations!C42:L42)),"",AVERAGE(Calculations!C42:L42))</f>
        <v>31</v>
      </c>
      <c r="N42" s="54">
        <f>IF(ISERROR(STDEV(Calculations!C42:L42)),"",IF(COUNT(Calculations!C42:L42)&lt;3,"N/A",STDEV(Calculations!C42:L42)))</f>
        <v>1.7320508075688772</v>
      </c>
    </row>
    <row r="43" spans="1:14" x14ac:dyDescent="0.25">
      <c r="A43" s="5" t="s">
        <v>40</v>
      </c>
      <c r="B43" s="16" t="str">
        <f>'Array Table'!B42</f>
        <v>ACT-1 group</v>
      </c>
      <c r="C43" s="52">
        <v>40</v>
      </c>
      <c r="D43" s="52">
        <v>40</v>
      </c>
      <c r="E43" s="52">
        <v>32</v>
      </c>
      <c r="F43" s="52"/>
      <c r="G43" s="52"/>
      <c r="H43" s="52"/>
      <c r="I43" s="52"/>
      <c r="J43" s="52"/>
      <c r="K43" s="52"/>
      <c r="L43" s="52"/>
      <c r="M43" s="54">
        <f>IF(ISERROR(AVERAGE(Calculations!C43:L43)),"",AVERAGE(Calculations!C43:L43))</f>
        <v>35.333333333333336</v>
      </c>
      <c r="N43" s="54">
        <f>IF(ISERROR(STDEV(Calculations!C43:L43)),"",IF(COUNT(Calculations!C43:L43)&lt;3,"N/A",STDEV(Calculations!C43:L43)))</f>
        <v>2.8867513459481287</v>
      </c>
    </row>
    <row r="44" spans="1:14" x14ac:dyDescent="0.25">
      <c r="A44" s="5" t="s">
        <v>41</v>
      </c>
      <c r="B44" s="16" t="str">
        <f>'Array Table'!B43</f>
        <v>CFE-1</v>
      </c>
      <c r="C44" s="52">
        <v>35</v>
      </c>
      <c r="D44" s="52">
        <v>32</v>
      </c>
      <c r="E44" s="52">
        <v>36</v>
      </c>
      <c r="F44" s="52"/>
      <c r="G44" s="52"/>
      <c r="H44" s="52"/>
      <c r="I44" s="52"/>
      <c r="J44" s="52"/>
      <c r="K44" s="52"/>
      <c r="L44" s="52"/>
      <c r="M44" s="54">
        <f>IF(ISERROR(AVERAGE(Calculations!C44:L44)),"",AVERAGE(Calculations!C44:L44))</f>
        <v>34.333333333333336</v>
      </c>
      <c r="N44" s="54">
        <f>IF(ISERROR(STDEV(Calculations!C44:L44)),"",IF(COUNT(Calculations!C44:L44)&lt;3,"N/A",STDEV(Calculations!C44:L44)))</f>
        <v>2.0816659994661326</v>
      </c>
    </row>
    <row r="45" spans="1:14" x14ac:dyDescent="0.25">
      <c r="A45" s="5" t="s">
        <v>42</v>
      </c>
      <c r="B45" s="16" t="str">
        <f>'Array Table'!B44</f>
        <v>CMY-10 Group</v>
      </c>
      <c r="C45" s="52">
        <v>40</v>
      </c>
      <c r="D45" s="52">
        <v>40</v>
      </c>
      <c r="E45" s="52">
        <v>30</v>
      </c>
      <c r="F45" s="52"/>
      <c r="G45" s="52"/>
      <c r="H45" s="52"/>
      <c r="I45" s="52"/>
      <c r="J45" s="52"/>
      <c r="K45" s="52"/>
      <c r="L45" s="52"/>
      <c r="M45" s="54">
        <f>IF(ISERROR(AVERAGE(Calculations!C45:L45)),"",AVERAGE(Calculations!C45:L45))</f>
        <v>34.666666666666664</v>
      </c>
      <c r="N45" s="54">
        <f>IF(ISERROR(STDEV(Calculations!C45:L45)),"",IF(COUNT(Calculations!C45:L45)&lt;3,"N/A",STDEV(Calculations!C45:L45)))</f>
        <v>4.0414518843273806</v>
      </c>
    </row>
    <row r="46" spans="1:14" x14ac:dyDescent="0.25">
      <c r="A46" s="5" t="s">
        <v>43</v>
      </c>
      <c r="B46" s="16" t="str">
        <f>'Array Table'!B45</f>
        <v>DHA</v>
      </c>
      <c r="C46" s="52">
        <v>40</v>
      </c>
      <c r="D46" s="52">
        <v>40</v>
      </c>
      <c r="E46" s="52">
        <v>40</v>
      </c>
      <c r="F46" s="52"/>
      <c r="G46" s="52"/>
      <c r="H46" s="52"/>
      <c r="I46" s="52"/>
      <c r="J46" s="52"/>
      <c r="K46" s="52"/>
      <c r="L46" s="52"/>
      <c r="M46" s="54">
        <f>IF(ISERROR(AVERAGE(Calculations!C46:L46)),"",AVERAGE(Calculations!C46:L46))</f>
        <v>37</v>
      </c>
      <c r="N46" s="54">
        <f>IF(ISERROR(STDEV(Calculations!C46:L46)),"",IF(COUNT(Calculations!C46:L46)&lt;3,"N/A",STDEV(Calculations!C46:L46)))</f>
        <v>0</v>
      </c>
    </row>
    <row r="47" spans="1:14" x14ac:dyDescent="0.25">
      <c r="A47" s="5" t="s">
        <v>44</v>
      </c>
      <c r="B47" s="16" t="str">
        <f>'Array Table'!B46</f>
        <v>FOX</v>
      </c>
      <c r="C47" s="52">
        <v>40</v>
      </c>
      <c r="D47" s="52">
        <v>40</v>
      </c>
      <c r="E47" s="52">
        <v>40</v>
      </c>
      <c r="F47" s="52"/>
      <c r="G47" s="52"/>
      <c r="H47" s="52"/>
      <c r="I47" s="52"/>
      <c r="J47" s="52"/>
      <c r="K47" s="52"/>
      <c r="L47" s="52"/>
      <c r="M47" s="54">
        <f>IF(ISERROR(AVERAGE(Calculations!C47:L47)),"",AVERAGE(Calculations!C47:L47))</f>
        <v>37</v>
      </c>
      <c r="N47" s="54">
        <f>IF(ISERROR(STDEV(Calculations!C47:L47)),"",IF(COUNT(Calculations!C47:L47)&lt;3,"N/A",STDEV(Calculations!C47:L47)))</f>
        <v>0</v>
      </c>
    </row>
    <row r="48" spans="1:14" x14ac:dyDescent="0.25">
      <c r="A48" s="5" t="s">
        <v>45</v>
      </c>
      <c r="B48" s="16" t="str">
        <f>'Array Table'!B47</f>
        <v>LAT</v>
      </c>
      <c r="C48" s="52">
        <v>33</v>
      </c>
      <c r="D48" s="52">
        <v>40</v>
      </c>
      <c r="E48" s="52">
        <v>38</v>
      </c>
      <c r="F48" s="52"/>
      <c r="G48" s="52"/>
      <c r="H48" s="52"/>
      <c r="I48" s="52"/>
      <c r="J48" s="52"/>
      <c r="K48" s="52"/>
      <c r="L48" s="52"/>
      <c r="M48" s="54">
        <f>IF(ISERROR(AVERAGE(Calculations!C48:L48)),"",AVERAGE(Calculations!C48:L48))</f>
        <v>35.666666666666664</v>
      </c>
      <c r="N48" s="54">
        <f>IF(ISERROR(STDEV(Calculations!C48:L48)),"",IF(COUNT(Calculations!C48:L48)&lt;3,"N/A",STDEV(Calculations!C48:L48)))</f>
        <v>2.3094010767585029</v>
      </c>
    </row>
    <row r="49" spans="1:14" x14ac:dyDescent="0.25">
      <c r="A49" s="5" t="s">
        <v>46</v>
      </c>
      <c r="B49" s="16" t="str">
        <f>'Array Table'!B48</f>
        <v>MIR</v>
      </c>
      <c r="C49" s="52">
        <v>40</v>
      </c>
      <c r="D49" s="52">
        <v>40</v>
      </c>
      <c r="E49" s="52">
        <v>40</v>
      </c>
      <c r="F49" s="52"/>
      <c r="G49" s="52"/>
      <c r="H49" s="52"/>
      <c r="I49" s="52"/>
      <c r="J49" s="52"/>
      <c r="K49" s="52"/>
      <c r="L49" s="52"/>
      <c r="M49" s="54">
        <f>IF(ISERROR(AVERAGE(Calculations!C49:L49)),"",AVERAGE(Calculations!C49:L49))</f>
        <v>37</v>
      </c>
      <c r="N49" s="54">
        <f>IF(ISERROR(STDEV(Calculations!C49:L49)),"",IF(COUNT(Calculations!C49:L49)&lt;3,"N/A",STDEV(Calculations!C49:L49)))</f>
        <v>0</v>
      </c>
    </row>
    <row r="50" spans="1:14" x14ac:dyDescent="0.25">
      <c r="A50" s="5" t="s">
        <v>47</v>
      </c>
      <c r="B50" s="16" t="str">
        <f>'Array Table'!B49</f>
        <v>MOX</v>
      </c>
      <c r="C50" s="52">
        <v>40</v>
      </c>
      <c r="D50" s="52">
        <v>40</v>
      </c>
      <c r="E50" s="52">
        <v>40</v>
      </c>
      <c r="F50" s="52"/>
      <c r="G50" s="52"/>
      <c r="H50" s="52"/>
      <c r="I50" s="52"/>
      <c r="J50" s="52"/>
      <c r="K50" s="52"/>
      <c r="L50" s="52"/>
      <c r="M50" s="54">
        <f>IF(ISERROR(AVERAGE(Calculations!C50:L50)),"",AVERAGE(Calculations!C50:L50))</f>
        <v>37</v>
      </c>
      <c r="N50" s="54">
        <f>IF(ISERROR(STDEV(Calculations!C50:L50)),"",IF(COUNT(Calculations!C50:L50)&lt;3,"N/A",STDEV(Calculations!C50:L50)))</f>
        <v>0</v>
      </c>
    </row>
    <row r="51" spans="1:14" x14ac:dyDescent="0.25">
      <c r="A51" s="5" t="s">
        <v>48</v>
      </c>
      <c r="B51" s="16" t="str">
        <f>'Array Table'!B50</f>
        <v>OXA-10 Group</v>
      </c>
      <c r="C51" s="52">
        <v>40</v>
      </c>
      <c r="D51" s="52">
        <v>40</v>
      </c>
      <c r="E51" s="52">
        <v>40</v>
      </c>
      <c r="F51" s="52"/>
      <c r="G51" s="52"/>
      <c r="H51" s="52"/>
      <c r="I51" s="52"/>
      <c r="J51" s="52"/>
      <c r="K51" s="52"/>
      <c r="L51" s="52"/>
      <c r="M51" s="54">
        <f>IF(ISERROR(AVERAGE(Calculations!C51:L51)),"",AVERAGE(Calculations!C51:L51))</f>
        <v>37</v>
      </c>
      <c r="N51" s="54">
        <f>IF(ISERROR(STDEV(Calculations!C51:L51)),"",IF(COUNT(Calculations!C51:L51)&lt;3,"N/A",STDEV(Calculations!C51:L51)))</f>
        <v>0</v>
      </c>
    </row>
    <row r="52" spans="1:14" x14ac:dyDescent="0.25">
      <c r="A52" s="5" t="s">
        <v>49</v>
      </c>
      <c r="B52" s="16" t="str">
        <f>'Array Table'!B51</f>
        <v>OXA-18</v>
      </c>
      <c r="C52" s="52">
        <v>40</v>
      </c>
      <c r="D52" s="52">
        <v>40</v>
      </c>
      <c r="E52" s="52">
        <v>40</v>
      </c>
      <c r="F52" s="52"/>
      <c r="G52" s="52"/>
      <c r="H52" s="52"/>
      <c r="I52" s="52"/>
      <c r="J52" s="52"/>
      <c r="K52" s="52"/>
      <c r="L52" s="52"/>
      <c r="M52" s="54">
        <f>IF(ISERROR(AVERAGE(Calculations!C52:L52)),"",AVERAGE(Calculations!C52:L52))</f>
        <v>37</v>
      </c>
      <c r="N52" s="54">
        <f>IF(ISERROR(STDEV(Calculations!C52:L52)),"",IF(COUNT(Calculations!C52:L52)&lt;3,"N/A",STDEV(Calculations!C52:L52)))</f>
        <v>0</v>
      </c>
    </row>
    <row r="53" spans="1:14" x14ac:dyDescent="0.25">
      <c r="A53" s="5" t="s">
        <v>50</v>
      </c>
      <c r="B53" s="16" t="str">
        <f>'Array Table'!B52</f>
        <v>OXA-2 Group</v>
      </c>
      <c r="C53" s="52">
        <v>40</v>
      </c>
      <c r="D53" s="52">
        <v>40</v>
      </c>
      <c r="E53" s="52">
        <v>40</v>
      </c>
      <c r="F53" s="52"/>
      <c r="G53" s="52"/>
      <c r="H53" s="52"/>
      <c r="I53" s="52"/>
      <c r="J53" s="52"/>
      <c r="K53" s="52"/>
      <c r="L53" s="52"/>
      <c r="M53" s="54">
        <f>IF(ISERROR(AVERAGE(Calculations!C53:L53)),"",AVERAGE(Calculations!C53:L53))</f>
        <v>37</v>
      </c>
      <c r="N53" s="54">
        <f>IF(ISERROR(STDEV(Calculations!C53:L53)),"",IF(COUNT(Calculations!C53:L53)&lt;3,"N/A",STDEV(Calculations!C53:L53)))</f>
        <v>0</v>
      </c>
    </row>
    <row r="54" spans="1:14" x14ac:dyDescent="0.25">
      <c r="A54" s="5" t="s">
        <v>51</v>
      </c>
      <c r="B54" s="16" t="str">
        <f>'Array Table'!B53</f>
        <v>OXA-23 Group</v>
      </c>
      <c r="C54" s="52">
        <v>40</v>
      </c>
      <c r="D54" s="52">
        <v>40</v>
      </c>
      <c r="E54" s="52">
        <v>40</v>
      </c>
      <c r="F54" s="52"/>
      <c r="G54" s="52"/>
      <c r="H54" s="52"/>
      <c r="I54" s="52"/>
      <c r="J54" s="52"/>
      <c r="K54" s="52"/>
      <c r="L54" s="52"/>
      <c r="M54" s="54">
        <f>IF(ISERROR(AVERAGE(Calculations!C54:L54)),"",AVERAGE(Calculations!C54:L54))</f>
        <v>37</v>
      </c>
      <c r="N54" s="54">
        <f>IF(ISERROR(STDEV(Calculations!C54:L54)),"",IF(COUNT(Calculations!C54:L54)&lt;3,"N/A",STDEV(Calculations!C54:L54)))</f>
        <v>0</v>
      </c>
    </row>
    <row r="55" spans="1:14" x14ac:dyDescent="0.25">
      <c r="A55" s="5" t="s">
        <v>52</v>
      </c>
      <c r="B55" s="16" t="str">
        <f>'Array Table'!B54</f>
        <v>OXA-24 Group</v>
      </c>
      <c r="C55" s="52">
        <v>40</v>
      </c>
      <c r="D55" s="52">
        <v>40</v>
      </c>
      <c r="E55" s="52">
        <v>40</v>
      </c>
      <c r="F55" s="52"/>
      <c r="G55" s="52"/>
      <c r="H55" s="52"/>
      <c r="I55" s="52"/>
      <c r="J55" s="52"/>
      <c r="K55" s="52"/>
      <c r="L55" s="52"/>
      <c r="M55" s="54">
        <f>IF(ISERROR(AVERAGE(Calculations!C55:L55)),"",AVERAGE(Calculations!C55:L55))</f>
        <v>37</v>
      </c>
      <c r="N55" s="54">
        <f>IF(ISERROR(STDEV(Calculations!C55:L55)),"",IF(COUNT(Calculations!C55:L55)&lt;3,"N/A",STDEV(Calculations!C55:L55)))</f>
        <v>0</v>
      </c>
    </row>
    <row r="56" spans="1:14" x14ac:dyDescent="0.25">
      <c r="A56" s="5" t="s">
        <v>53</v>
      </c>
      <c r="B56" s="16" t="str">
        <f>'Array Table'!B55</f>
        <v>OXA-45</v>
      </c>
      <c r="C56" s="52">
        <v>40</v>
      </c>
      <c r="D56" s="52">
        <v>40</v>
      </c>
      <c r="E56" s="52">
        <v>40</v>
      </c>
      <c r="F56" s="52"/>
      <c r="G56" s="52"/>
      <c r="H56" s="52"/>
      <c r="I56" s="52"/>
      <c r="J56" s="52"/>
      <c r="K56" s="52"/>
      <c r="L56" s="52"/>
      <c r="M56" s="54">
        <f>IF(ISERROR(AVERAGE(Calculations!C56:L56)),"",AVERAGE(Calculations!C56:L56))</f>
        <v>37</v>
      </c>
      <c r="N56" s="54">
        <f>IF(ISERROR(STDEV(Calculations!C56:L56)),"",IF(COUNT(Calculations!C56:L56)&lt;3,"N/A",STDEV(Calculations!C56:L56)))</f>
        <v>0</v>
      </c>
    </row>
    <row r="57" spans="1:14" x14ac:dyDescent="0.25">
      <c r="A57" s="5" t="s">
        <v>54</v>
      </c>
      <c r="B57" s="16" t="str">
        <f>'Array Table'!B56</f>
        <v>OXA-48 Group</v>
      </c>
      <c r="C57" s="52">
        <v>40</v>
      </c>
      <c r="D57" s="52">
        <v>40</v>
      </c>
      <c r="E57" s="52">
        <v>40</v>
      </c>
      <c r="F57" s="52"/>
      <c r="G57" s="52"/>
      <c r="H57" s="52"/>
      <c r="I57" s="52"/>
      <c r="J57" s="52"/>
      <c r="K57" s="52"/>
      <c r="L57" s="52"/>
      <c r="M57" s="54">
        <f>IF(ISERROR(AVERAGE(Calculations!C57:L57)),"",AVERAGE(Calculations!C57:L57))</f>
        <v>37</v>
      </c>
      <c r="N57" s="54">
        <f>IF(ISERROR(STDEV(Calculations!C57:L57)),"",IF(COUNT(Calculations!C57:L57)&lt;3,"N/A",STDEV(Calculations!C57:L57)))</f>
        <v>0</v>
      </c>
    </row>
    <row r="58" spans="1:14" x14ac:dyDescent="0.25">
      <c r="A58" s="5" t="s">
        <v>55</v>
      </c>
      <c r="B58" s="16" t="str">
        <f>'Array Table'!B57</f>
        <v>OXA-50 Group</v>
      </c>
      <c r="C58" s="52">
        <v>40</v>
      </c>
      <c r="D58" s="52">
        <v>40</v>
      </c>
      <c r="E58" s="52">
        <v>40</v>
      </c>
      <c r="F58" s="52"/>
      <c r="G58" s="52"/>
      <c r="H58" s="52"/>
      <c r="I58" s="52"/>
      <c r="J58" s="52"/>
      <c r="K58" s="52"/>
      <c r="L58" s="52"/>
      <c r="M58" s="54">
        <f>IF(ISERROR(AVERAGE(Calculations!C58:L58)),"",AVERAGE(Calculations!C58:L58))</f>
        <v>37</v>
      </c>
      <c r="N58" s="54">
        <f>IF(ISERROR(STDEV(Calculations!C58:L58)),"",IF(COUNT(Calculations!C58:L58)&lt;3,"N/A",STDEV(Calculations!C58:L58)))</f>
        <v>0</v>
      </c>
    </row>
    <row r="59" spans="1:14" x14ac:dyDescent="0.25">
      <c r="A59" s="5" t="s">
        <v>56</v>
      </c>
      <c r="B59" s="16" t="str">
        <f>'Array Table'!B58</f>
        <v>OXA-51 Group</v>
      </c>
      <c r="C59" s="52">
        <v>40</v>
      </c>
      <c r="D59" s="52">
        <v>40</v>
      </c>
      <c r="E59" s="52">
        <v>40</v>
      </c>
      <c r="F59" s="52"/>
      <c r="G59" s="52"/>
      <c r="H59" s="52"/>
      <c r="I59" s="52"/>
      <c r="J59" s="52"/>
      <c r="K59" s="52"/>
      <c r="L59" s="52"/>
      <c r="M59" s="54">
        <f>IF(ISERROR(AVERAGE(Calculations!C59:L59)),"",AVERAGE(Calculations!C59:L59))</f>
        <v>37</v>
      </c>
      <c r="N59" s="54">
        <f>IF(ISERROR(STDEV(Calculations!C59:L59)),"",IF(COUNT(Calculations!C59:L59)&lt;3,"N/A",STDEV(Calculations!C59:L59)))</f>
        <v>0</v>
      </c>
    </row>
    <row r="60" spans="1:14" x14ac:dyDescent="0.25">
      <c r="A60" s="5" t="s">
        <v>57</v>
      </c>
      <c r="B60" s="16" t="str">
        <f>'Array Table'!B59</f>
        <v>OXA-54</v>
      </c>
      <c r="C60" s="52">
        <v>40</v>
      </c>
      <c r="D60" s="52">
        <v>38</v>
      </c>
      <c r="E60" s="52">
        <v>40</v>
      </c>
      <c r="F60" s="52"/>
      <c r="G60" s="52"/>
      <c r="H60" s="52"/>
      <c r="I60" s="52"/>
      <c r="J60" s="52"/>
      <c r="K60" s="52"/>
      <c r="L60" s="52"/>
      <c r="M60" s="54">
        <f>IF(ISERROR(AVERAGE(Calculations!C60:L60)),"",AVERAGE(Calculations!C60:L60))</f>
        <v>37</v>
      </c>
      <c r="N60" s="54">
        <f>IF(ISERROR(STDEV(Calculations!C60:L60)),"",IF(COUNT(Calculations!C60:L60)&lt;3,"N/A",STDEV(Calculations!C60:L60)))</f>
        <v>0</v>
      </c>
    </row>
    <row r="61" spans="1:14" x14ac:dyDescent="0.25">
      <c r="A61" s="5" t="s">
        <v>58</v>
      </c>
      <c r="B61" s="16" t="str">
        <f>'Array Table'!B60</f>
        <v>OXA-55</v>
      </c>
      <c r="C61" s="52">
        <v>40</v>
      </c>
      <c r="D61" s="52">
        <v>40</v>
      </c>
      <c r="E61" s="52">
        <v>40</v>
      </c>
      <c r="F61" s="52"/>
      <c r="G61" s="52"/>
      <c r="H61" s="52"/>
      <c r="I61" s="52"/>
      <c r="J61" s="52"/>
      <c r="K61" s="52"/>
      <c r="L61" s="52"/>
      <c r="M61" s="54">
        <f>IF(ISERROR(AVERAGE(Calculations!C61:L61)),"",AVERAGE(Calculations!C61:L61))</f>
        <v>37</v>
      </c>
      <c r="N61" s="54">
        <f>IF(ISERROR(STDEV(Calculations!C61:L61)),"",IF(COUNT(Calculations!C61:L61)&lt;3,"N/A",STDEV(Calculations!C61:L61)))</f>
        <v>0</v>
      </c>
    </row>
    <row r="62" spans="1:14" x14ac:dyDescent="0.25">
      <c r="A62" s="5" t="s">
        <v>59</v>
      </c>
      <c r="B62" s="16" t="str">
        <f>'Array Table'!B61</f>
        <v>OXA-58 Group</v>
      </c>
      <c r="C62" s="52">
        <v>40</v>
      </c>
      <c r="D62" s="52">
        <v>40</v>
      </c>
      <c r="E62" s="52">
        <v>40</v>
      </c>
      <c r="F62" s="52"/>
      <c r="G62" s="52"/>
      <c r="H62" s="52"/>
      <c r="I62" s="52"/>
      <c r="J62" s="52"/>
      <c r="K62" s="52"/>
      <c r="L62" s="52"/>
      <c r="M62" s="54">
        <f>IF(ISERROR(AVERAGE(Calculations!C62:L62)),"",AVERAGE(Calculations!C62:L62))</f>
        <v>37</v>
      </c>
      <c r="N62" s="54">
        <f>IF(ISERROR(STDEV(Calculations!C62:L62)),"",IF(COUNT(Calculations!C62:L62)&lt;3,"N/A",STDEV(Calculations!C62:L62)))</f>
        <v>0</v>
      </c>
    </row>
    <row r="63" spans="1:14" x14ac:dyDescent="0.25">
      <c r="A63" s="5" t="s">
        <v>60</v>
      </c>
      <c r="B63" s="16" t="str">
        <f>'Array Table'!B62</f>
        <v>OXA-60</v>
      </c>
      <c r="C63" s="52">
        <v>40</v>
      </c>
      <c r="D63" s="52">
        <v>40</v>
      </c>
      <c r="E63" s="52">
        <v>40</v>
      </c>
      <c r="F63" s="52"/>
      <c r="G63" s="52"/>
      <c r="H63" s="52"/>
      <c r="I63" s="52"/>
      <c r="J63" s="52"/>
      <c r="K63" s="52"/>
      <c r="L63" s="52"/>
      <c r="M63" s="54">
        <f>IF(ISERROR(AVERAGE(Calculations!C63:L63)),"",AVERAGE(Calculations!C63:L63))</f>
        <v>37</v>
      </c>
      <c r="N63" s="54">
        <f>IF(ISERROR(STDEV(Calculations!C63:L63)),"",IF(COUNT(Calculations!C63:L63)&lt;3,"N/A",STDEV(Calculations!C63:L63)))</f>
        <v>0</v>
      </c>
    </row>
    <row r="64" spans="1:14" x14ac:dyDescent="0.25">
      <c r="A64" s="5" t="s">
        <v>61</v>
      </c>
      <c r="B64" s="16" t="str">
        <f>'Array Table'!B63</f>
        <v>ereB</v>
      </c>
      <c r="C64" s="52">
        <v>40</v>
      </c>
      <c r="D64" s="52">
        <v>40</v>
      </c>
      <c r="E64" s="52">
        <v>40</v>
      </c>
      <c r="F64" s="52"/>
      <c r="G64" s="52"/>
      <c r="H64" s="52"/>
      <c r="I64" s="52"/>
      <c r="J64" s="52"/>
      <c r="K64" s="52"/>
      <c r="L64" s="52"/>
      <c r="M64" s="54">
        <f>IF(ISERROR(AVERAGE(Calculations!C64:L64)),"",AVERAGE(Calculations!C64:L64))</f>
        <v>37</v>
      </c>
      <c r="N64" s="54">
        <f>IF(ISERROR(STDEV(Calculations!C64:L64)),"",IF(COUNT(Calculations!C64:L64)&lt;3,"N/A",STDEV(Calculations!C64:L64)))</f>
        <v>0</v>
      </c>
    </row>
    <row r="65" spans="1:14" x14ac:dyDescent="0.25">
      <c r="A65" s="5" t="s">
        <v>62</v>
      </c>
      <c r="B65" s="16" t="str">
        <f>'Array Table'!B64</f>
        <v>QepA</v>
      </c>
      <c r="C65" s="52">
        <v>36</v>
      </c>
      <c r="D65" s="52">
        <v>35</v>
      </c>
      <c r="E65" s="52">
        <v>40</v>
      </c>
      <c r="F65" s="52"/>
      <c r="G65" s="52"/>
      <c r="H65" s="52"/>
      <c r="I65" s="52"/>
      <c r="J65" s="52"/>
      <c r="K65" s="52"/>
      <c r="L65" s="52"/>
      <c r="M65" s="54">
        <f>IF(ISERROR(AVERAGE(Calculations!C65:L65)),"",AVERAGE(Calculations!C65:L65))</f>
        <v>36</v>
      </c>
      <c r="N65" s="54">
        <f>IF(ISERROR(STDEV(Calculations!C65:L65)),"",IF(COUNT(Calculations!C65:L65)&lt;3,"N/A",STDEV(Calculations!C65:L65)))</f>
        <v>1</v>
      </c>
    </row>
    <row r="66" spans="1:14" x14ac:dyDescent="0.25">
      <c r="A66" s="5" t="s">
        <v>63</v>
      </c>
      <c r="B66" s="16" t="str">
        <f>'Array Table'!B65</f>
        <v>QnrA</v>
      </c>
      <c r="C66" s="52">
        <v>40</v>
      </c>
      <c r="D66" s="52">
        <v>40</v>
      </c>
      <c r="E66" s="52">
        <v>40</v>
      </c>
      <c r="F66" s="52"/>
      <c r="G66" s="52"/>
      <c r="H66" s="52"/>
      <c r="I66" s="52"/>
      <c r="J66" s="52"/>
      <c r="K66" s="52"/>
      <c r="L66" s="52"/>
      <c r="M66" s="54">
        <f>IF(ISERROR(AVERAGE(Calculations!C66:L66)),"",AVERAGE(Calculations!C66:L66))</f>
        <v>37</v>
      </c>
      <c r="N66" s="54">
        <f>IF(ISERROR(STDEV(Calculations!C66:L66)),"",IF(COUNT(Calculations!C66:L66)&lt;3,"N/A",STDEV(Calculations!C66:L66)))</f>
        <v>0</v>
      </c>
    </row>
    <row r="67" spans="1:14" x14ac:dyDescent="0.25">
      <c r="A67" s="5" t="s">
        <v>64</v>
      </c>
      <c r="B67" s="16" t="str">
        <f>'Array Table'!B66</f>
        <v>QnrB-1 group</v>
      </c>
      <c r="C67" s="52">
        <v>40</v>
      </c>
      <c r="D67" s="52">
        <v>40</v>
      </c>
      <c r="E67" s="52">
        <v>37</v>
      </c>
      <c r="F67" s="52"/>
      <c r="G67" s="52"/>
      <c r="H67" s="52"/>
      <c r="I67" s="52"/>
      <c r="J67" s="52"/>
      <c r="K67" s="52"/>
      <c r="L67" s="52"/>
      <c r="M67" s="54">
        <f>IF(ISERROR(AVERAGE(Calculations!C67:L67)),"",AVERAGE(Calculations!C67:L67))</f>
        <v>37</v>
      </c>
      <c r="N67" s="54">
        <f>IF(ISERROR(STDEV(Calculations!C67:L67)),"",IF(COUNT(Calculations!C67:L67)&lt;3,"N/A",STDEV(Calculations!C67:L67)))</f>
        <v>0</v>
      </c>
    </row>
    <row r="68" spans="1:14" x14ac:dyDescent="0.25">
      <c r="A68" s="5" t="s">
        <v>65</v>
      </c>
      <c r="B68" s="16" t="str">
        <f>'Array Table'!B67</f>
        <v>QnrB-31 group</v>
      </c>
      <c r="C68" s="52">
        <v>40</v>
      </c>
      <c r="D68" s="52">
        <v>40</v>
      </c>
      <c r="E68" s="52">
        <v>40</v>
      </c>
      <c r="F68" s="52"/>
      <c r="G68" s="52"/>
      <c r="H68" s="52"/>
      <c r="I68" s="52"/>
      <c r="J68" s="52"/>
      <c r="K68" s="52"/>
      <c r="L68" s="52"/>
      <c r="M68" s="54">
        <f>IF(ISERROR(AVERAGE(Calculations!C68:L68)),"",AVERAGE(Calculations!C68:L68))</f>
        <v>37</v>
      </c>
      <c r="N68" s="54">
        <f>IF(ISERROR(STDEV(Calculations!C68:L68)),"",IF(COUNT(Calculations!C68:L68)&lt;3,"N/A",STDEV(Calculations!C68:L68)))</f>
        <v>0</v>
      </c>
    </row>
    <row r="69" spans="1:14" x14ac:dyDescent="0.25">
      <c r="A69" s="5" t="s">
        <v>66</v>
      </c>
      <c r="B69" s="16" t="str">
        <f>'Array Table'!B68</f>
        <v>QnrB-4 group</v>
      </c>
      <c r="C69" s="52">
        <v>40</v>
      </c>
      <c r="D69" s="52">
        <v>40</v>
      </c>
      <c r="E69" s="52">
        <v>40</v>
      </c>
      <c r="F69" s="52"/>
      <c r="G69" s="52"/>
      <c r="H69" s="52"/>
      <c r="I69" s="52"/>
      <c r="J69" s="52"/>
      <c r="K69" s="52"/>
      <c r="L69" s="52"/>
      <c r="M69" s="54">
        <f>IF(ISERROR(AVERAGE(Calculations!C69:L69)),"",AVERAGE(Calculations!C69:L69))</f>
        <v>37</v>
      </c>
      <c r="N69" s="54">
        <f>IF(ISERROR(STDEV(Calculations!C69:L69)),"",IF(COUNT(Calculations!C69:L69)&lt;3,"N/A",STDEV(Calculations!C69:L69)))</f>
        <v>0</v>
      </c>
    </row>
    <row r="70" spans="1:14" x14ac:dyDescent="0.25">
      <c r="A70" s="5" t="s">
        <v>67</v>
      </c>
      <c r="B70" s="16" t="str">
        <f>'Array Table'!B69</f>
        <v>QnrB-5 group</v>
      </c>
      <c r="C70" s="52">
        <v>40</v>
      </c>
      <c r="D70" s="52">
        <v>40</v>
      </c>
      <c r="E70" s="52">
        <v>40</v>
      </c>
      <c r="F70" s="52"/>
      <c r="G70" s="52"/>
      <c r="H70" s="52"/>
      <c r="I70" s="52"/>
      <c r="J70" s="52"/>
      <c r="K70" s="52"/>
      <c r="L70" s="52"/>
      <c r="M70" s="54">
        <f>IF(ISERROR(AVERAGE(Calculations!C70:L70)),"",AVERAGE(Calculations!C70:L70))</f>
        <v>37</v>
      </c>
      <c r="N70" s="54">
        <f>IF(ISERROR(STDEV(Calculations!C70:L70)),"",IF(COUNT(Calculations!C70:L70)&lt;3,"N/A",STDEV(Calculations!C70:L70)))</f>
        <v>0</v>
      </c>
    </row>
    <row r="71" spans="1:14" x14ac:dyDescent="0.25">
      <c r="A71" s="5" t="s">
        <v>68</v>
      </c>
      <c r="B71" s="16" t="str">
        <f>'Array Table'!B70</f>
        <v>QnrB-8 group</v>
      </c>
      <c r="C71" s="52">
        <v>40</v>
      </c>
      <c r="D71" s="52">
        <v>40</v>
      </c>
      <c r="E71" s="52">
        <v>40</v>
      </c>
      <c r="F71" s="52"/>
      <c r="G71" s="52"/>
      <c r="H71" s="52"/>
      <c r="I71" s="52"/>
      <c r="J71" s="52"/>
      <c r="K71" s="52"/>
      <c r="L71" s="52"/>
      <c r="M71" s="54">
        <f>IF(ISERROR(AVERAGE(Calculations!C71:L71)),"",AVERAGE(Calculations!C71:L71))</f>
        <v>37</v>
      </c>
      <c r="N71" s="54">
        <f>IF(ISERROR(STDEV(Calculations!C71:L71)),"",IF(COUNT(Calculations!C71:L71)&lt;3,"N/A",STDEV(Calculations!C71:L71)))</f>
        <v>0</v>
      </c>
    </row>
    <row r="72" spans="1:14" x14ac:dyDescent="0.25">
      <c r="A72" s="5" t="s">
        <v>69</v>
      </c>
      <c r="B72" s="16" t="str">
        <f>'Array Table'!B71</f>
        <v>QnrC</v>
      </c>
      <c r="C72" s="52">
        <v>40</v>
      </c>
      <c r="D72" s="52">
        <v>40</v>
      </c>
      <c r="E72" s="52">
        <v>40</v>
      </c>
      <c r="F72" s="52"/>
      <c r="G72" s="52"/>
      <c r="H72" s="52"/>
      <c r="I72" s="52"/>
      <c r="J72" s="52"/>
      <c r="K72" s="52"/>
      <c r="L72" s="52"/>
      <c r="M72" s="54">
        <f>IF(ISERROR(AVERAGE(Calculations!C72:L72)),"",AVERAGE(Calculations!C72:L72))</f>
        <v>37</v>
      </c>
      <c r="N72" s="54">
        <f>IF(ISERROR(STDEV(Calculations!C72:L72)),"",IF(COUNT(Calculations!C72:L72)&lt;3,"N/A",STDEV(Calculations!C72:L72)))</f>
        <v>0</v>
      </c>
    </row>
    <row r="73" spans="1:14" x14ac:dyDescent="0.25">
      <c r="A73" s="5" t="s">
        <v>70</v>
      </c>
      <c r="B73" s="16" t="str">
        <f>'Array Table'!B72</f>
        <v>QnrD</v>
      </c>
      <c r="C73" s="52">
        <v>40</v>
      </c>
      <c r="D73" s="52">
        <v>40</v>
      </c>
      <c r="E73" s="52">
        <v>40</v>
      </c>
      <c r="F73" s="52"/>
      <c r="G73" s="52"/>
      <c r="H73" s="52"/>
      <c r="I73" s="52"/>
      <c r="J73" s="52"/>
      <c r="K73" s="52"/>
      <c r="L73" s="52"/>
      <c r="M73" s="54">
        <f>IF(ISERROR(AVERAGE(Calculations!C73:L73)),"",AVERAGE(Calculations!C73:L73))</f>
        <v>37</v>
      </c>
      <c r="N73" s="54">
        <f>IF(ISERROR(STDEV(Calculations!C73:L73)),"",IF(COUNT(Calculations!C73:L73)&lt;3,"N/A",STDEV(Calculations!C73:L73)))</f>
        <v>0</v>
      </c>
    </row>
    <row r="74" spans="1:14" x14ac:dyDescent="0.25">
      <c r="A74" s="5" t="s">
        <v>71</v>
      </c>
      <c r="B74" s="16" t="str">
        <f>'Array Table'!B73</f>
        <v>QnrS</v>
      </c>
      <c r="C74" s="52">
        <v>40</v>
      </c>
      <c r="D74" s="52">
        <v>40</v>
      </c>
      <c r="E74" s="52">
        <v>40</v>
      </c>
      <c r="F74" s="52"/>
      <c r="G74" s="52"/>
      <c r="H74" s="52"/>
      <c r="I74" s="52"/>
      <c r="J74" s="52"/>
      <c r="K74" s="52"/>
      <c r="L74" s="52"/>
      <c r="M74" s="54">
        <f>IF(ISERROR(AVERAGE(Calculations!C74:L74)),"",AVERAGE(Calculations!C74:L74))</f>
        <v>37</v>
      </c>
      <c r="N74" s="54">
        <f>IF(ISERROR(STDEV(Calculations!C74:L74)),"",IF(COUNT(Calculations!C74:L74)&lt;3,"N/A",STDEV(Calculations!C74:L74)))</f>
        <v>0</v>
      </c>
    </row>
    <row r="75" spans="1:14" x14ac:dyDescent="0.25">
      <c r="A75" s="5" t="s">
        <v>72</v>
      </c>
      <c r="B75" s="16" t="str">
        <f>'Array Table'!B74</f>
        <v>ermA</v>
      </c>
      <c r="C75" s="52">
        <v>40</v>
      </c>
      <c r="D75" s="52">
        <v>40</v>
      </c>
      <c r="E75" s="52">
        <v>40</v>
      </c>
      <c r="F75" s="52"/>
      <c r="G75" s="52"/>
      <c r="H75" s="52"/>
      <c r="I75" s="52"/>
      <c r="J75" s="52"/>
      <c r="K75" s="52"/>
      <c r="L75" s="52"/>
      <c r="M75" s="54">
        <f>IF(ISERROR(AVERAGE(Calculations!C75:L75)),"",AVERAGE(Calculations!C75:L75))</f>
        <v>37</v>
      </c>
      <c r="N75" s="54">
        <f>IF(ISERROR(STDEV(Calculations!C75:L75)),"",IF(COUNT(Calculations!C75:L75)&lt;3,"N/A",STDEV(Calculations!C75:L75)))</f>
        <v>0</v>
      </c>
    </row>
    <row r="76" spans="1:14" x14ac:dyDescent="0.25">
      <c r="A76" s="5" t="s">
        <v>73</v>
      </c>
      <c r="B76" s="16" t="str">
        <f>'Array Table'!B75</f>
        <v>ermB</v>
      </c>
      <c r="C76" s="52">
        <v>36</v>
      </c>
      <c r="D76" s="52">
        <v>37</v>
      </c>
      <c r="E76" s="52">
        <v>40</v>
      </c>
      <c r="F76" s="52"/>
      <c r="G76" s="52"/>
      <c r="H76" s="52"/>
      <c r="I76" s="52"/>
      <c r="J76" s="52"/>
      <c r="K76" s="52"/>
      <c r="L76" s="52"/>
      <c r="M76" s="54">
        <f>IF(ISERROR(AVERAGE(Calculations!C76:L76)),"",AVERAGE(Calculations!C76:L76))</f>
        <v>36.666666666666664</v>
      </c>
      <c r="N76" s="54">
        <f>IF(ISERROR(STDEV(Calculations!C76:L76)),"",IF(COUNT(Calculations!C76:L76)&lt;3,"N/A",STDEV(Calculations!C76:L76)))</f>
        <v>0.57735026918962584</v>
      </c>
    </row>
    <row r="77" spans="1:14" x14ac:dyDescent="0.25">
      <c r="A77" s="5" t="s">
        <v>74</v>
      </c>
      <c r="B77" s="16" t="str">
        <f>'Array Table'!B76</f>
        <v>ermC</v>
      </c>
      <c r="C77" s="52">
        <v>40</v>
      </c>
      <c r="D77" s="52">
        <v>40</v>
      </c>
      <c r="E77" s="52">
        <v>40</v>
      </c>
      <c r="F77" s="52"/>
      <c r="G77" s="52"/>
      <c r="H77" s="52"/>
      <c r="I77" s="52"/>
      <c r="J77" s="52"/>
      <c r="K77" s="52"/>
      <c r="L77" s="52"/>
      <c r="M77" s="54">
        <f>IF(ISERROR(AVERAGE(Calculations!C77:L77)),"",AVERAGE(Calculations!C77:L77))</f>
        <v>37</v>
      </c>
      <c r="N77" s="54">
        <f>IF(ISERROR(STDEV(Calculations!C77:L77)),"",IF(COUNT(Calculations!C77:L77)&lt;3,"N/A",STDEV(Calculations!C77:L77)))</f>
        <v>0</v>
      </c>
    </row>
    <row r="78" spans="1:14" x14ac:dyDescent="0.25">
      <c r="A78" s="5" t="s">
        <v>75</v>
      </c>
      <c r="B78" s="16" t="str">
        <f>'Array Table'!B77</f>
        <v>mefA</v>
      </c>
      <c r="C78" s="52">
        <v>40</v>
      </c>
      <c r="D78" s="52">
        <v>40</v>
      </c>
      <c r="E78" s="52">
        <v>40</v>
      </c>
      <c r="F78" s="52"/>
      <c r="G78" s="52"/>
      <c r="H78" s="52"/>
      <c r="I78" s="52"/>
      <c r="J78" s="52"/>
      <c r="K78" s="52"/>
      <c r="L78" s="52"/>
      <c r="M78" s="54">
        <f>IF(ISERROR(AVERAGE(Calculations!C78:L78)),"",AVERAGE(Calculations!C78:L78))</f>
        <v>37</v>
      </c>
      <c r="N78" s="54">
        <f>IF(ISERROR(STDEV(Calculations!C78:L78)),"",IF(COUNT(Calculations!C78:L78)&lt;3,"N/A",STDEV(Calculations!C78:L78)))</f>
        <v>0</v>
      </c>
    </row>
    <row r="79" spans="1:14" x14ac:dyDescent="0.25">
      <c r="A79" s="5" t="s">
        <v>76</v>
      </c>
      <c r="B79" s="16" t="str">
        <f>'Array Table'!B78</f>
        <v>msrA</v>
      </c>
      <c r="C79" s="52">
        <v>40</v>
      </c>
      <c r="D79" s="52">
        <v>40</v>
      </c>
      <c r="E79" s="52">
        <v>40</v>
      </c>
      <c r="F79" s="52"/>
      <c r="G79" s="52"/>
      <c r="H79" s="52"/>
      <c r="I79" s="52"/>
      <c r="J79" s="52"/>
      <c r="K79" s="52"/>
      <c r="L79" s="52"/>
      <c r="M79" s="54">
        <f>IF(ISERROR(AVERAGE(Calculations!C79:L79)),"",AVERAGE(Calculations!C79:L79))</f>
        <v>37</v>
      </c>
      <c r="N79" s="54">
        <f>IF(ISERROR(STDEV(Calculations!C79:L79)),"",IF(COUNT(Calculations!C79:L79)&lt;3,"N/A",STDEV(Calculations!C79:L79)))</f>
        <v>0</v>
      </c>
    </row>
    <row r="80" spans="1:14" x14ac:dyDescent="0.25">
      <c r="A80" s="5" t="s">
        <v>77</v>
      </c>
      <c r="B80" s="16" t="str">
        <f>'Array Table'!B79</f>
        <v>oprj</v>
      </c>
      <c r="C80" s="52">
        <v>40</v>
      </c>
      <c r="D80" s="52">
        <v>40</v>
      </c>
      <c r="E80" s="52">
        <v>40</v>
      </c>
      <c r="F80" s="52"/>
      <c r="G80" s="52"/>
      <c r="H80" s="52"/>
      <c r="I80" s="52"/>
      <c r="J80" s="52"/>
      <c r="K80" s="52"/>
      <c r="L80" s="52"/>
      <c r="M80" s="54">
        <f>IF(ISERROR(AVERAGE(Calculations!C80:L80)),"",AVERAGE(Calculations!C80:L80))</f>
        <v>37</v>
      </c>
      <c r="N80" s="54">
        <f>IF(ISERROR(STDEV(Calculations!C80:L80)),"",IF(COUNT(Calculations!C80:L80)&lt;3,"N/A",STDEV(Calculations!C80:L80)))</f>
        <v>0</v>
      </c>
    </row>
    <row r="81" spans="1:14" x14ac:dyDescent="0.25">
      <c r="A81" s="5" t="s">
        <v>78</v>
      </c>
      <c r="B81" s="16" t="str">
        <f>'Array Table'!B80</f>
        <v>oprm</v>
      </c>
      <c r="C81" s="52">
        <v>40</v>
      </c>
      <c r="D81" s="52">
        <v>40</v>
      </c>
      <c r="E81" s="52">
        <v>40</v>
      </c>
      <c r="F81" s="52"/>
      <c r="G81" s="52"/>
      <c r="H81" s="52"/>
      <c r="I81" s="52"/>
      <c r="J81" s="52"/>
      <c r="K81" s="52"/>
      <c r="L81" s="52"/>
      <c r="M81" s="54">
        <f>IF(ISERROR(AVERAGE(Calculations!C81:L81)),"",AVERAGE(Calculations!C81:L81))</f>
        <v>37</v>
      </c>
      <c r="N81" s="54">
        <f>IF(ISERROR(STDEV(Calculations!C81:L81)),"",IF(COUNT(Calculations!C81:L81)&lt;3,"N/A",STDEV(Calculations!C81:L81)))</f>
        <v>0</v>
      </c>
    </row>
    <row r="82" spans="1:14" x14ac:dyDescent="0.25">
      <c r="A82" s="5" t="s">
        <v>79</v>
      </c>
      <c r="B82" s="16" t="str">
        <f>'Array Table'!B81</f>
        <v>tetA</v>
      </c>
      <c r="C82" s="52">
        <v>40</v>
      </c>
      <c r="D82" s="52">
        <v>40</v>
      </c>
      <c r="E82" s="52">
        <v>40</v>
      </c>
      <c r="F82" s="52"/>
      <c r="G82" s="52"/>
      <c r="H82" s="52"/>
      <c r="I82" s="52"/>
      <c r="J82" s="52"/>
      <c r="K82" s="52"/>
      <c r="L82" s="52"/>
      <c r="M82" s="54">
        <f>IF(ISERROR(AVERAGE(Calculations!C82:L82)),"",AVERAGE(Calculations!C82:L82))</f>
        <v>37</v>
      </c>
      <c r="N82" s="54">
        <f>IF(ISERROR(STDEV(Calculations!C82:L82)),"",IF(COUNT(Calculations!C82:L82)&lt;3,"N/A",STDEV(Calculations!C82:L82)))</f>
        <v>0</v>
      </c>
    </row>
    <row r="83" spans="1:14" x14ac:dyDescent="0.25">
      <c r="A83" s="5" t="s">
        <v>80</v>
      </c>
      <c r="B83" s="16" t="str">
        <f>'Array Table'!B82</f>
        <v>tetB</v>
      </c>
      <c r="C83" s="52">
        <v>40</v>
      </c>
      <c r="D83" s="52">
        <v>40</v>
      </c>
      <c r="E83" s="52">
        <v>40</v>
      </c>
      <c r="F83" s="52"/>
      <c r="G83" s="52"/>
      <c r="H83" s="52"/>
      <c r="I83" s="52"/>
      <c r="J83" s="52"/>
      <c r="K83" s="52"/>
      <c r="L83" s="52"/>
      <c r="M83" s="54">
        <f>IF(ISERROR(AVERAGE(Calculations!C83:L83)),"",AVERAGE(Calculations!C83:L83))</f>
        <v>37</v>
      </c>
      <c r="N83" s="54">
        <f>IF(ISERROR(STDEV(Calculations!C83:L83)),"",IF(COUNT(Calculations!C83:L83)&lt;3,"N/A",STDEV(Calculations!C83:L83)))</f>
        <v>0</v>
      </c>
    </row>
    <row r="84" spans="1:14" x14ac:dyDescent="0.25">
      <c r="A84" s="5" t="s">
        <v>81</v>
      </c>
      <c r="B84" s="16" t="str">
        <f>'Array Table'!B83</f>
        <v>vanB</v>
      </c>
      <c r="C84" s="52">
        <v>39</v>
      </c>
      <c r="D84" s="52">
        <v>38</v>
      </c>
      <c r="E84" s="52">
        <v>37</v>
      </c>
      <c r="F84" s="52"/>
      <c r="G84" s="52"/>
      <c r="H84" s="52"/>
      <c r="I84" s="52"/>
      <c r="J84" s="52"/>
      <c r="K84" s="52"/>
      <c r="L84" s="52"/>
      <c r="M84" s="54">
        <f>IF(ISERROR(AVERAGE(Calculations!C84:L84)),"",AVERAGE(Calculations!C84:L84))</f>
        <v>37</v>
      </c>
      <c r="N84" s="54">
        <f>IF(ISERROR(STDEV(Calculations!C84:L84)),"",IF(COUNT(Calculations!C84:L84)&lt;3,"N/A",STDEV(Calculations!C84:L84)))</f>
        <v>0</v>
      </c>
    </row>
    <row r="85" spans="1:14" x14ac:dyDescent="0.25">
      <c r="A85" s="5" t="s">
        <v>82</v>
      </c>
      <c r="B85" s="16" t="str">
        <f>'Array Table'!B84</f>
        <v>vanC</v>
      </c>
      <c r="C85" s="52">
        <v>40</v>
      </c>
      <c r="D85" s="52">
        <v>40</v>
      </c>
      <c r="E85" s="52">
        <v>40</v>
      </c>
      <c r="F85" s="52"/>
      <c r="G85" s="52"/>
      <c r="H85" s="52"/>
      <c r="I85" s="52"/>
      <c r="J85" s="52"/>
      <c r="K85" s="52"/>
      <c r="L85" s="52"/>
      <c r="M85" s="54">
        <f>IF(ISERROR(AVERAGE(Calculations!C85:L85)),"",AVERAGE(Calculations!C85:L85))</f>
        <v>37</v>
      </c>
      <c r="N85" s="54">
        <f>IF(ISERROR(STDEV(Calculations!C85:L85)),"",IF(COUNT(Calculations!C85:L85)&lt;3,"N/A",STDEV(Calculations!C85:L85)))</f>
        <v>0</v>
      </c>
    </row>
    <row r="86" spans="1:14" x14ac:dyDescent="0.25">
      <c r="A86" s="5" t="s">
        <v>83</v>
      </c>
      <c r="B86" s="16" t="str">
        <f>'Array Table'!B85</f>
        <v>Staphylococcus aureus</v>
      </c>
      <c r="C86" s="52">
        <v>40</v>
      </c>
      <c r="D86" s="52">
        <v>40</v>
      </c>
      <c r="E86" s="52">
        <v>40</v>
      </c>
      <c r="F86" s="52"/>
      <c r="G86" s="52"/>
      <c r="H86" s="52"/>
      <c r="I86" s="52"/>
      <c r="J86" s="52"/>
      <c r="K86" s="52"/>
      <c r="L86" s="52"/>
      <c r="M86" s="54">
        <f>IF(ISERROR(AVERAGE(Calculations!C86:L86)),"",AVERAGE(Calculations!C86:L86))</f>
        <v>37</v>
      </c>
      <c r="N86" s="54">
        <f>IF(ISERROR(STDEV(Calculations!C86:L86)),"",IF(COUNT(Calculations!C86:L86)&lt;3,"N/A",STDEV(Calculations!C86:L86)))</f>
        <v>0</v>
      </c>
    </row>
    <row r="87" spans="1:14" x14ac:dyDescent="0.25">
      <c r="A87" s="22" t="s">
        <v>84</v>
      </c>
      <c r="B87" s="16" t="str">
        <f>'Array Table'!B86</f>
        <v>mecA</v>
      </c>
      <c r="C87" s="52">
        <v>40</v>
      </c>
      <c r="D87" s="52">
        <v>40</v>
      </c>
      <c r="E87" s="52">
        <v>37</v>
      </c>
      <c r="F87" s="52"/>
      <c r="G87" s="52"/>
      <c r="H87" s="52"/>
      <c r="I87" s="52"/>
      <c r="J87" s="52"/>
      <c r="K87" s="52"/>
      <c r="L87" s="52"/>
      <c r="M87" s="54">
        <f>IF(ISERROR(AVERAGE(Calculations!C87:L87)),"",AVERAGE(Calculations!C87:L87))</f>
        <v>37</v>
      </c>
      <c r="N87" s="54">
        <f>IF(ISERROR(STDEV(Calculations!C87:L87)),"",IF(COUNT(Calculations!C87:L87)&lt;3,"N/A",STDEV(Calculations!C87:L87)))</f>
        <v>0</v>
      </c>
    </row>
    <row r="88" spans="1:14" x14ac:dyDescent="0.25">
      <c r="A88" s="22" t="s">
        <v>85</v>
      </c>
      <c r="B88" s="16" t="str">
        <f>'Array Table'!B87</f>
        <v>lukF</v>
      </c>
      <c r="C88" s="52">
        <v>38</v>
      </c>
      <c r="D88" s="52">
        <v>38</v>
      </c>
      <c r="E88" s="52">
        <v>37</v>
      </c>
      <c r="F88" s="52"/>
      <c r="G88" s="52"/>
      <c r="H88" s="52"/>
      <c r="I88" s="52"/>
      <c r="J88" s="52"/>
      <c r="K88" s="52"/>
      <c r="L88" s="52"/>
      <c r="M88" s="54">
        <f>IF(ISERROR(AVERAGE(Calculations!C88:L88)),"",AVERAGE(Calculations!C88:L88))</f>
        <v>37</v>
      </c>
      <c r="N88" s="54">
        <f>IF(ISERROR(STDEV(Calculations!C88:L88)),"",IF(COUNT(Calculations!C88:L88)&lt;3,"N/A",STDEV(Calculations!C88:L88)))</f>
        <v>0</v>
      </c>
    </row>
    <row r="89" spans="1:14" x14ac:dyDescent="0.25">
      <c r="A89" s="22" t="s">
        <v>100</v>
      </c>
      <c r="B89" s="16" t="str">
        <f>'Array Table'!B88</f>
        <v>spa</v>
      </c>
      <c r="C89" s="52">
        <v>26</v>
      </c>
      <c r="D89" s="52">
        <v>28</v>
      </c>
      <c r="E89" s="53">
        <v>26</v>
      </c>
      <c r="F89" s="53"/>
      <c r="G89" s="52"/>
      <c r="H89" s="52"/>
      <c r="I89" s="52"/>
      <c r="J89" s="53"/>
      <c r="K89" s="53"/>
      <c r="L89" s="53"/>
      <c r="M89" s="54">
        <f>IF(ISERROR(AVERAGE(Calculations!C89:L89)),"",AVERAGE(Calculations!C89:L89))</f>
        <v>26.666666666666668</v>
      </c>
      <c r="N89" s="54">
        <f>IF(ISERROR(STDEV(Calculations!C89:L89)),"",IF(COUNT(Calculations!C89:L89)&lt;3,"N/A",STDEV(Calculations!C89:L89)))</f>
        <v>1.1547005383792515</v>
      </c>
    </row>
    <row r="90" spans="1:14" x14ac:dyDescent="0.25">
      <c r="A90" s="22" t="s">
        <v>101</v>
      </c>
      <c r="B90" s="16" t="str">
        <f>'Array Table'!B89</f>
        <v>Pan Bacteria 1</v>
      </c>
      <c r="C90" s="52">
        <v>26</v>
      </c>
      <c r="D90" s="52">
        <v>28</v>
      </c>
      <c r="E90" s="53">
        <v>25</v>
      </c>
      <c r="F90" s="53"/>
      <c r="G90" s="52"/>
      <c r="H90" s="52"/>
      <c r="I90" s="52"/>
      <c r="J90" s="53"/>
      <c r="K90" s="53"/>
      <c r="L90" s="53"/>
      <c r="M90" s="54">
        <f>IF(ISERROR(AVERAGE(Calculations!C90:L90)),"",AVERAGE(Calculations!C90:L90))</f>
        <v>26.333333333333332</v>
      </c>
      <c r="N90" s="54">
        <f>IF(ISERROR(STDEV(Calculations!C90:L90)),"",IF(COUNT(Calculations!C90:L90)&lt;3,"N/A",STDEV(Calculations!C90:L90)))</f>
        <v>1.5275252316519465</v>
      </c>
    </row>
    <row r="91" spans="1:14" x14ac:dyDescent="0.25">
      <c r="A91" s="22" t="s">
        <v>102</v>
      </c>
      <c r="B91" s="16" t="str">
        <f>'Array Table'!B90</f>
        <v>Pan Bacteria 1</v>
      </c>
      <c r="C91" s="52">
        <v>28</v>
      </c>
      <c r="D91" s="52">
        <v>30</v>
      </c>
      <c r="E91" s="53">
        <v>28</v>
      </c>
      <c r="F91" s="53"/>
      <c r="G91" s="52"/>
      <c r="H91" s="52"/>
      <c r="I91" s="52"/>
      <c r="J91" s="53"/>
      <c r="K91" s="53"/>
      <c r="L91" s="53"/>
      <c r="M91" s="54">
        <f>IF(ISERROR(AVERAGE(Calculations!C91:L91)),"",AVERAGE(Calculations!C91:L91))</f>
        <v>28.666666666666668</v>
      </c>
      <c r="N91" s="54">
        <f>IF(ISERROR(STDEV(Calculations!C91:L91)),"",IF(COUNT(Calculations!C91:L91)&lt;3,"N/A",STDEV(Calculations!C91:L91)))</f>
        <v>1.1547005383792515</v>
      </c>
    </row>
    <row r="92" spans="1:14" x14ac:dyDescent="0.25">
      <c r="A92" s="22" t="s">
        <v>103</v>
      </c>
      <c r="B92" s="16" t="str">
        <f>'Array Table'!B91</f>
        <v>Pan Bacteria 1</v>
      </c>
      <c r="C92" s="52">
        <v>29</v>
      </c>
      <c r="D92" s="52">
        <v>29</v>
      </c>
      <c r="E92" s="53">
        <v>27</v>
      </c>
      <c r="F92" s="53"/>
      <c r="G92" s="52"/>
      <c r="H92" s="52"/>
      <c r="I92" s="52"/>
      <c r="J92" s="53"/>
      <c r="K92" s="53"/>
      <c r="L92" s="53"/>
      <c r="M92" s="54">
        <f>IF(ISERROR(AVERAGE(Calculations!C92:L92)),"",AVERAGE(Calculations!C92:L92))</f>
        <v>28.333333333333332</v>
      </c>
      <c r="N92" s="54">
        <f>IF(ISERROR(STDEV(Calculations!C92:L92)),"",IF(COUNT(Calculations!C92:L92)&lt;3,"N/A",STDEV(Calculations!C92:L92)))</f>
        <v>1.1547005383792515</v>
      </c>
    </row>
    <row r="93" spans="1:14" x14ac:dyDescent="0.25">
      <c r="A93" s="22" t="s">
        <v>104</v>
      </c>
      <c r="B93" s="16" t="str">
        <f>'Array Table'!B92</f>
        <v>Pan Bacteria 3</v>
      </c>
      <c r="C93" s="52">
        <v>28</v>
      </c>
      <c r="D93" s="52">
        <v>32</v>
      </c>
      <c r="E93" s="53">
        <v>29</v>
      </c>
      <c r="F93" s="53"/>
      <c r="G93" s="52"/>
      <c r="H93" s="52"/>
      <c r="I93" s="52"/>
      <c r="J93" s="53"/>
      <c r="K93" s="53"/>
      <c r="L93" s="53"/>
      <c r="M93" s="54">
        <f>IF(ISERROR(AVERAGE(Calculations!C93:L93)),"",AVERAGE(Calculations!C93:L93))</f>
        <v>29.666666666666668</v>
      </c>
      <c r="N93" s="54">
        <f>IF(ISERROR(STDEV(Calculations!C93:L93)),"",IF(COUNT(Calculations!C93:L93)&lt;3,"N/A",STDEV(Calculations!C93:L93)))</f>
        <v>2.0816659994661331</v>
      </c>
    </row>
    <row r="94" spans="1:14" x14ac:dyDescent="0.25">
      <c r="A94" s="22" t="s">
        <v>105</v>
      </c>
      <c r="B94" s="16" t="str">
        <f>'Array Table'!B93</f>
        <v>Pan Bacteria 3</v>
      </c>
      <c r="C94" s="52">
        <v>29</v>
      </c>
      <c r="D94" s="52">
        <v>32</v>
      </c>
      <c r="E94" s="53">
        <v>29</v>
      </c>
      <c r="F94" s="53"/>
      <c r="G94" s="52"/>
      <c r="H94" s="52"/>
      <c r="I94" s="52"/>
      <c r="J94" s="53"/>
      <c r="K94" s="53"/>
      <c r="L94" s="53"/>
      <c r="M94" s="54">
        <f>IF(ISERROR(AVERAGE(Calculations!C94:L94)),"",AVERAGE(Calculations!C94:L94))</f>
        <v>30</v>
      </c>
      <c r="N94" s="54">
        <f>IF(ISERROR(STDEV(Calculations!C94:L94)),"",IF(COUNT(Calculations!C94:L94)&lt;3,"N/A",STDEV(Calculations!C94:L94)))</f>
        <v>1.7320508075688772</v>
      </c>
    </row>
    <row r="95" spans="1:14" x14ac:dyDescent="0.25">
      <c r="A95" s="22" t="s">
        <v>106</v>
      </c>
      <c r="B95" s="16" t="str">
        <f>'Array Table'!B94</f>
        <v>Pan Bacteria 3</v>
      </c>
      <c r="C95" s="52">
        <v>29</v>
      </c>
      <c r="D95" s="52">
        <v>30</v>
      </c>
      <c r="E95" s="53">
        <v>29</v>
      </c>
      <c r="F95" s="53"/>
      <c r="G95" s="52"/>
      <c r="H95" s="52"/>
      <c r="I95" s="52"/>
      <c r="J95" s="53"/>
      <c r="K95" s="53"/>
      <c r="L95" s="53"/>
      <c r="M95" s="54">
        <f>IF(ISERROR(AVERAGE(Calculations!C95:L95)),"",AVERAGE(Calculations!C95:L95))</f>
        <v>29.333333333333332</v>
      </c>
      <c r="N95" s="54">
        <f>IF(ISERROR(STDEV(Calculations!C95:L95)),"",IF(COUNT(Calculations!C95:L95)&lt;3,"N/A",STDEV(Calculations!C95:L95)))</f>
        <v>0.57735026918962584</v>
      </c>
    </row>
    <row r="96" spans="1:14" x14ac:dyDescent="0.25">
      <c r="A96" s="22" t="s">
        <v>107</v>
      </c>
      <c r="B96" s="16" t="str">
        <f>'Array Table'!B95</f>
        <v>PPC</v>
      </c>
      <c r="C96" s="52">
        <v>29</v>
      </c>
      <c r="D96" s="52">
        <v>30</v>
      </c>
      <c r="E96" s="53">
        <v>29</v>
      </c>
      <c r="F96" s="53"/>
      <c r="G96" s="52"/>
      <c r="H96" s="53"/>
      <c r="I96" s="53"/>
      <c r="J96" s="53"/>
      <c r="K96" s="53"/>
      <c r="L96" s="53"/>
      <c r="M96" s="54">
        <f>IF(ISERROR(AVERAGE(Calculations!C96:L96)),"",AVERAGE(Calculations!C96:L96))</f>
        <v>29.333333333333332</v>
      </c>
      <c r="N96" s="54">
        <f>IF(ISERROR(STDEV(Calculations!C96:L96)),"",IF(COUNT(Calculations!C96:L96)&lt;3,"N/A",STDEV(Calculations!C96:L96)))</f>
        <v>0.57735026918962584</v>
      </c>
    </row>
    <row r="97" spans="1:14" x14ac:dyDescent="0.25">
      <c r="A97" s="22" t="s">
        <v>108</v>
      </c>
      <c r="B97" s="16" t="str">
        <f>'Array Table'!B96</f>
        <v>PPC</v>
      </c>
      <c r="C97" s="52">
        <v>21</v>
      </c>
      <c r="D97" s="52">
        <v>21</v>
      </c>
      <c r="E97" s="53">
        <v>21</v>
      </c>
      <c r="F97" s="53"/>
      <c r="G97" s="52"/>
      <c r="H97" s="53"/>
      <c r="I97" s="53"/>
      <c r="J97" s="53"/>
      <c r="K97" s="53"/>
      <c r="L97" s="53"/>
      <c r="M97" s="54">
        <f>IF(ISERROR(AVERAGE(Calculations!C97:L97)),"",AVERAGE(Calculations!C97:L97))</f>
        <v>21</v>
      </c>
      <c r="N97" s="54">
        <f>IF(ISERROR(STDEV(Calculations!C97:L97)),"",IF(COUNT(Calculations!C97:L97)&lt;3,"N/A",STDEV(Calculations!C97:L97)))</f>
        <v>0</v>
      </c>
    </row>
    <row r="98" spans="1:14" x14ac:dyDescent="0.25">
      <c r="A98" s="22" t="s">
        <v>109</v>
      </c>
      <c r="B98" s="16" t="str">
        <f>'Array Table'!B97</f>
        <v>PPC</v>
      </c>
      <c r="C98" s="52">
        <v>21</v>
      </c>
      <c r="D98" s="52">
        <v>22</v>
      </c>
      <c r="E98" s="53">
        <v>20</v>
      </c>
      <c r="F98" s="53"/>
      <c r="G98" s="52"/>
      <c r="H98" s="53"/>
      <c r="I98" s="53"/>
      <c r="J98" s="53"/>
      <c r="K98" s="53"/>
      <c r="L98" s="53"/>
      <c r="M98" s="54">
        <f>IF(ISERROR(AVERAGE(Calculations!C98:L98)),"",AVERAGE(Calculations!C98:L98))</f>
        <v>21</v>
      </c>
      <c r="N98" s="54">
        <f>IF(ISERROR(STDEV(Calculations!C98:L98)),"",IF(COUNT(Calculations!C98:L98)&lt;3,"N/A",STDEV(Calculations!C98:L98)))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8"/>
  <sheetViews>
    <sheetView topLeftCell="A52" zoomScale="90" zoomScaleNormal="90" workbookViewId="0">
      <selection activeCell="A89" sqref="A89:XFD89"/>
    </sheetView>
  </sheetViews>
  <sheetFormatPr defaultRowHeight="15" x14ac:dyDescent="0.25"/>
  <cols>
    <col min="2" max="2" width="16.140625" customWidth="1"/>
  </cols>
  <sheetData>
    <row r="2" spans="1:14" x14ac:dyDescent="0.25">
      <c r="A2" s="20" t="s">
        <v>0</v>
      </c>
      <c r="B2" s="48" t="str">
        <f>'Array Table'!B1</f>
        <v>Species/Gene</v>
      </c>
      <c r="C2" s="21" t="s">
        <v>86</v>
      </c>
      <c r="D2" s="21" t="s">
        <v>87</v>
      </c>
      <c r="E2" s="21" t="s">
        <v>88</v>
      </c>
      <c r="F2" s="21" t="s">
        <v>89</v>
      </c>
      <c r="G2" s="21" t="s">
        <v>90</v>
      </c>
      <c r="H2" s="21" t="s">
        <v>91</v>
      </c>
      <c r="I2" s="21" t="s">
        <v>92</v>
      </c>
      <c r="J2" s="21" t="s">
        <v>93</v>
      </c>
      <c r="K2" s="21" t="s">
        <v>94</v>
      </c>
      <c r="L2" s="21" t="s">
        <v>95</v>
      </c>
      <c r="M2" s="21" t="s">
        <v>96</v>
      </c>
      <c r="N2" s="21" t="s">
        <v>97</v>
      </c>
    </row>
    <row r="3" spans="1:14" x14ac:dyDescent="0.25">
      <c r="A3" s="5" t="s">
        <v>1</v>
      </c>
      <c r="B3" s="16" t="str">
        <f>'Array Table'!B2</f>
        <v>AAC(6)-Ib-cr</v>
      </c>
      <c r="C3" s="52">
        <v>40</v>
      </c>
      <c r="D3" s="52"/>
      <c r="E3" s="52"/>
      <c r="F3" s="52"/>
      <c r="G3" s="52"/>
      <c r="H3" s="52"/>
      <c r="I3" s="52"/>
      <c r="J3" s="52"/>
      <c r="K3" s="52"/>
      <c r="L3" s="52"/>
      <c r="M3" s="54">
        <f>IF(ISERROR(AVERAGE(Calculations!Q3:Z3)),"",AVERAGE(Calculations!Q3:Z3))</f>
        <v>37</v>
      </c>
      <c r="N3" s="54" t="str">
        <f>IF(ISERROR(STDEV(Calculations!Q3:Z3)),"",IF(COUNT(Calculations!Q3:Z3)&lt;3,"N/A",STDEV(Calculations!Q3:Z3)))</f>
        <v/>
      </c>
    </row>
    <row r="4" spans="1:14" x14ac:dyDescent="0.25">
      <c r="A4" s="5" t="s">
        <v>2</v>
      </c>
      <c r="B4" s="16" t="str">
        <f>'Array Table'!B3</f>
        <v>aacC1</v>
      </c>
      <c r="C4" s="52">
        <v>40</v>
      </c>
      <c r="D4" s="52"/>
      <c r="E4" s="52"/>
      <c r="F4" s="52"/>
      <c r="G4" s="52"/>
      <c r="H4" s="52"/>
      <c r="I4" s="52"/>
      <c r="J4" s="52"/>
      <c r="K4" s="52"/>
      <c r="L4" s="52"/>
      <c r="M4" s="54">
        <f>IF(ISERROR(AVERAGE(Calculations!Q4:Z4)),"",AVERAGE(Calculations!Q4:Z4))</f>
        <v>37</v>
      </c>
      <c r="N4" s="54" t="str">
        <f>IF(ISERROR(STDEV(Calculations!Q4:Z4)),"",IF(COUNT(Calculations!Q4:Z4)&lt;3,"N/A",STDEV(Calculations!Q4:Z4)))</f>
        <v/>
      </c>
    </row>
    <row r="5" spans="1:14" x14ac:dyDescent="0.25">
      <c r="A5" s="5" t="s">
        <v>3</v>
      </c>
      <c r="B5" s="16" t="str">
        <f>'Array Table'!B4</f>
        <v>aacC2</v>
      </c>
      <c r="C5" s="52">
        <v>40</v>
      </c>
      <c r="D5" s="52"/>
      <c r="E5" s="52"/>
      <c r="F5" s="52"/>
      <c r="G5" s="52"/>
      <c r="H5" s="52"/>
      <c r="I5" s="52"/>
      <c r="J5" s="52"/>
      <c r="K5" s="52"/>
      <c r="L5" s="52"/>
      <c r="M5" s="54">
        <f>IF(ISERROR(AVERAGE(Calculations!Q5:Z5)),"",AVERAGE(Calculations!Q5:Z5))</f>
        <v>37</v>
      </c>
      <c r="N5" s="54" t="str">
        <f>IF(ISERROR(STDEV(Calculations!Q5:Z5)),"",IF(COUNT(Calculations!Q5:Z5)&lt;3,"N/A",STDEV(Calculations!Q5:Z5)))</f>
        <v/>
      </c>
    </row>
    <row r="6" spans="1:14" x14ac:dyDescent="0.25">
      <c r="A6" s="5" t="s">
        <v>4</v>
      </c>
      <c r="B6" s="16" t="str">
        <f>'Array Table'!B5</f>
        <v>aacC4</v>
      </c>
      <c r="C6" s="52">
        <v>40</v>
      </c>
      <c r="D6" s="52"/>
      <c r="E6" s="52"/>
      <c r="F6" s="52"/>
      <c r="G6" s="52"/>
      <c r="H6" s="52"/>
      <c r="I6" s="52"/>
      <c r="J6" s="52"/>
      <c r="K6" s="52"/>
      <c r="L6" s="52"/>
      <c r="M6" s="54">
        <f>IF(ISERROR(AVERAGE(Calculations!Q6:Z6)),"",AVERAGE(Calculations!Q6:Z6))</f>
        <v>37</v>
      </c>
      <c r="N6" s="54" t="str">
        <f>IF(ISERROR(STDEV(Calculations!Q6:Z6)),"",IF(COUNT(Calculations!Q6:Z6)&lt;3,"N/A",STDEV(Calculations!Q6:Z6)))</f>
        <v/>
      </c>
    </row>
    <row r="7" spans="1:14" x14ac:dyDescent="0.25">
      <c r="A7" s="5" t="s">
        <v>5</v>
      </c>
      <c r="B7" s="16" t="str">
        <f>'Array Table'!B6</f>
        <v>aadA1</v>
      </c>
      <c r="C7" s="52">
        <v>40</v>
      </c>
      <c r="D7" s="52"/>
      <c r="E7" s="52"/>
      <c r="F7" s="52"/>
      <c r="G7" s="52"/>
      <c r="H7" s="52"/>
      <c r="I7" s="52"/>
      <c r="J7" s="52"/>
      <c r="K7" s="52"/>
      <c r="L7" s="52"/>
      <c r="M7" s="54">
        <f>IF(ISERROR(AVERAGE(Calculations!Q7:Z7)),"",AVERAGE(Calculations!Q7:Z7))</f>
        <v>37</v>
      </c>
      <c r="N7" s="54" t="str">
        <f>IF(ISERROR(STDEV(Calculations!Q7:Z7)),"",IF(COUNT(Calculations!Q7:Z7)&lt;3,"N/A",STDEV(Calculations!Q7:Z7)))</f>
        <v/>
      </c>
    </row>
    <row r="8" spans="1:14" x14ac:dyDescent="0.25">
      <c r="A8" s="5" t="s">
        <v>6</v>
      </c>
      <c r="B8" s="16" t="str">
        <f>'Array Table'!B7</f>
        <v>aphA6</v>
      </c>
      <c r="C8" s="52">
        <v>40</v>
      </c>
      <c r="D8" s="52"/>
      <c r="E8" s="52"/>
      <c r="F8" s="52"/>
      <c r="G8" s="52"/>
      <c r="H8" s="52"/>
      <c r="I8" s="52"/>
      <c r="J8" s="52"/>
      <c r="K8" s="52"/>
      <c r="L8" s="52"/>
      <c r="M8" s="54">
        <f>IF(ISERROR(AVERAGE(Calculations!Q8:Z8)),"",AVERAGE(Calculations!Q8:Z8))</f>
        <v>37</v>
      </c>
      <c r="N8" s="54" t="str">
        <f>IF(ISERROR(STDEV(Calculations!Q8:Z8)),"",IF(COUNT(Calculations!Q8:Z8)&lt;3,"N/A",STDEV(Calculations!Q8:Z8)))</f>
        <v/>
      </c>
    </row>
    <row r="9" spans="1:14" x14ac:dyDescent="0.25">
      <c r="A9" s="5" t="s">
        <v>7</v>
      </c>
      <c r="B9" s="16" t="str">
        <f>'Array Table'!B8</f>
        <v>BES-1</v>
      </c>
      <c r="C9" s="52">
        <v>33.340000000000003</v>
      </c>
      <c r="D9" s="52"/>
      <c r="E9" s="52"/>
      <c r="F9" s="52"/>
      <c r="G9" s="52"/>
      <c r="H9" s="52"/>
      <c r="I9" s="52"/>
      <c r="J9" s="52"/>
      <c r="K9" s="52"/>
      <c r="L9" s="52"/>
      <c r="M9" s="54">
        <f>IF(ISERROR(AVERAGE(Calculations!Q9:Z9)),"",AVERAGE(Calculations!Q9:Z9))</f>
        <v>33.340000000000003</v>
      </c>
      <c r="N9" s="54" t="str">
        <f>IF(ISERROR(STDEV(Calculations!Q9:Z9)),"",IF(COUNT(Calculations!Q9:Z9)&lt;3,"N/A",STDEV(Calculations!Q9:Z9)))</f>
        <v/>
      </c>
    </row>
    <row r="10" spans="1:14" x14ac:dyDescent="0.25">
      <c r="A10" s="5" t="s">
        <v>8</v>
      </c>
      <c r="B10" s="16" t="str">
        <f>'Array Table'!B9</f>
        <v>BIC-1</v>
      </c>
      <c r="C10" s="52">
        <v>40</v>
      </c>
      <c r="D10" s="52"/>
      <c r="E10" s="52"/>
      <c r="F10" s="52"/>
      <c r="G10" s="52"/>
      <c r="H10" s="52"/>
      <c r="I10" s="52"/>
      <c r="J10" s="52"/>
      <c r="K10" s="52"/>
      <c r="L10" s="52"/>
      <c r="M10" s="54">
        <f>IF(ISERROR(AVERAGE(Calculations!Q10:Z10)),"",AVERAGE(Calculations!Q10:Z10))</f>
        <v>37</v>
      </c>
      <c r="N10" s="54" t="str">
        <f>IF(ISERROR(STDEV(Calculations!Q10:Z10)),"",IF(COUNT(Calculations!Q10:Z10)&lt;3,"N/A",STDEV(Calculations!Q10:Z10)))</f>
        <v/>
      </c>
    </row>
    <row r="11" spans="1:14" x14ac:dyDescent="0.25">
      <c r="A11" s="5" t="s">
        <v>9</v>
      </c>
      <c r="B11" s="16" t="str">
        <f>'Array Table'!B10</f>
        <v>CTX-M-1 Group</v>
      </c>
      <c r="C11" s="52">
        <v>40</v>
      </c>
      <c r="D11" s="52"/>
      <c r="E11" s="52"/>
      <c r="F11" s="52"/>
      <c r="G11" s="52"/>
      <c r="H11" s="52"/>
      <c r="I11" s="52"/>
      <c r="J11" s="52"/>
      <c r="K11" s="52"/>
      <c r="L11" s="52"/>
      <c r="M11" s="54">
        <f>IF(ISERROR(AVERAGE(Calculations!Q11:Z11)),"",AVERAGE(Calculations!Q11:Z11))</f>
        <v>37</v>
      </c>
      <c r="N11" s="54" t="str">
        <f>IF(ISERROR(STDEV(Calculations!Q11:Z11)),"",IF(COUNT(Calculations!Q11:Z11)&lt;3,"N/A",STDEV(Calculations!Q11:Z11)))</f>
        <v/>
      </c>
    </row>
    <row r="12" spans="1:14" x14ac:dyDescent="0.25">
      <c r="A12" s="5" t="s">
        <v>10</v>
      </c>
      <c r="B12" s="16" t="str">
        <f>'Array Table'!B11</f>
        <v>CTX-M-8 Group</v>
      </c>
      <c r="C12" s="52">
        <v>40</v>
      </c>
      <c r="D12" s="52"/>
      <c r="E12" s="52"/>
      <c r="F12" s="52"/>
      <c r="G12" s="52"/>
      <c r="H12" s="52"/>
      <c r="I12" s="52"/>
      <c r="J12" s="52"/>
      <c r="K12" s="52"/>
      <c r="L12" s="52"/>
      <c r="M12" s="54">
        <f>IF(ISERROR(AVERAGE(Calculations!Q12:Z12)),"",AVERAGE(Calculations!Q12:Z12))</f>
        <v>37</v>
      </c>
      <c r="N12" s="54" t="str">
        <f>IF(ISERROR(STDEV(Calculations!Q12:Z12)),"",IF(COUNT(Calculations!Q12:Z12)&lt;3,"N/A",STDEV(Calculations!Q12:Z12)))</f>
        <v/>
      </c>
    </row>
    <row r="13" spans="1:14" x14ac:dyDescent="0.25">
      <c r="A13" s="4" t="s">
        <v>11</v>
      </c>
      <c r="B13" s="16" t="str">
        <f>'Array Table'!B12</f>
        <v>CTX-M-9 Group</v>
      </c>
      <c r="C13" s="52">
        <v>40</v>
      </c>
      <c r="D13" s="52"/>
      <c r="E13" s="52"/>
      <c r="F13" s="52"/>
      <c r="G13" s="52"/>
      <c r="H13" s="52"/>
      <c r="I13" s="52"/>
      <c r="J13" s="52"/>
      <c r="K13" s="52"/>
      <c r="L13" s="52"/>
      <c r="M13" s="54">
        <f>IF(ISERROR(AVERAGE(Calculations!Q13:Z13)),"",AVERAGE(Calculations!Q13:Z13))</f>
        <v>37</v>
      </c>
      <c r="N13" s="54" t="str">
        <f>IF(ISERROR(STDEV(Calculations!Q13:Z13)),"",IF(COUNT(Calculations!Q13:Z13)&lt;3,"N/A",STDEV(Calculations!Q13:Z13)))</f>
        <v/>
      </c>
    </row>
    <row r="14" spans="1:14" x14ac:dyDescent="0.25">
      <c r="A14" s="4" t="s">
        <v>12</v>
      </c>
      <c r="B14" s="16" t="str">
        <f>'Array Table'!B13</f>
        <v>GES</v>
      </c>
      <c r="C14" s="52">
        <v>40</v>
      </c>
      <c r="D14" s="52"/>
      <c r="E14" s="52"/>
      <c r="F14" s="52"/>
      <c r="G14" s="52"/>
      <c r="H14" s="52"/>
      <c r="I14" s="52"/>
      <c r="J14" s="52"/>
      <c r="K14" s="52"/>
      <c r="L14" s="52"/>
      <c r="M14" s="54">
        <f>IF(ISERROR(AVERAGE(Calculations!Q14:Z14)),"",AVERAGE(Calculations!Q14:Z14))</f>
        <v>37</v>
      </c>
      <c r="N14" s="54" t="str">
        <f>IF(ISERROR(STDEV(Calculations!Q14:Z14)),"",IF(COUNT(Calculations!Q14:Z14)&lt;3,"N/A",STDEV(Calculations!Q14:Z14)))</f>
        <v/>
      </c>
    </row>
    <row r="15" spans="1:14" x14ac:dyDescent="0.25">
      <c r="A15" s="4" t="s">
        <v>13</v>
      </c>
      <c r="B15" s="16" t="str">
        <f>'Array Table'!B14</f>
        <v>IMI &amp; NMC-A</v>
      </c>
      <c r="C15" s="52">
        <v>35.840000000000003</v>
      </c>
      <c r="D15" s="52"/>
      <c r="E15" s="52"/>
      <c r="F15" s="52"/>
      <c r="G15" s="52"/>
      <c r="H15" s="52"/>
      <c r="I15" s="52"/>
      <c r="J15" s="52"/>
      <c r="K15" s="52"/>
      <c r="L15" s="52"/>
      <c r="M15" s="54">
        <f>IF(ISERROR(AVERAGE(Calculations!Q15:Z15)),"",AVERAGE(Calculations!Q15:Z15))</f>
        <v>35.840000000000003</v>
      </c>
      <c r="N15" s="54" t="str">
        <f>IF(ISERROR(STDEV(Calculations!Q15:Z15)),"",IF(COUNT(Calculations!Q15:Z15)&lt;3,"N/A",STDEV(Calculations!Q15:Z15)))</f>
        <v/>
      </c>
    </row>
    <row r="16" spans="1:14" x14ac:dyDescent="0.25">
      <c r="A16" s="4" t="s">
        <v>14</v>
      </c>
      <c r="B16" s="16" t="str">
        <f>'Array Table'!B15</f>
        <v>KPC</v>
      </c>
      <c r="C16" s="52">
        <v>40</v>
      </c>
      <c r="D16" s="52"/>
      <c r="E16" s="52"/>
      <c r="F16" s="52"/>
      <c r="G16" s="52"/>
      <c r="H16" s="52"/>
      <c r="I16" s="52"/>
      <c r="J16" s="52"/>
      <c r="K16" s="52"/>
      <c r="L16" s="52"/>
      <c r="M16" s="54">
        <f>IF(ISERROR(AVERAGE(Calculations!Q16:Z16)),"",AVERAGE(Calculations!Q16:Z16))</f>
        <v>37</v>
      </c>
      <c r="N16" s="54" t="str">
        <f>IF(ISERROR(STDEV(Calculations!Q16:Z16)),"",IF(COUNT(Calculations!Q16:Z16)&lt;3,"N/A",STDEV(Calculations!Q16:Z16)))</f>
        <v/>
      </c>
    </row>
    <row r="17" spans="1:14" x14ac:dyDescent="0.25">
      <c r="A17" s="4" t="s">
        <v>15</v>
      </c>
      <c r="B17" s="16" t="str">
        <f>'Array Table'!B16</f>
        <v>Per-1 group</v>
      </c>
      <c r="C17" s="52">
        <v>40</v>
      </c>
      <c r="D17" s="52"/>
      <c r="E17" s="52"/>
      <c r="F17" s="52"/>
      <c r="G17" s="52"/>
      <c r="H17" s="52"/>
      <c r="I17" s="52"/>
      <c r="J17" s="52"/>
      <c r="K17" s="52"/>
      <c r="L17" s="52"/>
      <c r="M17" s="54">
        <f>IF(ISERROR(AVERAGE(Calculations!Q17:Z17)),"",AVERAGE(Calculations!Q17:Z17))</f>
        <v>37</v>
      </c>
      <c r="N17" s="54" t="str">
        <f>IF(ISERROR(STDEV(Calculations!Q17:Z17)),"",IF(COUNT(Calculations!Q17:Z17)&lt;3,"N/A",STDEV(Calculations!Q17:Z17)))</f>
        <v/>
      </c>
    </row>
    <row r="18" spans="1:14" x14ac:dyDescent="0.25">
      <c r="A18" s="4" t="s">
        <v>16</v>
      </c>
      <c r="B18" s="16" t="str">
        <f>'Array Table'!B17</f>
        <v>Per-2 group</v>
      </c>
      <c r="C18" s="52">
        <v>40</v>
      </c>
      <c r="D18" s="52"/>
      <c r="E18" s="52"/>
      <c r="F18" s="52"/>
      <c r="G18" s="52"/>
      <c r="H18" s="52"/>
      <c r="I18" s="52"/>
      <c r="J18" s="52"/>
      <c r="K18" s="52"/>
      <c r="L18" s="52"/>
      <c r="M18" s="54">
        <f>IF(ISERROR(AVERAGE(Calculations!Q18:Z18)),"",AVERAGE(Calculations!Q18:Z18))</f>
        <v>37</v>
      </c>
      <c r="N18" s="54" t="str">
        <f>IF(ISERROR(STDEV(Calculations!Q18:Z18)),"",IF(COUNT(Calculations!Q18:Z18)&lt;3,"N/A",STDEV(Calculations!Q18:Z18)))</f>
        <v/>
      </c>
    </row>
    <row r="19" spans="1:14" x14ac:dyDescent="0.25">
      <c r="A19" s="4" t="s">
        <v>17</v>
      </c>
      <c r="B19" s="16" t="str">
        <f>'Array Table'!B18</f>
        <v>SFC-1</v>
      </c>
      <c r="C19" s="52">
        <v>40</v>
      </c>
      <c r="D19" s="52"/>
      <c r="E19" s="52"/>
      <c r="F19" s="52"/>
      <c r="G19" s="52"/>
      <c r="H19" s="52"/>
      <c r="I19" s="52"/>
      <c r="J19" s="52"/>
      <c r="K19" s="52"/>
      <c r="L19" s="52"/>
      <c r="M19" s="54">
        <f>IF(ISERROR(AVERAGE(Calculations!Q19:Z19)),"",AVERAGE(Calculations!Q19:Z19))</f>
        <v>37</v>
      </c>
      <c r="N19" s="54" t="str">
        <f>IF(ISERROR(STDEV(Calculations!Q19:Z19)),"",IF(COUNT(Calculations!Q19:Z19)&lt;3,"N/A",STDEV(Calculations!Q19:Z19)))</f>
        <v/>
      </c>
    </row>
    <row r="20" spans="1:14" x14ac:dyDescent="0.25">
      <c r="A20" s="4" t="s">
        <v>18</v>
      </c>
      <c r="B20" s="16" t="str">
        <f>'Array Table'!B19</f>
        <v>SFO-1</v>
      </c>
      <c r="C20" s="52">
        <v>40</v>
      </c>
      <c r="D20" s="52"/>
      <c r="E20" s="52"/>
      <c r="F20" s="52"/>
      <c r="G20" s="52"/>
      <c r="H20" s="52"/>
      <c r="I20" s="52"/>
      <c r="J20" s="52"/>
      <c r="K20" s="52"/>
      <c r="L20" s="52"/>
      <c r="M20" s="54">
        <f>IF(ISERROR(AVERAGE(Calculations!Q20:Z20)),"",AVERAGE(Calculations!Q20:Z20))</f>
        <v>37</v>
      </c>
      <c r="N20" s="54" t="str">
        <f>IF(ISERROR(STDEV(Calculations!Q20:Z20)),"",IF(COUNT(Calculations!Q20:Z20)&lt;3,"N/A",STDEV(Calculations!Q20:Z20)))</f>
        <v/>
      </c>
    </row>
    <row r="21" spans="1:14" x14ac:dyDescent="0.25">
      <c r="A21" s="4" t="s">
        <v>19</v>
      </c>
      <c r="B21" s="16" t="str">
        <f>'Array Table'!B20</f>
        <v>SHV</v>
      </c>
      <c r="C21" s="52">
        <v>40</v>
      </c>
      <c r="D21" s="52"/>
      <c r="E21" s="52"/>
      <c r="F21" s="52"/>
      <c r="G21" s="52"/>
      <c r="H21" s="52"/>
      <c r="I21" s="52"/>
      <c r="J21" s="52"/>
      <c r="K21" s="52"/>
      <c r="L21" s="52"/>
      <c r="M21" s="54">
        <f>IF(ISERROR(AVERAGE(Calculations!Q21:Z21)),"",AVERAGE(Calculations!Q21:Z21))</f>
        <v>37</v>
      </c>
      <c r="N21" s="54" t="str">
        <f>IF(ISERROR(STDEV(Calculations!Q21:Z21)),"",IF(COUNT(Calculations!Q21:Z21)&lt;3,"N/A",STDEV(Calculations!Q21:Z21)))</f>
        <v/>
      </c>
    </row>
    <row r="22" spans="1:14" x14ac:dyDescent="0.25">
      <c r="A22" s="4" t="s">
        <v>20</v>
      </c>
      <c r="B22" s="16" t="str">
        <f>'Array Table'!B21</f>
        <v>SHV(156D)</v>
      </c>
      <c r="C22" s="52">
        <v>40</v>
      </c>
      <c r="D22" s="52"/>
      <c r="E22" s="52"/>
      <c r="F22" s="52"/>
      <c r="G22" s="52"/>
      <c r="H22" s="52"/>
      <c r="I22" s="52"/>
      <c r="J22" s="52"/>
      <c r="K22" s="52"/>
      <c r="L22" s="52"/>
      <c r="M22" s="54">
        <f>IF(ISERROR(AVERAGE(Calculations!Q22:Z22)),"",AVERAGE(Calculations!Q22:Z22))</f>
        <v>37</v>
      </c>
      <c r="N22" s="54" t="str">
        <f>IF(ISERROR(STDEV(Calculations!Q22:Z22)),"",IF(COUNT(Calculations!Q22:Z22)&lt;3,"N/A",STDEV(Calculations!Q22:Z22)))</f>
        <v/>
      </c>
    </row>
    <row r="23" spans="1:14" x14ac:dyDescent="0.25">
      <c r="A23" s="4" t="s">
        <v>21</v>
      </c>
      <c r="B23" s="16" t="str">
        <f>'Array Table'!B22</f>
        <v>SHV(156G)</v>
      </c>
      <c r="C23" s="52">
        <v>40</v>
      </c>
      <c r="D23" s="52"/>
      <c r="E23" s="52"/>
      <c r="F23" s="52"/>
      <c r="G23" s="52"/>
      <c r="H23" s="52"/>
      <c r="I23" s="52"/>
      <c r="J23" s="52"/>
      <c r="K23" s="52"/>
      <c r="L23" s="52"/>
      <c r="M23" s="54">
        <f>IF(ISERROR(AVERAGE(Calculations!Q23:Z23)),"",AVERAGE(Calculations!Q23:Z23))</f>
        <v>37</v>
      </c>
      <c r="N23" s="54" t="str">
        <f>IF(ISERROR(STDEV(Calculations!Q23:Z23)),"",IF(COUNT(Calculations!Q23:Z23)&lt;3,"N/A",STDEV(Calculations!Q23:Z23)))</f>
        <v/>
      </c>
    </row>
    <row r="24" spans="1:14" x14ac:dyDescent="0.25">
      <c r="A24" s="4" t="s">
        <v>22</v>
      </c>
      <c r="B24" s="16" t="str">
        <f>'Array Table'!B23</f>
        <v>SHV(238G240E)</v>
      </c>
      <c r="C24" s="52">
        <v>40</v>
      </c>
      <c r="D24" s="52"/>
      <c r="E24" s="52"/>
      <c r="F24" s="52"/>
      <c r="G24" s="52"/>
      <c r="H24" s="52"/>
      <c r="I24" s="52"/>
      <c r="J24" s="52"/>
      <c r="K24" s="52"/>
      <c r="L24" s="52"/>
      <c r="M24" s="54">
        <f>IF(ISERROR(AVERAGE(Calculations!Q24:Z24)),"",AVERAGE(Calculations!Q24:Z24))</f>
        <v>37</v>
      </c>
      <c r="N24" s="54" t="str">
        <f>IF(ISERROR(STDEV(Calculations!Q24:Z24)),"",IF(COUNT(Calculations!Q24:Z24)&lt;3,"N/A",STDEV(Calculations!Q24:Z24)))</f>
        <v/>
      </c>
    </row>
    <row r="25" spans="1:14" x14ac:dyDescent="0.25">
      <c r="A25" s="4" t="s">
        <v>23</v>
      </c>
      <c r="B25" s="16" t="str">
        <f>'Array Table'!B24</f>
        <v>SHV(238G240K)</v>
      </c>
      <c r="C25" s="52">
        <v>40</v>
      </c>
      <c r="D25" s="52"/>
      <c r="E25" s="52"/>
      <c r="F25" s="52"/>
      <c r="G25" s="52"/>
      <c r="H25" s="52"/>
      <c r="I25" s="52"/>
      <c r="J25" s="52"/>
      <c r="K25" s="52"/>
      <c r="L25" s="52"/>
      <c r="M25" s="54">
        <f>IF(ISERROR(AVERAGE(Calculations!Q25:Z25)),"",AVERAGE(Calculations!Q25:Z25))</f>
        <v>37</v>
      </c>
      <c r="N25" s="54" t="str">
        <f>IF(ISERROR(STDEV(Calculations!Q25:Z25)),"",IF(COUNT(Calculations!Q25:Z25)&lt;3,"N/A",STDEV(Calculations!Q25:Z25)))</f>
        <v/>
      </c>
    </row>
    <row r="26" spans="1:14" x14ac:dyDescent="0.25">
      <c r="A26" s="4" t="s">
        <v>24</v>
      </c>
      <c r="B26" s="16" t="str">
        <f>'Array Table'!B25</f>
        <v>SHV(238S240E)</v>
      </c>
      <c r="C26" s="52">
        <v>39.590000000000003</v>
      </c>
      <c r="D26" s="52"/>
      <c r="E26" s="52"/>
      <c r="F26" s="52"/>
      <c r="G26" s="52"/>
      <c r="H26" s="52"/>
      <c r="I26" s="52"/>
      <c r="J26" s="52"/>
      <c r="K26" s="52"/>
      <c r="L26" s="52"/>
      <c r="M26" s="54">
        <f>IF(ISERROR(AVERAGE(Calculations!Q26:Z26)),"",AVERAGE(Calculations!Q26:Z26))</f>
        <v>37</v>
      </c>
      <c r="N26" s="54" t="str">
        <f>IF(ISERROR(STDEV(Calculations!Q26:Z26)),"",IF(COUNT(Calculations!Q26:Z26)&lt;3,"N/A",STDEV(Calculations!Q26:Z26)))</f>
        <v/>
      </c>
    </row>
    <row r="27" spans="1:14" x14ac:dyDescent="0.25">
      <c r="A27" s="4" t="s">
        <v>25</v>
      </c>
      <c r="B27" s="16" t="str">
        <f>'Array Table'!B26</f>
        <v>SHV(238S240K)</v>
      </c>
      <c r="C27" s="52">
        <v>40</v>
      </c>
      <c r="D27" s="52"/>
      <c r="E27" s="52"/>
      <c r="F27" s="52"/>
      <c r="G27" s="52"/>
      <c r="H27" s="52"/>
      <c r="I27" s="52"/>
      <c r="J27" s="52"/>
      <c r="K27" s="52"/>
      <c r="L27" s="52"/>
      <c r="M27" s="54">
        <f>IF(ISERROR(AVERAGE(Calculations!Q27:Z27)),"",AVERAGE(Calculations!Q27:Z27))</f>
        <v>37</v>
      </c>
      <c r="N27" s="54" t="str">
        <f>IF(ISERROR(STDEV(Calculations!Q27:Z27)),"",IF(COUNT(Calculations!Q27:Z27)&lt;3,"N/A",STDEV(Calculations!Q27:Z27)))</f>
        <v/>
      </c>
    </row>
    <row r="28" spans="1:14" x14ac:dyDescent="0.25">
      <c r="A28" s="4" t="s">
        <v>26</v>
      </c>
      <c r="B28" s="16" t="str">
        <f>'Array Table'!B27</f>
        <v>SME</v>
      </c>
      <c r="C28" s="52">
        <v>40</v>
      </c>
      <c r="D28" s="52"/>
      <c r="E28" s="52"/>
      <c r="F28" s="52"/>
      <c r="G28" s="52"/>
      <c r="H28" s="52"/>
      <c r="I28" s="52"/>
      <c r="J28" s="52"/>
      <c r="K28" s="52"/>
      <c r="L28" s="52"/>
      <c r="M28" s="54">
        <f>IF(ISERROR(AVERAGE(Calculations!Q28:Z28)),"",AVERAGE(Calculations!Q28:Z28))</f>
        <v>37</v>
      </c>
      <c r="N28" s="54" t="str">
        <f>IF(ISERROR(STDEV(Calculations!Q28:Z28)),"",IF(COUNT(Calculations!Q28:Z28)&lt;3,"N/A",STDEV(Calculations!Q28:Z28)))</f>
        <v/>
      </c>
    </row>
    <row r="29" spans="1:14" x14ac:dyDescent="0.25">
      <c r="A29" s="4" t="s">
        <v>27</v>
      </c>
      <c r="B29" s="16" t="str">
        <f>'Array Table'!B28</f>
        <v>TLA-1</v>
      </c>
      <c r="C29" s="52">
        <v>40</v>
      </c>
      <c r="D29" s="52"/>
      <c r="E29" s="52"/>
      <c r="F29" s="52"/>
      <c r="G29" s="52"/>
      <c r="H29" s="52"/>
      <c r="I29" s="52"/>
      <c r="J29" s="52"/>
      <c r="K29" s="52"/>
      <c r="L29" s="52"/>
      <c r="M29" s="54">
        <f>IF(ISERROR(AVERAGE(Calculations!Q29:Z29)),"",AVERAGE(Calculations!Q29:Z29))</f>
        <v>37</v>
      </c>
      <c r="N29" s="54" t="str">
        <f>IF(ISERROR(STDEV(Calculations!Q29:Z29)),"",IF(COUNT(Calculations!Q29:Z29)&lt;3,"N/A",STDEV(Calculations!Q29:Z29)))</f>
        <v/>
      </c>
    </row>
    <row r="30" spans="1:14" x14ac:dyDescent="0.25">
      <c r="A30" s="4" t="s">
        <v>28</v>
      </c>
      <c r="B30" s="16" t="str">
        <f>'Array Table'!B29</f>
        <v>VEB</v>
      </c>
      <c r="C30" s="52">
        <v>40</v>
      </c>
      <c r="D30" s="52"/>
      <c r="E30" s="52"/>
      <c r="F30" s="52"/>
      <c r="G30" s="52"/>
      <c r="H30" s="52"/>
      <c r="I30" s="52"/>
      <c r="J30" s="52"/>
      <c r="K30" s="52"/>
      <c r="L30" s="52"/>
      <c r="M30" s="54">
        <f>IF(ISERROR(AVERAGE(Calculations!Q30:Z30)),"",AVERAGE(Calculations!Q30:Z30))</f>
        <v>37</v>
      </c>
      <c r="N30" s="54" t="str">
        <f>IF(ISERROR(STDEV(Calculations!Q30:Z30)),"",IF(COUNT(Calculations!Q30:Z30)&lt;3,"N/A",STDEV(Calculations!Q30:Z30)))</f>
        <v/>
      </c>
    </row>
    <row r="31" spans="1:14" x14ac:dyDescent="0.25">
      <c r="A31" s="4" t="s">
        <v>29</v>
      </c>
      <c r="B31" s="16" t="str">
        <f>'Array Table'!B30</f>
        <v>ccrA</v>
      </c>
      <c r="C31" s="52">
        <v>40</v>
      </c>
      <c r="D31" s="52"/>
      <c r="E31" s="52"/>
      <c r="F31" s="52"/>
      <c r="G31" s="52"/>
      <c r="H31" s="52"/>
      <c r="I31" s="52"/>
      <c r="J31" s="52"/>
      <c r="K31" s="52"/>
      <c r="L31" s="52"/>
      <c r="M31" s="54">
        <f>IF(ISERROR(AVERAGE(Calculations!Q31:Z31)),"",AVERAGE(Calculations!Q31:Z31))</f>
        <v>37</v>
      </c>
      <c r="N31" s="54" t="str">
        <f>IF(ISERROR(STDEV(Calculations!Q31:Z31)),"",IF(COUNT(Calculations!Q31:Z31)&lt;3,"N/A",STDEV(Calculations!Q31:Z31)))</f>
        <v/>
      </c>
    </row>
    <row r="32" spans="1:14" x14ac:dyDescent="0.25">
      <c r="A32" s="4" t="s">
        <v>30</v>
      </c>
      <c r="B32" s="16" t="str">
        <f>'Array Table'!B31</f>
        <v>IMP-1 group</v>
      </c>
      <c r="C32" s="52">
        <v>40</v>
      </c>
      <c r="D32" s="52"/>
      <c r="E32" s="52"/>
      <c r="F32" s="52"/>
      <c r="G32" s="52"/>
      <c r="H32" s="52"/>
      <c r="I32" s="52"/>
      <c r="J32" s="52"/>
      <c r="K32" s="52"/>
      <c r="L32" s="52"/>
      <c r="M32" s="54">
        <f>IF(ISERROR(AVERAGE(Calculations!Q32:Z32)),"",AVERAGE(Calculations!Q32:Z32))</f>
        <v>37</v>
      </c>
      <c r="N32" s="54" t="str">
        <f>IF(ISERROR(STDEV(Calculations!Q32:Z32)),"",IF(COUNT(Calculations!Q32:Z32)&lt;3,"N/A",STDEV(Calculations!Q32:Z32)))</f>
        <v/>
      </c>
    </row>
    <row r="33" spans="1:14" x14ac:dyDescent="0.25">
      <c r="A33" s="4" t="s">
        <v>31</v>
      </c>
      <c r="B33" s="16" t="str">
        <f>'Array Table'!B32</f>
        <v>IMP-12 group</v>
      </c>
      <c r="C33" s="52">
        <v>40</v>
      </c>
      <c r="D33" s="52"/>
      <c r="E33" s="52"/>
      <c r="F33" s="52"/>
      <c r="G33" s="52"/>
      <c r="H33" s="52"/>
      <c r="I33" s="52"/>
      <c r="J33" s="52"/>
      <c r="K33" s="52"/>
      <c r="L33" s="52"/>
      <c r="M33" s="54">
        <f>IF(ISERROR(AVERAGE(Calculations!Q33:Z33)),"",AVERAGE(Calculations!Q33:Z33))</f>
        <v>37</v>
      </c>
      <c r="N33" s="54" t="str">
        <f>IF(ISERROR(STDEV(Calculations!Q33:Z33)),"",IF(COUNT(Calculations!Q33:Z33)&lt;3,"N/A",STDEV(Calculations!Q33:Z33)))</f>
        <v/>
      </c>
    </row>
    <row r="34" spans="1:14" x14ac:dyDescent="0.25">
      <c r="A34" s="4" t="s">
        <v>32</v>
      </c>
      <c r="B34" s="16" t="str">
        <f>'Array Table'!B33</f>
        <v>IMP-2 group</v>
      </c>
      <c r="C34" s="52">
        <v>40</v>
      </c>
      <c r="D34" s="52"/>
      <c r="E34" s="52"/>
      <c r="F34" s="52"/>
      <c r="G34" s="52"/>
      <c r="H34" s="52"/>
      <c r="I34" s="52"/>
      <c r="J34" s="52"/>
      <c r="K34" s="52"/>
      <c r="L34" s="52"/>
      <c r="M34" s="54">
        <f>IF(ISERROR(AVERAGE(Calculations!Q34:Z34)),"",AVERAGE(Calculations!Q34:Z34))</f>
        <v>37</v>
      </c>
      <c r="N34" s="54" t="str">
        <f>IF(ISERROR(STDEV(Calculations!Q34:Z34)),"",IF(COUNT(Calculations!Q34:Z34)&lt;3,"N/A",STDEV(Calculations!Q34:Z34)))</f>
        <v/>
      </c>
    </row>
    <row r="35" spans="1:14" x14ac:dyDescent="0.25">
      <c r="A35" s="4" t="s">
        <v>33</v>
      </c>
      <c r="B35" s="16" t="str">
        <f>'Array Table'!B34</f>
        <v>IMP-5 group</v>
      </c>
      <c r="C35" s="52">
        <v>40</v>
      </c>
      <c r="D35" s="52"/>
      <c r="E35" s="52"/>
      <c r="F35" s="52"/>
      <c r="G35" s="52"/>
      <c r="H35" s="52"/>
      <c r="I35" s="52"/>
      <c r="J35" s="52"/>
      <c r="K35" s="52"/>
      <c r="L35" s="52"/>
      <c r="M35" s="54">
        <f>IF(ISERROR(AVERAGE(Calculations!Q35:Z35)),"",AVERAGE(Calculations!Q35:Z35))</f>
        <v>37</v>
      </c>
      <c r="N35" s="54" t="str">
        <f>IF(ISERROR(STDEV(Calculations!Q35:Z35)),"",IF(COUNT(Calculations!Q35:Z35)&lt;3,"N/A",STDEV(Calculations!Q35:Z35)))</f>
        <v/>
      </c>
    </row>
    <row r="36" spans="1:14" x14ac:dyDescent="0.25">
      <c r="A36" s="4" t="s">
        <v>34</v>
      </c>
      <c r="B36" s="16" t="str">
        <f>'Array Table'!B35</f>
        <v>NDM</v>
      </c>
      <c r="C36" s="52">
        <v>36.950000000000003</v>
      </c>
      <c r="D36" s="52"/>
      <c r="E36" s="52"/>
      <c r="F36" s="52"/>
      <c r="G36" s="52"/>
      <c r="H36" s="52"/>
      <c r="I36" s="52"/>
      <c r="J36" s="52"/>
      <c r="K36" s="52"/>
      <c r="L36" s="52"/>
      <c r="M36" s="54">
        <f>IF(ISERROR(AVERAGE(Calculations!Q36:Z36)),"",AVERAGE(Calculations!Q36:Z36))</f>
        <v>36.950000000000003</v>
      </c>
      <c r="N36" s="54" t="str">
        <f>IF(ISERROR(STDEV(Calculations!Q36:Z36)),"",IF(COUNT(Calculations!Q36:Z36)&lt;3,"N/A",STDEV(Calculations!Q36:Z36)))</f>
        <v/>
      </c>
    </row>
    <row r="37" spans="1:14" x14ac:dyDescent="0.25">
      <c r="A37" s="4" t="s">
        <v>35</v>
      </c>
      <c r="B37" s="16" t="str">
        <f>'Array Table'!B36</f>
        <v>VIM-1 group</v>
      </c>
      <c r="C37" s="52">
        <v>40</v>
      </c>
      <c r="D37" s="52"/>
      <c r="E37" s="52"/>
      <c r="F37" s="52"/>
      <c r="G37" s="52"/>
      <c r="H37" s="52"/>
      <c r="I37" s="52"/>
      <c r="J37" s="52"/>
      <c r="K37" s="52"/>
      <c r="L37" s="52"/>
      <c r="M37" s="54">
        <f>IF(ISERROR(AVERAGE(Calculations!Q37:Z37)),"",AVERAGE(Calculations!Q37:Z37))</f>
        <v>37</v>
      </c>
      <c r="N37" s="54" t="str">
        <f>IF(ISERROR(STDEV(Calculations!Q37:Z37)),"",IF(COUNT(Calculations!Q37:Z37)&lt;3,"N/A",STDEV(Calculations!Q37:Z37)))</f>
        <v/>
      </c>
    </row>
    <row r="38" spans="1:14" x14ac:dyDescent="0.25">
      <c r="A38" s="4" t="s">
        <v>36</v>
      </c>
      <c r="B38" s="16" t="str">
        <f>'Array Table'!B37</f>
        <v>VIM-13</v>
      </c>
      <c r="C38" s="52">
        <v>40</v>
      </c>
      <c r="D38" s="52"/>
      <c r="E38" s="52"/>
      <c r="F38" s="52"/>
      <c r="G38" s="52"/>
      <c r="H38" s="52"/>
      <c r="I38" s="52"/>
      <c r="J38" s="52"/>
      <c r="K38" s="52"/>
      <c r="L38" s="52"/>
      <c r="M38" s="54">
        <f>IF(ISERROR(AVERAGE(Calculations!Q38:Z38)),"",AVERAGE(Calculations!Q38:Z38))</f>
        <v>37</v>
      </c>
      <c r="N38" s="54" t="str">
        <f>IF(ISERROR(STDEV(Calculations!Q38:Z38)),"",IF(COUNT(Calculations!Q38:Z38)&lt;3,"N/A",STDEV(Calculations!Q38:Z38)))</f>
        <v/>
      </c>
    </row>
    <row r="39" spans="1:14" x14ac:dyDescent="0.25">
      <c r="A39" s="5" t="s">
        <v>99</v>
      </c>
      <c r="B39" s="16" t="str">
        <f>'Array Table'!B38</f>
        <v>VIM-7</v>
      </c>
      <c r="C39" s="52">
        <v>33.840000000000003</v>
      </c>
      <c r="D39" s="52"/>
      <c r="E39" s="52"/>
      <c r="F39" s="52"/>
      <c r="G39" s="52"/>
      <c r="H39" s="52"/>
      <c r="I39" s="52"/>
      <c r="J39" s="52"/>
      <c r="K39" s="52"/>
      <c r="L39" s="52"/>
      <c r="M39" s="54">
        <f>IF(ISERROR(AVERAGE(Calculations!Q39:Z39)),"",AVERAGE(Calculations!Q39:Z39))</f>
        <v>33.840000000000003</v>
      </c>
      <c r="N39" s="54" t="str">
        <f>IF(ISERROR(STDEV(Calculations!Q39:Z39)),"",IF(COUNT(Calculations!Q39:Z39)&lt;3,"N/A",STDEV(Calculations!Q39:Z39)))</f>
        <v/>
      </c>
    </row>
    <row r="40" spans="1:14" x14ac:dyDescent="0.25">
      <c r="A40" s="5" t="s">
        <v>37</v>
      </c>
      <c r="B40" s="16" t="str">
        <f>'Array Table'!B39</f>
        <v>ACC-1 group</v>
      </c>
      <c r="C40" s="52">
        <v>40</v>
      </c>
      <c r="D40" s="52"/>
      <c r="E40" s="52"/>
      <c r="F40" s="52"/>
      <c r="G40" s="52"/>
      <c r="H40" s="52"/>
      <c r="I40" s="52"/>
      <c r="J40" s="52"/>
      <c r="K40" s="52"/>
      <c r="L40" s="52"/>
      <c r="M40" s="54">
        <f>IF(ISERROR(AVERAGE(Calculations!Q40:Z40)),"",AVERAGE(Calculations!Q40:Z40))</f>
        <v>37</v>
      </c>
      <c r="N40" s="54" t="str">
        <f>IF(ISERROR(STDEV(Calculations!Q40:Z40)),"",IF(COUNT(Calculations!Q40:Z40)&lt;3,"N/A",STDEV(Calculations!Q40:Z40)))</f>
        <v/>
      </c>
    </row>
    <row r="41" spans="1:14" x14ac:dyDescent="0.25">
      <c r="A41" s="5" t="s">
        <v>38</v>
      </c>
      <c r="B41" s="16" t="str">
        <f>'Array Table'!B40</f>
        <v>ACC-3</v>
      </c>
      <c r="C41" s="52">
        <v>40</v>
      </c>
      <c r="D41" s="52"/>
      <c r="E41" s="52"/>
      <c r="F41" s="52"/>
      <c r="G41" s="52"/>
      <c r="H41" s="52"/>
      <c r="I41" s="52"/>
      <c r="J41" s="52"/>
      <c r="K41" s="52"/>
      <c r="L41" s="52"/>
      <c r="M41" s="54">
        <f>IF(ISERROR(AVERAGE(Calculations!Q41:Z41)),"",AVERAGE(Calculations!Q41:Z41))</f>
        <v>37</v>
      </c>
      <c r="N41" s="54" t="str">
        <f>IF(ISERROR(STDEV(Calculations!Q41:Z41)),"",IF(COUNT(Calculations!Q41:Z41)&lt;3,"N/A",STDEV(Calculations!Q41:Z41)))</f>
        <v/>
      </c>
    </row>
    <row r="42" spans="1:14" x14ac:dyDescent="0.25">
      <c r="A42" s="5" t="s">
        <v>39</v>
      </c>
      <c r="B42" s="16" t="str">
        <f>'Array Table'!B41</f>
        <v>ACT 5/7 group</v>
      </c>
      <c r="C42" s="52">
        <v>40</v>
      </c>
      <c r="D42" s="52"/>
      <c r="E42" s="52"/>
      <c r="F42" s="52"/>
      <c r="G42" s="52"/>
      <c r="H42" s="52"/>
      <c r="I42" s="52"/>
      <c r="J42" s="52"/>
      <c r="K42" s="52"/>
      <c r="L42" s="52"/>
      <c r="M42" s="54">
        <f>IF(ISERROR(AVERAGE(Calculations!Q42:Z42)),"",AVERAGE(Calculations!Q42:Z42))</f>
        <v>37</v>
      </c>
      <c r="N42" s="54" t="str">
        <f>IF(ISERROR(STDEV(Calculations!Q42:Z42)),"",IF(COUNT(Calculations!Q42:Z42)&lt;3,"N/A",STDEV(Calculations!Q42:Z42)))</f>
        <v/>
      </c>
    </row>
    <row r="43" spans="1:14" x14ac:dyDescent="0.25">
      <c r="A43" s="5" t="s">
        <v>40</v>
      </c>
      <c r="B43" s="16" t="str">
        <f>'Array Table'!B42</f>
        <v>ACT-1 group</v>
      </c>
      <c r="C43" s="52">
        <v>40</v>
      </c>
      <c r="D43" s="52"/>
      <c r="E43" s="52"/>
      <c r="F43" s="52"/>
      <c r="G43" s="52"/>
      <c r="H43" s="52"/>
      <c r="I43" s="52"/>
      <c r="J43" s="52"/>
      <c r="K43" s="52"/>
      <c r="L43" s="52"/>
      <c r="M43" s="54">
        <f>IF(ISERROR(AVERAGE(Calculations!Q43:Z43)),"",AVERAGE(Calculations!Q43:Z43))</f>
        <v>37</v>
      </c>
      <c r="N43" s="54" t="str">
        <f>IF(ISERROR(STDEV(Calculations!Q43:Z43)),"",IF(COUNT(Calculations!Q43:Z43)&lt;3,"N/A",STDEV(Calculations!Q43:Z43)))</f>
        <v/>
      </c>
    </row>
    <row r="44" spans="1:14" x14ac:dyDescent="0.25">
      <c r="A44" s="5" t="s">
        <v>41</v>
      </c>
      <c r="B44" s="16" t="str">
        <f>'Array Table'!B43</f>
        <v>CFE-1</v>
      </c>
      <c r="C44" s="52">
        <v>37.79</v>
      </c>
      <c r="D44" s="52"/>
      <c r="E44" s="52"/>
      <c r="F44" s="52"/>
      <c r="G44" s="52"/>
      <c r="H44" s="52"/>
      <c r="I44" s="52"/>
      <c r="J44" s="52"/>
      <c r="K44" s="52"/>
      <c r="L44" s="52"/>
      <c r="M44" s="54">
        <f>IF(ISERROR(AVERAGE(Calculations!Q44:Z44)),"",AVERAGE(Calculations!Q44:Z44))</f>
        <v>37</v>
      </c>
      <c r="N44" s="54" t="str">
        <f>IF(ISERROR(STDEV(Calculations!Q44:Z44)),"",IF(COUNT(Calculations!Q44:Z44)&lt;3,"N/A",STDEV(Calculations!Q44:Z44)))</f>
        <v/>
      </c>
    </row>
    <row r="45" spans="1:14" x14ac:dyDescent="0.25">
      <c r="A45" s="5" t="s">
        <v>42</v>
      </c>
      <c r="B45" s="16" t="str">
        <f>'Array Table'!B44</f>
        <v>CMY-10 Group</v>
      </c>
      <c r="C45" s="52">
        <v>40</v>
      </c>
      <c r="D45" s="52"/>
      <c r="E45" s="52"/>
      <c r="F45" s="52"/>
      <c r="G45" s="52"/>
      <c r="H45" s="52"/>
      <c r="I45" s="52"/>
      <c r="J45" s="52"/>
      <c r="K45" s="52"/>
      <c r="L45" s="52"/>
      <c r="M45" s="54">
        <f>IF(ISERROR(AVERAGE(Calculations!Q45:Z45)),"",AVERAGE(Calculations!Q45:Z45))</f>
        <v>37</v>
      </c>
      <c r="N45" s="54" t="str">
        <f>IF(ISERROR(STDEV(Calculations!Q45:Z45)),"",IF(COUNT(Calculations!Q45:Z45)&lt;3,"N/A",STDEV(Calculations!Q45:Z45)))</f>
        <v/>
      </c>
    </row>
    <row r="46" spans="1:14" x14ac:dyDescent="0.25">
      <c r="A46" s="5" t="s">
        <v>43</v>
      </c>
      <c r="B46" s="16" t="str">
        <f>'Array Table'!B45</f>
        <v>DHA</v>
      </c>
      <c r="C46" s="52">
        <v>40</v>
      </c>
      <c r="D46" s="52"/>
      <c r="E46" s="52"/>
      <c r="F46" s="52"/>
      <c r="G46" s="52"/>
      <c r="H46" s="52"/>
      <c r="I46" s="52"/>
      <c r="J46" s="52"/>
      <c r="K46" s="52"/>
      <c r="L46" s="52"/>
      <c r="M46" s="54">
        <f>IF(ISERROR(AVERAGE(Calculations!Q46:Z46)),"",AVERAGE(Calculations!Q46:Z46))</f>
        <v>37</v>
      </c>
      <c r="N46" s="54" t="str">
        <f>IF(ISERROR(STDEV(Calculations!Q46:Z46)),"",IF(COUNT(Calculations!Q46:Z46)&lt;3,"N/A",STDEV(Calculations!Q46:Z46)))</f>
        <v/>
      </c>
    </row>
    <row r="47" spans="1:14" x14ac:dyDescent="0.25">
      <c r="A47" s="5" t="s">
        <v>44</v>
      </c>
      <c r="B47" s="16" t="str">
        <f>'Array Table'!B46</f>
        <v>FOX</v>
      </c>
      <c r="C47" s="52">
        <v>40</v>
      </c>
      <c r="D47" s="52"/>
      <c r="E47" s="52"/>
      <c r="F47" s="52"/>
      <c r="G47" s="52"/>
      <c r="H47" s="52"/>
      <c r="I47" s="52"/>
      <c r="J47" s="52"/>
      <c r="K47" s="52"/>
      <c r="L47" s="52"/>
      <c r="M47" s="54">
        <f>IF(ISERROR(AVERAGE(Calculations!Q47:Z47)),"",AVERAGE(Calculations!Q47:Z47))</f>
        <v>37</v>
      </c>
      <c r="N47" s="54" t="str">
        <f>IF(ISERROR(STDEV(Calculations!Q47:Z47)),"",IF(COUNT(Calculations!Q47:Z47)&lt;3,"N/A",STDEV(Calculations!Q47:Z47)))</f>
        <v/>
      </c>
    </row>
    <row r="48" spans="1:14" x14ac:dyDescent="0.25">
      <c r="A48" s="5" t="s">
        <v>45</v>
      </c>
      <c r="B48" s="16" t="str">
        <f>'Array Table'!B47</f>
        <v>LAT</v>
      </c>
      <c r="C48" s="52">
        <v>40</v>
      </c>
      <c r="D48" s="52"/>
      <c r="E48" s="52"/>
      <c r="F48" s="52"/>
      <c r="G48" s="52"/>
      <c r="H48" s="52"/>
      <c r="I48" s="52"/>
      <c r="J48" s="52"/>
      <c r="K48" s="52"/>
      <c r="L48" s="52"/>
      <c r="M48" s="54">
        <f>IF(ISERROR(AVERAGE(Calculations!Q48:Z48)),"",AVERAGE(Calculations!Q48:Z48))</f>
        <v>37</v>
      </c>
      <c r="N48" s="54" t="str">
        <f>IF(ISERROR(STDEV(Calculations!Q48:Z48)),"",IF(COUNT(Calculations!Q48:Z48)&lt;3,"N/A",STDEV(Calculations!Q48:Z48)))</f>
        <v/>
      </c>
    </row>
    <row r="49" spans="1:14" x14ac:dyDescent="0.25">
      <c r="A49" s="5" t="s">
        <v>46</v>
      </c>
      <c r="B49" s="16" t="str">
        <f>'Array Table'!B48</f>
        <v>MIR</v>
      </c>
      <c r="C49" s="52">
        <v>40</v>
      </c>
      <c r="D49" s="52"/>
      <c r="E49" s="52"/>
      <c r="F49" s="52"/>
      <c r="G49" s="52"/>
      <c r="H49" s="52"/>
      <c r="I49" s="52"/>
      <c r="J49" s="52"/>
      <c r="K49" s="52"/>
      <c r="L49" s="52"/>
      <c r="M49" s="54">
        <f>IF(ISERROR(AVERAGE(Calculations!Q49:Z49)),"",AVERAGE(Calculations!Q49:Z49))</f>
        <v>37</v>
      </c>
      <c r="N49" s="54" t="str">
        <f>IF(ISERROR(STDEV(Calculations!Q49:Z49)),"",IF(COUNT(Calculations!Q49:Z49)&lt;3,"N/A",STDEV(Calculations!Q49:Z49)))</f>
        <v/>
      </c>
    </row>
    <row r="50" spans="1:14" x14ac:dyDescent="0.25">
      <c r="A50" s="5" t="s">
        <v>47</v>
      </c>
      <c r="B50" s="16" t="str">
        <f>'Array Table'!B49</f>
        <v>MOX</v>
      </c>
      <c r="C50" s="52">
        <v>40</v>
      </c>
      <c r="D50" s="52"/>
      <c r="E50" s="52"/>
      <c r="F50" s="52"/>
      <c r="G50" s="52"/>
      <c r="H50" s="52"/>
      <c r="I50" s="52"/>
      <c r="J50" s="52"/>
      <c r="K50" s="52"/>
      <c r="L50" s="52"/>
      <c r="M50" s="54">
        <f>IF(ISERROR(AVERAGE(Calculations!Q50:Z50)),"",AVERAGE(Calculations!Q50:Z50))</f>
        <v>37</v>
      </c>
      <c r="N50" s="54" t="str">
        <f>IF(ISERROR(STDEV(Calculations!Q50:Z50)),"",IF(COUNT(Calculations!Q50:Z50)&lt;3,"N/A",STDEV(Calculations!Q50:Z50)))</f>
        <v/>
      </c>
    </row>
    <row r="51" spans="1:14" x14ac:dyDescent="0.25">
      <c r="A51" s="5" t="s">
        <v>48</v>
      </c>
      <c r="B51" s="16" t="str">
        <f>'Array Table'!B50</f>
        <v>OXA-10 Group</v>
      </c>
      <c r="C51" s="52">
        <v>40</v>
      </c>
      <c r="D51" s="52"/>
      <c r="E51" s="52"/>
      <c r="F51" s="52"/>
      <c r="G51" s="52"/>
      <c r="H51" s="52"/>
      <c r="I51" s="52"/>
      <c r="J51" s="52"/>
      <c r="K51" s="52"/>
      <c r="L51" s="52"/>
      <c r="M51" s="54">
        <f>IF(ISERROR(AVERAGE(Calculations!Q51:Z51)),"",AVERAGE(Calculations!Q51:Z51))</f>
        <v>37</v>
      </c>
      <c r="N51" s="54" t="str">
        <f>IF(ISERROR(STDEV(Calculations!Q51:Z51)),"",IF(COUNT(Calculations!Q51:Z51)&lt;3,"N/A",STDEV(Calculations!Q51:Z51)))</f>
        <v/>
      </c>
    </row>
    <row r="52" spans="1:14" x14ac:dyDescent="0.25">
      <c r="A52" s="5" t="s">
        <v>49</v>
      </c>
      <c r="B52" s="16" t="str">
        <f>'Array Table'!B51</f>
        <v>OXA-18</v>
      </c>
      <c r="C52" s="52">
        <v>40</v>
      </c>
      <c r="D52" s="52"/>
      <c r="E52" s="52"/>
      <c r="F52" s="52"/>
      <c r="G52" s="52"/>
      <c r="H52" s="52"/>
      <c r="I52" s="52"/>
      <c r="J52" s="52"/>
      <c r="K52" s="52"/>
      <c r="L52" s="52"/>
      <c r="M52" s="54">
        <f>IF(ISERROR(AVERAGE(Calculations!Q52:Z52)),"",AVERAGE(Calculations!Q52:Z52))</f>
        <v>37</v>
      </c>
      <c r="N52" s="54" t="str">
        <f>IF(ISERROR(STDEV(Calculations!Q52:Z52)),"",IF(COUNT(Calculations!Q52:Z52)&lt;3,"N/A",STDEV(Calculations!Q52:Z52)))</f>
        <v/>
      </c>
    </row>
    <row r="53" spans="1:14" x14ac:dyDescent="0.25">
      <c r="A53" s="5" t="s">
        <v>50</v>
      </c>
      <c r="B53" s="16" t="str">
        <f>'Array Table'!B52</f>
        <v>OXA-2 Group</v>
      </c>
      <c r="C53" s="52">
        <v>40</v>
      </c>
      <c r="D53" s="52"/>
      <c r="E53" s="52"/>
      <c r="F53" s="52"/>
      <c r="G53" s="52"/>
      <c r="H53" s="52"/>
      <c r="I53" s="52"/>
      <c r="J53" s="52"/>
      <c r="K53" s="52"/>
      <c r="L53" s="52"/>
      <c r="M53" s="54">
        <f>IF(ISERROR(AVERAGE(Calculations!Q53:Z53)),"",AVERAGE(Calculations!Q53:Z53))</f>
        <v>37</v>
      </c>
      <c r="N53" s="54" t="str">
        <f>IF(ISERROR(STDEV(Calculations!Q53:Z53)),"",IF(COUNT(Calculations!Q53:Z53)&lt;3,"N/A",STDEV(Calculations!Q53:Z53)))</f>
        <v/>
      </c>
    </row>
    <row r="54" spans="1:14" x14ac:dyDescent="0.25">
      <c r="A54" s="5" t="s">
        <v>51</v>
      </c>
      <c r="B54" s="16" t="str">
        <f>'Array Table'!B53</f>
        <v>OXA-23 Group</v>
      </c>
      <c r="C54" s="52">
        <v>40</v>
      </c>
      <c r="D54" s="52"/>
      <c r="E54" s="52"/>
      <c r="F54" s="52"/>
      <c r="G54" s="52"/>
      <c r="H54" s="52"/>
      <c r="I54" s="52"/>
      <c r="J54" s="52"/>
      <c r="K54" s="52"/>
      <c r="L54" s="52"/>
      <c r="M54" s="54">
        <f>IF(ISERROR(AVERAGE(Calculations!Q54:Z54)),"",AVERAGE(Calculations!Q54:Z54))</f>
        <v>37</v>
      </c>
      <c r="N54" s="54" t="str">
        <f>IF(ISERROR(STDEV(Calculations!Q54:Z54)),"",IF(COUNT(Calculations!Q54:Z54)&lt;3,"N/A",STDEV(Calculations!Q54:Z54)))</f>
        <v/>
      </c>
    </row>
    <row r="55" spans="1:14" x14ac:dyDescent="0.25">
      <c r="A55" s="5" t="s">
        <v>52</v>
      </c>
      <c r="B55" s="16" t="str">
        <f>'Array Table'!B54</f>
        <v>OXA-24 Group</v>
      </c>
      <c r="C55" s="52">
        <v>40</v>
      </c>
      <c r="D55" s="52"/>
      <c r="E55" s="52"/>
      <c r="F55" s="52"/>
      <c r="G55" s="52"/>
      <c r="H55" s="52"/>
      <c r="I55" s="52"/>
      <c r="J55" s="52"/>
      <c r="K55" s="52"/>
      <c r="L55" s="52"/>
      <c r="M55" s="54">
        <f>IF(ISERROR(AVERAGE(Calculations!Q55:Z55)),"",AVERAGE(Calculations!Q55:Z55))</f>
        <v>37</v>
      </c>
      <c r="N55" s="54" t="str">
        <f>IF(ISERROR(STDEV(Calculations!Q55:Z55)),"",IF(COUNT(Calculations!Q55:Z55)&lt;3,"N/A",STDEV(Calculations!Q55:Z55)))</f>
        <v/>
      </c>
    </row>
    <row r="56" spans="1:14" x14ac:dyDescent="0.25">
      <c r="A56" s="5" t="s">
        <v>53</v>
      </c>
      <c r="B56" s="16" t="str">
        <f>'Array Table'!B55</f>
        <v>OXA-45</v>
      </c>
      <c r="C56" s="52">
        <v>40</v>
      </c>
      <c r="D56" s="52"/>
      <c r="E56" s="52"/>
      <c r="F56" s="52"/>
      <c r="G56" s="52"/>
      <c r="H56" s="52"/>
      <c r="I56" s="52"/>
      <c r="J56" s="52"/>
      <c r="K56" s="52"/>
      <c r="L56" s="52"/>
      <c r="M56" s="54">
        <f>IF(ISERROR(AVERAGE(Calculations!Q56:Z56)),"",AVERAGE(Calculations!Q56:Z56))</f>
        <v>37</v>
      </c>
      <c r="N56" s="54" t="str">
        <f>IF(ISERROR(STDEV(Calculations!Q56:Z56)),"",IF(COUNT(Calculations!Q56:Z56)&lt;3,"N/A",STDEV(Calculations!Q56:Z56)))</f>
        <v/>
      </c>
    </row>
    <row r="57" spans="1:14" x14ac:dyDescent="0.25">
      <c r="A57" s="5" t="s">
        <v>54</v>
      </c>
      <c r="B57" s="16" t="str">
        <f>'Array Table'!B56</f>
        <v>OXA-48 Group</v>
      </c>
      <c r="C57" s="52">
        <v>31.96</v>
      </c>
      <c r="D57" s="52"/>
      <c r="E57" s="52"/>
      <c r="F57" s="52"/>
      <c r="G57" s="52"/>
      <c r="H57" s="52"/>
      <c r="I57" s="52"/>
      <c r="J57" s="52"/>
      <c r="K57" s="52"/>
      <c r="L57" s="52"/>
      <c r="M57" s="54">
        <f>IF(ISERROR(AVERAGE(Calculations!Q57:Z57)),"",AVERAGE(Calculations!Q57:Z57))</f>
        <v>31.96</v>
      </c>
      <c r="N57" s="54" t="str">
        <f>IF(ISERROR(STDEV(Calculations!Q57:Z57)),"",IF(COUNT(Calculations!Q57:Z57)&lt;3,"N/A",STDEV(Calculations!Q57:Z57)))</f>
        <v/>
      </c>
    </row>
    <row r="58" spans="1:14" x14ac:dyDescent="0.25">
      <c r="A58" s="5" t="s">
        <v>55</v>
      </c>
      <c r="B58" s="16" t="str">
        <f>'Array Table'!B57</f>
        <v>OXA-50 Group</v>
      </c>
      <c r="C58" s="52">
        <v>40</v>
      </c>
      <c r="D58" s="52"/>
      <c r="E58" s="52"/>
      <c r="F58" s="52"/>
      <c r="G58" s="52"/>
      <c r="H58" s="52"/>
      <c r="I58" s="52"/>
      <c r="J58" s="52"/>
      <c r="K58" s="52"/>
      <c r="L58" s="52"/>
      <c r="M58" s="54">
        <f>IF(ISERROR(AVERAGE(Calculations!Q58:Z58)),"",AVERAGE(Calculations!Q58:Z58))</f>
        <v>37</v>
      </c>
      <c r="N58" s="54" t="str">
        <f>IF(ISERROR(STDEV(Calculations!Q58:Z58)),"",IF(COUNT(Calculations!Q58:Z58)&lt;3,"N/A",STDEV(Calculations!Q58:Z58)))</f>
        <v/>
      </c>
    </row>
    <row r="59" spans="1:14" x14ac:dyDescent="0.25">
      <c r="A59" s="5" t="s">
        <v>56</v>
      </c>
      <c r="B59" s="16" t="str">
        <f>'Array Table'!B58</f>
        <v>OXA-51 Group</v>
      </c>
      <c r="C59" s="52">
        <v>40</v>
      </c>
      <c r="D59" s="52"/>
      <c r="E59" s="52"/>
      <c r="F59" s="52"/>
      <c r="G59" s="52"/>
      <c r="H59" s="52"/>
      <c r="I59" s="52"/>
      <c r="J59" s="52"/>
      <c r="K59" s="52"/>
      <c r="L59" s="52"/>
      <c r="M59" s="54">
        <f>IF(ISERROR(AVERAGE(Calculations!Q59:Z59)),"",AVERAGE(Calculations!Q59:Z59))</f>
        <v>37</v>
      </c>
      <c r="N59" s="54" t="str">
        <f>IF(ISERROR(STDEV(Calculations!Q59:Z59)),"",IF(COUNT(Calculations!Q59:Z59)&lt;3,"N/A",STDEV(Calculations!Q59:Z59)))</f>
        <v/>
      </c>
    </row>
    <row r="60" spans="1:14" x14ac:dyDescent="0.25">
      <c r="A60" s="5" t="s">
        <v>57</v>
      </c>
      <c r="B60" s="16" t="str">
        <f>'Array Table'!B59</f>
        <v>OXA-54</v>
      </c>
      <c r="C60" s="52">
        <v>29.54</v>
      </c>
      <c r="D60" s="52"/>
      <c r="E60" s="52"/>
      <c r="F60" s="52"/>
      <c r="G60" s="52"/>
      <c r="H60" s="52"/>
      <c r="I60" s="52"/>
      <c r="J60" s="52"/>
      <c r="K60" s="52"/>
      <c r="L60" s="52"/>
      <c r="M60" s="54">
        <f>IF(ISERROR(AVERAGE(Calculations!Q60:Z60)),"",AVERAGE(Calculations!Q60:Z60))</f>
        <v>29.54</v>
      </c>
      <c r="N60" s="54" t="str">
        <f>IF(ISERROR(STDEV(Calculations!Q60:Z60)),"",IF(COUNT(Calculations!Q60:Z60)&lt;3,"N/A",STDEV(Calculations!Q60:Z60)))</f>
        <v/>
      </c>
    </row>
    <row r="61" spans="1:14" x14ac:dyDescent="0.25">
      <c r="A61" s="5" t="s">
        <v>58</v>
      </c>
      <c r="B61" s="16" t="str">
        <f>'Array Table'!B60</f>
        <v>OXA-55</v>
      </c>
      <c r="C61" s="52">
        <v>40</v>
      </c>
      <c r="D61" s="52"/>
      <c r="E61" s="52"/>
      <c r="F61" s="52"/>
      <c r="G61" s="52"/>
      <c r="H61" s="52"/>
      <c r="I61" s="52"/>
      <c r="J61" s="52"/>
      <c r="K61" s="52"/>
      <c r="L61" s="52"/>
      <c r="M61" s="54">
        <f>IF(ISERROR(AVERAGE(Calculations!Q61:Z61)),"",AVERAGE(Calculations!Q61:Z61))</f>
        <v>37</v>
      </c>
      <c r="N61" s="54" t="str">
        <f>IF(ISERROR(STDEV(Calculations!Q61:Z61)),"",IF(COUNT(Calculations!Q61:Z61)&lt;3,"N/A",STDEV(Calculations!Q61:Z61)))</f>
        <v/>
      </c>
    </row>
    <row r="62" spans="1:14" x14ac:dyDescent="0.25">
      <c r="A62" s="5" t="s">
        <v>59</v>
      </c>
      <c r="B62" s="16" t="str">
        <f>'Array Table'!B61</f>
        <v>OXA-58 Group</v>
      </c>
      <c r="C62" s="52">
        <v>40</v>
      </c>
      <c r="D62" s="52"/>
      <c r="E62" s="52"/>
      <c r="F62" s="52"/>
      <c r="G62" s="52"/>
      <c r="H62" s="52"/>
      <c r="I62" s="52"/>
      <c r="J62" s="52"/>
      <c r="K62" s="52"/>
      <c r="L62" s="52"/>
      <c r="M62" s="54">
        <f>IF(ISERROR(AVERAGE(Calculations!Q62:Z62)),"",AVERAGE(Calculations!Q62:Z62))</f>
        <v>37</v>
      </c>
      <c r="N62" s="54" t="str">
        <f>IF(ISERROR(STDEV(Calculations!Q62:Z62)),"",IF(COUNT(Calculations!Q62:Z62)&lt;3,"N/A",STDEV(Calculations!Q62:Z62)))</f>
        <v/>
      </c>
    </row>
    <row r="63" spans="1:14" x14ac:dyDescent="0.25">
      <c r="A63" s="5" t="s">
        <v>60</v>
      </c>
      <c r="B63" s="16" t="str">
        <f>'Array Table'!B62</f>
        <v>OXA-60</v>
      </c>
      <c r="C63" s="52">
        <v>40</v>
      </c>
      <c r="D63" s="52"/>
      <c r="E63" s="52"/>
      <c r="F63" s="52"/>
      <c r="G63" s="52"/>
      <c r="H63" s="52"/>
      <c r="I63" s="52"/>
      <c r="J63" s="52"/>
      <c r="K63" s="52"/>
      <c r="L63" s="52"/>
      <c r="M63" s="54">
        <f>IF(ISERROR(AVERAGE(Calculations!Q63:Z63)),"",AVERAGE(Calculations!Q63:Z63))</f>
        <v>37</v>
      </c>
      <c r="N63" s="54" t="str">
        <f>IF(ISERROR(STDEV(Calculations!Q63:Z63)),"",IF(COUNT(Calculations!Q63:Z63)&lt;3,"N/A",STDEV(Calculations!Q63:Z63)))</f>
        <v/>
      </c>
    </row>
    <row r="64" spans="1:14" x14ac:dyDescent="0.25">
      <c r="A64" s="5" t="s">
        <v>61</v>
      </c>
      <c r="B64" s="16" t="str">
        <f>'Array Table'!B63</f>
        <v>ereB</v>
      </c>
      <c r="C64" s="52">
        <v>40</v>
      </c>
      <c r="D64" s="52"/>
      <c r="E64" s="52"/>
      <c r="F64" s="52"/>
      <c r="G64" s="52"/>
      <c r="H64" s="52"/>
      <c r="I64" s="52"/>
      <c r="J64" s="52"/>
      <c r="K64" s="52"/>
      <c r="L64" s="52"/>
      <c r="M64" s="54">
        <f>IF(ISERROR(AVERAGE(Calculations!Q64:Z64)),"",AVERAGE(Calculations!Q64:Z64))</f>
        <v>37</v>
      </c>
      <c r="N64" s="54" t="str">
        <f>IF(ISERROR(STDEV(Calculations!Q64:Z64)),"",IF(COUNT(Calculations!Q64:Z64)&lt;3,"N/A",STDEV(Calculations!Q64:Z64)))</f>
        <v/>
      </c>
    </row>
    <row r="65" spans="1:14" x14ac:dyDescent="0.25">
      <c r="A65" s="5" t="s">
        <v>62</v>
      </c>
      <c r="B65" s="16" t="str">
        <f>'Array Table'!B64</f>
        <v>QepA</v>
      </c>
      <c r="C65" s="52">
        <v>40</v>
      </c>
      <c r="D65" s="52"/>
      <c r="E65" s="52"/>
      <c r="F65" s="52"/>
      <c r="G65" s="52"/>
      <c r="H65" s="52"/>
      <c r="I65" s="52"/>
      <c r="J65" s="52"/>
      <c r="K65" s="52"/>
      <c r="L65" s="52"/>
      <c r="M65" s="54">
        <f>IF(ISERROR(AVERAGE(Calculations!Q65:Z65)),"",AVERAGE(Calculations!Q65:Z65))</f>
        <v>37</v>
      </c>
      <c r="N65" s="54" t="str">
        <f>IF(ISERROR(STDEV(Calculations!Q65:Z65)),"",IF(COUNT(Calculations!Q65:Z65)&lt;3,"N/A",STDEV(Calculations!Q65:Z65)))</f>
        <v/>
      </c>
    </row>
    <row r="66" spans="1:14" x14ac:dyDescent="0.25">
      <c r="A66" s="5" t="s">
        <v>63</v>
      </c>
      <c r="B66" s="16" t="str">
        <f>'Array Table'!B65</f>
        <v>QnrA</v>
      </c>
      <c r="C66" s="52">
        <v>40</v>
      </c>
      <c r="D66" s="52"/>
      <c r="E66" s="52"/>
      <c r="F66" s="52"/>
      <c r="G66" s="52"/>
      <c r="H66" s="52"/>
      <c r="I66" s="52"/>
      <c r="J66" s="52"/>
      <c r="K66" s="52"/>
      <c r="L66" s="52"/>
      <c r="M66" s="54">
        <f>IF(ISERROR(AVERAGE(Calculations!Q66:Z66)),"",AVERAGE(Calculations!Q66:Z66))</f>
        <v>37</v>
      </c>
      <c r="N66" s="54" t="str">
        <f>IF(ISERROR(STDEV(Calculations!Q66:Z66)),"",IF(COUNT(Calculations!Q66:Z66)&lt;3,"N/A",STDEV(Calculations!Q66:Z66)))</f>
        <v/>
      </c>
    </row>
    <row r="67" spans="1:14" x14ac:dyDescent="0.25">
      <c r="A67" s="5" t="s">
        <v>64</v>
      </c>
      <c r="B67" s="16" t="str">
        <f>'Array Table'!B66</f>
        <v>QnrB-1 group</v>
      </c>
      <c r="C67" s="52">
        <v>40</v>
      </c>
      <c r="D67" s="52"/>
      <c r="E67" s="52"/>
      <c r="F67" s="52"/>
      <c r="G67" s="52"/>
      <c r="H67" s="52"/>
      <c r="I67" s="52"/>
      <c r="J67" s="52"/>
      <c r="K67" s="52"/>
      <c r="L67" s="52"/>
      <c r="M67" s="54">
        <f>IF(ISERROR(AVERAGE(Calculations!Q67:Z67)),"",AVERAGE(Calculations!Q67:Z67))</f>
        <v>37</v>
      </c>
      <c r="N67" s="54" t="str">
        <f>IF(ISERROR(STDEV(Calculations!Q67:Z67)),"",IF(COUNT(Calculations!Q67:Z67)&lt;3,"N/A",STDEV(Calculations!Q67:Z67)))</f>
        <v/>
      </c>
    </row>
    <row r="68" spans="1:14" x14ac:dyDescent="0.25">
      <c r="A68" s="5" t="s">
        <v>65</v>
      </c>
      <c r="B68" s="16" t="str">
        <f>'Array Table'!B67</f>
        <v>QnrB-31 group</v>
      </c>
      <c r="C68" s="52">
        <v>40</v>
      </c>
      <c r="D68" s="52"/>
      <c r="E68" s="52"/>
      <c r="F68" s="52"/>
      <c r="G68" s="52"/>
      <c r="H68" s="52"/>
      <c r="I68" s="52"/>
      <c r="J68" s="52"/>
      <c r="K68" s="52"/>
      <c r="L68" s="52"/>
      <c r="M68" s="54">
        <f>IF(ISERROR(AVERAGE(Calculations!Q68:Z68)),"",AVERAGE(Calculations!Q68:Z68))</f>
        <v>37</v>
      </c>
      <c r="N68" s="54" t="str">
        <f>IF(ISERROR(STDEV(Calculations!Q68:Z68)),"",IF(COUNT(Calculations!Q68:Z68)&lt;3,"N/A",STDEV(Calculations!Q68:Z68)))</f>
        <v/>
      </c>
    </row>
    <row r="69" spans="1:14" x14ac:dyDescent="0.25">
      <c r="A69" s="5" t="s">
        <v>66</v>
      </c>
      <c r="B69" s="16" t="str">
        <f>'Array Table'!B68</f>
        <v>QnrB-4 group</v>
      </c>
      <c r="C69" s="52">
        <v>40</v>
      </c>
      <c r="D69" s="52"/>
      <c r="E69" s="52"/>
      <c r="F69" s="52"/>
      <c r="G69" s="52"/>
      <c r="H69" s="52"/>
      <c r="I69" s="52"/>
      <c r="J69" s="52"/>
      <c r="K69" s="52"/>
      <c r="L69" s="52"/>
      <c r="M69" s="54">
        <f>IF(ISERROR(AVERAGE(Calculations!Q69:Z69)),"",AVERAGE(Calculations!Q69:Z69))</f>
        <v>37</v>
      </c>
      <c r="N69" s="54" t="str">
        <f>IF(ISERROR(STDEV(Calculations!Q69:Z69)),"",IF(COUNT(Calculations!Q69:Z69)&lt;3,"N/A",STDEV(Calculations!Q69:Z69)))</f>
        <v/>
      </c>
    </row>
    <row r="70" spans="1:14" x14ac:dyDescent="0.25">
      <c r="A70" s="5" t="s">
        <v>67</v>
      </c>
      <c r="B70" s="16" t="str">
        <f>'Array Table'!B69</f>
        <v>QnrB-5 group</v>
      </c>
      <c r="C70" s="52">
        <v>37.61</v>
      </c>
      <c r="D70" s="52"/>
      <c r="E70" s="52"/>
      <c r="F70" s="52"/>
      <c r="G70" s="52"/>
      <c r="H70" s="52"/>
      <c r="I70" s="52"/>
      <c r="J70" s="52"/>
      <c r="K70" s="52"/>
      <c r="L70" s="52"/>
      <c r="M70" s="54">
        <f>IF(ISERROR(AVERAGE(Calculations!Q70:Z70)),"",AVERAGE(Calculations!Q70:Z70))</f>
        <v>37</v>
      </c>
      <c r="N70" s="54" t="str">
        <f>IF(ISERROR(STDEV(Calculations!Q70:Z70)),"",IF(COUNT(Calculations!Q70:Z70)&lt;3,"N/A",STDEV(Calculations!Q70:Z70)))</f>
        <v/>
      </c>
    </row>
    <row r="71" spans="1:14" x14ac:dyDescent="0.25">
      <c r="A71" s="5" t="s">
        <v>68</v>
      </c>
      <c r="B71" s="16" t="str">
        <f>'Array Table'!B70</f>
        <v>QnrB-8 group</v>
      </c>
      <c r="C71" s="52">
        <v>40</v>
      </c>
      <c r="D71" s="52"/>
      <c r="E71" s="52"/>
      <c r="F71" s="52"/>
      <c r="G71" s="52"/>
      <c r="H71" s="52"/>
      <c r="I71" s="52"/>
      <c r="J71" s="52"/>
      <c r="K71" s="52"/>
      <c r="L71" s="52"/>
      <c r="M71" s="54">
        <f>IF(ISERROR(AVERAGE(Calculations!Q71:Z71)),"",AVERAGE(Calculations!Q71:Z71))</f>
        <v>37</v>
      </c>
      <c r="N71" s="54" t="str">
        <f>IF(ISERROR(STDEV(Calculations!Q71:Z71)),"",IF(COUNT(Calculations!Q71:Z71)&lt;3,"N/A",STDEV(Calculations!Q71:Z71)))</f>
        <v/>
      </c>
    </row>
    <row r="72" spans="1:14" x14ac:dyDescent="0.25">
      <c r="A72" s="5" t="s">
        <v>69</v>
      </c>
      <c r="B72" s="16" t="str">
        <f>'Array Table'!B71</f>
        <v>QnrC</v>
      </c>
      <c r="C72" s="52">
        <v>40</v>
      </c>
      <c r="D72" s="52"/>
      <c r="E72" s="52"/>
      <c r="F72" s="52"/>
      <c r="G72" s="52"/>
      <c r="H72" s="52"/>
      <c r="I72" s="52"/>
      <c r="J72" s="52"/>
      <c r="K72" s="52"/>
      <c r="L72" s="52"/>
      <c r="M72" s="54">
        <f>IF(ISERROR(AVERAGE(Calculations!Q72:Z72)),"",AVERAGE(Calculations!Q72:Z72))</f>
        <v>37</v>
      </c>
      <c r="N72" s="54" t="str">
        <f>IF(ISERROR(STDEV(Calculations!Q72:Z72)),"",IF(COUNT(Calculations!Q72:Z72)&lt;3,"N/A",STDEV(Calculations!Q72:Z72)))</f>
        <v/>
      </c>
    </row>
    <row r="73" spans="1:14" x14ac:dyDescent="0.25">
      <c r="A73" s="5" t="s">
        <v>70</v>
      </c>
      <c r="B73" s="16" t="str">
        <f>'Array Table'!B72</f>
        <v>QnrD</v>
      </c>
      <c r="C73" s="52">
        <v>40</v>
      </c>
      <c r="D73" s="52"/>
      <c r="E73" s="52"/>
      <c r="F73" s="52"/>
      <c r="G73" s="52"/>
      <c r="H73" s="52"/>
      <c r="I73" s="52"/>
      <c r="J73" s="52"/>
      <c r="K73" s="52"/>
      <c r="L73" s="52"/>
      <c r="M73" s="54">
        <f>IF(ISERROR(AVERAGE(Calculations!Q73:Z73)),"",AVERAGE(Calculations!Q73:Z73))</f>
        <v>37</v>
      </c>
      <c r="N73" s="54" t="str">
        <f>IF(ISERROR(STDEV(Calculations!Q73:Z73)),"",IF(COUNT(Calculations!Q73:Z73)&lt;3,"N/A",STDEV(Calculations!Q73:Z73)))</f>
        <v/>
      </c>
    </row>
    <row r="74" spans="1:14" x14ac:dyDescent="0.25">
      <c r="A74" s="5" t="s">
        <v>71</v>
      </c>
      <c r="B74" s="16" t="str">
        <f>'Array Table'!B73</f>
        <v>QnrS</v>
      </c>
      <c r="C74" s="52">
        <v>40</v>
      </c>
      <c r="D74" s="52"/>
      <c r="E74" s="52"/>
      <c r="F74" s="52"/>
      <c r="G74" s="52"/>
      <c r="H74" s="52"/>
      <c r="I74" s="52"/>
      <c r="J74" s="52"/>
      <c r="K74" s="52"/>
      <c r="L74" s="52"/>
      <c r="M74" s="54">
        <f>IF(ISERROR(AVERAGE(Calculations!Q74:Z74)),"",AVERAGE(Calculations!Q74:Z74))</f>
        <v>37</v>
      </c>
      <c r="N74" s="54" t="str">
        <f>IF(ISERROR(STDEV(Calculations!Q74:Z74)),"",IF(COUNT(Calculations!Q74:Z74)&lt;3,"N/A",STDEV(Calculations!Q74:Z74)))</f>
        <v/>
      </c>
    </row>
    <row r="75" spans="1:14" x14ac:dyDescent="0.25">
      <c r="A75" s="5" t="s">
        <v>72</v>
      </c>
      <c r="B75" s="16" t="str">
        <f>'Array Table'!B74</f>
        <v>ermA</v>
      </c>
      <c r="C75" s="52">
        <v>40</v>
      </c>
      <c r="D75" s="52"/>
      <c r="E75" s="52"/>
      <c r="F75" s="52"/>
      <c r="G75" s="52"/>
      <c r="H75" s="52"/>
      <c r="I75" s="52"/>
      <c r="J75" s="52"/>
      <c r="K75" s="52"/>
      <c r="L75" s="52"/>
      <c r="M75" s="54">
        <f>IF(ISERROR(AVERAGE(Calculations!Q75:Z75)),"",AVERAGE(Calculations!Q75:Z75))</f>
        <v>37</v>
      </c>
      <c r="N75" s="54" t="str">
        <f>IF(ISERROR(STDEV(Calculations!Q75:Z75)),"",IF(COUNT(Calculations!Q75:Z75)&lt;3,"N/A",STDEV(Calculations!Q75:Z75)))</f>
        <v/>
      </c>
    </row>
    <row r="76" spans="1:14" x14ac:dyDescent="0.25">
      <c r="A76" s="5" t="s">
        <v>73</v>
      </c>
      <c r="B76" s="16" t="str">
        <f>'Array Table'!B75</f>
        <v>ermB</v>
      </c>
      <c r="C76" s="52">
        <v>40</v>
      </c>
      <c r="D76" s="52"/>
      <c r="E76" s="52"/>
      <c r="F76" s="52"/>
      <c r="G76" s="52"/>
      <c r="H76" s="52"/>
      <c r="I76" s="52"/>
      <c r="J76" s="52"/>
      <c r="K76" s="52"/>
      <c r="L76" s="52"/>
      <c r="M76" s="54">
        <f>IF(ISERROR(AVERAGE(Calculations!Q76:Z76)),"",AVERAGE(Calculations!Q76:Z76))</f>
        <v>37</v>
      </c>
      <c r="N76" s="54" t="str">
        <f>IF(ISERROR(STDEV(Calculations!Q76:Z76)),"",IF(COUNT(Calculations!Q76:Z76)&lt;3,"N/A",STDEV(Calculations!Q76:Z76)))</f>
        <v/>
      </c>
    </row>
    <row r="77" spans="1:14" x14ac:dyDescent="0.25">
      <c r="A77" s="5" t="s">
        <v>74</v>
      </c>
      <c r="B77" s="16" t="str">
        <f>'Array Table'!B76</f>
        <v>ermC</v>
      </c>
      <c r="C77" s="52">
        <v>40</v>
      </c>
      <c r="D77" s="52"/>
      <c r="E77" s="52"/>
      <c r="F77" s="52"/>
      <c r="G77" s="52"/>
      <c r="H77" s="52"/>
      <c r="I77" s="52"/>
      <c r="J77" s="52"/>
      <c r="K77" s="52"/>
      <c r="L77" s="52"/>
      <c r="M77" s="54">
        <f>IF(ISERROR(AVERAGE(Calculations!Q77:Z77)),"",AVERAGE(Calculations!Q77:Z77))</f>
        <v>37</v>
      </c>
      <c r="N77" s="54" t="str">
        <f>IF(ISERROR(STDEV(Calculations!Q77:Z77)),"",IF(COUNT(Calculations!Q77:Z77)&lt;3,"N/A",STDEV(Calculations!Q77:Z77)))</f>
        <v/>
      </c>
    </row>
    <row r="78" spans="1:14" x14ac:dyDescent="0.25">
      <c r="A78" s="5" t="s">
        <v>75</v>
      </c>
      <c r="B78" s="16" t="str">
        <f>'Array Table'!B77</f>
        <v>mefA</v>
      </c>
      <c r="C78" s="52">
        <v>40</v>
      </c>
      <c r="D78" s="52"/>
      <c r="E78" s="52"/>
      <c r="F78" s="52"/>
      <c r="G78" s="52"/>
      <c r="H78" s="52"/>
      <c r="I78" s="52"/>
      <c r="J78" s="52"/>
      <c r="K78" s="52"/>
      <c r="L78" s="52"/>
      <c r="M78" s="54">
        <f>IF(ISERROR(AVERAGE(Calculations!Q78:Z78)),"",AVERAGE(Calculations!Q78:Z78))</f>
        <v>37</v>
      </c>
      <c r="N78" s="54" t="str">
        <f>IF(ISERROR(STDEV(Calculations!Q78:Z78)),"",IF(COUNT(Calculations!Q78:Z78)&lt;3,"N/A",STDEV(Calculations!Q78:Z78)))</f>
        <v/>
      </c>
    </row>
    <row r="79" spans="1:14" x14ac:dyDescent="0.25">
      <c r="A79" s="5" t="s">
        <v>76</v>
      </c>
      <c r="B79" s="16" t="str">
        <f>'Array Table'!B78</f>
        <v>msrA</v>
      </c>
      <c r="C79" s="52">
        <v>40</v>
      </c>
      <c r="D79" s="52"/>
      <c r="E79" s="52"/>
      <c r="F79" s="52"/>
      <c r="G79" s="52"/>
      <c r="H79" s="52"/>
      <c r="I79" s="52"/>
      <c r="J79" s="52"/>
      <c r="K79" s="52"/>
      <c r="L79" s="52"/>
      <c r="M79" s="54">
        <f>IF(ISERROR(AVERAGE(Calculations!Q79:Z79)),"",AVERAGE(Calculations!Q79:Z79))</f>
        <v>37</v>
      </c>
      <c r="N79" s="54" t="str">
        <f>IF(ISERROR(STDEV(Calculations!Q79:Z79)),"",IF(COUNT(Calculations!Q79:Z79)&lt;3,"N/A",STDEV(Calculations!Q79:Z79)))</f>
        <v/>
      </c>
    </row>
    <row r="80" spans="1:14" x14ac:dyDescent="0.25">
      <c r="A80" s="5" t="s">
        <v>77</v>
      </c>
      <c r="B80" s="16" t="str">
        <f>'Array Table'!B79</f>
        <v>oprj</v>
      </c>
      <c r="C80" s="52">
        <v>40</v>
      </c>
      <c r="D80" s="52"/>
      <c r="E80" s="52"/>
      <c r="F80" s="52"/>
      <c r="G80" s="52"/>
      <c r="H80" s="52"/>
      <c r="I80" s="52"/>
      <c r="J80" s="52"/>
      <c r="K80" s="52"/>
      <c r="L80" s="52"/>
      <c r="M80" s="54">
        <f>IF(ISERROR(AVERAGE(Calculations!Q80:Z80)),"",AVERAGE(Calculations!Q80:Z80))</f>
        <v>37</v>
      </c>
      <c r="N80" s="54" t="str">
        <f>IF(ISERROR(STDEV(Calculations!Q80:Z80)),"",IF(COUNT(Calculations!Q80:Z80)&lt;3,"N/A",STDEV(Calculations!Q80:Z80)))</f>
        <v/>
      </c>
    </row>
    <row r="81" spans="1:14" x14ac:dyDescent="0.25">
      <c r="A81" s="5" t="s">
        <v>78</v>
      </c>
      <c r="B81" s="16" t="str">
        <f>'Array Table'!B80</f>
        <v>oprm</v>
      </c>
      <c r="C81" s="52">
        <v>26.92</v>
      </c>
      <c r="D81" s="52"/>
      <c r="E81" s="52"/>
      <c r="F81" s="52"/>
      <c r="G81" s="52"/>
      <c r="H81" s="52"/>
      <c r="I81" s="52"/>
      <c r="J81" s="52"/>
      <c r="K81" s="52"/>
      <c r="L81" s="52"/>
      <c r="M81" s="54">
        <f>IF(ISERROR(AVERAGE(Calculations!Q81:Z81)),"",AVERAGE(Calculations!Q81:Z81))</f>
        <v>26.92</v>
      </c>
      <c r="N81" s="54" t="str">
        <f>IF(ISERROR(STDEV(Calculations!Q81:Z81)),"",IF(COUNT(Calculations!Q81:Z81)&lt;3,"N/A",STDEV(Calculations!Q81:Z81)))</f>
        <v/>
      </c>
    </row>
    <row r="82" spans="1:14" x14ac:dyDescent="0.25">
      <c r="A82" s="5" t="s">
        <v>79</v>
      </c>
      <c r="B82" s="16" t="str">
        <f>'Array Table'!B81</f>
        <v>tetA</v>
      </c>
      <c r="C82" s="52">
        <v>40</v>
      </c>
      <c r="D82" s="52"/>
      <c r="E82" s="52"/>
      <c r="F82" s="52"/>
      <c r="G82" s="52"/>
      <c r="H82" s="52"/>
      <c r="I82" s="52"/>
      <c r="J82" s="52"/>
      <c r="K82" s="52"/>
      <c r="L82" s="52"/>
      <c r="M82" s="54">
        <f>IF(ISERROR(AVERAGE(Calculations!Q82:Z82)),"",AVERAGE(Calculations!Q82:Z82))</f>
        <v>37</v>
      </c>
      <c r="N82" s="54" t="str">
        <f>IF(ISERROR(STDEV(Calculations!Q82:Z82)),"",IF(COUNT(Calculations!Q82:Z82)&lt;3,"N/A",STDEV(Calculations!Q82:Z82)))</f>
        <v/>
      </c>
    </row>
    <row r="83" spans="1:14" x14ac:dyDescent="0.25">
      <c r="A83" s="5" t="s">
        <v>80</v>
      </c>
      <c r="B83" s="16" t="str">
        <f>'Array Table'!B82</f>
        <v>tetB</v>
      </c>
      <c r="C83" s="52">
        <v>40</v>
      </c>
      <c r="D83" s="52"/>
      <c r="E83" s="52"/>
      <c r="F83" s="52"/>
      <c r="G83" s="52"/>
      <c r="H83" s="52"/>
      <c r="I83" s="52"/>
      <c r="J83" s="52"/>
      <c r="K83" s="52"/>
      <c r="L83" s="52"/>
      <c r="M83" s="54">
        <f>IF(ISERROR(AVERAGE(Calculations!Q83:Z83)),"",AVERAGE(Calculations!Q83:Z83))</f>
        <v>37</v>
      </c>
      <c r="N83" s="54" t="str">
        <f>IF(ISERROR(STDEV(Calculations!Q83:Z83)),"",IF(COUNT(Calculations!Q83:Z83)&lt;3,"N/A",STDEV(Calculations!Q83:Z83)))</f>
        <v/>
      </c>
    </row>
    <row r="84" spans="1:14" x14ac:dyDescent="0.25">
      <c r="A84" s="5" t="s">
        <v>81</v>
      </c>
      <c r="B84" s="16" t="str">
        <f>'Array Table'!B83</f>
        <v>vanB</v>
      </c>
      <c r="C84" s="52">
        <v>40</v>
      </c>
      <c r="D84" s="52"/>
      <c r="E84" s="52"/>
      <c r="F84" s="52"/>
      <c r="G84" s="52"/>
      <c r="H84" s="52"/>
      <c r="I84" s="52"/>
      <c r="J84" s="52"/>
      <c r="K84" s="52"/>
      <c r="L84" s="52"/>
      <c r="M84" s="54">
        <f>IF(ISERROR(AVERAGE(Calculations!Q84:Z84)),"",AVERAGE(Calculations!Q84:Z84))</f>
        <v>37</v>
      </c>
      <c r="N84" s="54" t="str">
        <f>IF(ISERROR(STDEV(Calculations!Q84:Z84)),"",IF(COUNT(Calculations!Q84:Z84)&lt;3,"N/A",STDEV(Calculations!Q84:Z84)))</f>
        <v/>
      </c>
    </row>
    <row r="85" spans="1:14" x14ac:dyDescent="0.25">
      <c r="A85" s="5" t="s">
        <v>82</v>
      </c>
      <c r="B85" s="16" t="str">
        <f>'Array Table'!B84</f>
        <v>vanC</v>
      </c>
      <c r="C85" s="52">
        <v>40</v>
      </c>
      <c r="D85" s="52"/>
      <c r="E85" s="52"/>
      <c r="F85" s="52"/>
      <c r="G85" s="52"/>
      <c r="H85" s="52"/>
      <c r="I85" s="52"/>
      <c r="J85" s="52"/>
      <c r="K85" s="52"/>
      <c r="L85" s="52"/>
      <c r="M85" s="54">
        <f>IF(ISERROR(AVERAGE(Calculations!Q85:Z85)),"",AVERAGE(Calculations!Q85:Z85))</f>
        <v>37</v>
      </c>
      <c r="N85" s="54" t="str">
        <f>IF(ISERROR(STDEV(Calculations!Q85:Z85)),"",IF(COUNT(Calculations!Q85:Z85)&lt;3,"N/A",STDEV(Calculations!Q85:Z85)))</f>
        <v/>
      </c>
    </row>
    <row r="86" spans="1:14" x14ac:dyDescent="0.25">
      <c r="A86" s="5" t="s">
        <v>83</v>
      </c>
      <c r="B86" s="16" t="str">
        <f>'Array Table'!B85</f>
        <v>Staphylococcus aureus</v>
      </c>
      <c r="C86" s="52">
        <v>40</v>
      </c>
      <c r="D86" s="52"/>
      <c r="E86" s="52"/>
      <c r="F86" s="52"/>
      <c r="G86" s="52"/>
      <c r="H86" s="52"/>
      <c r="I86" s="52"/>
      <c r="J86" s="52"/>
      <c r="K86" s="52"/>
      <c r="L86" s="52"/>
      <c r="M86" s="54">
        <f>IF(ISERROR(AVERAGE(Calculations!Q86:Z86)),"",AVERAGE(Calculations!Q86:Z86))</f>
        <v>37</v>
      </c>
      <c r="N86" s="54" t="str">
        <f>IF(ISERROR(STDEV(Calculations!Q86:Z86)),"",IF(COUNT(Calculations!Q86:Z86)&lt;3,"N/A",STDEV(Calculations!Q86:Z86)))</f>
        <v/>
      </c>
    </row>
    <row r="87" spans="1:14" x14ac:dyDescent="0.25">
      <c r="A87" s="22" t="s">
        <v>84</v>
      </c>
      <c r="B87" s="16" t="str">
        <f>'Array Table'!B86</f>
        <v>mecA</v>
      </c>
      <c r="C87" s="52">
        <v>40</v>
      </c>
      <c r="D87" s="52"/>
      <c r="E87" s="52"/>
      <c r="F87" s="52"/>
      <c r="G87" s="52"/>
      <c r="H87" s="52"/>
      <c r="I87" s="52"/>
      <c r="J87" s="52"/>
      <c r="K87" s="52"/>
      <c r="L87" s="52"/>
      <c r="M87" s="54">
        <f>IF(ISERROR(AVERAGE(Calculations!Q87:Z87)),"",AVERAGE(Calculations!Q87:Z87))</f>
        <v>37</v>
      </c>
      <c r="N87" s="54" t="str">
        <f>IF(ISERROR(STDEV(Calculations!Q87:Z87)),"",IF(COUNT(Calculations!Q87:Z87)&lt;3,"N/A",STDEV(Calculations!Q87:Z87)))</f>
        <v/>
      </c>
    </row>
    <row r="88" spans="1:14" x14ac:dyDescent="0.25">
      <c r="A88" s="22" t="s">
        <v>85</v>
      </c>
      <c r="B88" s="16" t="str">
        <f>'Array Table'!B87</f>
        <v>lukF</v>
      </c>
      <c r="C88" s="52">
        <v>37.22</v>
      </c>
      <c r="D88" s="52"/>
      <c r="E88" s="52"/>
      <c r="F88" s="52"/>
      <c r="G88" s="52"/>
      <c r="H88" s="52"/>
      <c r="I88" s="52"/>
      <c r="J88" s="52"/>
      <c r="K88" s="52"/>
      <c r="L88" s="52"/>
      <c r="M88" s="54">
        <f>IF(ISERROR(AVERAGE(Calculations!Q88:Z88)),"",AVERAGE(Calculations!Q88:Z88))</f>
        <v>37</v>
      </c>
      <c r="N88" s="54" t="str">
        <f>IF(ISERROR(STDEV(Calculations!Q88:Z88)),"",IF(COUNT(Calculations!Q88:Z88)&lt;3,"N/A",STDEV(Calculations!Q88:Z88)))</f>
        <v/>
      </c>
    </row>
    <row r="89" spans="1:14" x14ac:dyDescent="0.25">
      <c r="A89" s="22" t="s">
        <v>100</v>
      </c>
      <c r="B89" s="16" t="str">
        <f>'Array Table'!B88</f>
        <v>spa</v>
      </c>
      <c r="C89" s="53">
        <v>33.51</v>
      </c>
      <c r="D89" s="53"/>
      <c r="E89" s="53"/>
      <c r="F89" s="53"/>
      <c r="G89" s="53"/>
      <c r="H89" s="53"/>
      <c r="I89" s="53"/>
      <c r="J89" s="53"/>
      <c r="K89" s="53"/>
      <c r="L89" s="53"/>
      <c r="M89" s="54">
        <f>IF(ISERROR(AVERAGE(Calculations!Q89:Z89)),"",AVERAGE(Calculations!Q89:Z89))</f>
        <v>33.51</v>
      </c>
      <c r="N89" s="54" t="str">
        <f>IF(ISERROR(STDEV(Calculations!Q89:Z89)),"",IF(COUNT(Calculations!Q89:Z89)&lt;3,"N/A",STDEV(Calculations!Q89:Z89)))</f>
        <v/>
      </c>
    </row>
    <row r="90" spans="1:14" x14ac:dyDescent="0.25">
      <c r="A90" s="22" t="s">
        <v>101</v>
      </c>
      <c r="B90" s="16" t="str">
        <f>'Array Table'!B89</f>
        <v>Pan Bacteria 1</v>
      </c>
      <c r="C90" s="52">
        <v>32.450000000000003</v>
      </c>
      <c r="D90" s="52"/>
      <c r="E90" s="53"/>
      <c r="F90" s="53"/>
      <c r="G90" s="52"/>
      <c r="H90" s="52"/>
      <c r="I90" s="52"/>
      <c r="J90" s="53"/>
      <c r="K90" s="53"/>
      <c r="L90" s="53"/>
      <c r="M90" s="54">
        <f>IF(ISERROR(AVERAGE(Calculations!Q90:Z90)),"",AVERAGE(Calculations!Q90:Z90))</f>
        <v>32.450000000000003</v>
      </c>
      <c r="N90" s="54" t="str">
        <f>IF(ISERROR(STDEV(Calculations!Q90:Z90)),"",IF(COUNT(Calculations!Q90:Z90)&lt;3,"N/A",STDEV(Calculations!Q90:Z90)))</f>
        <v/>
      </c>
    </row>
    <row r="91" spans="1:14" x14ac:dyDescent="0.25">
      <c r="A91" s="22" t="s">
        <v>102</v>
      </c>
      <c r="B91" s="16" t="str">
        <f>'Array Table'!B90</f>
        <v>Pan Bacteria 1</v>
      </c>
      <c r="C91" s="52">
        <v>34.57</v>
      </c>
      <c r="D91" s="52"/>
      <c r="E91" s="53"/>
      <c r="F91" s="53"/>
      <c r="G91" s="52"/>
      <c r="H91" s="52"/>
      <c r="I91" s="52"/>
      <c r="J91" s="53"/>
      <c r="K91" s="53"/>
      <c r="L91" s="53"/>
      <c r="M91" s="54">
        <f>IF(ISERROR(AVERAGE(Calculations!Q91:Z91)),"",AVERAGE(Calculations!Q91:Z91))</f>
        <v>34.57</v>
      </c>
      <c r="N91" s="54" t="str">
        <f>IF(ISERROR(STDEV(Calculations!Q91:Z91)),"",IF(COUNT(Calculations!Q91:Z91)&lt;3,"N/A",STDEV(Calculations!Q91:Z91)))</f>
        <v/>
      </c>
    </row>
    <row r="92" spans="1:14" x14ac:dyDescent="0.25">
      <c r="A92" s="22" t="s">
        <v>103</v>
      </c>
      <c r="B92" s="16" t="str">
        <f>'Array Table'!B91</f>
        <v>Pan Bacteria 1</v>
      </c>
      <c r="C92" s="52">
        <v>34.5</v>
      </c>
      <c r="D92" s="52"/>
      <c r="E92" s="53"/>
      <c r="F92" s="53"/>
      <c r="G92" s="52"/>
      <c r="H92" s="52"/>
      <c r="I92" s="52"/>
      <c r="J92" s="53"/>
      <c r="K92" s="53"/>
      <c r="L92" s="53"/>
      <c r="M92" s="54">
        <f>IF(ISERROR(AVERAGE(Calculations!Q92:Z92)),"",AVERAGE(Calculations!Q92:Z92))</f>
        <v>34.5</v>
      </c>
      <c r="N92" s="54" t="str">
        <f>IF(ISERROR(STDEV(Calculations!Q92:Z92)),"",IF(COUNT(Calculations!Q92:Z92)&lt;3,"N/A",STDEV(Calculations!Q92:Z92)))</f>
        <v/>
      </c>
    </row>
    <row r="93" spans="1:14" x14ac:dyDescent="0.25">
      <c r="A93" s="22" t="s">
        <v>104</v>
      </c>
      <c r="B93" s="16" t="str">
        <f>'Array Table'!B92</f>
        <v>Pan Bacteria 3</v>
      </c>
      <c r="C93" s="52">
        <v>27.81</v>
      </c>
      <c r="D93" s="52"/>
      <c r="E93" s="53"/>
      <c r="F93" s="53"/>
      <c r="G93" s="52"/>
      <c r="H93" s="52"/>
      <c r="I93" s="52"/>
      <c r="J93" s="53"/>
      <c r="K93" s="53"/>
      <c r="L93" s="53"/>
      <c r="M93" s="54">
        <f>IF(ISERROR(AVERAGE(Calculations!Q93:Z93)),"",AVERAGE(Calculations!Q93:Z93))</f>
        <v>27.81</v>
      </c>
      <c r="N93" s="54" t="str">
        <f>IF(ISERROR(STDEV(Calculations!Q93:Z93)),"",IF(COUNT(Calculations!Q93:Z93)&lt;3,"N/A",STDEV(Calculations!Q93:Z93)))</f>
        <v/>
      </c>
    </row>
    <row r="94" spans="1:14" x14ac:dyDescent="0.25">
      <c r="A94" s="22" t="s">
        <v>105</v>
      </c>
      <c r="B94" s="16" t="str">
        <f>'Array Table'!B93</f>
        <v>Pan Bacteria 3</v>
      </c>
      <c r="C94" s="52">
        <v>27.52</v>
      </c>
      <c r="D94" s="52"/>
      <c r="E94" s="53"/>
      <c r="F94" s="53"/>
      <c r="G94" s="52"/>
      <c r="H94" s="52"/>
      <c r="I94" s="52"/>
      <c r="J94" s="53"/>
      <c r="K94" s="53"/>
      <c r="L94" s="53"/>
      <c r="M94" s="54">
        <f>IF(ISERROR(AVERAGE(Calculations!Q94:Z94)),"",AVERAGE(Calculations!Q94:Z94))</f>
        <v>27.52</v>
      </c>
      <c r="N94" s="54" t="str">
        <f>IF(ISERROR(STDEV(Calculations!Q94:Z94)),"",IF(COUNT(Calculations!Q94:Z94)&lt;3,"N/A",STDEV(Calculations!Q94:Z94)))</f>
        <v/>
      </c>
    </row>
    <row r="95" spans="1:14" x14ac:dyDescent="0.25">
      <c r="A95" s="22" t="s">
        <v>106</v>
      </c>
      <c r="B95" s="16" t="str">
        <f>'Array Table'!B94</f>
        <v>Pan Bacteria 3</v>
      </c>
      <c r="C95" s="52">
        <v>28.13</v>
      </c>
      <c r="D95" s="52"/>
      <c r="E95" s="53"/>
      <c r="F95" s="53"/>
      <c r="G95" s="52"/>
      <c r="H95" s="52"/>
      <c r="I95" s="52"/>
      <c r="J95" s="53"/>
      <c r="K95" s="53"/>
      <c r="L95" s="53"/>
      <c r="M95" s="54">
        <f>IF(ISERROR(AVERAGE(Calculations!Q95:Z95)),"",AVERAGE(Calculations!Q95:Z95))</f>
        <v>28.13</v>
      </c>
      <c r="N95" s="54" t="str">
        <f>IF(ISERROR(STDEV(Calculations!Q95:Z95)),"",IF(COUNT(Calculations!Q95:Z95)&lt;3,"N/A",STDEV(Calculations!Q95:Z95)))</f>
        <v/>
      </c>
    </row>
    <row r="96" spans="1:14" x14ac:dyDescent="0.25">
      <c r="A96" s="22" t="s">
        <v>107</v>
      </c>
      <c r="B96" s="16" t="str">
        <f>'Array Table'!B95</f>
        <v>PPC</v>
      </c>
      <c r="C96" s="52">
        <v>27.92</v>
      </c>
      <c r="D96" s="52"/>
      <c r="E96" s="53"/>
      <c r="F96" s="53"/>
      <c r="G96" s="52"/>
      <c r="H96" s="53"/>
      <c r="I96" s="53"/>
      <c r="J96" s="53"/>
      <c r="K96" s="53"/>
      <c r="L96" s="53"/>
      <c r="M96" s="54">
        <f>IF(ISERROR(AVERAGE(Calculations!Q96:Z96)),"",AVERAGE(Calculations!Q96:Z96))</f>
        <v>27.92</v>
      </c>
      <c r="N96" s="54" t="str">
        <f>IF(ISERROR(STDEV(Calculations!Q96:Z96)),"",IF(COUNT(Calculations!Q96:Z96)&lt;3,"N/A",STDEV(Calculations!Q96:Z96)))</f>
        <v/>
      </c>
    </row>
    <row r="97" spans="1:14" x14ac:dyDescent="0.25">
      <c r="A97" s="22" t="s">
        <v>108</v>
      </c>
      <c r="B97" s="16" t="str">
        <f>'Array Table'!B96</f>
        <v>PPC</v>
      </c>
      <c r="C97" s="52">
        <v>20.79</v>
      </c>
      <c r="D97" s="52"/>
      <c r="E97" s="53"/>
      <c r="F97" s="53"/>
      <c r="G97" s="52"/>
      <c r="H97" s="53"/>
      <c r="I97" s="53"/>
      <c r="J97" s="53"/>
      <c r="K97" s="53"/>
      <c r="L97" s="53"/>
      <c r="M97" s="54">
        <f>IF(ISERROR(AVERAGE(Calculations!Q97:Z97)),"",AVERAGE(Calculations!Q97:Z97))</f>
        <v>20.79</v>
      </c>
      <c r="N97" s="54" t="str">
        <f>IF(ISERROR(STDEV(Calculations!Q97:Z97)),"",IF(COUNT(Calculations!Q97:Z97)&lt;3,"N/A",STDEV(Calculations!Q97:Z97)))</f>
        <v/>
      </c>
    </row>
    <row r="98" spans="1:14" x14ac:dyDescent="0.25">
      <c r="A98" s="22" t="s">
        <v>109</v>
      </c>
      <c r="B98" s="16" t="str">
        <f>'Array Table'!B97</f>
        <v>PPC</v>
      </c>
      <c r="C98" s="52">
        <v>20.93</v>
      </c>
      <c r="D98" s="52"/>
      <c r="E98" s="53"/>
      <c r="F98" s="53"/>
      <c r="G98" s="52"/>
      <c r="H98" s="53"/>
      <c r="I98" s="53"/>
      <c r="J98" s="53"/>
      <c r="K98" s="53"/>
      <c r="L98" s="53"/>
      <c r="M98" s="54">
        <f>IF(ISERROR(AVERAGE(Calculations!Q98:Z98)),"",AVERAGE(Calculations!Q98:Z98))</f>
        <v>20.93</v>
      </c>
      <c r="N98" s="54" t="str">
        <f>IF(ISERROR(STDEV(Calculations!Q98:Z98)),"",IF(COUNT(Calculations!Q98:Z98)&lt;3,"N/A",STDEV(Calculations!Q98:Z98)))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9"/>
  <sheetViews>
    <sheetView topLeftCell="A9" zoomScale="80" zoomScaleNormal="80" workbookViewId="0">
      <selection activeCell="A34" sqref="A34:B34"/>
    </sheetView>
  </sheetViews>
  <sheetFormatPr defaultRowHeight="15" x14ac:dyDescent="0.25"/>
  <cols>
    <col min="1" max="1" width="6.5703125" customWidth="1"/>
    <col min="2" max="2" width="21.140625" customWidth="1"/>
  </cols>
  <sheetData>
    <row r="1" spans="1:14" s="6" customFormat="1" x14ac:dyDescent="0.25">
      <c r="A1" s="102" t="s">
        <v>1538</v>
      </c>
      <c r="B1" s="102"/>
      <c r="C1" s="102"/>
      <c r="D1" s="102"/>
    </row>
    <row r="2" spans="1:14" s="6" customFormat="1" x14ac:dyDescent="0.25">
      <c r="A2" s="19"/>
      <c r="B2" s="19"/>
      <c r="C2" s="19" t="s">
        <v>86</v>
      </c>
      <c r="D2" s="19" t="s">
        <v>87</v>
      </c>
      <c r="E2" s="19" t="s">
        <v>88</v>
      </c>
      <c r="F2" s="19" t="s">
        <v>89</v>
      </c>
      <c r="G2" s="19" t="s">
        <v>90</v>
      </c>
      <c r="H2" s="19" t="s">
        <v>91</v>
      </c>
      <c r="I2" s="19" t="s">
        <v>92</v>
      </c>
      <c r="J2" s="19" t="s">
        <v>93</v>
      </c>
      <c r="K2" s="19" t="s">
        <v>94</v>
      </c>
      <c r="L2" s="19" t="s">
        <v>95</v>
      </c>
      <c r="M2" s="19" t="s">
        <v>96</v>
      </c>
      <c r="N2" s="19" t="s">
        <v>97</v>
      </c>
    </row>
    <row r="3" spans="1:14" x14ac:dyDescent="0.25">
      <c r="A3" s="17" t="s">
        <v>101</v>
      </c>
      <c r="B3" s="29" t="s">
        <v>213</v>
      </c>
      <c r="C3" s="45">
        <f>Calculations!C90</f>
        <v>26</v>
      </c>
      <c r="D3" s="45">
        <f>Calculations!D90</f>
        <v>28</v>
      </c>
      <c r="E3" s="45">
        <f>Calculations!E90</f>
        <v>25</v>
      </c>
      <c r="F3" s="45" t="str">
        <f>Calculations!F90</f>
        <v/>
      </c>
      <c r="G3" s="45" t="str">
        <f>Calculations!G90</f>
        <v/>
      </c>
      <c r="H3" s="45" t="str">
        <f>Calculations!H90</f>
        <v/>
      </c>
      <c r="I3" s="45" t="str">
        <f>Calculations!I90</f>
        <v/>
      </c>
      <c r="J3" s="45" t="str">
        <f>Calculations!J90</f>
        <v/>
      </c>
      <c r="K3" s="45" t="str">
        <f>Calculations!K90</f>
        <v/>
      </c>
      <c r="L3" s="45" t="str">
        <f>Calculations!L90</f>
        <v/>
      </c>
      <c r="M3" s="30">
        <f t="shared" ref="M3" si="0">AVERAGE(C3:L3)</f>
        <v>26.333333333333332</v>
      </c>
      <c r="N3" s="45">
        <f t="shared" ref="N3" si="1">IF(ISERROR(STDEV(C3:L3)),"",IF(COUNT(C3:L3)&lt;3,"N/A",STDEV(C3:L3)))</f>
        <v>1.5275252316519465</v>
      </c>
    </row>
    <row r="4" spans="1:14" s="79" customFormat="1" x14ac:dyDescent="0.25">
      <c r="A4" s="63" t="s">
        <v>102</v>
      </c>
      <c r="B4" s="29" t="s">
        <v>213</v>
      </c>
      <c r="C4" s="45">
        <f>Calculations!C91</f>
        <v>28</v>
      </c>
      <c r="D4" s="45">
        <f>Calculations!D91</f>
        <v>30</v>
      </c>
      <c r="E4" s="45">
        <f>Calculations!E91</f>
        <v>28</v>
      </c>
      <c r="F4" s="45" t="str">
        <f>Calculations!F91</f>
        <v/>
      </c>
      <c r="G4" s="45" t="str">
        <f>Calculations!G91</f>
        <v/>
      </c>
      <c r="H4" s="45" t="str">
        <f>Calculations!H91</f>
        <v/>
      </c>
      <c r="I4" s="45" t="str">
        <f>Calculations!I91</f>
        <v/>
      </c>
      <c r="J4" s="45" t="str">
        <f>Calculations!J91</f>
        <v/>
      </c>
      <c r="K4" s="45" t="str">
        <f>Calculations!K91</f>
        <v/>
      </c>
      <c r="L4" s="45" t="str">
        <f>Calculations!L91</f>
        <v/>
      </c>
      <c r="M4" s="45">
        <f t="shared" ref="M4:M8" si="2">AVERAGE(C4:L4)</f>
        <v>28.666666666666668</v>
      </c>
      <c r="N4" s="45">
        <f t="shared" ref="N4:N8" si="3">IF(ISERROR(STDEV(C4:L4)),"",IF(COUNT(C4:L4)&lt;3,"N/A",STDEV(C4:L4)))</f>
        <v>1.1547005383792515</v>
      </c>
    </row>
    <row r="5" spans="1:14" s="79" customFormat="1" x14ac:dyDescent="0.25">
      <c r="A5" s="63" t="s">
        <v>103</v>
      </c>
      <c r="B5" s="29" t="s">
        <v>213</v>
      </c>
      <c r="C5" s="45">
        <f>Calculations!C92</f>
        <v>29</v>
      </c>
      <c r="D5" s="45">
        <f>Calculations!D92</f>
        <v>29</v>
      </c>
      <c r="E5" s="45">
        <f>Calculations!E92</f>
        <v>27</v>
      </c>
      <c r="F5" s="45" t="str">
        <f>Calculations!F92</f>
        <v/>
      </c>
      <c r="G5" s="45" t="str">
        <f>Calculations!G92</f>
        <v/>
      </c>
      <c r="H5" s="45" t="str">
        <f>Calculations!H92</f>
        <v/>
      </c>
      <c r="I5" s="45" t="str">
        <f>Calculations!I92</f>
        <v/>
      </c>
      <c r="J5" s="45" t="str">
        <f>Calculations!J92</f>
        <v/>
      </c>
      <c r="K5" s="45" t="str">
        <f>Calculations!K92</f>
        <v/>
      </c>
      <c r="L5" s="45" t="str">
        <f>Calculations!L92</f>
        <v/>
      </c>
      <c r="M5" s="45">
        <f t="shared" si="2"/>
        <v>28.333333333333332</v>
      </c>
      <c r="N5" s="45">
        <f t="shared" si="3"/>
        <v>1.1547005383792515</v>
      </c>
    </row>
    <row r="6" spans="1:14" x14ac:dyDescent="0.25">
      <c r="A6" s="17" t="s">
        <v>104</v>
      </c>
      <c r="B6" s="29" t="s">
        <v>229</v>
      </c>
      <c r="C6" s="45">
        <f>Calculations!C93</f>
        <v>28</v>
      </c>
      <c r="D6" s="45">
        <f>Calculations!D93</f>
        <v>32</v>
      </c>
      <c r="E6" s="45">
        <f>Calculations!E93</f>
        <v>29</v>
      </c>
      <c r="F6" s="45" t="str">
        <f>Calculations!F93</f>
        <v/>
      </c>
      <c r="G6" s="45" t="str">
        <f>Calculations!G93</f>
        <v/>
      </c>
      <c r="H6" s="45" t="str">
        <f>Calculations!H93</f>
        <v/>
      </c>
      <c r="I6" s="45" t="str">
        <f>Calculations!I93</f>
        <v/>
      </c>
      <c r="J6" s="45" t="str">
        <f>Calculations!J93</f>
        <v/>
      </c>
      <c r="K6" s="45" t="str">
        <f>Calculations!K93</f>
        <v/>
      </c>
      <c r="L6" s="45" t="str">
        <f>Calculations!L93</f>
        <v/>
      </c>
      <c r="M6" s="45">
        <f t="shared" si="2"/>
        <v>29.666666666666668</v>
      </c>
      <c r="N6" s="45">
        <f t="shared" si="3"/>
        <v>2.0816659994661331</v>
      </c>
    </row>
    <row r="7" spans="1:14" s="79" customFormat="1" x14ac:dyDescent="0.25">
      <c r="A7" s="77" t="s">
        <v>105</v>
      </c>
      <c r="B7" s="29" t="s">
        <v>229</v>
      </c>
      <c r="C7" s="45">
        <f>Calculations!C94</f>
        <v>29</v>
      </c>
      <c r="D7" s="45">
        <f>Calculations!D94</f>
        <v>32</v>
      </c>
      <c r="E7" s="45">
        <f>Calculations!E94</f>
        <v>29</v>
      </c>
      <c r="F7" s="45" t="str">
        <f>Calculations!F94</f>
        <v/>
      </c>
      <c r="G7" s="45" t="str">
        <f>Calculations!G94</f>
        <v/>
      </c>
      <c r="H7" s="45" t="str">
        <f>Calculations!H94</f>
        <v/>
      </c>
      <c r="I7" s="45" t="str">
        <f>Calculations!I94</f>
        <v/>
      </c>
      <c r="J7" s="45" t="str">
        <f>Calculations!J94</f>
        <v/>
      </c>
      <c r="K7" s="45" t="str">
        <f>Calculations!K94</f>
        <v/>
      </c>
      <c r="L7" s="45" t="str">
        <f>Calculations!L94</f>
        <v/>
      </c>
      <c r="M7" s="45">
        <f t="shared" si="2"/>
        <v>30</v>
      </c>
      <c r="N7" s="45">
        <f t="shared" si="3"/>
        <v>1.7320508075688772</v>
      </c>
    </row>
    <row r="8" spans="1:14" s="79" customFormat="1" x14ac:dyDescent="0.25">
      <c r="A8" s="77" t="s">
        <v>106</v>
      </c>
      <c r="B8" s="29" t="s">
        <v>229</v>
      </c>
      <c r="C8" s="45">
        <f>Calculations!C95</f>
        <v>29</v>
      </c>
      <c r="D8" s="45">
        <f>Calculations!D95</f>
        <v>30</v>
      </c>
      <c r="E8" s="45">
        <f>Calculations!E95</f>
        <v>29</v>
      </c>
      <c r="F8" s="45" t="str">
        <f>Calculations!F95</f>
        <v/>
      </c>
      <c r="G8" s="45" t="str">
        <f>Calculations!G95</f>
        <v/>
      </c>
      <c r="H8" s="45" t="str">
        <f>Calculations!H95</f>
        <v/>
      </c>
      <c r="I8" s="45" t="str">
        <f>Calculations!I95</f>
        <v/>
      </c>
      <c r="J8" s="45" t="str">
        <f>Calculations!J95</f>
        <v/>
      </c>
      <c r="K8" s="45" t="str">
        <f>Calculations!K95</f>
        <v/>
      </c>
      <c r="L8" s="45" t="str">
        <f>Calculations!L95</f>
        <v/>
      </c>
      <c r="M8" s="45">
        <f t="shared" si="2"/>
        <v>29.333333333333332</v>
      </c>
      <c r="N8" s="45">
        <f t="shared" si="3"/>
        <v>0.57735026918962584</v>
      </c>
    </row>
    <row r="9" spans="1:14" s="18" customFormat="1" x14ac:dyDescent="0.25">
      <c r="A9" s="106" t="s">
        <v>211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8"/>
    </row>
    <row r="10" spans="1:14" s="18" customFormat="1" x14ac:dyDescent="0.25">
      <c r="A10" s="17"/>
      <c r="B10" s="29" t="s">
        <v>213</v>
      </c>
      <c r="C10" s="45" t="str">
        <f>IF(AND(ISNUMBER(C3),ISNUMBER(C4),ISNUMBER(C5)),IF(AND(C3&lt;29,C4&lt;29,C5&lt;29),"OK",IF(AND(C3&gt;35,C4&gt;35,C5&gt;35),"Warning","inconclusive")),"")</f>
        <v>inconclusive</v>
      </c>
      <c r="D10" s="45" t="str">
        <f t="shared" ref="D10:L10" si="4">IF(AND(ISNUMBER(D3),ISNUMBER(D4),ISNUMBER(D5)),IF(AND(D3&lt;29,D4&lt;29,D5&lt;29),"OK",IF(AND(D3&gt;35,D4&gt;35,D5&gt;35),"Warning","inconclusive")),"")</f>
        <v>inconclusive</v>
      </c>
      <c r="E10" s="45" t="str">
        <f t="shared" si="4"/>
        <v>OK</v>
      </c>
      <c r="F10" s="45" t="str">
        <f t="shared" si="4"/>
        <v/>
      </c>
      <c r="G10" s="45" t="str">
        <f t="shared" si="4"/>
        <v/>
      </c>
      <c r="H10" s="45" t="str">
        <f t="shared" si="4"/>
        <v/>
      </c>
      <c r="I10" s="45" t="str">
        <f t="shared" si="4"/>
        <v/>
      </c>
      <c r="J10" s="45" t="str">
        <f t="shared" si="4"/>
        <v/>
      </c>
      <c r="K10" s="45" t="str">
        <f t="shared" si="4"/>
        <v/>
      </c>
      <c r="L10" s="45" t="str">
        <f t="shared" si="4"/>
        <v/>
      </c>
    </row>
    <row r="11" spans="1:14" s="18" customFormat="1" x14ac:dyDescent="0.25">
      <c r="A11" s="17"/>
      <c r="B11" s="29" t="s">
        <v>229</v>
      </c>
      <c r="C11" s="45" t="str">
        <f>IF(AND(ISNUMBER(C6),ISNUMBER(C7),ISNUMBER(C8)),IF(AND(C6&lt;32,C7&lt;32,C8&lt;32),"OK",IF(AND(C6&gt;35,C7&gt;35,C8&gt;35),"Warning","inconclusive")),"")</f>
        <v>OK</v>
      </c>
      <c r="D11" s="45" t="str">
        <f t="shared" ref="D11:L11" si="5">IF(AND(ISNUMBER(D6),ISNUMBER(D7),ISNUMBER(D8)),IF(AND(D6&lt;32,D7&lt;32,D8&lt;32),"OK",IF(AND(D6&gt;35,D7&gt;35,D8&gt;35),"Warning","inconclusive")),"")</f>
        <v>inconclusive</v>
      </c>
      <c r="E11" s="45" t="str">
        <f t="shared" si="5"/>
        <v>OK</v>
      </c>
      <c r="F11" s="45" t="str">
        <f t="shared" si="5"/>
        <v/>
      </c>
      <c r="G11" s="45" t="str">
        <f t="shared" si="5"/>
        <v/>
      </c>
      <c r="H11" s="45" t="str">
        <f t="shared" si="5"/>
        <v/>
      </c>
      <c r="I11" s="45" t="str">
        <f t="shared" si="5"/>
        <v/>
      </c>
      <c r="J11" s="45" t="str">
        <f t="shared" si="5"/>
        <v/>
      </c>
      <c r="K11" s="45" t="str">
        <f t="shared" si="5"/>
        <v/>
      </c>
      <c r="L11" s="45" t="str">
        <f t="shared" si="5"/>
        <v/>
      </c>
    </row>
    <row r="12" spans="1:14" s="31" customFormat="1" x14ac:dyDescent="0.25">
      <c r="A12" s="105"/>
      <c r="B12" s="105"/>
    </row>
    <row r="13" spans="1:14" s="18" customForma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s="18" customFormat="1" x14ac:dyDescent="0.25">
      <c r="A14" s="102" t="s">
        <v>1539</v>
      </c>
      <c r="B14" s="102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x14ac:dyDescent="0.25">
      <c r="A15" s="19"/>
      <c r="B15" s="19"/>
      <c r="C15" s="19" t="s">
        <v>86</v>
      </c>
      <c r="D15" s="19" t="s">
        <v>87</v>
      </c>
      <c r="E15" s="19" t="s">
        <v>88</v>
      </c>
      <c r="F15" s="19" t="s">
        <v>89</v>
      </c>
      <c r="G15" s="19" t="s">
        <v>90</v>
      </c>
      <c r="H15" s="19" t="s">
        <v>91</v>
      </c>
      <c r="I15" s="19" t="s">
        <v>92</v>
      </c>
      <c r="J15" s="19" t="s">
        <v>93</v>
      </c>
      <c r="K15" s="19" t="s">
        <v>94</v>
      </c>
      <c r="L15" s="19" t="s">
        <v>95</v>
      </c>
      <c r="M15" s="19" t="s">
        <v>96</v>
      </c>
      <c r="N15" s="19" t="s">
        <v>97</v>
      </c>
    </row>
    <row r="16" spans="1:14" x14ac:dyDescent="0.25">
      <c r="A16" s="17" t="s">
        <v>107</v>
      </c>
      <c r="B16" s="2" t="s">
        <v>110</v>
      </c>
      <c r="C16" s="30">
        <f>Calculations!C96</f>
        <v>29</v>
      </c>
      <c r="D16" s="45">
        <f>Calculations!D96</f>
        <v>30</v>
      </c>
      <c r="E16" s="45">
        <f>Calculations!E96</f>
        <v>29</v>
      </c>
      <c r="F16" s="45" t="str">
        <f>Calculations!F96</f>
        <v/>
      </c>
      <c r="G16" s="45" t="str">
        <f>Calculations!G96</f>
        <v/>
      </c>
      <c r="H16" s="45" t="str">
        <f>Calculations!H96</f>
        <v/>
      </c>
      <c r="I16" s="45" t="str">
        <f>Calculations!I96</f>
        <v/>
      </c>
      <c r="J16" s="45" t="str">
        <f>Calculations!J96</f>
        <v/>
      </c>
      <c r="K16" s="45" t="str">
        <f>Calculations!K96</f>
        <v/>
      </c>
      <c r="L16" s="45" t="str">
        <f>Calculations!L96</f>
        <v/>
      </c>
      <c r="M16" s="30">
        <f t="shared" ref="M16" si="6">AVERAGE(C16:L16)</f>
        <v>29.333333333333332</v>
      </c>
      <c r="N16" s="45">
        <f t="shared" ref="N16" si="7">IF(ISERROR(STDEV(C16:L16)),"",IF(COUNT(C16:L16)&lt;3,"N/A",STDEV(C16:L16)))</f>
        <v>0.57735026918962584</v>
      </c>
    </row>
    <row r="17" spans="1:14" s="79" customFormat="1" x14ac:dyDescent="0.25">
      <c r="A17" s="63" t="s">
        <v>108</v>
      </c>
      <c r="B17" s="41" t="s">
        <v>110</v>
      </c>
      <c r="C17" s="45">
        <f>Calculations!C97</f>
        <v>21</v>
      </c>
      <c r="D17" s="45">
        <f>Calculations!D97</f>
        <v>21</v>
      </c>
      <c r="E17" s="45">
        <f>Calculations!E97</f>
        <v>21</v>
      </c>
      <c r="F17" s="45" t="str">
        <f>Calculations!F97</f>
        <v/>
      </c>
      <c r="G17" s="45" t="str">
        <f>Calculations!G97</f>
        <v/>
      </c>
      <c r="H17" s="45" t="str">
        <f>Calculations!H97</f>
        <v/>
      </c>
      <c r="I17" s="45" t="str">
        <f>Calculations!I97</f>
        <v/>
      </c>
      <c r="J17" s="45" t="str">
        <f>Calculations!J97</f>
        <v/>
      </c>
      <c r="K17" s="45" t="str">
        <f>Calculations!K97</f>
        <v/>
      </c>
      <c r="L17" s="45" t="str">
        <f>Calculations!L97</f>
        <v/>
      </c>
      <c r="M17" s="45">
        <f t="shared" ref="M17:M18" si="8">AVERAGE(C17:L17)</f>
        <v>21</v>
      </c>
      <c r="N17" s="45">
        <f t="shared" ref="N17:N18" si="9">IF(ISERROR(STDEV(C17:L17)),"",IF(COUNT(C17:L17)&lt;3,"N/A",STDEV(C17:L17)))</f>
        <v>0</v>
      </c>
    </row>
    <row r="18" spans="1:14" s="79" customFormat="1" x14ac:dyDescent="0.25">
      <c r="A18" s="63" t="s">
        <v>109</v>
      </c>
      <c r="B18" s="41" t="s">
        <v>110</v>
      </c>
      <c r="C18" s="45">
        <f>Calculations!C98</f>
        <v>21</v>
      </c>
      <c r="D18" s="45">
        <f>Calculations!D98</f>
        <v>22</v>
      </c>
      <c r="E18" s="45">
        <f>Calculations!E98</f>
        <v>20</v>
      </c>
      <c r="F18" s="45" t="str">
        <f>Calculations!F98</f>
        <v/>
      </c>
      <c r="G18" s="45" t="str">
        <f>Calculations!G98</f>
        <v/>
      </c>
      <c r="H18" s="45" t="str">
        <f>Calculations!H98</f>
        <v/>
      </c>
      <c r="I18" s="45" t="str">
        <f>Calculations!I98</f>
        <v/>
      </c>
      <c r="J18" s="45" t="str">
        <f>Calculations!J98</f>
        <v/>
      </c>
      <c r="K18" s="45" t="str">
        <f>Calculations!K98</f>
        <v/>
      </c>
      <c r="L18" s="45" t="str">
        <f>Calculations!L98</f>
        <v/>
      </c>
      <c r="M18" s="45">
        <f t="shared" si="8"/>
        <v>21</v>
      </c>
      <c r="N18" s="45">
        <f t="shared" si="9"/>
        <v>1</v>
      </c>
    </row>
    <row r="19" spans="1:14" x14ac:dyDescent="0.25">
      <c r="A19" s="103" t="s">
        <v>230</v>
      </c>
      <c r="B19" s="104"/>
      <c r="C19" s="44" t="str">
        <f>IF(AND(ISNUMBER(C16),ISNUMBER(C17),ISNUMBER(C18)),IF(AND(C16&gt;=20,C17&gt;=20,C18&gt;=20,C16&lt;=24,C17&lt;=24,C18&lt;=24),"Yes","No"),"")</f>
        <v>No</v>
      </c>
      <c r="D19" s="80" t="str">
        <f t="shared" ref="D19:L19" si="10">IF(AND(ISNUMBER(D16),ISNUMBER(D17),ISNUMBER(D18)),IF(AND(D16&gt;=20,D17&gt;=20,D18&gt;=20,D16&lt;=24,D17&lt;=24,D18&lt;=24),"Yes","No"),"")</f>
        <v>No</v>
      </c>
      <c r="E19" s="80" t="str">
        <f t="shared" si="10"/>
        <v>No</v>
      </c>
      <c r="F19" s="80" t="str">
        <f t="shared" si="10"/>
        <v/>
      </c>
      <c r="G19" s="80" t="str">
        <f t="shared" si="10"/>
        <v/>
      </c>
      <c r="H19" s="80" t="str">
        <f t="shared" si="10"/>
        <v/>
      </c>
      <c r="I19" s="80" t="str">
        <f t="shared" si="10"/>
        <v/>
      </c>
      <c r="J19" s="80" t="str">
        <f t="shared" si="10"/>
        <v/>
      </c>
      <c r="K19" s="80" t="str">
        <f t="shared" si="10"/>
        <v/>
      </c>
      <c r="L19" s="80" t="str">
        <f t="shared" si="10"/>
        <v/>
      </c>
    </row>
    <row r="20" spans="1:14" s="18" customFormat="1" x14ac:dyDescent="0.25">
      <c r="A20" s="34"/>
      <c r="B20" s="34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4" x14ac:dyDescent="0.25">
      <c r="A21" s="102" t="s">
        <v>1540</v>
      </c>
      <c r="B21" s="102"/>
      <c r="C21" s="102"/>
      <c r="D21" s="102"/>
    </row>
    <row r="22" spans="1:14" x14ac:dyDescent="0.25">
      <c r="A22" s="19"/>
      <c r="B22" s="19"/>
      <c r="C22" s="19" t="s">
        <v>86</v>
      </c>
      <c r="D22" s="19" t="s">
        <v>87</v>
      </c>
      <c r="E22" s="19" t="s">
        <v>88</v>
      </c>
      <c r="F22" s="19" t="s">
        <v>89</v>
      </c>
      <c r="G22" s="19" t="s">
        <v>90</v>
      </c>
      <c r="H22" s="19" t="s">
        <v>91</v>
      </c>
      <c r="I22" s="19" t="s">
        <v>92</v>
      </c>
      <c r="J22" s="19" t="s">
        <v>93</v>
      </c>
      <c r="K22" s="19" t="s">
        <v>94</v>
      </c>
      <c r="L22" s="19" t="s">
        <v>95</v>
      </c>
      <c r="M22" s="19" t="s">
        <v>96</v>
      </c>
      <c r="N22" s="19" t="s">
        <v>97</v>
      </c>
    </row>
    <row r="23" spans="1:14" s="79" customFormat="1" x14ac:dyDescent="0.25">
      <c r="A23" s="63" t="s">
        <v>101</v>
      </c>
      <c r="B23" s="29" t="s">
        <v>213</v>
      </c>
      <c r="C23" s="80">
        <f>Calculations!Q90</f>
        <v>32.450000000000003</v>
      </c>
      <c r="D23" s="80" t="str">
        <f>Calculations!R90</f>
        <v/>
      </c>
      <c r="E23" s="80" t="str">
        <f>Calculations!S90</f>
        <v/>
      </c>
      <c r="F23" s="80" t="str">
        <f>Calculations!T90</f>
        <v/>
      </c>
      <c r="G23" s="80" t="str">
        <f>Calculations!U90</f>
        <v/>
      </c>
      <c r="H23" s="80" t="str">
        <f>Calculations!V90</f>
        <v/>
      </c>
      <c r="I23" s="80" t="str">
        <f>Calculations!W90</f>
        <v/>
      </c>
      <c r="J23" s="80" t="str">
        <f>Calculations!X90</f>
        <v/>
      </c>
      <c r="K23" s="80" t="str">
        <f>Calculations!Y90</f>
        <v/>
      </c>
      <c r="L23" s="80" t="str">
        <f>Calculations!Z90</f>
        <v/>
      </c>
      <c r="M23" s="45">
        <f t="shared" ref="M23" si="11">AVERAGE(C23:L23)</f>
        <v>32.450000000000003</v>
      </c>
      <c r="N23" s="45" t="str">
        <f t="shared" ref="N23" si="12">IF(ISERROR(STDEV(C23:L23)),"",IF(COUNT(C23:L23)&lt;3,"N/A",STDEV(C23:L23)))</f>
        <v/>
      </c>
    </row>
    <row r="24" spans="1:14" s="79" customFormat="1" x14ac:dyDescent="0.25">
      <c r="A24" s="63" t="s">
        <v>102</v>
      </c>
      <c r="B24" s="29" t="s">
        <v>213</v>
      </c>
      <c r="C24" s="80">
        <f>Calculations!Q91</f>
        <v>34.57</v>
      </c>
      <c r="D24" s="80" t="str">
        <f>Calculations!R91</f>
        <v/>
      </c>
      <c r="E24" s="80" t="str">
        <f>Calculations!S91</f>
        <v/>
      </c>
      <c r="F24" s="80" t="str">
        <f>Calculations!T91</f>
        <v/>
      </c>
      <c r="G24" s="80" t="str">
        <f>Calculations!U91</f>
        <v/>
      </c>
      <c r="H24" s="80" t="str">
        <f>Calculations!V91</f>
        <v/>
      </c>
      <c r="I24" s="80" t="str">
        <f>Calculations!W91</f>
        <v/>
      </c>
      <c r="J24" s="80" t="str">
        <f>Calculations!X91</f>
        <v/>
      </c>
      <c r="K24" s="80" t="str">
        <f>Calculations!Y91</f>
        <v/>
      </c>
      <c r="L24" s="80" t="str">
        <f>Calculations!Z91</f>
        <v/>
      </c>
      <c r="M24" s="45">
        <f t="shared" ref="M24:M28" si="13">AVERAGE(C24:L24)</f>
        <v>34.57</v>
      </c>
      <c r="N24" s="45" t="str">
        <f t="shared" ref="N24:N28" si="14">IF(ISERROR(STDEV(C24:L24)),"",IF(COUNT(C24:L24)&lt;3,"N/A",STDEV(C24:L24)))</f>
        <v/>
      </c>
    </row>
    <row r="25" spans="1:14" s="40" customFormat="1" x14ac:dyDescent="0.25">
      <c r="A25" s="63" t="s">
        <v>103</v>
      </c>
      <c r="B25" s="29" t="s">
        <v>213</v>
      </c>
      <c r="C25" s="80">
        <f>Calculations!Q92</f>
        <v>34.5</v>
      </c>
      <c r="D25" s="80" t="str">
        <f>Calculations!R92</f>
        <v/>
      </c>
      <c r="E25" s="80" t="str">
        <f>Calculations!S92</f>
        <v/>
      </c>
      <c r="F25" s="80" t="str">
        <f>Calculations!T92</f>
        <v/>
      </c>
      <c r="G25" s="80" t="str">
        <f>Calculations!U92</f>
        <v/>
      </c>
      <c r="H25" s="80" t="str">
        <f>Calculations!V92</f>
        <v/>
      </c>
      <c r="I25" s="80" t="str">
        <f>Calculations!W92</f>
        <v/>
      </c>
      <c r="J25" s="80" t="str">
        <f>Calculations!X92</f>
        <v/>
      </c>
      <c r="K25" s="80" t="str">
        <f>Calculations!Y92</f>
        <v/>
      </c>
      <c r="L25" s="80" t="str">
        <f>Calculations!Z92</f>
        <v/>
      </c>
      <c r="M25" s="45">
        <f t="shared" si="13"/>
        <v>34.5</v>
      </c>
      <c r="N25" s="45" t="str">
        <f t="shared" si="14"/>
        <v/>
      </c>
    </row>
    <row r="26" spans="1:14" s="79" customFormat="1" x14ac:dyDescent="0.25">
      <c r="A26" s="63" t="s">
        <v>104</v>
      </c>
      <c r="B26" s="29" t="s">
        <v>229</v>
      </c>
      <c r="C26" s="80">
        <f>Calculations!Q93</f>
        <v>27.81</v>
      </c>
      <c r="D26" s="80" t="str">
        <f>Calculations!R93</f>
        <v/>
      </c>
      <c r="E26" s="80" t="str">
        <f>Calculations!S93</f>
        <v/>
      </c>
      <c r="F26" s="80" t="str">
        <f>Calculations!T93</f>
        <v/>
      </c>
      <c r="G26" s="80" t="str">
        <f>Calculations!U93</f>
        <v/>
      </c>
      <c r="H26" s="80" t="str">
        <f>Calculations!V93</f>
        <v/>
      </c>
      <c r="I26" s="80" t="str">
        <f>Calculations!W93</f>
        <v/>
      </c>
      <c r="J26" s="80" t="str">
        <f>Calculations!X93</f>
        <v/>
      </c>
      <c r="K26" s="80" t="str">
        <f>Calculations!Y93</f>
        <v/>
      </c>
      <c r="L26" s="80" t="str">
        <f>Calculations!Z93</f>
        <v/>
      </c>
      <c r="M26" s="45">
        <f t="shared" si="13"/>
        <v>27.81</v>
      </c>
      <c r="N26" s="45" t="str">
        <f t="shared" si="14"/>
        <v/>
      </c>
    </row>
    <row r="27" spans="1:14" s="40" customFormat="1" x14ac:dyDescent="0.25">
      <c r="A27" s="77" t="s">
        <v>105</v>
      </c>
      <c r="B27" s="29" t="s">
        <v>229</v>
      </c>
      <c r="C27" s="80">
        <f>Calculations!Q94</f>
        <v>27.52</v>
      </c>
      <c r="D27" s="80" t="str">
        <f>Calculations!R94</f>
        <v/>
      </c>
      <c r="E27" s="80" t="str">
        <f>Calculations!S94</f>
        <v/>
      </c>
      <c r="F27" s="80" t="str">
        <f>Calculations!T94</f>
        <v/>
      </c>
      <c r="G27" s="80" t="str">
        <f>Calculations!U94</f>
        <v/>
      </c>
      <c r="H27" s="80" t="str">
        <f>Calculations!V94</f>
        <v/>
      </c>
      <c r="I27" s="80" t="str">
        <f>Calculations!W94</f>
        <v/>
      </c>
      <c r="J27" s="80" t="str">
        <f>Calculations!X94</f>
        <v/>
      </c>
      <c r="K27" s="80" t="str">
        <f>Calculations!Y94</f>
        <v/>
      </c>
      <c r="L27" s="80" t="str">
        <f>Calculations!Z94</f>
        <v/>
      </c>
      <c r="M27" s="45">
        <f t="shared" si="13"/>
        <v>27.52</v>
      </c>
      <c r="N27" s="45" t="str">
        <f t="shared" si="14"/>
        <v/>
      </c>
    </row>
    <row r="28" spans="1:14" s="79" customFormat="1" x14ac:dyDescent="0.25">
      <c r="A28" s="77" t="s">
        <v>106</v>
      </c>
      <c r="B28" s="29" t="s">
        <v>229</v>
      </c>
      <c r="C28" s="80">
        <f>Calculations!Q95</f>
        <v>28.13</v>
      </c>
      <c r="D28" s="80" t="str">
        <f>Calculations!R95</f>
        <v/>
      </c>
      <c r="E28" s="80" t="str">
        <f>Calculations!S95</f>
        <v/>
      </c>
      <c r="F28" s="80" t="str">
        <f>Calculations!T95</f>
        <v/>
      </c>
      <c r="G28" s="80" t="str">
        <f>Calculations!U95</f>
        <v/>
      </c>
      <c r="H28" s="80" t="str">
        <f>Calculations!V95</f>
        <v/>
      </c>
      <c r="I28" s="80" t="str">
        <f>Calculations!W95</f>
        <v/>
      </c>
      <c r="J28" s="80" t="str">
        <f>Calculations!X95</f>
        <v/>
      </c>
      <c r="K28" s="80" t="str">
        <f>Calculations!Y95</f>
        <v/>
      </c>
      <c r="L28" s="80" t="str">
        <f>Calculations!Z95</f>
        <v/>
      </c>
      <c r="M28" s="45">
        <f t="shared" si="13"/>
        <v>28.13</v>
      </c>
      <c r="N28" s="45" t="str">
        <f t="shared" si="14"/>
        <v/>
      </c>
    </row>
    <row r="29" spans="1:14" s="40" customFormat="1" x14ac:dyDescent="0.25">
      <c r="A29" s="106" t="s">
        <v>211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8"/>
    </row>
    <row r="30" spans="1:14" s="40" customFormat="1" x14ac:dyDescent="0.25">
      <c r="A30" s="42"/>
      <c r="B30" s="29" t="s">
        <v>213</v>
      </c>
      <c r="C30" s="45" t="str">
        <f>IF(AND(ISNUMBER(C23),ISNUMBER(C24),ISNUMBER(C25)),IF(AND(C23&lt;29,C24&lt;29,C25&lt;29),"OK",IF(AND(C23&gt;35,C24&gt;35,C25&gt;35),"Warning","inconclusive")),"")</f>
        <v>inconclusive</v>
      </c>
      <c r="D30" s="45" t="str">
        <f t="shared" ref="D30:L30" si="15">IF(AND(ISNUMBER(D23),ISNUMBER(D24),ISNUMBER(D25)),IF(AND(D23&lt;29,D24&lt;29,D25&lt;29),"OK",IF(AND(D23&gt;35,D24&gt;35,D25&gt;35),"Warning","inconclusive")),"")</f>
        <v/>
      </c>
      <c r="E30" s="45" t="str">
        <f t="shared" si="15"/>
        <v/>
      </c>
      <c r="F30" s="45" t="str">
        <f t="shared" si="15"/>
        <v/>
      </c>
      <c r="G30" s="45" t="str">
        <f t="shared" si="15"/>
        <v/>
      </c>
      <c r="H30" s="45" t="str">
        <f t="shared" si="15"/>
        <v/>
      </c>
      <c r="I30" s="45" t="str">
        <f t="shared" si="15"/>
        <v/>
      </c>
      <c r="J30" s="45" t="str">
        <f t="shared" si="15"/>
        <v/>
      </c>
      <c r="K30" s="45" t="str">
        <f t="shared" si="15"/>
        <v/>
      </c>
      <c r="L30" s="45" t="str">
        <f t="shared" si="15"/>
        <v/>
      </c>
    </row>
    <row r="31" spans="1:14" s="40" customFormat="1" x14ac:dyDescent="0.25">
      <c r="A31" s="36"/>
      <c r="B31" s="37" t="s">
        <v>229</v>
      </c>
      <c r="C31" s="45" t="str">
        <f>IF(AND(ISNUMBER(C26),ISNUMBER(C27),ISNUMBER(C28)),IF(AND(C26&lt;32,C27&lt;32,C28&lt;32),"OK",IF(AND(C26&gt;35,C27&gt;35,C28&gt;35),"Warning","inconclusive")),"")</f>
        <v>OK</v>
      </c>
      <c r="D31" s="45" t="str">
        <f t="shared" ref="D31:L31" si="16">IF(AND(ISNUMBER(D26),ISNUMBER(D27),ISNUMBER(D28)),IF(AND(D26&lt;32,D27&lt;32,D28&lt;32),"OK",IF(AND(D26&gt;35,D27&gt;35,D28&gt;35),"Warning","inconclusive")),"")</f>
        <v/>
      </c>
      <c r="E31" s="45" t="str">
        <f t="shared" si="16"/>
        <v/>
      </c>
      <c r="F31" s="45" t="str">
        <f t="shared" si="16"/>
        <v/>
      </c>
      <c r="G31" s="45" t="str">
        <f t="shared" si="16"/>
        <v/>
      </c>
      <c r="H31" s="45" t="str">
        <f t="shared" si="16"/>
        <v/>
      </c>
      <c r="I31" s="45" t="str">
        <f t="shared" si="16"/>
        <v/>
      </c>
      <c r="J31" s="45" t="str">
        <f t="shared" si="16"/>
        <v/>
      </c>
      <c r="K31" s="45" t="str">
        <f t="shared" si="16"/>
        <v/>
      </c>
      <c r="L31" s="45" t="str">
        <f t="shared" si="16"/>
        <v/>
      </c>
    </row>
    <row r="32" spans="1:14" x14ac:dyDescent="0.25">
      <c r="A32" s="109"/>
      <c r="B32" s="10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18"/>
      <c r="N32" s="18"/>
    </row>
    <row r="33" spans="1:14" x14ac:dyDescent="0.25">
      <c r="A33" s="110"/>
      <c r="B33" s="110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18"/>
      <c r="N33" s="18"/>
    </row>
    <row r="34" spans="1:14" s="40" customFormat="1" x14ac:dyDescent="0.25">
      <c r="A34" s="102" t="s">
        <v>1541</v>
      </c>
      <c r="B34" s="102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1:14" s="40" customFormat="1" x14ac:dyDescent="0.25">
      <c r="A35" s="44"/>
      <c r="B35" s="44"/>
      <c r="C35" s="44" t="s">
        <v>86</v>
      </c>
      <c r="D35" s="44" t="s">
        <v>87</v>
      </c>
      <c r="E35" s="44" t="s">
        <v>88</v>
      </c>
      <c r="F35" s="44" t="s">
        <v>89</v>
      </c>
      <c r="G35" s="44" t="s">
        <v>90</v>
      </c>
      <c r="H35" s="44" t="s">
        <v>91</v>
      </c>
      <c r="I35" s="44" t="s">
        <v>92</v>
      </c>
      <c r="J35" s="44" t="s">
        <v>93</v>
      </c>
      <c r="K35" s="44" t="s">
        <v>94</v>
      </c>
      <c r="L35" s="44" t="s">
        <v>95</v>
      </c>
      <c r="M35" s="44" t="s">
        <v>96</v>
      </c>
      <c r="N35" s="44" t="s">
        <v>97</v>
      </c>
    </row>
    <row r="36" spans="1:14" s="40" customFormat="1" x14ac:dyDescent="0.25">
      <c r="A36" s="63" t="s">
        <v>107</v>
      </c>
      <c r="B36" s="41" t="s">
        <v>110</v>
      </c>
      <c r="C36" s="45">
        <f>Calculations!Q96</f>
        <v>27.92</v>
      </c>
      <c r="D36" s="45" t="str">
        <f>Calculations!R96</f>
        <v/>
      </c>
      <c r="E36" s="45" t="str">
        <f>Calculations!S96</f>
        <v/>
      </c>
      <c r="F36" s="45" t="str">
        <f>Calculations!T96</f>
        <v/>
      </c>
      <c r="G36" s="45" t="str">
        <f>Calculations!U96</f>
        <v/>
      </c>
      <c r="H36" s="45" t="str">
        <f>Calculations!V96</f>
        <v/>
      </c>
      <c r="I36" s="45" t="str">
        <f>Calculations!W96</f>
        <v/>
      </c>
      <c r="J36" s="45" t="str">
        <f>Calculations!X96</f>
        <v/>
      </c>
      <c r="K36" s="45" t="str">
        <f>Calculations!Y96</f>
        <v/>
      </c>
      <c r="L36" s="45" t="str">
        <f>Calculations!Z96</f>
        <v/>
      </c>
      <c r="M36" s="45">
        <f t="shared" ref="M36" si="17">AVERAGE(C36:L36)</f>
        <v>27.92</v>
      </c>
      <c r="N36" s="45" t="str">
        <f t="shared" ref="N36" si="18">IF(ISERROR(STDEV(C36:L36)),"",IF(COUNT(C36:L36)&lt;3,"N/A",STDEV(C36:L36)))</f>
        <v/>
      </c>
    </row>
    <row r="37" spans="1:14" s="79" customFormat="1" x14ac:dyDescent="0.25">
      <c r="A37" s="63" t="s">
        <v>108</v>
      </c>
      <c r="B37" s="41" t="s">
        <v>110</v>
      </c>
      <c r="C37" s="45">
        <f>Calculations!Q97</f>
        <v>20.79</v>
      </c>
      <c r="D37" s="45" t="str">
        <f>Calculations!R97</f>
        <v/>
      </c>
      <c r="E37" s="45" t="str">
        <f>Calculations!S97</f>
        <v/>
      </c>
      <c r="F37" s="45" t="str">
        <f>Calculations!T97</f>
        <v/>
      </c>
      <c r="G37" s="45" t="str">
        <f>Calculations!U97</f>
        <v/>
      </c>
      <c r="H37" s="45" t="str">
        <f>Calculations!V97</f>
        <v/>
      </c>
      <c r="I37" s="45" t="str">
        <f>Calculations!W97</f>
        <v/>
      </c>
      <c r="J37" s="45" t="str">
        <f>Calculations!X97</f>
        <v/>
      </c>
      <c r="K37" s="45" t="str">
        <f>Calculations!Y97</f>
        <v/>
      </c>
      <c r="L37" s="45" t="str">
        <f>Calculations!Z97</f>
        <v/>
      </c>
      <c r="M37" s="47"/>
      <c r="N37" s="47"/>
    </row>
    <row r="38" spans="1:14" s="79" customFormat="1" x14ac:dyDescent="0.25">
      <c r="A38" s="63" t="s">
        <v>109</v>
      </c>
      <c r="B38" s="41" t="s">
        <v>110</v>
      </c>
      <c r="C38" s="45">
        <f>Calculations!Q98</f>
        <v>20.93</v>
      </c>
      <c r="D38" s="45" t="str">
        <f>Calculations!R98</f>
        <v/>
      </c>
      <c r="E38" s="45" t="str">
        <f>Calculations!S98</f>
        <v/>
      </c>
      <c r="F38" s="45" t="str">
        <f>Calculations!T98</f>
        <v/>
      </c>
      <c r="G38" s="45" t="str">
        <f>Calculations!U98</f>
        <v/>
      </c>
      <c r="H38" s="45" t="str">
        <f>Calculations!V98</f>
        <v/>
      </c>
      <c r="I38" s="45" t="str">
        <f>Calculations!W98</f>
        <v/>
      </c>
      <c r="J38" s="45" t="str">
        <f>Calculations!X98</f>
        <v/>
      </c>
      <c r="K38" s="45" t="str">
        <f>Calculations!Y98</f>
        <v/>
      </c>
      <c r="L38" s="45" t="str">
        <f>Calculations!Z98</f>
        <v/>
      </c>
      <c r="M38" s="47"/>
      <c r="N38" s="47"/>
    </row>
    <row r="39" spans="1:14" s="40" customFormat="1" x14ac:dyDescent="0.25">
      <c r="A39" s="103" t="s">
        <v>230</v>
      </c>
      <c r="B39" s="104"/>
      <c r="C39" s="80" t="str">
        <f>IF(AND(ISNUMBER(C36),ISNUMBER(C37),ISNUMBER(C38)),IF(AND(C36&gt;=20,C37&gt;=20,C38&gt;=20,C36&lt;=24,C37&lt;=24,C38&lt;=24),"Yes","No"),"")</f>
        <v>No</v>
      </c>
      <c r="D39" s="80" t="str">
        <f t="shared" ref="D39:L39" si="19">IF(AND(ISNUMBER(D36),ISNUMBER(D37),ISNUMBER(D38)),IF(AND(D36&gt;=20,D37&gt;=20,D38&gt;=20,D36&lt;=24,D37&lt;=24,D38&lt;=24),"Yes","No"),"")</f>
        <v/>
      </c>
      <c r="E39" s="80" t="str">
        <f t="shared" si="19"/>
        <v/>
      </c>
      <c r="F39" s="80" t="str">
        <f t="shared" si="19"/>
        <v/>
      </c>
      <c r="G39" s="80" t="str">
        <f t="shared" si="19"/>
        <v/>
      </c>
      <c r="H39" s="80" t="str">
        <f t="shared" si="19"/>
        <v/>
      </c>
      <c r="I39" s="80" t="str">
        <f t="shared" si="19"/>
        <v/>
      </c>
      <c r="J39" s="80" t="str">
        <f t="shared" si="19"/>
        <v/>
      </c>
      <c r="K39" s="80" t="str">
        <f t="shared" si="19"/>
        <v/>
      </c>
      <c r="L39" s="80" t="str">
        <f t="shared" si="19"/>
        <v/>
      </c>
    </row>
  </sheetData>
  <mergeCells count="11">
    <mergeCell ref="A1:D1"/>
    <mergeCell ref="A14:B14"/>
    <mergeCell ref="A21:D21"/>
    <mergeCell ref="A39:B39"/>
    <mergeCell ref="A19:B19"/>
    <mergeCell ref="A12:B12"/>
    <mergeCell ref="A9:N9"/>
    <mergeCell ref="A29:N29"/>
    <mergeCell ref="A32:B32"/>
    <mergeCell ref="A33:B33"/>
    <mergeCell ref="A34:B34"/>
  </mergeCells>
  <conditionalFormatting sqref="C10:L11">
    <cfRule type="containsText" dxfId="13" priority="10" operator="containsText" text="Warning">
      <formula>NOT(ISERROR(SEARCH("Warning",C10)))</formula>
    </cfRule>
    <cfRule type="containsText" dxfId="12" priority="9" operator="containsText" text="inconclusive">
      <formula>NOT(ISERROR(SEARCH("inconclusive",C10)))</formula>
    </cfRule>
    <cfRule type="containsText" dxfId="11" priority="8" operator="containsText" text="ok">
      <formula>NOT(ISERROR(SEARCH("ok",C10)))</formula>
    </cfRule>
  </conditionalFormatting>
  <conditionalFormatting sqref="C19:L19">
    <cfRule type="containsText" dxfId="10" priority="7" operator="containsText" text="Yes">
      <formula>NOT(ISERROR(SEARCH("Yes",C19)))</formula>
    </cfRule>
    <cfRule type="containsText" dxfId="9" priority="6" operator="containsText" text="No">
      <formula>NOT(ISERROR(SEARCH("No",C19)))</formula>
    </cfRule>
  </conditionalFormatting>
  <conditionalFormatting sqref="C30:L31">
    <cfRule type="containsText" dxfId="8" priority="3" operator="containsText" text="ok">
      <formula>NOT(ISERROR(SEARCH("ok",C30)))</formula>
    </cfRule>
    <cfRule type="containsText" dxfId="7" priority="4" operator="containsText" text="inconclusive">
      <formula>NOT(ISERROR(SEARCH("inconclusive",C30)))</formula>
    </cfRule>
    <cfRule type="containsText" dxfId="6" priority="5" operator="containsText" text="Warning">
      <formula>NOT(ISERROR(SEARCH("Warning",C30)))</formula>
    </cfRule>
  </conditionalFormatting>
  <conditionalFormatting sqref="C39:L39">
    <cfRule type="containsText" dxfId="5" priority="1" operator="containsText" text="No">
      <formula>NOT(ISERROR(SEARCH("No",C39)))</formula>
    </cfRule>
    <cfRule type="containsText" dxfId="4" priority="2" operator="containsText" text="Yes">
      <formula>NOT(ISERROR(SEARCH("Yes",C39)))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8"/>
  <sheetViews>
    <sheetView topLeftCell="A65" zoomScaleNormal="100" workbookViewId="0">
      <selection activeCell="D1" sqref="D1"/>
    </sheetView>
  </sheetViews>
  <sheetFormatPr defaultRowHeight="15" x14ac:dyDescent="0.25"/>
  <cols>
    <col min="1" max="1" width="5.7109375" style="18" customWidth="1"/>
    <col min="2" max="2" width="36.85546875" style="51" customWidth="1"/>
    <col min="3" max="3" width="25.42578125" style="40" customWidth="1"/>
    <col min="4" max="4" width="25.42578125" style="18" customWidth="1"/>
    <col min="5" max="16384" width="9.140625" style="18"/>
  </cols>
  <sheetData>
    <row r="1" spans="1:4" x14ac:dyDescent="0.25">
      <c r="A1" s="15" t="s">
        <v>0</v>
      </c>
      <c r="B1" s="50" t="s">
        <v>1542</v>
      </c>
      <c r="C1" s="44" t="s">
        <v>1543</v>
      </c>
      <c r="D1" s="19" t="s">
        <v>1544</v>
      </c>
    </row>
    <row r="2" spans="1:4" x14ac:dyDescent="0.25">
      <c r="A2" s="5" t="s">
        <v>1</v>
      </c>
      <c r="B2" s="49" t="str">
        <f>'Array Table'!B2</f>
        <v>AAC(6)-Ib-cr</v>
      </c>
      <c r="C2" s="35">
        <f>Calculations!BD3</f>
        <v>4.3102686066986955</v>
      </c>
      <c r="D2" s="35">
        <f>Calculations!BF3</f>
        <v>0.63450433530508044</v>
      </c>
    </row>
    <row r="3" spans="1:4" x14ac:dyDescent="0.25">
      <c r="A3" s="5" t="s">
        <v>2</v>
      </c>
      <c r="B3" s="49" t="str">
        <f>'Array Table'!B3</f>
        <v>aacC1</v>
      </c>
      <c r="C3" s="65">
        <f>Calculations!BD4</f>
        <v>4.3102686066986955</v>
      </c>
      <c r="D3" s="35">
        <f>Calculations!BF4</f>
        <v>0.63450433530508044</v>
      </c>
    </row>
    <row r="4" spans="1:4" x14ac:dyDescent="0.25">
      <c r="A4" s="5" t="s">
        <v>3</v>
      </c>
      <c r="B4" s="49" t="str">
        <f>'Array Table'!B4</f>
        <v>aacC2</v>
      </c>
      <c r="C4" s="65">
        <f>Calculations!BD5</f>
        <v>4.3102686066986955</v>
      </c>
      <c r="D4" s="35">
        <f>Calculations!BF5</f>
        <v>0.63450433530508044</v>
      </c>
    </row>
    <row r="5" spans="1:4" x14ac:dyDescent="0.25">
      <c r="A5" s="5" t="s">
        <v>4</v>
      </c>
      <c r="B5" s="49" t="str">
        <f>'Array Table'!B5</f>
        <v>aacC4</v>
      </c>
      <c r="C5" s="65">
        <f>Calculations!BD6</f>
        <v>4.3102686066986955</v>
      </c>
      <c r="D5" s="35">
        <f>Calculations!BF6</f>
        <v>0.63450433530508044</v>
      </c>
    </row>
    <row r="6" spans="1:4" ht="38.25" x14ac:dyDescent="0.25">
      <c r="A6" s="5" t="s">
        <v>5</v>
      </c>
      <c r="B6" s="49" t="str">
        <f>'Array Table'!B6</f>
        <v>aadA1</v>
      </c>
      <c r="C6" s="65">
        <f>Calculations!BD7</f>
        <v>4.3102686066986955</v>
      </c>
      <c r="D6" s="35">
        <f>Calculations!BF7</f>
        <v>0.63450433530508044</v>
      </c>
    </row>
    <row r="7" spans="1:4" x14ac:dyDescent="0.25">
      <c r="A7" s="5" t="s">
        <v>6</v>
      </c>
      <c r="B7" s="49" t="str">
        <f>'Array Table'!B7</f>
        <v>aphA6</v>
      </c>
      <c r="C7" s="65">
        <f>Calculations!BD8</f>
        <v>4.3102686066986955</v>
      </c>
      <c r="D7" s="35">
        <f>Calculations!BF8</f>
        <v>0.63450433530508044</v>
      </c>
    </row>
    <row r="8" spans="1:4" x14ac:dyDescent="0.25">
      <c r="A8" s="5" t="s">
        <v>7</v>
      </c>
      <c r="B8" s="49" t="str">
        <f>'Array Table'!B8</f>
        <v>BES-1</v>
      </c>
      <c r="C8" s="65">
        <f>Calculations!BD9</f>
        <v>43.244490785245915</v>
      </c>
      <c r="D8" s="35">
        <f>Calculations!BF9</f>
        <v>1.6359307875472571</v>
      </c>
    </row>
    <row r="9" spans="1:4" x14ac:dyDescent="0.25">
      <c r="A9" s="5" t="s">
        <v>8</v>
      </c>
      <c r="B9" s="49" t="str">
        <f>'Array Table'!B9</f>
        <v>BIC-1</v>
      </c>
      <c r="C9" s="65">
        <f>Calculations!BD10</f>
        <v>4.3102686066986955</v>
      </c>
      <c r="D9" s="35">
        <f>Calculations!BF10</f>
        <v>0.63450433530508044</v>
      </c>
    </row>
    <row r="10" spans="1:4" x14ac:dyDescent="0.25">
      <c r="A10" s="5" t="s">
        <v>9</v>
      </c>
      <c r="B10" s="49" t="str">
        <f>'Array Table'!B10</f>
        <v>CTX-M-1 Group</v>
      </c>
      <c r="C10" s="65">
        <f>Calculations!BD11</f>
        <v>4.3102686066986955</v>
      </c>
      <c r="D10" s="35">
        <f>Calculations!BF11</f>
        <v>0.63450433530508044</v>
      </c>
    </row>
    <row r="11" spans="1:4" x14ac:dyDescent="0.25">
      <c r="A11" s="5" t="s">
        <v>10</v>
      </c>
      <c r="B11" s="49" t="str">
        <f>'Array Table'!B11</f>
        <v>CTX-M-8 Group</v>
      </c>
      <c r="C11" s="65">
        <f>Calculations!BD12</f>
        <v>4.3102686066986955</v>
      </c>
      <c r="D11" s="35">
        <f>Calculations!BF12</f>
        <v>0.63450433530508044</v>
      </c>
    </row>
    <row r="12" spans="1:4" x14ac:dyDescent="0.25">
      <c r="A12" s="4" t="s">
        <v>11</v>
      </c>
      <c r="B12" s="49" t="str">
        <f>'Array Table'!B12</f>
        <v>CTX-M-9 Group</v>
      </c>
      <c r="C12" s="65">
        <f>Calculations!BD13</f>
        <v>4.3102686066986955</v>
      </c>
      <c r="D12" s="35">
        <f>Calculations!BF13</f>
        <v>0.63450433530508044</v>
      </c>
    </row>
    <row r="13" spans="1:4" x14ac:dyDescent="0.25">
      <c r="A13" s="4" t="s">
        <v>12</v>
      </c>
      <c r="B13" s="49" t="str">
        <f>'Array Table'!B13</f>
        <v>GES</v>
      </c>
      <c r="C13" s="65">
        <f>Calculations!BD14</f>
        <v>4.3102686066986955</v>
      </c>
      <c r="D13" s="35">
        <f>Calculations!BF14</f>
        <v>0.63450433530508044</v>
      </c>
    </row>
    <row r="14" spans="1:4" x14ac:dyDescent="0.25">
      <c r="A14" s="4" t="s">
        <v>13</v>
      </c>
      <c r="B14" s="49" t="str">
        <f>'Array Table'!B14</f>
        <v>IMI &amp; NMC-A</v>
      </c>
      <c r="C14" s="65">
        <f>Calculations!BD15</f>
        <v>7.6446181708016354</v>
      </c>
      <c r="D14" s="35">
        <f>Calculations!BF15</f>
        <v>0.88335579838730416</v>
      </c>
    </row>
    <row r="15" spans="1:4" x14ac:dyDescent="0.25">
      <c r="A15" s="4" t="s">
        <v>14</v>
      </c>
      <c r="B15" s="49" t="str">
        <f>'Array Table'!B15</f>
        <v>KPC</v>
      </c>
      <c r="C15" s="65">
        <f>Calculations!BD16</f>
        <v>4.3102686066986955</v>
      </c>
      <c r="D15" s="35">
        <f>Calculations!BF16</f>
        <v>0.63450433530508044</v>
      </c>
    </row>
    <row r="16" spans="1:4" x14ac:dyDescent="0.25">
      <c r="A16" s="4" t="s">
        <v>15</v>
      </c>
      <c r="B16" s="49" t="str">
        <f>'Array Table'!B16</f>
        <v>Per-1 group</v>
      </c>
      <c r="C16" s="65">
        <f>Calculations!BD17</f>
        <v>4.3102686066986955</v>
      </c>
      <c r="D16" s="35">
        <f>Calculations!BF17</f>
        <v>0.63450433530508044</v>
      </c>
    </row>
    <row r="17" spans="1:4" x14ac:dyDescent="0.25">
      <c r="A17" s="4" t="s">
        <v>16</v>
      </c>
      <c r="B17" s="49" t="str">
        <f>'Array Table'!B17</f>
        <v>Per-2 group</v>
      </c>
      <c r="C17" s="65">
        <f>Calculations!BD18</f>
        <v>4.3102686066986955</v>
      </c>
      <c r="D17" s="35">
        <f>Calculations!BF18</f>
        <v>0.63450433530508044</v>
      </c>
    </row>
    <row r="18" spans="1:4" x14ac:dyDescent="0.25">
      <c r="A18" s="4" t="s">
        <v>17</v>
      </c>
      <c r="B18" s="49" t="str">
        <f>'Array Table'!B18</f>
        <v>SFC-1</v>
      </c>
      <c r="C18" s="65">
        <f>Calculations!BD19</f>
        <v>4.3102686066986955</v>
      </c>
      <c r="D18" s="35">
        <f>Calculations!BF19</f>
        <v>0.63450433530508044</v>
      </c>
    </row>
    <row r="19" spans="1:4" ht="38.25" x14ac:dyDescent="0.25">
      <c r="A19" s="4" t="s">
        <v>18</v>
      </c>
      <c r="B19" s="49" t="str">
        <f>'Array Table'!B19</f>
        <v>SFO-1</v>
      </c>
      <c r="C19" s="65">
        <f>Calculations!BD20</f>
        <v>4.3102686066986955</v>
      </c>
      <c r="D19" s="35">
        <f>Calculations!BF20</f>
        <v>0.63450433530508044</v>
      </c>
    </row>
    <row r="20" spans="1:4" ht="25.5" x14ac:dyDescent="0.25">
      <c r="A20" s="4" t="s">
        <v>19</v>
      </c>
      <c r="B20" s="49" t="str">
        <f>'Array Table'!B20</f>
        <v>SHV</v>
      </c>
      <c r="C20" s="65">
        <f>Calculations!BD21</f>
        <v>4.3102686066986955</v>
      </c>
      <c r="D20" s="35">
        <f>Calculations!BF21</f>
        <v>0.63450433530508044</v>
      </c>
    </row>
    <row r="21" spans="1:4" x14ac:dyDescent="0.25">
      <c r="A21" s="4" t="s">
        <v>20</v>
      </c>
      <c r="B21" s="49" t="str">
        <f>'Array Table'!B21</f>
        <v>SHV(156D)</v>
      </c>
      <c r="C21" s="65">
        <f>Calculations!BD22</f>
        <v>4.3102686066986955</v>
      </c>
      <c r="D21" s="35">
        <f>Calculations!BF22</f>
        <v>0.63450433530508044</v>
      </c>
    </row>
    <row r="22" spans="1:4" x14ac:dyDescent="0.25">
      <c r="A22" s="4" t="s">
        <v>21</v>
      </c>
      <c r="B22" s="49" t="str">
        <f>'Array Table'!B22</f>
        <v>SHV(156G)</v>
      </c>
      <c r="C22" s="65">
        <f>Calculations!BD23</f>
        <v>4.3102686066986955</v>
      </c>
      <c r="D22" s="35">
        <f>Calculations!BF23</f>
        <v>0.63450433530508044</v>
      </c>
    </row>
    <row r="23" spans="1:4" x14ac:dyDescent="0.25">
      <c r="A23" s="4" t="s">
        <v>22</v>
      </c>
      <c r="B23" s="49" t="str">
        <f>'Array Table'!B23</f>
        <v>SHV(238G240E)</v>
      </c>
      <c r="C23" s="65">
        <f>Calculations!BD24</f>
        <v>4.3102686066986955</v>
      </c>
      <c r="D23" s="35">
        <f>Calculations!BF24</f>
        <v>0.63450433530508044</v>
      </c>
    </row>
    <row r="24" spans="1:4" x14ac:dyDescent="0.25">
      <c r="A24" s="4" t="s">
        <v>23</v>
      </c>
      <c r="B24" s="49" t="str">
        <f>'Array Table'!B24</f>
        <v>SHV(238G240K)</v>
      </c>
      <c r="C24" s="65">
        <f>Calculations!BD25</f>
        <v>4.3102686066986955</v>
      </c>
      <c r="D24" s="35">
        <f>Calculations!BF25</f>
        <v>0.63450433530508044</v>
      </c>
    </row>
    <row r="25" spans="1:4" x14ac:dyDescent="0.25">
      <c r="A25" s="4" t="s">
        <v>24</v>
      </c>
      <c r="B25" s="49" t="str">
        <f>'Array Table'!B25</f>
        <v>SHV(238S240E)</v>
      </c>
      <c r="C25" s="65">
        <f>Calculations!BD26</f>
        <v>4.3102686066986955</v>
      </c>
      <c r="D25" s="35">
        <f>Calculations!BF26</f>
        <v>0.63450433530508044</v>
      </c>
    </row>
    <row r="26" spans="1:4" x14ac:dyDescent="0.25">
      <c r="A26" s="4" t="s">
        <v>25</v>
      </c>
      <c r="B26" s="49" t="str">
        <f>'Array Table'!B26</f>
        <v>SHV(238S240K)</v>
      </c>
      <c r="C26" s="65">
        <f>Calculations!BD27</f>
        <v>4.3102686066986955</v>
      </c>
      <c r="D26" s="35">
        <f>Calculations!BF27</f>
        <v>0.63450433530508044</v>
      </c>
    </row>
    <row r="27" spans="1:4" x14ac:dyDescent="0.25">
      <c r="A27" s="4" t="s">
        <v>26</v>
      </c>
      <c r="B27" s="49" t="str">
        <f>'Array Table'!B27</f>
        <v>SME</v>
      </c>
      <c r="C27" s="65">
        <f>Calculations!BD28</f>
        <v>4.3102686066986955</v>
      </c>
      <c r="D27" s="35">
        <f>Calculations!BF28</f>
        <v>0.63450433530508044</v>
      </c>
    </row>
    <row r="28" spans="1:4" x14ac:dyDescent="0.25">
      <c r="A28" s="4" t="s">
        <v>27</v>
      </c>
      <c r="B28" s="49" t="str">
        <f>'Array Table'!B28</f>
        <v>TLA-1</v>
      </c>
      <c r="C28" s="65">
        <f>Calculations!BD29</f>
        <v>4.3102686066986955</v>
      </c>
      <c r="D28" s="35">
        <f>Calculations!BF29</f>
        <v>0.63450433530508044</v>
      </c>
    </row>
    <row r="29" spans="1:4" x14ac:dyDescent="0.25">
      <c r="A29" s="4" t="s">
        <v>28</v>
      </c>
      <c r="B29" s="49" t="str">
        <f>'Array Table'!B29</f>
        <v>VEB</v>
      </c>
      <c r="C29" s="65">
        <f>Calculations!BD30</f>
        <v>4.3102686066986955</v>
      </c>
      <c r="D29" s="35">
        <f>Calculations!BF30</f>
        <v>0.63450433530508044</v>
      </c>
    </row>
    <row r="30" spans="1:4" x14ac:dyDescent="0.25">
      <c r="A30" s="4" t="s">
        <v>29</v>
      </c>
      <c r="B30" s="49" t="str">
        <f>'Array Table'!B30</f>
        <v>ccrA</v>
      </c>
      <c r="C30" s="65">
        <f>Calculations!BD31</f>
        <v>4.3102686066986955</v>
      </c>
      <c r="D30" s="35">
        <f>Calculations!BF31</f>
        <v>0.63450433530508044</v>
      </c>
    </row>
    <row r="31" spans="1:4" x14ac:dyDescent="0.25">
      <c r="A31" s="4" t="s">
        <v>30</v>
      </c>
      <c r="B31" s="49" t="str">
        <f>'Array Table'!B31</f>
        <v>IMP-1 group</v>
      </c>
      <c r="C31" s="65">
        <f>Calculations!BD32</f>
        <v>4.3102686066986955</v>
      </c>
      <c r="D31" s="35">
        <f>Calculations!BF32</f>
        <v>0.63450433530508044</v>
      </c>
    </row>
    <row r="32" spans="1:4" x14ac:dyDescent="0.25">
      <c r="A32" s="4" t="s">
        <v>31</v>
      </c>
      <c r="B32" s="49" t="str">
        <f>'Array Table'!B32</f>
        <v>IMP-12 group</v>
      </c>
      <c r="C32" s="65">
        <f>Calculations!BD33</f>
        <v>4.3102686066986955</v>
      </c>
      <c r="D32" s="35">
        <f>Calculations!BF33</f>
        <v>0.63450433530508044</v>
      </c>
    </row>
    <row r="33" spans="1:4" x14ac:dyDescent="0.25">
      <c r="A33" s="4" t="s">
        <v>32</v>
      </c>
      <c r="B33" s="49" t="str">
        <f>'Array Table'!B33</f>
        <v>IMP-2 group</v>
      </c>
      <c r="C33" s="65">
        <f>Calculations!BD34</f>
        <v>4.3102686066986955</v>
      </c>
      <c r="D33" s="35">
        <f>Calculations!BF34</f>
        <v>0.63450433530508044</v>
      </c>
    </row>
    <row r="34" spans="1:4" x14ac:dyDescent="0.25">
      <c r="A34" s="4" t="s">
        <v>33</v>
      </c>
      <c r="B34" s="49" t="str">
        <f>'Array Table'!B34</f>
        <v>IMP-5 group</v>
      </c>
      <c r="C34" s="65">
        <f>Calculations!BD35</f>
        <v>4.3102686066986955</v>
      </c>
      <c r="D34" s="35">
        <f>Calculations!BF35</f>
        <v>0.63450433530508044</v>
      </c>
    </row>
    <row r="35" spans="1:4" x14ac:dyDescent="0.25">
      <c r="A35" s="4" t="s">
        <v>34</v>
      </c>
      <c r="B35" s="49" t="str">
        <f>'Array Table'!B35</f>
        <v>NDM</v>
      </c>
      <c r="C35" s="65">
        <f>Calculations!BD36</f>
        <v>2.8110538891964878</v>
      </c>
      <c r="D35" s="35">
        <f>Calculations!BF36</f>
        <v>0.44886917131229193</v>
      </c>
    </row>
    <row r="36" spans="1:4" x14ac:dyDescent="0.25">
      <c r="A36" s="4" t="s">
        <v>35</v>
      </c>
      <c r="B36" s="49" t="str">
        <f>'Array Table'!B36</f>
        <v>VIM-1 group</v>
      </c>
      <c r="C36" s="65">
        <f>Calculations!BD37</f>
        <v>4.3102686066986955</v>
      </c>
      <c r="D36" s="35">
        <f>Calculations!BF37</f>
        <v>0.63450433530508044</v>
      </c>
    </row>
    <row r="37" spans="1:4" x14ac:dyDescent="0.25">
      <c r="A37" s="4" t="s">
        <v>36</v>
      </c>
      <c r="B37" s="49" t="str">
        <f>'Array Table'!B37</f>
        <v>VIM-13</v>
      </c>
      <c r="C37" s="65">
        <f>Calculations!BD38</f>
        <v>4.3102686066986955</v>
      </c>
      <c r="D37" s="35">
        <f>Calculations!BF38</f>
        <v>0.63450433530508044</v>
      </c>
    </row>
    <row r="38" spans="1:4" x14ac:dyDescent="0.25">
      <c r="A38" s="5" t="s">
        <v>99</v>
      </c>
      <c r="B38" s="49" t="str">
        <f>'Array Table'!B38</f>
        <v>VIM-7</v>
      </c>
      <c r="C38" s="65">
        <f>Calculations!BD39</f>
        <v>3.8223090854008177</v>
      </c>
      <c r="D38" s="35">
        <f>Calculations!BF39</f>
        <v>0.58232580272332279</v>
      </c>
    </row>
    <row r="39" spans="1:4" x14ac:dyDescent="0.25">
      <c r="A39" s="5" t="s">
        <v>37</v>
      </c>
      <c r="B39" s="49" t="str">
        <f>'Array Table'!B39</f>
        <v>ACC-1 group</v>
      </c>
      <c r="C39" s="65">
        <f>Calculations!BD40</f>
        <v>4.3102686066986955</v>
      </c>
      <c r="D39" s="35">
        <f>Calculations!BF40</f>
        <v>0.63450433530508044</v>
      </c>
    </row>
    <row r="40" spans="1:4" x14ac:dyDescent="0.25">
      <c r="A40" s="5" t="s">
        <v>38</v>
      </c>
      <c r="B40" s="49" t="str">
        <f>'Array Table'!B40</f>
        <v>ACC-3</v>
      </c>
      <c r="C40" s="65">
        <f>Calculations!BD41</f>
        <v>4.3102686066986955</v>
      </c>
      <c r="D40" s="35">
        <f>Calculations!BF41</f>
        <v>0.63450433530508044</v>
      </c>
    </row>
    <row r="41" spans="1:4" x14ac:dyDescent="0.25">
      <c r="A41" s="5" t="s">
        <v>39</v>
      </c>
      <c r="B41" s="49" t="str">
        <f>'Array Table'!B41</f>
        <v>ACT 5/7 group</v>
      </c>
      <c r="C41" s="65">
        <f>Calculations!BD42</f>
        <v>-14.848262565478167</v>
      </c>
      <c r="D41" s="35">
        <f>Calculations!BF42</f>
        <v>-1.1716756386788063</v>
      </c>
    </row>
    <row r="42" spans="1:4" x14ac:dyDescent="0.25">
      <c r="A42" s="5" t="s">
        <v>40</v>
      </c>
      <c r="B42" s="49" t="str">
        <f>'Array Table'!B42</f>
        <v>ACT-1 group</v>
      </c>
      <c r="C42" s="65">
        <f>Calculations!BD43</f>
        <v>1.357649537070184</v>
      </c>
      <c r="D42" s="35">
        <f>Calculations!BF43</f>
        <v>0.13278767586511214</v>
      </c>
    </row>
    <row r="43" spans="1:4" x14ac:dyDescent="0.25">
      <c r="A43" s="5" t="s">
        <v>41</v>
      </c>
      <c r="B43" s="49" t="str">
        <f>'Array Table'!B43</f>
        <v>CFE-1</v>
      </c>
      <c r="C43" s="65">
        <f>Calculations!BD44</f>
        <v>-1.4731342260212548</v>
      </c>
      <c r="D43" s="35">
        <f>Calculations!BF44</f>
        <v>-0.16824231979886911</v>
      </c>
    </row>
    <row r="44" spans="1:4" x14ac:dyDescent="0.25">
      <c r="A44" s="5" t="s">
        <v>42</v>
      </c>
      <c r="B44" s="49" t="str">
        <f>'Array Table'!B44</f>
        <v>CMY-10 Group</v>
      </c>
      <c r="C44" s="65">
        <f>Calculations!BD45</f>
        <v>-1.1692274100382498</v>
      </c>
      <c r="D44" s="35">
        <f>Calculations!BF45</f>
        <v>-6.7898987910875452E-2</v>
      </c>
    </row>
    <row r="45" spans="1:4" x14ac:dyDescent="0.25">
      <c r="A45" s="5" t="s">
        <v>43</v>
      </c>
      <c r="B45" s="49" t="str">
        <f>'Array Table'!B45</f>
        <v>DHA</v>
      </c>
      <c r="C45" s="65">
        <f>Calculations!BD46</f>
        <v>4.3102686066986955</v>
      </c>
      <c r="D45" s="35">
        <f>Calculations!BF46</f>
        <v>0.63450433530508044</v>
      </c>
    </row>
    <row r="46" spans="1:4" x14ac:dyDescent="0.25">
      <c r="A46" s="5" t="s">
        <v>44</v>
      </c>
      <c r="B46" s="49" t="str">
        <f>'Array Table'!B46</f>
        <v>FOX</v>
      </c>
      <c r="C46" s="65">
        <f>Calculations!BD47</f>
        <v>4.3102686066986955</v>
      </c>
      <c r="D46" s="35">
        <f>Calculations!BF47</f>
        <v>0.63450433530508044</v>
      </c>
    </row>
    <row r="47" spans="1:4" x14ac:dyDescent="0.25">
      <c r="A47" s="5" t="s">
        <v>45</v>
      </c>
      <c r="B47" s="49" t="str">
        <f>'Array Table'!B47</f>
        <v>LAT</v>
      </c>
      <c r="C47" s="65">
        <f>Calculations!BD48</f>
        <v>1.7105312301347542</v>
      </c>
      <c r="D47" s="35">
        <f>Calculations!BF48</f>
        <v>0.23313100775310569</v>
      </c>
    </row>
    <row r="48" spans="1:4" x14ac:dyDescent="0.25">
      <c r="A48" s="5" t="s">
        <v>46</v>
      </c>
      <c r="B48" s="49" t="str">
        <f>'Array Table'!B48</f>
        <v>MIR</v>
      </c>
      <c r="C48" s="65">
        <f>Calculations!BD49</f>
        <v>4.3102686066986955</v>
      </c>
      <c r="D48" s="35">
        <f>Calculations!BF49</f>
        <v>0.63450433530508044</v>
      </c>
    </row>
    <row r="49" spans="1:4" x14ac:dyDescent="0.25">
      <c r="A49" s="5" t="s">
        <v>47</v>
      </c>
      <c r="B49" s="49" t="str">
        <f>'Array Table'!B49</f>
        <v>MOX</v>
      </c>
      <c r="C49" s="65">
        <f>Calculations!BD50</f>
        <v>4.3102686066986955</v>
      </c>
      <c r="D49" s="35">
        <f>Calculations!BF50</f>
        <v>0.63450433530508044</v>
      </c>
    </row>
    <row r="50" spans="1:4" x14ac:dyDescent="0.25">
      <c r="A50" s="5" t="s">
        <v>48</v>
      </c>
      <c r="B50" s="49" t="str">
        <f>'Array Table'!B50</f>
        <v>OXA-10 Group</v>
      </c>
      <c r="C50" s="65">
        <f>Calculations!BD51</f>
        <v>4.3102686066986955</v>
      </c>
      <c r="D50" s="35">
        <f>Calculations!BF51</f>
        <v>0.63450433530508044</v>
      </c>
    </row>
    <row r="51" spans="1:4" x14ac:dyDescent="0.25">
      <c r="A51" s="5" t="s">
        <v>49</v>
      </c>
      <c r="B51" s="49" t="str">
        <f>'Array Table'!B51</f>
        <v>OXA-18</v>
      </c>
      <c r="C51" s="65">
        <f>Calculations!BD52</f>
        <v>4.3102686066986955</v>
      </c>
      <c r="D51" s="35">
        <f>Calculations!BF52</f>
        <v>0.63450433530508044</v>
      </c>
    </row>
    <row r="52" spans="1:4" x14ac:dyDescent="0.25">
      <c r="A52" s="5" t="s">
        <v>50</v>
      </c>
      <c r="B52" s="49" t="str">
        <f>'Array Table'!B52</f>
        <v>OXA-2 Group</v>
      </c>
      <c r="C52" s="65">
        <f>Calculations!BD53</f>
        <v>4.3102686066986955</v>
      </c>
      <c r="D52" s="35">
        <f>Calculations!BF53</f>
        <v>0.63450433530508044</v>
      </c>
    </row>
    <row r="53" spans="1:4" x14ac:dyDescent="0.25">
      <c r="A53" s="5" t="s">
        <v>51</v>
      </c>
      <c r="B53" s="49" t="str">
        <f>'Array Table'!B53</f>
        <v>OXA-23 Group</v>
      </c>
      <c r="C53" s="65">
        <f>Calculations!BD54</f>
        <v>4.3102686066986955</v>
      </c>
      <c r="D53" s="35">
        <f>Calculations!BF54</f>
        <v>0.63450433530508044</v>
      </c>
    </row>
    <row r="54" spans="1:4" x14ac:dyDescent="0.25">
      <c r="A54" s="5" t="s">
        <v>52</v>
      </c>
      <c r="B54" s="49" t="str">
        <f>'Array Table'!B54</f>
        <v>OXA-24 Group</v>
      </c>
      <c r="C54" s="65">
        <f>Calculations!BD55</f>
        <v>4.3102686066986955</v>
      </c>
      <c r="D54" s="35">
        <f>Calculations!BF55</f>
        <v>0.63450433530508044</v>
      </c>
    </row>
    <row r="55" spans="1:4" x14ac:dyDescent="0.25">
      <c r="A55" s="5" t="s">
        <v>53</v>
      </c>
      <c r="B55" s="49" t="str">
        <f>'Array Table'!B55</f>
        <v>OXA-45</v>
      </c>
      <c r="C55" s="65">
        <f>Calculations!BD56</f>
        <v>4.3102686066986955</v>
      </c>
      <c r="D55" s="35">
        <f>Calculations!BF56</f>
        <v>0.63450433530508044</v>
      </c>
    </row>
    <row r="56" spans="1:4" x14ac:dyDescent="0.25">
      <c r="A56" s="5" t="s">
        <v>54</v>
      </c>
      <c r="B56" s="49" t="str">
        <f>'Array Table'!B56</f>
        <v>OXA-48 Group</v>
      </c>
      <c r="C56" s="65">
        <f>Calculations!BD57</f>
        <v>141.8062960367522</v>
      </c>
      <c r="D56" s="35">
        <f>Calculations!BF57</f>
        <v>2.1516955134515454</v>
      </c>
    </row>
    <row r="57" spans="1:4" x14ac:dyDescent="0.25">
      <c r="A57" s="5" t="s">
        <v>55</v>
      </c>
      <c r="B57" s="49" t="str">
        <f>'Array Table'!B57</f>
        <v>OXA-50 Group</v>
      </c>
      <c r="C57" s="65">
        <f>Calculations!BD58</f>
        <v>4.3102686066986955</v>
      </c>
      <c r="D57" s="35">
        <f>Calculations!BF58</f>
        <v>0.63450433530508044</v>
      </c>
    </row>
    <row r="58" spans="1:4" x14ac:dyDescent="0.25">
      <c r="A58" s="5" t="s">
        <v>56</v>
      </c>
      <c r="B58" s="49" t="str">
        <f>'Array Table'!B58</f>
        <v>OXA-51 Group</v>
      </c>
      <c r="C58" s="65">
        <f>Calculations!BD59</f>
        <v>4.3102686066986955</v>
      </c>
      <c r="D58" s="35">
        <f>Calculations!BF59</f>
        <v>0.63450433530508044</v>
      </c>
    </row>
    <row r="59" spans="1:4" x14ac:dyDescent="0.25">
      <c r="A59" s="5" t="s">
        <v>57</v>
      </c>
      <c r="B59" s="49" t="str">
        <f>'Array Table'!B59</f>
        <v>OXA-54</v>
      </c>
      <c r="C59" s="65">
        <f>Calculations!BD60</f>
        <v>758.9062036389106</v>
      </c>
      <c r="D59" s="35">
        <f>Calculations!BF60</f>
        <v>2.8801881029583805</v>
      </c>
    </row>
    <row r="60" spans="1:4" x14ac:dyDescent="0.25">
      <c r="A60" s="5" t="s">
        <v>58</v>
      </c>
      <c r="B60" s="49" t="str">
        <f>'Array Table'!B60</f>
        <v>OXA-55</v>
      </c>
      <c r="C60" s="65">
        <f>Calculations!BD61</f>
        <v>4.3102686066986955</v>
      </c>
      <c r="D60" s="35">
        <f>Calculations!BF61</f>
        <v>0.63450433530508044</v>
      </c>
    </row>
    <row r="61" spans="1:4" x14ac:dyDescent="0.25">
      <c r="A61" s="5" t="s">
        <v>59</v>
      </c>
      <c r="B61" s="49" t="str">
        <f>'Array Table'!B61</f>
        <v>OXA-58 Group</v>
      </c>
      <c r="C61" s="65">
        <f>Calculations!BD62</f>
        <v>4.3102686066986955</v>
      </c>
      <c r="D61" s="35">
        <f>Calculations!BF62</f>
        <v>0.63450433530508044</v>
      </c>
    </row>
    <row r="62" spans="1:4" x14ac:dyDescent="0.25">
      <c r="A62" s="5" t="s">
        <v>60</v>
      </c>
      <c r="B62" s="49" t="str">
        <f>'Array Table'!B62</f>
        <v>OXA-60</v>
      </c>
      <c r="C62" s="65">
        <f>Calculations!BD63</f>
        <v>4.3102686066986955</v>
      </c>
      <c r="D62" s="35">
        <f>Calculations!BF63</f>
        <v>0.63450433530508044</v>
      </c>
    </row>
    <row r="63" spans="1:4" x14ac:dyDescent="0.25">
      <c r="A63" s="5" t="s">
        <v>61</v>
      </c>
      <c r="B63" s="49" t="str">
        <f>'Array Table'!B63</f>
        <v>ereB</v>
      </c>
      <c r="C63" s="65">
        <f>Calculations!BD64</f>
        <v>4.3102686066986955</v>
      </c>
      <c r="D63" s="35">
        <f>Calculations!BF64</f>
        <v>0.63450433530508044</v>
      </c>
    </row>
    <row r="64" spans="1:4" x14ac:dyDescent="0.25">
      <c r="A64" s="5" t="s">
        <v>62</v>
      </c>
      <c r="B64" s="49" t="str">
        <f>'Array Table'!B64</f>
        <v>QepA</v>
      </c>
      <c r="C64" s="65">
        <f>Calculations!BD65</f>
        <v>2.1551343033493477</v>
      </c>
      <c r="D64" s="35">
        <f>Calculations!BF65</f>
        <v>0.33347433964109929</v>
      </c>
    </row>
    <row r="65" spans="1:4" x14ac:dyDescent="0.25">
      <c r="A65" s="5" t="s">
        <v>63</v>
      </c>
      <c r="B65" s="49" t="str">
        <f>'Array Table'!B65</f>
        <v>QnrA</v>
      </c>
      <c r="C65" s="65">
        <f>Calculations!BD66</f>
        <v>4.3102686066986955</v>
      </c>
      <c r="D65" s="35">
        <f>Calculations!BF66</f>
        <v>0.63450433530508044</v>
      </c>
    </row>
    <row r="66" spans="1:4" x14ac:dyDescent="0.25">
      <c r="A66" s="5" t="s">
        <v>64</v>
      </c>
      <c r="B66" s="49" t="str">
        <f>'Array Table'!B66</f>
        <v>QnrB-1 group</v>
      </c>
      <c r="C66" s="65">
        <f>Calculations!BD67</f>
        <v>4.3102686066986955</v>
      </c>
      <c r="D66" s="35">
        <f>Calculations!BF67</f>
        <v>0.63450433530508044</v>
      </c>
    </row>
    <row r="67" spans="1:4" x14ac:dyDescent="0.25">
      <c r="A67" s="5" t="s">
        <v>65</v>
      </c>
      <c r="B67" s="49" t="str">
        <f>'Array Table'!B67</f>
        <v>QnrB-31 group</v>
      </c>
      <c r="C67" s="65">
        <f>Calculations!BD68</f>
        <v>4.3102686066986955</v>
      </c>
      <c r="D67" s="35">
        <f>Calculations!BF68</f>
        <v>0.63450433530508044</v>
      </c>
    </row>
    <row r="68" spans="1:4" x14ac:dyDescent="0.25">
      <c r="A68" s="5" t="s">
        <v>66</v>
      </c>
      <c r="B68" s="49" t="str">
        <f>'Array Table'!B68</f>
        <v>QnrB-4 group</v>
      </c>
      <c r="C68" s="65">
        <f>Calculations!BD69</f>
        <v>4.3102686066986955</v>
      </c>
      <c r="D68" s="35">
        <f>Calculations!BF69</f>
        <v>0.63450433530508044</v>
      </c>
    </row>
    <row r="69" spans="1:4" x14ac:dyDescent="0.25">
      <c r="A69" s="5" t="s">
        <v>67</v>
      </c>
      <c r="B69" s="49" t="str">
        <f>'Array Table'!B69</f>
        <v>QnrB-5 group</v>
      </c>
      <c r="C69" s="65">
        <f>Calculations!BD70</f>
        <v>4.3102686066986955</v>
      </c>
      <c r="D69" s="35">
        <f>Calculations!BF70</f>
        <v>0.63450433530508044</v>
      </c>
    </row>
    <row r="70" spans="1:4" x14ac:dyDescent="0.25">
      <c r="A70" s="5" t="s">
        <v>68</v>
      </c>
      <c r="B70" s="49" t="str">
        <f>'Array Table'!B70</f>
        <v>QnrB-8 group</v>
      </c>
      <c r="C70" s="65">
        <f>Calculations!BD71</f>
        <v>4.3102686066986955</v>
      </c>
      <c r="D70" s="35">
        <f>Calculations!BF71</f>
        <v>0.63450433530508044</v>
      </c>
    </row>
    <row r="71" spans="1:4" x14ac:dyDescent="0.25">
      <c r="A71" s="5" t="s">
        <v>69</v>
      </c>
      <c r="B71" s="49" t="str">
        <f>'Array Table'!B71</f>
        <v>QnrC</v>
      </c>
      <c r="C71" s="65">
        <f>Calculations!BD72</f>
        <v>4.3102686066986955</v>
      </c>
      <c r="D71" s="35">
        <f>Calculations!BF72</f>
        <v>0.63450433530508044</v>
      </c>
    </row>
    <row r="72" spans="1:4" x14ac:dyDescent="0.25">
      <c r="A72" s="5" t="s">
        <v>70</v>
      </c>
      <c r="B72" s="49" t="str">
        <f>'Array Table'!B72</f>
        <v>QnrD</v>
      </c>
      <c r="C72" s="65">
        <f>Calculations!BD73</f>
        <v>4.3102686066986955</v>
      </c>
      <c r="D72" s="35">
        <f>Calculations!BF73</f>
        <v>0.63450433530508044</v>
      </c>
    </row>
    <row r="73" spans="1:4" x14ac:dyDescent="0.25">
      <c r="A73" s="5" t="s">
        <v>71</v>
      </c>
      <c r="B73" s="49" t="str">
        <f>'Array Table'!B73</f>
        <v>QnrS</v>
      </c>
      <c r="C73" s="65">
        <f>Calculations!BD74</f>
        <v>4.3102686066986955</v>
      </c>
      <c r="D73" s="35">
        <f>Calculations!BF74</f>
        <v>0.63450433530508044</v>
      </c>
    </row>
    <row r="74" spans="1:4" x14ac:dyDescent="0.25">
      <c r="A74" s="5" t="s">
        <v>72</v>
      </c>
      <c r="B74" s="49" t="str">
        <f>'Array Table'!B74</f>
        <v>ermA</v>
      </c>
      <c r="C74" s="65">
        <f>Calculations!BD75</f>
        <v>4.3102686066986955</v>
      </c>
      <c r="D74" s="35">
        <f>Calculations!BF75</f>
        <v>0.63450433530508044</v>
      </c>
    </row>
    <row r="75" spans="1:4" x14ac:dyDescent="0.25">
      <c r="A75" s="5" t="s">
        <v>73</v>
      </c>
      <c r="B75" s="49" t="str">
        <f>'Array Table'!B75</f>
        <v>ermB</v>
      </c>
      <c r="C75" s="65">
        <f>Calculations!BD76</f>
        <v>3.4210624602695083</v>
      </c>
      <c r="D75" s="35">
        <f>Calculations!BF76</f>
        <v>0.53416100341708683</v>
      </c>
    </row>
    <row r="76" spans="1:4" x14ac:dyDescent="0.25">
      <c r="A76" s="5" t="s">
        <v>74</v>
      </c>
      <c r="B76" s="49" t="str">
        <f>'Array Table'!B76</f>
        <v>ermC</v>
      </c>
      <c r="C76" s="65">
        <f>Calculations!BD77</f>
        <v>4.3102686066986955</v>
      </c>
      <c r="D76" s="35">
        <f>Calculations!BF77</f>
        <v>0.63450433530508044</v>
      </c>
    </row>
    <row r="77" spans="1:4" x14ac:dyDescent="0.25">
      <c r="A77" s="5" t="s">
        <v>75</v>
      </c>
      <c r="B77" s="49" t="str">
        <f>'Array Table'!B77</f>
        <v>mefA</v>
      </c>
      <c r="C77" s="65">
        <f>Calculations!BD78</f>
        <v>4.3102686066986955</v>
      </c>
      <c r="D77" s="35">
        <f>Calculations!BF78</f>
        <v>0.63450433530508044</v>
      </c>
    </row>
    <row r="78" spans="1:4" x14ac:dyDescent="0.25">
      <c r="A78" s="5" t="s">
        <v>76</v>
      </c>
      <c r="B78" s="49" t="str">
        <f>'Array Table'!B78</f>
        <v>msrA</v>
      </c>
      <c r="C78" s="65">
        <f>Calculations!BD79</f>
        <v>4.3102686066986955</v>
      </c>
      <c r="D78" s="35">
        <f>Calculations!BF79</f>
        <v>0.63450433530508044</v>
      </c>
    </row>
    <row r="79" spans="1:4" x14ac:dyDescent="0.25">
      <c r="A79" s="5" t="s">
        <v>77</v>
      </c>
      <c r="B79" s="49" t="str">
        <f>'Array Table'!B79</f>
        <v>oprj</v>
      </c>
      <c r="C79" s="65">
        <f>Calculations!BD80</f>
        <v>4.3102686066986955</v>
      </c>
      <c r="D79" s="35">
        <f>Calculations!BF80</f>
        <v>0.63450433530508044</v>
      </c>
    </row>
    <row r="80" spans="1:4" x14ac:dyDescent="0.25">
      <c r="A80" s="5" t="s">
        <v>78</v>
      </c>
      <c r="B80" s="49" t="str">
        <f>'Array Table'!B80</f>
        <v>oprm</v>
      </c>
      <c r="C80" s="65">
        <f>Calculations!BD81</f>
        <v>4665.3764371925836</v>
      </c>
      <c r="D80" s="35">
        <f>Calculations!BF81</f>
        <v>3.6688866915980105</v>
      </c>
    </row>
    <row r="81" spans="1:4" x14ac:dyDescent="0.25">
      <c r="A81" s="5" t="s">
        <v>79</v>
      </c>
      <c r="B81" s="49" t="str">
        <f>'Array Table'!B81</f>
        <v>tetA</v>
      </c>
      <c r="C81" s="65">
        <f>Calculations!BD82</f>
        <v>4.3102686066986955</v>
      </c>
      <c r="D81" s="35">
        <f>Calculations!BF82</f>
        <v>0.63450433530508044</v>
      </c>
    </row>
    <row r="82" spans="1:4" x14ac:dyDescent="0.25">
      <c r="A82" s="5" t="s">
        <v>80</v>
      </c>
      <c r="B82" s="49" t="str">
        <f>'Array Table'!B82</f>
        <v>tetB</v>
      </c>
      <c r="C82" s="65">
        <f>Calculations!BD83</f>
        <v>4.3102686066986955</v>
      </c>
      <c r="D82" s="35">
        <f>Calculations!BF83</f>
        <v>0.63450433530508044</v>
      </c>
    </row>
    <row r="83" spans="1:4" x14ac:dyDescent="0.25">
      <c r="A83" s="5" t="s">
        <v>81</v>
      </c>
      <c r="B83" s="49" t="str">
        <f>'Array Table'!B83</f>
        <v>vanB</v>
      </c>
      <c r="C83" s="65">
        <f>Calculations!BD84</f>
        <v>4.3102686066986955</v>
      </c>
      <c r="D83" s="35">
        <f>Calculations!BF84</f>
        <v>0.63450433530508044</v>
      </c>
    </row>
    <row r="84" spans="1:4" x14ac:dyDescent="0.25">
      <c r="A84" s="5" t="s">
        <v>82</v>
      </c>
      <c r="B84" s="49" t="str">
        <f>'Array Table'!B84</f>
        <v>vanC</v>
      </c>
      <c r="C84" s="65">
        <f>Calculations!BD85</f>
        <v>4.3102686066986955</v>
      </c>
      <c r="D84" s="35">
        <f>Calculations!BF85</f>
        <v>0.63450433530508044</v>
      </c>
    </row>
    <row r="85" spans="1:4" x14ac:dyDescent="0.25">
      <c r="A85" s="5" t="s">
        <v>83</v>
      </c>
      <c r="B85" s="49" t="str">
        <f>'Array Table'!B85</f>
        <v>Staphylococcus aureus</v>
      </c>
      <c r="C85" s="65">
        <f>Calculations!BD86</f>
        <v>4.3102686066986955</v>
      </c>
      <c r="D85" s="35">
        <f>Calculations!BF86</f>
        <v>0.63450433530508044</v>
      </c>
    </row>
    <row r="86" spans="1:4" x14ac:dyDescent="0.25">
      <c r="A86" s="17" t="s">
        <v>84</v>
      </c>
      <c r="B86" s="49" t="str">
        <f>'Array Table'!B86</f>
        <v>mecA</v>
      </c>
      <c r="C86" s="65">
        <f>Calculations!BD87</f>
        <v>4.3102686066986955</v>
      </c>
      <c r="D86" s="35">
        <f>Calculations!BF87</f>
        <v>0.63450433530508044</v>
      </c>
    </row>
    <row r="87" spans="1:4" x14ac:dyDescent="0.25">
      <c r="A87" s="17" t="s">
        <v>85</v>
      </c>
      <c r="B87" s="49" t="str">
        <f>'Array Table'!B87</f>
        <v>lukF</v>
      </c>
      <c r="C87" s="65">
        <f>Calculations!BD88</f>
        <v>4.3102686066986955</v>
      </c>
      <c r="D87" s="35">
        <f>Calculations!BF88</f>
        <v>0.63450433530508044</v>
      </c>
    </row>
    <row r="88" spans="1:4" x14ac:dyDescent="0.25">
      <c r="A88" s="17" t="s">
        <v>100</v>
      </c>
      <c r="B88" s="49" t="str">
        <f>'Array Table'!B88</f>
        <v>spa</v>
      </c>
      <c r="C88" s="65">
        <f>Calculations!BD89</f>
        <v>-26.64061635139878</v>
      </c>
      <c r="D88" s="35">
        <f>Calculations!BF89</f>
        <v>-1.4255442683554296</v>
      </c>
    </row>
  </sheetData>
  <conditionalFormatting sqref="C2:C88">
    <cfRule type="cellIs" dxfId="3" priority="3" operator="greaterThan">
      <formula>10</formula>
    </cfRule>
    <cfRule type="cellIs" dxfId="2" priority="4" operator="lessThan">
      <formula>-10</formula>
    </cfRule>
  </conditionalFormatting>
  <conditionalFormatting sqref="D2:D88">
    <cfRule type="cellIs" dxfId="1" priority="1" operator="lessThan">
      <formula>-1</formula>
    </cfRule>
    <cfRule type="cellIs" dxfId="0" priority="2" operator="greaterThan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F102"/>
  <sheetViews>
    <sheetView topLeftCell="AL1" zoomScale="80" zoomScaleNormal="80" workbookViewId="0">
      <selection activeCell="BB1" sqref="BB1:BF1"/>
    </sheetView>
  </sheetViews>
  <sheetFormatPr defaultRowHeight="15" x14ac:dyDescent="0.25"/>
  <cols>
    <col min="1" max="1" width="9.140625" style="6"/>
    <col min="2" max="2" width="22.42578125" style="6" customWidth="1"/>
    <col min="3" max="12" width="9.140625" style="18"/>
    <col min="13" max="14" width="9.140625" style="40"/>
    <col min="15" max="15" width="9.140625" style="18"/>
    <col min="16" max="16" width="19.85546875" style="18" customWidth="1"/>
    <col min="27" max="28" width="9.140625" style="40"/>
    <col min="29" max="30" width="9.140625" style="18"/>
    <col min="41" max="56" width="9.140625" style="18"/>
    <col min="57" max="57" width="9" style="18" customWidth="1"/>
    <col min="58" max="58" width="9.140625" style="18" customWidth="1"/>
    <col min="59" max="59" width="9.140625" customWidth="1"/>
  </cols>
  <sheetData>
    <row r="1" spans="1:58" x14ac:dyDescent="0.25">
      <c r="A1" s="111" t="s">
        <v>1545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 t="s">
        <v>1546</v>
      </c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12"/>
      <c r="AC1" s="116" t="s">
        <v>208</v>
      </c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67"/>
      <c r="AP1" s="113" t="s">
        <v>209</v>
      </c>
      <c r="AQ1" s="114"/>
      <c r="AR1" s="114"/>
      <c r="AS1" s="114"/>
      <c r="AT1" s="114"/>
      <c r="AU1" s="114"/>
      <c r="AV1" s="114"/>
      <c r="AW1" s="114"/>
      <c r="AX1" s="114"/>
      <c r="AY1" s="114"/>
      <c r="AZ1" s="115"/>
      <c r="BA1" s="67"/>
      <c r="BB1" s="111" t="s">
        <v>1548</v>
      </c>
      <c r="BC1" s="102"/>
      <c r="BD1" s="102"/>
      <c r="BE1" s="102"/>
      <c r="BF1" s="112"/>
    </row>
    <row r="2" spans="1:58" x14ac:dyDescent="0.25">
      <c r="A2" s="68" t="s">
        <v>0</v>
      </c>
      <c r="B2" s="69" t="s">
        <v>1542</v>
      </c>
      <c r="C2" s="70" t="s">
        <v>86</v>
      </c>
      <c r="D2" s="70" t="s">
        <v>87</v>
      </c>
      <c r="E2" s="70" t="s">
        <v>88</v>
      </c>
      <c r="F2" s="70" t="s">
        <v>89</v>
      </c>
      <c r="G2" s="70" t="s">
        <v>90</v>
      </c>
      <c r="H2" s="70" t="s">
        <v>91</v>
      </c>
      <c r="I2" s="70" t="s">
        <v>92</v>
      </c>
      <c r="J2" s="70" t="s">
        <v>93</v>
      </c>
      <c r="K2" s="70" t="s">
        <v>94</v>
      </c>
      <c r="L2" s="70" t="s">
        <v>95</v>
      </c>
      <c r="M2" s="70" t="s">
        <v>231</v>
      </c>
      <c r="N2" s="70" t="s">
        <v>97</v>
      </c>
      <c r="O2" s="68" t="s">
        <v>0</v>
      </c>
      <c r="P2" s="69" t="s">
        <v>1542</v>
      </c>
      <c r="Q2" s="70" t="s">
        <v>86</v>
      </c>
      <c r="R2" s="70" t="s">
        <v>87</v>
      </c>
      <c r="S2" s="70" t="s">
        <v>88</v>
      </c>
      <c r="T2" s="70" t="s">
        <v>89</v>
      </c>
      <c r="U2" s="70" t="s">
        <v>90</v>
      </c>
      <c r="V2" s="70" t="s">
        <v>91</v>
      </c>
      <c r="W2" s="70" t="s">
        <v>92</v>
      </c>
      <c r="X2" s="70" t="s">
        <v>93</v>
      </c>
      <c r="Y2" s="70" t="s">
        <v>94</v>
      </c>
      <c r="Z2" s="70" t="s">
        <v>95</v>
      </c>
      <c r="AA2" s="70" t="s">
        <v>231</v>
      </c>
      <c r="AB2" s="70" t="s">
        <v>97</v>
      </c>
      <c r="AC2" s="68" t="s">
        <v>0</v>
      </c>
      <c r="AD2" s="69" t="s">
        <v>1542</v>
      </c>
      <c r="AE2" s="70" t="s">
        <v>86</v>
      </c>
      <c r="AF2" s="70" t="s">
        <v>87</v>
      </c>
      <c r="AG2" s="70" t="s">
        <v>88</v>
      </c>
      <c r="AH2" s="70" t="s">
        <v>89</v>
      </c>
      <c r="AI2" s="70" t="s">
        <v>90</v>
      </c>
      <c r="AJ2" s="70" t="s">
        <v>91</v>
      </c>
      <c r="AK2" s="70" t="s">
        <v>92</v>
      </c>
      <c r="AL2" s="70" t="s">
        <v>93</v>
      </c>
      <c r="AM2" s="70" t="s">
        <v>94</v>
      </c>
      <c r="AN2" s="70" t="s">
        <v>95</v>
      </c>
      <c r="AO2" s="70" t="s">
        <v>1547</v>
      </c>
      <c r="AP2" s="68" t="s">
        <v>0</v>
      </c>
      <c r="AQ2" s="70" t="s">
        <v>86</v>
      </c>
      <c r="AR2" s="70" t="s">
        <v>87</v>
      </c>
      <c r="AS2" s="70" t="s">
        <v>88</v>
      </c>
      <c r="AT2" s="70" t="s">
        <v>89</v>
      </c>
      <c r="AU2" s="70" t="s">
        <v>90</v>
      </c>
      <c r="AV2" s="70" t="s">
        <v>91</v>
      </c>
      <c r="AW2" s="70" t="s">
        <v>92</v>
      </c>
      <c r="AX2" s="70" t="s">
        <v>93</v>
      </c>
      <c r="AY2" s="70" t="s">
        <v>94</v>
      </c>
      <c r="AZ2" s="70" t="s">
        <v>95</v>
      </c>
      <c r="BA2" s="70" t="s">
        <v>1547</v>
      </c>
      <c r="BB2" s="68" t="s">
        <v>0</v>
      </c>
      <c r="BC2" s="69" t="s">
        <v>1542</v>
      </c>
      <c r="BD2" s="70" t="s">
        <v>1549</v>
      </c>
      <c r="BE2" s="70" t="s">
        <v>214</v>
      </c>
      <c r="BF2" s="70" t="s">
        <v>1550</v>
      </c>
    </row>
    <row r="3" spans="1:58" x14ac:dyDescent="0.25">
      <c r="A3" s="71" t="s">
        <v>1</v>
      </c>
      <c r="B3" s="72" t="str">
        <f>'Array Table'!B2</f>
        <v>AAC(6)-Ib-cr</v>
      </c>
      <c r="C3" s="70">
        <f>IF(SUM('Control Sample Data'!C$3:C$98)&gt;10,IF(AND(ISNUMBER('Control Sample Data'!C3),'Control Sample Data'!C3&lt;37,'Control Sample Data'!C3&gt;0),'Control Sample Data'!C3,37),"")</f>
        <v>37</v>
      </c>
      <c r="D3" s="70">
        <f>IF(SUM('Control Sample Data'!D$3:D$98)&gt;10,IF(AND(ISNUMBER('Control Sample Data'!D3),'Control Sample Data'!D3&lt;37,'Control Sample Data'!D3&gt;0),'Control Sample Data'!D3,37),"")</f>
        <v>37</v>
      </c>
      <c r="E3" s="70">
        <f>IF(SUM('Control Sample Data'!E$3:E$98)&gt;10,IF(AND(ISNUMBER('Control Sample Data'!E3),'Control Sample Data'!E3&lt;37,'Control Sample Data'!E3&gt;0),'Control Sample Data'!E3,37),"")</f>
        <v>37</v>
      </c>
      <c r="F3" s="70" t="str">
        <f>IF(SUM('Control Sample Data'!F$3:F$98)&gt;10,IF(AND(ISNUMBER('Control Sample Data'!F3),'Control Sample Data'!F3&lt;37,'Control Sample Data'!F3&gt;0),'Control Sample Data'!F3,37),"")</f>
        <v/>
      </c>
      <c r="G3" s="70" t="str">
        <f>IF(SUM('Control Sample Data'!G$3:G$98)&gt;10,IF(AND(ISNUMBER('Control Sample Data'!G3),'Control Sample Data'!G3&lt;37,'Control Sample Data'!G3&gt;0),'Control Sample Data'!G3,37),"")</f>
        <v/>
      </c>
      <c r="H3" s="70" t="str">
        <f>IF(SUM('Control Sample Data'!H$3:H$98)&gt;10,IF(AND(ISNUMBER('Control Sample Data'!H3),'Control Sample Data'!H3&lt;37,'Control Sample Data'!H3&gt;0),'Control Sample Data'!H3,37),"")</f>
        <v/>
      </c>
      <c r="I3" s="70" t="str">
        <f>IF(SUM('Control Sample Data'!I$3:I$98)&gt;10,IF(AND(ISNUMBER('Control Sample Data'!I3),'Control Sample Data'!I3&lt;37,'Control Sample Data'!I3&gt;0),'Control Sample Data'!I3,37),"")</f>
        <v/>
      </c>
      <c r="J3" s="70" t="str">
        <f>IF(SUM('Control Sample Data'!J$3:J$98)&gt;10,IF(AND(ISNUMBER('Control Sample Data'!J3),'Control Sample Data'!J3&lt;37,'Control Sample Data'!J3&gt;0),'Control Sample Data'!J3,37),"")</f>
        <v/>
      </c>
      <c r="K3" s="70" t="str">
        <f>IF(SUM('Control Sample Data'!K$3:K$98)&gt;10,IF(AND(ISNUMBER('Control Sample Data'!K3),'Control Sample Data'!K3&lt;37,'Control Sample Data'!K3&gt;0),'Control Sample Data'!K3,37),"")</f>
        <v/>
      </c>
      <c r="L3" s="70" t="str">
        <f>IF(SUM('Control Sample Data'!L$3:L$98)&gt;10,IF(AND(ISNUMBER('Control Sample Data'!L3),'Control Sample Data'!L3&lt;37,'Control Sample Data'!L3&gt;0),'Control Sample Data'!L3,37),"")</f>
        <v/>
      </c>
      <c r="M3" s="54">
        <f>IF(ISERROR(AVERAGE(Calculations!C3:L3)),"",AVERAGE(Calculations!C3:L3))</f>
        <v>37</v>
      </c>
      <c r="N3" s="54">
        <f>IF(ISERROR(STDEV(Calculations!C3:L3)),"",IF(COUNT(Calculations!C3:L3)&lt;3,"N/A",STDEV(Calculations!C3:L3)))</f>
        <v>0</v>
      </c>
      <c r="O3" s="71" t="s">
        <v>1</v>
      </c>
      <c r="P3" s="72" t="str">
        <f>'Array Table'!B2</f>
        <v>AAC(6)-Ib-cr</v>
      </c>
      <c r="Q3" s="70">
        <f>IF(SUM('Test Sample Data'!C$3:C$98)&gt;10,IF(AND(ISNUMBER('Test Sample Data'!C3),'Test Sample Data'!C3&lt;37,'Test Sample Data'!C3&gt;0),'Test Sample Data'!C3,37),"")</f>
        <v>37</v>
      </c>
      <c r="R3" s="70" t="str">
        <f>IF(SUM('Test Sample Data'!D$3:D$98)&gt;10,IF(AND(ISNUMBER('Test Sample Data'!D3),'Test Sample Data'!D3&lt;37,'Test Sample Data'!D3&gt;0),'Test Sample Data'!D3,37),"")</f>
        <v/>
      </c>
      <c r="S3" s="70" t="str">
        <f>IF(SUM('Test Sample Data'!E$3:E$98)&gt;10,IF(AND(ISNUMBER('Test Sample Data'!E3),'Test Sample Data'!E3&lt;37,'Test Sample Data'!E3&gt;0),'Test Sample Data'!E3,37),"")</f>
        <v/>
      </c>
      <c r="T3" s="70" t="str">
        <f>IF(SUM('Test Sample Data'!F$3:F$98)&gt;10,IF(AND(ISNUMBER('Test Sample Data'!F3),'Test Sample Data'!F3&lt;37,'Test Sample Data'!F3&gt;0),'Test Sample Data'!F3,37),"")</f>
        <v/>
      </c>
      <c r="U3" s="70" t="str">
        <f>IF(SUM('Test Sample Data'!G$3:G$98)&gt;10,IF(AND(ISNUMBER('Test Sample Data'!G3),'Test Sample Data'!G3&lt;37,'Test Sample Data'!G3&gt;0),'Test Sample Data'!G3,37),"")</f>
        <v/>
      </c>
      <c r="V3" s="70" t="str">
        <f>IF(SUM('Test Sample Data'!H$3:H$98)&gt;10,IF(AND(ISNUMBER('Test Sample Data'!H3),'Test Sample Data'!H3&lt;37,'Test Sample Data'!H3&gt;0),'Test Sample Data'!H3,37),"")</f>
        <v/>
      </c>
      <c r="W3" s="70" t="str">
        <f>IF(SUM('Test Sample Data'!I$3:I$98)&gt;10,IF(AND(ISNUMBER('Test Sample Data'!I3),'Test Sample Data'!I3&lt;37,'Test Sample Data'!I3&gt;0),'Test Sample Data'!I3,37),"")</f>
        <v/>
      </c>
      <c r="X3" s="70" t="str">
        <f>IF(SUM('Test Sample Data'!J$3:J$98)&gt;10,IF(AND(ISNUMBER('Test Sample Data'!J3),'Test Sample Data'!J3&lt;37,'Test Sample Data'!J3&gt;0),'Test Sample Data'!J3,37),"")</f>
        <v/>
      </c>
      <c r="Y3" s="70" t="str">
        <f>IF(SUM('Test Sample Data'!K$3:K$98)&gt;10,IF(AND(ISNUMBER('Test Sample Data'!K3),'Test Sample Data'!K3&lt;37,'Test Sample Data'!K3&gt;0),'Test Sample Data'!K3,37),"")</f>
        <v/>
      </c>
      <c r="Z3" s="70" t="str">
        <f>IF(SUM('Test Sample Data'!L$3:L$98)&gt;10,IF(AND(ISNUMBER('Test Sample Data'!L3),'Test Sample Data'!L3&lt;37,'Test Sample Data'!L3&gt;0),'Test Sample Data'!L3,37),"")</f>
        <v/>
      </c>
      <c r="AA3" s="54">
        <f>IF(ISERROR(AVERAGE(Calculations!Q3:Z3)),"",AVERAGE(Calculations!Q3:Z3))</f>
        <v>37</v>
      </c>
      <c r="AB3" s="54" t="str">
        <f>IF(ISERROR(STDEV(Calculations!Q3:Z3)),"",IF(COUNT(Calculations!Q3:Z3)&lt;3,"N/A",STDEV(Calculations!Q3:Z3)))</f>
        <v/>
      </c>
      <c r="AC3" s="71" t="s">
        <v>1</v>
      </c>
      <c r="AD3" s="72" t="str">
        <f>'Array Table'!B2</f>
        <v>AAC(6)-Ib-cr</v>
      </c>
      <c r="AE3" s="70">
        <f>IF(ISERROR(C3-C$100),"",C3-C$100)</f>
        <v>8.8333333333333321</v>
      </c>
      <c r="AF3" s="70">
        <f t="shared" ref="AF3:AN3" si="0">IF(ISERROR(D3-D$100),"",D3-D$100)</f>
        <v>6.8333333333333321</v>
      </c>
      <c r="AG3" s="70">
        <f t="shared" si="0"/>
        <v>9.1666666666666679</v>
      </c>
      <c r="AH3" s="70" t="str">
        <f t="shared" si="0"/>
        <v/>
      </c>
      <c r="AI3" s="70" t="str">
        <f t="shared" si="0"/>
        <v/>
      </c>
      <c r="AJ3" s="70" t="str">
        <f t="shared" si="0"/>
        <v/>
      </c>
      <c r="AK3" s="70" t="str">
        <f t="shared" si="0"/>
        <v/>
      </c>
      <c r="AL3" s="70" t="str">
        <f t="shared" si="0"/>
        <v/>
      </c>
      <c r="AM3" s="70" t="str">
        <f t="shared" si="0"/>
        <v/>
      </c>
      <c r="AN3" s="70" t="str">
        <f t="shared" si="0"/>
        <v/>
      </c>
      <c r="AO3" s="70">
        <f>IF(ISERROR(AVERAGE(AE3:AN3)),"N/A",AVERAGE(AE3:AN3))</f>
        <v>8.2777777777777768</v>
      </c>
      <c r="AP3" s="71" t="s">
        <v>1</v>
      </c>
      <c r="AQ3" s="70">
        <f>IF(ISERROR(Q3-Q$100),"",Q3-Q$100)</f>
        <v>6.1699999999999982</v>
      </c>
      <c r="AR3" s="70" t="str">
        <f t="shared" ref="AR3:AZ3" si="1">IF(ISERROR(R3-R$100),"",R3-R$100)</f>
        <v/>
      </c>
      <c r="AS3" s="70" t="str">
        <f t="shared" si="1"/>
        <v/>
      </c>
      <c r="AT3" s="70" t="str">
        <f t="shared" si="1"/>
        <v/>
      </c>
      <c r="AU3" s="70" t="str">
        <f t="shared" si="1"/>
        <v/>
      </c>
      <c r="AV3" s="70" t="str">
        <f t="shared" si="1"/>
        <v/>
      </c>
      <c r="AW3" s="70" t="str">
        <f t="shared" si="1"/>
        <v/>
      </c>
      <c r="AX3" s="70" t="str">
        <f t="shared" si="1"/>
        <v/>
      </c>
      <c r="AY3" s="70" t="str">
        <f t="shared" si="1"/>
        <v/>
      </c>
      <c r="AZ3" s="70" t="str">
        <f t="shared" si="1"/>
        <v/>
      </c>
      <c r="BA3" s="70">
        <f>IF(ISERROR(AVERAGE(AQ3:AZ3)),"N/A",AVERAGE(AQ3:AZ3))</f>
        <v>6.1699999999999982</v>
      </c>
      <c r="BB3" s="71" t="s">
        <v>1</v>
      </c>
      <c r="BC3" s="72" t="str">
        <f>'Array Table'!B2</f>
        <v>AAC(6)-Ib-cr</v>
      </c>
      <c r="BD3" s="73">
        <f>IF(AO3&gt;BA3,((2^-BA3)/(2^-AO3)),(-(2^-AO3)/(2^-BA3)))</f>
        <v>4.3102686066986955</v>
      </c>
      <c r="BE3" s="74">
        <f>IF(BD3&gt;=1,BD3,(-1/BD3))</f>
        <v>4.3102686066986955</v>
      </c>
      <c r="BF3" s="73">
        <f>LOG(BE3,10)</f>
        <v>0.63450433530508044</v>
      </c>
    </row>
    <row r="4" spans="1:58" x14ac:dyDescent="0.25">
      <c r="A4" s="71" t="s">
        <v>2</v>
      </c>
      <c r="B4" s="72" t="str">
        <f>'Array Table'!B3</f>
        <v>aacC1</v>
      </c>
      <c r="C4" s="70">
        <f>IF(SUM('Control Sample Data'!C$3:C$98)&gt;10,IF(AND(ISNUMBER('Control Sample Data'!C4),'Control Sample Data'!C4&lt;37,'Control Sample Data'!C4&gt;0),'Control Sample Data'!C4,37),"")</f>
        <v>37</v>
      </c>
      <c r="D4" s="70">
        <f>IF(SUM('Control Sample Data'!D$3:D$98)&gt;10,IF(AND(ISNUMBER('Control Sample Data'!D4),'Control Sample Data'!D4&lt;37,'Control Sample Data'!D4&gt;0),'Control Sample Data'!D4,37),"")</f>
        <v>37</v>
      </c>
      <c r="E4" s="70">
        <f>IF(SUM('Control Sample Data'!E$3:E$98)&gt;10,IF(AND(ISNUMBER('Control Sample Data'!E4),'Control Sample Data'!E4&lt;37,'Control Sample Data'!E4&gt;0),'Control Sample Data'!E4,37),"")</f>
        <v>37</v>
      </c>
      <c r="F4" s="70" t="str">
        <f>IF(SUM('Control Sample Data'!F$3:F$98)&gt;10,IF(AND(ISNUMBER('Control Sample Data'!F4),'Control Sample Data'!F4&lt;37,'Control Sample Data'!F4&gt;0),'Control Sample Data'!F4,37),"")</f>
        <v/>
      </c>
      <c r="G4" s="70" t="str">
        <f>IF(SUM('Control Sample Data'!G$3:G$98)&gt;10,IF(AND(ISNUMBER('Control Sample Data'!G4),'Control Sample Data'!G4&lt;37,'Control Sample Data'!G4&gt;0),'Control Sample Data'!G4,37),"")</f>
        <v/>
      </c>
      <c r="H4" s="70" t="str">
        <f>IF(SUM('Control Sample Data'!H$3:H$98)&gt;10,IF(AND(ISNUMBER('Control Sample Data'!H4),'Control Sample Data'!H4&lt;37,'Control Sample Data'!H4&gt;0),'Control Sample Data'!H4,37),"")</f>
        <v/>
      </c>
      <c r="I4" s="70" t="str">
        <f>IF(SUM('Control Sample Data'!I$3:I$98)&gt;10,IF(AND(ISNUMBER('Control Sample Data'!I4),'Control Sample Data'!I4&lt;37,'Control Sample Data'!I4&gt;0),'Control Sample Data'!I4,37),"")</f>
        <v/>
      </c>
      <c r="J4" s="70" t="str">
        <f>IF(SUM('Control Sample Data'!J$3:J$98)&gt;10,IF(AND(ISNUMBER('Control Sample Data'!J4),'Control Sample Data'!J4&lt;37,'Control Sample Data'!J4&gt;0),'Control Sample Data'!J4,37),"")</f>
        <v/>
      </c>
      <c r="K4" s="70" t="str">
        <f>IF(SUM('Control Sample Data'!K$3:K$98)&gt;10,IF(AND(ISNUMBER('Control Sample Data'!K4),'Control Sample Data'!K4&lt;37,'Control Sample Data'!K4&gt;0),'Control Sample Data'!K4,37),"")</f>
        <v/>
      </c>
      <c r="L4" s="70" t="str">
        <f>IF(SUM('Control Sample Data'!L$3:L$98)&gt;10,IF(AND(ISNUMBER('Control Sample Data'!L4),'Control Sample Data'!L4&lt;37,'Control Sample Data'!L4&gt;0),'Control Sample Data'!L4,37),"")</f>
        <v/>
      </c>
      <c r="M4" s="54">
        <f>IF(ISERROR(AVERAGE(Calculations!C4:L4)),"",AVERAGE(Calculations!C4:L4))</f>
        <v>37</v>
      </c>
      <c r="N4" s="54">
        <f>IF(ISERROR(STDEV(Calculations!C4:L4)),"",IF(COUNT(Calculations!C4:L4)&lt;3,"N/A",STDEV(Calculations!C4:L4)))</f>
        <v>0</v>
      </c>
      <c r="O4" s="71" t="s">
        <v>2</v>
      </c>
      <c r="P4" s="72" t="str">
        <f>'Array Table'!B3</f>
        <v>aacC1</v>
      </c>
      <c r="Q4" s="70">
        <f>IF(SUM('Test Sample Data'!C$3:C$98)&gt;10,IF(AND(ISNUMBER('Test Sample Data'!C4),'Test Sample Data'!C4&lt;37,'Test Sample Data'!C4&gt;0),'Test Sample Data'!C4,37),"")</f>
        <v>37</v>
      </c>
      <c r="R4" s="70" t="str">
        <f>IF(SUM('Test Sample Data'!D$3:D$98)&gt;10,IF(AND(ISNUMBER('Test Sample Data'!D4),'Test Sample Data'!D4&lt;37,'Test Sample Data'!D4&gt;0),'Test Sample Data'!D4,37),"")</f>
        <v/>
      </c>
      <c r="S4" s="70" t="str">
        <f>IF(SUM('Test Sample Data'!E$3:E$98)&gt;10,IF(AND(ISNUMBER('Test Sample Data'!E4),'Test Sample Data'!E4&lt;37,'Test Sample Data'!E4&gt;0),'Test Sample Data'!E4,37),"")</f>
        <v/>
      </c>
      <c r="T4" s="70" t="str">
        <f>IF(SUM('Test Sample Data'!F$3:F$98)&gt;10,IF(AND(ISNUMBER('Test Sample Data'!F4),'Test Sample Data'!F4&lt;37,'Test Sample Data'!F4&gt;0),'Test Sample Data'!F4,37),"")</f>
        <v/>
      </c>
      <c r="U4" s="70" t="str">
        <f>IF(SUM('Test Sample Data'!G$3:G$98)&gt;10,IF(AND(ISNUMBER('Test Sample Data'!G4),'Test Sample Data'!G4&lt;37,'Test Sample Data'!G4&gt;0),'Test Sample Data'!G4,37),"")</f>
        <v/>
      </c>
      <c r="V4" s="70" t="str">
        <f>IF(SUM('Test Sample Data'!H$3:H$98)&gt;10,IF(AND(ISNUMBER('Test Sample Data'!H4),'Test Sample Data'!H4&lt;37,'Test Sample Data'!H4&gt;0),'Test Sample Data'!H4,37),"")</f>
        <v/>
      </c>
      <c r="W4" s="70" t="str">
        <f>IF(SUM('Test Sample Data'!I$3:I$98)&gt;10,IF(AND(ISNUMBER('Test Sample Data'!I4),'Test Sample Data'!I4&lt;37,'Test Sample Data'!I4&gt;0),'Test Sample Data'!I4,37),"")</f>
        <v/>
      </c>
      <c r="X4" s="70" t="str">
        <f>IF(SUM('Test Sample Data'!J$3:J$98)&gt;10,IF(AND(ISNUMBER('Test Sample Data'!J4),'Test Sample Data'!J4&lt;37,'Test Sample Data'!J4&gt;0),'Test Sample Data'!J4,37),"")</f>
        <v/>
      </c>
      <c r="Y4" s="70" t="str">
        <f>IF(SUM('Test Sample Data'!K$3:K$98)&gt;10,IF(AND(ISNUMBER('Test Sample Data'!K4),'Test Sample Data'!K4&lt;37,'Test Sample Data'!K4&gt;0),'Test Sample Data'!K4,37),"")</f>
        <v/>
      </c>
      <c r="Z4" s="70" t="str">
        <f>IF(SUM('Test Sample Data'!L$3:L$98)&gt;10,IF(AND(ISNUMBER('Test Sample Data'!L4),'Test Sample Data'!L4&lt;37,'Test Sample Data'!L4&gt;0),'Test Sample Data'!L4,37),"")</f>
        <v/>
      </c>
      <c r="AA4" s="54">
        <f>IF(ISERROR(AVERAGE(Calculations!Q4:Z4)),"",AVERAGE(Calculations!Q4:Z4))</f>
        <v>37</v>
      </c>
      <c r="AB4" s="54" t="str">
        <f>IF(ISERROR(STDEV(Calculations!Q4:Z4)),"",IF(COUNT(Calculations!Q4:Z4)&lt;3,"N/A",STDEV(Calculations!Q4:Z4)))</f>
        <v/>
      </c>
      <c r="AC4" s="71" t="s">
        <v>2</v>
      </c>
      <c r="AD4" s="72" t="str">
        <f>'Array Table'!B3</f>
        <v>aacC1</v>
      </c>
      <c r="AE4" s="70">
        <f t="shared" ref="AE4:AE26" si="2">IF(ISERROR(C4-C$100),"",C4-C$100)</f>
        <v>8.8333333333333321</v>
      </c>
      <c r="AF4" s="70">
        <f t="shared" ref="AF4:AF26" si="3">IF(ISERROR(D4-D$100),"",D4-D$100)</f>
        <v>6.8333333333333321</v>
      </c>
      <c r="AG4" s="70">
        <f t="shared" ref="AG4:AG26" si="4">IF(ISERROR(E4-E$100),"",E4-E$100)</f>
        <v>9.1666666666666679</v>
      </c>
      <c r="AH4" s="70" t="str">
        <f t="shared" ref="AH4:AH26" si="5">IF(ISERROR(F4-F$100),"",F4-F$100)</f>
        <v/>
      </c>
      <c r="AI4" s="70" t="str">
        <f t="shared" ref="AI4:AI26" si="6">IF(ISERROR(G4-G$100),"",G4-G$100)</f>
        <v/>
      </c>
      <c r="AJ4" s="70" t="str">
        <f t="shared" ref="AJ4:AJ26" si="7">IF(ISERROR(H4-H$100),"",H4-H$100)</f>
        <v/>
      </c>
      <c r="AK4" s="70" t="str">
        <f t="shared" ref="AK4:AK26" si="8">IF(ISERROR(I4-I$100),"",I4-I$100)</f>
        <v/>
      </c>
      <c r="AL4" s="70" t="str">
        <f t="shared" ref="AL4:AL26" si="9">IF(ISERROR(J4-J$100),"",J4-J$100)</f>
        <v/>
      </c>
      <c r="AM4" s="70" t="str">
        <f t="shared" ref="AM4:AM26" si="10">IF(ISERROR(K4-K$100),"",K4-K$100)</f>
        <v/>
      </c>
      <c r="AN4" s="70" t="str">
        <f t="shared" ref="AN4:AN26" si="11">IF(ISERROR(L4-L$100),"",L4-L$100)</f>
        <v/>
      </c>
      <c r="AO4" s="70">
        <f t="shared" ref="AO4:AO67" si="12">IF(ISERROR(AVERAGE(AE4:AN4)),"N/A",AVERAGE(AE4:AN4))</f>
        <v>8.2777777777777768</v>
      </c>
      <c r="AP4" s="71" t="s">
        <v>2</v>
      </c>
      <c r="AQ4" s="70">
        <f t="shared" ref="AQ4:AQ67" si="13">IF(ISERROR(Q4-Q$100),"",Q4-Q$100)</f>
        <v>6.1699999999999982</v>
      </c>
      <c r="AR4" s="70" t="str">
        <f t="shared" ref="AR4:AR67" si="14">IF(ISERROR(R4-R$100),"",R4-R$100)</f>
        <v/>
      </c>
      <c r="AS4" s="70" t="str">
        <f t="shared" ref="AS4:AS67" si="15">IF(ISERROR(S4-S$100),"",S4-S$100)</f>
        <v/>
      </c>
      <c r="AT4" s="70" t="str">
        <f t="shared" ref="AT4:AT67" si="16">IF(ISERROR(T4-T$100),"",T4-T$100)</f>
        <v/>
      </c>
      <c r="AU4" s="70" t="str">
        <f t="shared" ref="AU4:AU67" si="17">IF(ISERROR(U4-U$100),"",U4-U$100)</f>
        <v/>
      </c>
      <c r="AV4" s="70" t="str">
        <f t="shared" ref="AV4:AV67" si="18">IF(ISERROR(V4-V$100),"",V4-V$100)</f>
        <v/>
      </c>
      <c r="AW4" s="70" t="str">
        <f t="shared" ref="AW4:AW67" si="19">IF(ISERROR(W4-W$100),"",W4-W$100)</f>
        <v/>
      </c>
      <c r="AX4" s="70" t="str">
        <f t="shared" ref="AX4:AX67" si="20">IF(ISERROR(X4-X$100),"",X4-X$100)</f>
        <v/>
      </c>
      <c r="AY4" s="70" t="str">
        <f t="shared" ref="AY4:AY67" si="21">IF(ISERROR(Y4-Y$100),"",Y4-Y$100)</f>
        <v/>
      </c>
      <c r="AZ4" s="70" t="str">
        <f t="shared" ref="AZ4:AZ67" si="22">IF(ISERROR(Z4-Z$100),"",Z4-Z$100)</f>
        <v/>
      </c>
      <c r="BA4" s="70">
        <f t="shared" ref="BA4:BA67" si="23">IF(ISERROR(AVERAGE(AQ4:AZ4)),"N/A",AVERAGE(AQ4:AZ4))</f>
        <v>6.1699999999999982</v>
      </c>
      <c r="BB4" s="71" t="s">
        <v>2</v>
      </c>
      <c r="BC4" s="72" t="str">
        <f>'Array Table'!B3</f>
        <v>aacC1</v>
      </c>
      <c r="BD4" s="73">
        <f>IF(AO4&gt;BA4,((2^-BA4)/(2^-AO4)),(-(2^-AO4)/(2^-BA4)))</f>
        <v>4.3102686066986955</v>
      </c>
      <c r="BE4" s="74">
        <f t="shared" ref="BE4:BE67" si="24">IF(BD4&gt;=1,BD4,(-1/BD4))</f>
        <v>4.3102686066986955</v>
      </c>
      <c r="BF4" s="73">
        <f t="shared" ref="BF4:BF67" si="25">LOG(BE4,10)</f>
        <v>0.63450433530508044</v>
      </c>
    </row>
    <row r="5" spans="1:58" x14ac:dyDescent="0.25">
      <c r="A5" s="71" t="s">
        <v>3</v>
      </c>
      <c r="B5" s="72" t="str">
        <f>'Array Table'!B4</f>
        <v>aacC2</v>
      </c>
      <c r="C5" s="70">
        <f>IF(SUM('Control Sample Data'!C$3:C$98)&gt;10,IF(AND(ISNUMBER('Control Sample Data'!C5),'Control Sample Data'!C5&lt;37,'Control Sample Data'!C5&gt;0),'Control Sample Data'!C5,37),"")</f>
        <v>37</v>
      </c>
      <c r="D5" s="70">
        <f>IF(SUM('Control Sample Data'!D$3:D$98)&gt;10,IF(AND(ISNUMBER('Control Sample Data'!D5),'Control Sample Data'!D5&lt;37,'Control Sample Data'!D5&gt;0),'Control Sample Data'!D5,37),"")</f>
        <v>37</v>
      </c>
      <c r="E5" s="70">
        <f>IF(SUM('Control Sample Data'!E$3:E$98)&gt;10,IF(AND(ISNUMBER('Control Sample Data'!E5),'Control Sample Data'!E5&lt;37,'Control Sample Data'!E5&gt;0),'Control Sample Data'!E5,37),"")</f>
        <v>37</v>
      </c>
      <c r="F5" s="70" t="str">
        <f>IF(SUM('Control Sample Data'!F$3:F$98)&gt;10,IF(AND(ISNUMBER('Control Sample Data'!F5),'Control Sample Data'!F5&lt;37,'Control Sample Data'!F5&gt;0),'Control Sample Data'!F5,37),"")</f>
        <v/>
      </c>
      <c r="G5" s="70" t="str">
        <f>IF(SUM('Control Sample Data'!G$3:G$98)&gt;10,IF(AND(ISNUMBER('Control Sample Data'!G5),'Control Sample Data'!G5&lt;37,'Control Sample Data'!G5&gt;0),'Control Sample Data'!G5,37),"")</f>
        <v/>
      </c>
      <c r="H5" s="70" t="str">
        <f>IF(SUM('Control Sample Data'!H$3:H$98)&gt;10,IF(AND(ISNUMBER('Control Sample Data'!H5),'Control Sample Data'!H5&lt;37,'Control Sample Data'!H5&gt;0),'Control Sample Data'!H5,37),"")</f>
        <v/>
      </c>
      <c r="I5" s="70" t="str">
        <f>IF(SUM('Control Sample Data'!I$3:I$98)&gt;10,IF(AND(ISNUMBER('Control Sample Data'!I5),'Control Sample Data'!I5&lt;37,'Control Sample Data'!I5&gt;0),'Control Sample Data'!I5,37),"")</f>
        <v/>
      </c>
      <c r="J5" s="70" t="str">
        <f>IF(SUM('Control Sample Data'!J$3:J$98)&gt;10,IF(AND(ISNUMBER('Control Sample Data'!J5),'Control Sample Data'!J5&lt;37,'Control Sample Data'!J5&gt;0),'Control Sample Data'!J5,37),"")</f>
        <v/>
      </c>
      <c r="K5" s="70" t="str">
        <f>IF(SUM('Control Sample Data'!K$3:K$98)&gt;10,IF(AND(ISNUMBER('Control Sample Data'!K5),'Control Sample Data'!K5&lt;37,'Control Sample Data'!K5&gt;0),'Control Sample Data'!K5,37),"")</f>
        <v/>
      </c>
      <c r="L5" s="70" t="str">
        <f>IF(SUM('Control Sample Data'!L$3:L$98)&gt;10,IF(AND(ISNUMBER('Control Sample Data'!L5),'Control Sample Data'!L5&lt;37,'Control Sample Data'!L5&gt;0),'Control Sample Data'!L5,37),"")</f>
        <v/>
      </c>
      <c r="M5" s="54">
        <f>IF(ISERROR(AVERAGE(Calculations!C5:L5)),"",AVERAGE(Calculations!C5:L5))</f>
        <v>37</v>
      </c>
      <c r="N5" s="54">
        <f>IF(ISERROR(STDEV(Calculations!C5:L5)),"",IF(COUNT(Calculations!C5:L5)&lt;3,"N/A",STDEV(Calculations!C5:L5)))</f>
        <v>0</v>
      </c>
      <c r="O5" s="71" t="s">
        <v>3</v>
      </c>
      <c r="P5" s="72" t="str">
        <f>'Array Table'!B4</f>
        <v>aacC2</v>
      </c>
      <c r="Q5" s="70">
        <f>IF(SUM('Test Sample Data'!C$3:C$98)&gt;10,IF(AND(ISNUMBER('Test Sample Data'!C5),'Test Sample Data'!C5&lt;37,'Test Sample Data'!C5&gt;0),'Test Sample Data'!C5,37),"")</f>
        <v>37</v>
      </c>
      <c r="R5" s="70" t="str">
        <f>IF(SUM('Test Sample Data'!D$3:D$98)&gt;10,IF(AND(ISNUMBER('Test Sample Data'!D5),'Test Sample Data'!D5&lt;37,'Test Sample Data'!D5&gt;0),'Test Sample Data'!D5,37),"")</f>
        <v/>
      </c>
      <c r="S5" s="70" t="str">
        <f>IF(SUM('Test Sample Data'!E$3:E$98)&gt;10,IF(AND(ISNUMBER('Test Sample Data'!E5),'Test Sample Data'!E5&lt;37,'Test Sample Data'!E5&gt;0),'Test Sample Data'!E5,37),"")</f>
        <v/>
      </c>
      <c r="T5" s="70" t="str">
        <f>IF(SUM('Test Sample Data'!F$3:F$98)&gt;10,IF(AND(ISNUMBER('Test Sample Data'!F5),'Test Sample Data'!F5&lt;37,'Test Sample Data'!F5&gt;0),'Test Sample Data'!F5,37),"")</f>
        <v/>
      </c>
      <c r="U5" s="70" t="str">
        <f>IF(SUM('Test Sample Data'!G$3:G$98)&gt;10,IF(AND(ISNUMBER('Test Sample Data'!G5),'Test Sample Data'!G5&lt;37,'Test Sample Data'!G5&gt;0),'Test Sample Data'!G5,37),"")</f>
        <v/>
      </c>
      <c r="V5" s="70" t="str">
        <f>IF(SUM('Test Sample Data'!H$3:H$98)&gt;10,IF(AND(ISNUMBER('Test Sample Data'!H5),'Test Sample Data'!H5&lt;37,'Test Sample Data'!H5&gt;0),'Test Sample Data'!H5,37),"")</f>
        <v/>
      </c>
      <c r="W5" s="70" t="str">
        <f>IF(SUM('Test Sample Data'!I$3:I$98)&gt;10,IF(AND(ISNUMBER('Test Sample Data'!I5),'Test Sample Data'!I5&lt;37,'Test Sample Data'!I5&gt;0),'Test Sample Data'!I5,37),"")</f>
        <v/>
      </c>
      <c r="X5" s="70" t="str">
        <f>IF(SUM('Test Sample Data'!J$3:J$98)&gt;10,IF(AND(ISNUMBER('Test Sample Data'!J5),'Test Sample Data'!J5&lt;37,'Test Sample Data'!J5&gt;0),'Test Sample Data'!J5,37),"")</f>
        <v/>
      </c>
      <c r="Y5" s="70" t="str">
        <f>IF(SUM('Test Sample Data'!K$3:K$98)&gt;10,IF(AND(ISNUMBER('Test Sample Data'!K5),'Test Sample Data'!K5&lt;37,'Test Sample Data'!K5&gt;0),'Test Sample Data'!K5,37),"")</f>
        <v/>
      </c>
      <c r="Z5" s="70" t="str">
        <f>IF(SUM('Test Sample Data'!L$3:L$98)&gt;10,IF(AND(ISNUMBER('Test Sample Data'!L5),'Test Sample Data'!L5&lt;37,'Test Sample Data'!L5&gt;0),'Test Sample Data'!L5,37),"")</f>
        <v/>
      </c>
      <c r="AA5" s="54">
        <f>IF(ISERROR(AVERAGE(Calculations!Q5:Z5)),"",AVERAGE(Calculations!Q5:Z5))</f>
        <v>37</v>
      </c>
      <c r="AB5" s="54" t="str">
        <f>IF(ISERROR(STDEV(Calculations!Q5:Z5)),"",IF(COUNT(Calculations!Q5:Z5)&lt;3,"N/A",STDEV(Calculations!Q5:Z5)))</f>
        <v/>
      </c>
      <c r="AC5" s="71" t="s">
        <v>3</v>
      </c>
      <c r="AD5" s="72" t="str">
        <f>'Array Table'!B4</f>
        <v>aacC2</v>
      </c>
      <c r="AE5" s="70">
        <f t="shared" si="2"/>
        <v>8.8333333333333321</v>
      </c>
      <c r="AF5" s="70">
        <f t="shared" si="3"/>
        <v>6.8333333333333321</v>
      </c>
      <c r="AG5" s="70">
        <f t="shared" si="4"/>
        <v>9.1666666666666679</v>
      </c>
      <c r="AH5" s="70" t="str">
        <f t="shared" si="5"/>
        <v/>
      </c>
      <c r="AI5" s="70" t="str">
        <f t="shared" si="6"/>
        <v/>
      </c>
      <c r="AJ5" s="70" t="str">
        <f t="shared" si="7"/>
        <v/>
      </c>
      <c r="AK5" s="70" t="str">
        <f t="shared" si="8"/>
        <v/>
      </c>
      <c r="AL5" s="70" t="str">
        <f t="shared" si="9"/>
        <v/>
      </c>
      <c r="AM5" s="70" t="str">
        <f t="shared" si="10"/>
        <v/>
      </c>
      <c r="AN5" s="70" t="str">
        <f t="shared" si="11"/>
        <v/>
      </c>
      <c r="AO5" s="70">
        <f t="shared" si="12"/>
        <v>8.2777777777777768</v>
      </c>
      <c r="AP5" s="71" t="s">
        <v>3</v>
      </c>
      <c r="AQ5" s="70">
        <f t="shared" si="13"/>
        <v>6.1699999999999982</v>
      </c>
      <c r="AR5" s="70" t="str">
        <f t="shared" si="14"/>
        <v/>
      </c>
      <c r="AS5" s="70" t="str">
        <f t="shared" si="15"/>
        <v/>
      </c>
      <c r="AT5" s="70" t="str">
        <f t="shared" si="16"/>
        <v/>
      </c>
      <c r="AU5" s="70" t="str">
        <f t="shared" si="17"/>
        <v/>
      </c>
      <c r="AV5" s="70" t="str">
        <f t="shared" si="18"/>
        <v/>
      </c>
      <c r="AW5" s="70" t="str">
        <f t="shared" si="19"/>
        <v/>
      </c>
      <c r="AX5" s="70" t="str">
        <f t="shared" si="20"/>
        <v/>
      </c>
      <c r="AY5" s="70" t="str">
        <f t="shared" si="21"/>
        <v/>
      </c>
      <c r="AZ5" s="70" t="str">
        <f t="shared" si="22"/>
        <v/>
      </c>
      <c r="BA5" s="70">
        <f t="shared" si="23"/>
        <v>6.1699999999999982</v>
      </c>
      <c r="BB5" s="71" t="s">
        <v>3</v>
      </c>
      <c r="BC5" s="72" t="str">
        <f>'Array Table'!B4</f>
        <v>aacC2</v>
      </c>
      <c r="BD5" s="73">
        <f>IF(AO5&gt;BA5,((2^-BA5)/(2^-AO5)),(-(2^-AO5)/(2^-BA5)))</f>
        <v>4.3102686066986955</v>
      </c>
      <c r="BE5" s="74">
        <f t="shared" si="24"/>
        <v>4.3102686066986955</v>
      </c>
      <c r="BF5" s="73">
        <f t="shared" si="25"/>
        <v>0.63450433530508044</v>
      </c>
    </row>
    <row r="6" spans="1:58" x14ac:dyDescent="0.25">
      <c r="A6" s="71" t="s">
        <v>4</v>
      </c>
      <c r="B6" s="72" t="str">
        <f>'Array Table'!B5</f>
        <v>aacC4</v>
      </c>
      <c r="C6" s="70">
        <f>IF(SUM('Control Sample Data'!C$3:C$98)&gt;10,IF(AND(ISNUMBER('Control Sample Data'!C6),'Control Sample Data'!C6&lt;37,'Control Sample Data'!C6&gt;0),'Control Sample Data'!C6,37),"")</f>
        <v>37</v>
      </c>
      <c r="D6" s="70">
        <f>IF(SUM('Control Sample Data'!D$3:D$98)&gt;10,IF(AND(ISNUMBER('Control Sample Data'!D6),'Control Sample Data'!D6&lt;37,'Control Sample Data'!D6&gt;0),'Control Sample Data'!D6,37),"")</f>
        <v>37</v>
      </c>
      <c r="E6" s="70">
        <f>IF(SUM('Control Sample Data'!E$3:E$98)&gt;10,IF(AND(ISNUMBER('Control Sample Data'!E6),'Control Sample Data'!E6&lt;37,'Control Sample Data'!E6&gt;0),'Control Sample Data'!E6,37),"")</f>
        <v>37</v>
      </c>
      <c r="F6" s="70" t="str">
        <f>IF(SUM('Control Sample Data'!F$3:F$98)&gt;10,IF(AND(ISNUMBER('Control Sample Data'!F6),'Control Sample Data'!F6&lt;37,'Control Sample Data'!F6&gt;0),'Control Sample Data'!F6,37),"")</f>
        <v/>
      </c>
      <c r="G6" s="70" t="str">
        <f>IF(SUM('Control Sample Data'!G$3:G$98)&gt;10,IF(AND(ISNUMBER('Control Sample Data'!G6),'Control Sample Data'!G6&lt;37,'Control Sample Data'!G6&gt;0),'Control Sample Data'!G6,37),"")</f>
        <v/>
      </c>
      <c r="H6" s="70" t="str">
        <f>IF(SUM('Control Sample Data'!H$3:H$98)&gt;10,IF(AND(ISNUMBER('Control Sample Data'!H6),'Control Sample Data'!H6&lt;37,'Control Sample Data'!H6&gt;0),'Control Sample Data'!H6,37),"")</f>
        <v/>
      </c>
      <c r="I6" s="70" t="str">
        <f>IF(SUM('Control Sample Data'!I$3:I$98)&gt;10,IF(AND(ISNUMBER('Control Sample Data'!I6),'Control Sample Data'!I6&lt;37,'Control Sample Data'!I6&gt;0),'Control Sample Data'!I6,37),"")</f>
        <v/>
      </c>
      <c r="J6" s="70" t="str">
        <f>IF(SUM('Control Sample Data'!J$3:J$98)&gt;10,IF(AND(ISNUMBER('Control Sample Data'!J6),'Control Sample Data'!J6&lt;37,'Control Sample Data'!J6&gt;0),'Control Sample Data'!J6,37),"")</f>
        <v/>
      </c>
      <c r="K6" s="70" t="str">
        <f>IF(SUM('Control Sample Data'!K$3:K$98)&gt;10,IF(AND(ISNUMBER('Control Sample Data'!K6),'Control Sample Data'!K6&lt;37,'Control Sample Data'!K6&gt;0),'Control Sample Data'!K6,37),"")</f>
        <v/>
      </c>
      <c r="L6" s="70" t="str">
        <f>IF(SUM('Control Sample Data'!L$3:L$98)&gt;10,IF(AND(ISNUMBER('Control Sample Data'!L6),'Control Sample Data'!L6&lt;37,'Control Sample Data'!L6&gt;0),'Control Sample Data'!L6,37),"")</f>
        <v/>
      </c>
      <c r="M6" s="54">
        <f>IF(ISERROR(AVERAGE(Calculations!C6:L6)),"",AVERAGE(Calculations!C6:L6))</f>
        <v>37</v>
      </c>
      <c r="N6" s="54">
        <f>IF(ISERROR(STDEV(Calculations!C6:L6)),"",IF(COUNT(Calculations!C6:L6)&lt;3,"N/A",STDEV(Calculations!C6:L6)))</f>
        <v>0</v>
      </c>
      <c r="O6" s="71" t="s">
        <v>4</v>
      </c>
      <c r="P6" s="72" t="str">
        <f>'Array Table'!B5</f>
        <v>aacC4</v>
      </c>
      <c r="Q6" s="70">
        <f>IF(SUM('Test Sample Data'!C$3:C$98)&gt;10,IF(AND(ISNUMBER('Test Sample Data'!C6),'Test Sample Data'!C6&lt;37,'Test Sample Data'!C6&gt;0),'Test Sample Data'!C6,37),"")</f>
        <v>37</v>
      </c>
      <c r="R6" s="70" t="str">
        <f>IF(SUM('Test Sample Data'!D$3:D$98)&gt;10,IF(AND(ISNUMBER('Test Sample Data'!D6),'Test Sample Data'!D6&lt;37,'Test Sample Data'!D6&gt;0),'Test Sample Data'!D6,37),"")</f>
        <v/>
      </c>
      <c r="S6" s="70" t="str">
        <f>IF(SUM('Test Sample Data'!E$3:E$98)&gt;10,IF(AND(ISNUMBER('Test Sample Data'!E6),'Test Sample Data'!E6&lt;37,'Test Sample Data'!E6&gt;0),'Test Sample Data'!E6,37),"")</f>
        <v/>
      </c>
      <c r="T6" s="70" t="str">
        <f>IF(SUM('Test Sample Data'!F$3:F$98)&gt;10,IF(AND(ISNUMBER('Test Sample Data'!F6),'Test Sample Data'!F6&lt;37,'Test Sample Data'!F6&gt;0),'Test Sample Data'!F6,37),"")</f>
        <v/>
      </c>
      <c r="U6" s="70" t="str">
        <f>IF(SUM('Test Sample Data'!G$3:G$98)&gt;10,IF(AND(ISNUMBER('Test Sample Data'!G6),'Test Sample Data'!G6&lt;37,'Test Sample Data'!G6&gt;0),'Test Sample Data'!G6,37),"")</f>
        <v/>
      </c>
      <c r="V6" s="70" t="str">
        <f>IF(SUM('Test Sample Data'!H$3:H$98)&gt;10,IF(AND(ISNUMBER('Test Sample Data'!H6),'Test Sample Data'!H6&lt;37,'Test Sample Data'!H6&gt;0),'Test Sample Data'!H6,37),"")</f>
        <v/>
      </c>
      <c r="W6" s="70" t="str">
        <f>IF(SUM('Test Sample Data'!I$3:I$98)&gt;10,IF(AND(ISNUMBER('Test Sample Data'!I6),'Test Sample Data'!I6&lt;37,'Test Sample Data'!I6&gt;0),'Test Sample Data'!I6,37),"")</f>
        <v/>
      </c>
      <c r="X6" s="70" t="str">
        <f>IF(SUM('Test Sample Data'!J$3:J$98)&gt;10,IF(AND(ISNUMBER('Test Sample Data'!J6),'Test Sample Data'!J6&lt;37,'Test Sample Data'!J6&gt;0),'Test Sample Data'!J6,37),"")</f>
        <v/>
      </c>
      <c r="Y6" s="70" t="str">
        <f>IF(SUM('Test Sample Data'!K$3:K$98)&gt;10,IF(AND(ISNUMBER('Test Sample Data'!K6),'Test Sample Data'!K6&lt;37,'Test Sample Data'!K6&gt;0),'Test Sample Data'!K6,37),"")</f>
        <v/>
      </c>
      <c r="Z6" s="70" t="str">
        <f>IF(SUM('Test Sample Data'!L$3:L$98)&gt;10,IF(AND(ISNUMBER('Test Sample Data'!L6),'Test Sample Data'!L6&lt;37,'Test Sample Data'!L6&gt;0),'Test Sample Data'!L6,37),"")</f>
        <v/>
      </c>
      <c r="AA6" s="54">
        <f>IF(ISERROR(AVERAGE(Calculations!Q6:Z6)),"",AVERAGE(Calculations!Q6:Z6))</f>
        <v>37</v>
      </c>
      <c r="AB6" s="54" t="str">
        <f>IF(ISERROR(STDEV(Calculations!Q6:Z6)),"",IF(COUNT(Calculations!Q6:Z6)&lt;3,"N/A",STDEV(Calculations!Q6:Z6)))</f>
        <v/>
      </c>
      <c r="AC6" s="71" t="s">
        <v>4</v>
      </c>
      <c r="AD6" s="72" t="str">
        <f>'Array Table'!B5</f>
        <v>aacC4</v>
      </c>
      <c r="AE6" s="70">
        <f t="shared" si="2"/>
        <v>8.8333333333333321</v>
      </c>
      <c r="AF6" s="70">
        <f t="shared" si="3"/>
        <v>6.8333333333333321</v>
      </c>
      <c r="AG6" s="70">
        <f t="shared" si="4"/>
        <v>9.1666666666666679</v>
      </c>
      <c r="AH6" s="70" t="str">
        <f t="shared" si="5"/>
        <v/>
      </c>
      <c r="AI6" s="70" t="str">
        <f t="shared" si="6"/>
        <v/>
      </c>
      <c r="AJ6" s="70" t="str">
        <f t="shared" si="7"/>
        <v/>
      </c>
      <c r="AK6" s="70" t="str">
        <f t="shared" si="8"/>
        <v/>
      </c>
      <c r="AL6" s="70" t="str">
        <f t="shared" si="9"/>
        <v/>
      </c>
      <c r="AM6" s="70" t="str">
        <f t="shared" si="10"/>
        <v/>
      </c>
      <c r="AN6" s="70" t="str">
        <f t="shared" si="11"/>
        <v/>
      </c>
      <c r="AO6" s="70">
        <f t="shared" si="12"/>
        <v>8.2777777777777768</v>
      </c>
      <c r="AP6" s="71" t="s">
        <v>4</v>
      </c>
      <c r="AQ6" s="70">
        <f t="shared" si="13"/>
        <v>6.1699999999999982</v>
      </c>
      <c r="AR6" s="70" t="str">
        <f t="shared" si="14"/>
        <v/>
      </c>
      <c r="AS6" s="70" t="str">
        <f t="shared" si="15"/>
        <v/>
      </c>
      <c r="AT6" s="70" t="str">
        <f t="shared" si="16"/>
        <v/>
      </c>
      <c r="AU6" s="70" t="str">
        <f t="shared" si="17"/>
        <v/>
      </c>
      <c r="AV6" s="70" t="str">
        <f t="shared" si="18"/>
        <v/>
      </c>
      <c r="AW6" s="70" t="str">
        <f t="shared" si="19"/>
        <v/>
      </c>
      <c r="AX6" s="70" t="str">
        <f t="shared" si="20"/>
        <v/>
      </c>
      <c r="AY6" s="70" t="str">
        <f t="shared" si="21"/>
        <v/>
      </c>
      <c r="AZ6" s="70" t="str">
        <f t="shared" si="22"/>
        <v/>
      </c>
      <c r="BA6" s="70">
        <f t="shared" si="23"/>
        <v>6.1699999999999982</v>
      </c>
      <c r="BB6" s="71" t="s">
        <v>4</v>
      </c>
      <c r="BC6" s="72" t="str">
        <f>'Array Table'!B5</f>
        <v>aacC4</v>
      </c>
      <c r="BD6" s="73">
        <f>IF(AO6&gt;BA6,((2^-BA6)/(2^-AO6)),(-(2^-AO6)/(2^-BA6)))</f>
        <v>4.3102686066986955</v>
      </c>
      <c r="BE6" s="74">
        <f t="shared" si="24"/>
        <v>4.3102686066986955</v>
      </c>
      <c r="BF6" s="73">
        <f t="shared" si="25"/>
        <v>0.63450433530508044</v>
      </c>
    </row>
    <row r="7" spans="1:58" x14ac:dyDescent="0.25">
      <c r="A7" s="71" t="s">
        <v>5</v>
      </c>
      <c r="B7" s="72" t="str">
        <f>'Array Table'!B6</f>
        <v>aadA1</v>
      </c>
      <c r="C7" s="70">
        <f>IF(SUM('Control Sample Data'!C$3:C$98)&gt;10,IF(AND(ISNUMBER('Control Sample Data'!C7),'Control Sample Data'!C7&lt;37,'Control Sample Data'!C7&gt;0),'Control Sample Data'!C7,37),"")</f>
        <v>37</v>
      </c>
      <c r="D7" s="70">
        <f>IF(SUM('Control Sample Data'!D$3:D$98)&gt;10,IF(AND(ISNUMBER('Control Sample Data'!D7),'Control Sample Data'!D7&lt;37,'Control Sample Data'!D7&gt;0),'Control Sample Data'!D7,37),"")</f>
        <v>37</v>
      </c>
      <c r="E7" s="70">
        <f>IF(SUM('Control Sample Data'!E$3:E$98)&gt;10,IF(AND(ISNUMBER('Control Sample Data'!E7),'Control Sample Data'!E7&lt;37,'Control Sample Data'!E7&gt;0),'Control Sample Data'!E7,37),"")</f>
        <v>37</v>
      </c>
      <c r="F7" s="70" t="str">
        <f>IF(SUM('Control Sample Data'!F$3:F$98)&gt;10,IF(AND(ISNUMBER('Control Sample Data'!F7),'Control Sample Data'!F7&lt;37,'Control Sample Data'!F7&gt;0),'Control Sample Data'!F7,37),"")</f>
        <v/>
      </c>
      <c r="G7" s="70" t="str">
        <f>IF(SUM('Control Sample Data'!G$3:G$98)&gt;10,IF(AND(ISNUMBER('Control Sample Data'!G7),'Control Sample Data'!G7&lt;37,'Control Sample Data'!G7&gt;0),'Control Sample Data'!G7,37),"")</f>
        <v/>
      </c>
      <c r="H7" s="70" t="str">
        <f>IF(SUM('Control Sample Data'!H$3:H$98)&gt;10,IF(AND(ISNUMBER('Control Sample Data'!H7),'Control Sample Data'!H7&lt;37,'Control Sample Data'!H7&gt;0),'Control Sample Data'!H7,37),"")</f>
        <v/>
      </c>
      <c r="I7" s="70" t="str">
        <f>IF(SUM('Control Sample Data'!I$3:I$98)&gt;10,IF(AND(ISNUMBER('Control Sample Data'!I7),'Control Sample Data'!I7&lt;37,'Control Sample Data'!I7&gt;0),'Control Sample Data'!I7,37),"")</f>
        <v/>
      </c>
      <c r="J7" s="70" t="str">
        <f>IF(SUM('Control Sample Data'!J$3:J$98)&gt;10,IF(AND(ISNUMBER('Control Sample Data'!J7),'Control Sample Data'!J7&lt;37,'Control Sample Data'!J7&gt;0),'Control Sample Data'!J7,37),"")</f>
        <v/>
      </c>
      <c r="K7" s="70" t="str">
        <f>IF(SUM('Control Sample Data'!K$3:K$98)&gt;10,IF(AND(ISNUMBER('Control Sample Data'!K7),'Control Sample Data'!K7&lt;37,'Control Sample Data'!K7&gt;0),'Control Sample Data'!K7,37),"")</f>
        <v/>
      </c>
      <c r="L7" s="70" t="str">
        <f>IF(SUM('Control Sample Data'!L$3:L$98)&gt;10,IF(AND(ISNUMBER('Control Sample Data'!L7),'Control Sample Data'!L7&lt;37,'Control Sample Data'!L7&gt;0),'Control Sample Data'!L7,37),"")</f>
        <v/>
      </c>
      <c r="M7" s="54">
        <f>IF(ISERROR(AVERAGE(Calculations!C7:L7)),"",AVERAGE(Calculations!C7:L7))</f>
        <v>37</v>
      </c>
      <c r="N7" s="54">
        <f>IF(ISERROR(STDEV(Calculations!C7:L7)),"",IF(COUNT(Calculations!C7:L7)&lt;3,"N/A",STDEV(Calculations!C7:L7)))</f>
        <v>0</v>
      </c>
      <c r="O7" s="71" t="s">
        <v>5</v>
      </c>
      <c r="P7" s="72" t="str">
        <f>'Array Table'!B6</f>
        <v>aadA1</v>
      </c>
      <c r="Q7" s="70">
        <f>IF(SUM('Test Sample Data'!C$3:C$98)&gt;10,IF(AND(ISNUMBER('Test Sample Data'!C7),'Test Sample Data'!C7&lt;37,'Test Sample Data'!C7&gt;0),'Test Sample Data'!C7,37),"")</f>
        <v>37</v>
      </c>
      <c r="R7" s="70" t="str">
        <f>IF(SUM('Test Sample Data'!D$3:D$98)&gt;10,IF(AND(ISNUMBER('Test Sample Data'!D7),'Test Sample Data'!D7&lt;37,'Test Sample Data'!D7&gt;0),'Test Sample Data'!D7,37),"")</f>
        <v/>
      </c>
      <c r="S7" s="70" t="str">
        <f>IF(SUM('Test Sample Data'!E$3:E$98)&gt;10,IF(AND(ISNUMBER('Test Sample Data'!E7),'Test Sample Data'!E7&lt;37,'Test Sample Data'!E7&gt;0),'Test Sample Data'!E7,37),"")</f>
        <v/>
      </c>
      <c r="T7" s="70" t="str">
        <f>IF(SUM('Test Sample Data'!F$3:F$98)&gt;10,IF(AND(ISNUMBER('Test Sample Data'!F7),'Test Sample Data'!F7&lt;37,'Test Sample Data'!F7&gt;0),'Test Sample Data'!F7,37),"")</f>
        <v/>
      </c>
      <c r="U7" s="70" t="str">
        <f>IF(SUM('Test Sample Data'!G$3:G$98)&gt;10,IF(AND(ISNUMBER('Test Sample Data'!G7),'Test Sample Data'!G7&lt;37,'Test Sample Data'!G7&gt;0),'Test Sample Data'!G7,37),"")</f>
        <v/>
      </c>
      <c r="V7" s="70" t="str">
        <f>IF(SUM('Test Sample Data'!H$3:H$98)&gt;10,IF(AND(ISNUMBER('Test Sample Data'!H7),'Test Sample Data'!H7&lt;37,'Test Sample Data'!H7&gt;0),'Test Sample Data'!H7,37),"")</f>
        <v/>
      </c>
      <c r="W7" s="70" t="str">
        <f>IF(SUM('Test Sample Data'!I$3:I$98)&gt;10,IF(AND(ISNUMBER('Test Sample Data'!I7),'Test Sample Data'!I7&lt;37,'Test Sample Data'!I7&gt;0),'Test Sample Data'!I7,37),"")</f>
        <v/>
      </c>
      <c r="X7" s="70" t="str">
        <f>IF(SUM('Test Sample Data'!J$3:J$98)&gt;10,IF(AND(ISNUMBER('Test Sample Data'!J7),'Test Sample Data'!J7&lt;37,'Test Sample Data'!J7&gt;0),'Test Sample Data'!J7,37),"")</f>
        <v/>
      </c>
      <c r="Y7" s="70" t="str">
        <f>IF(SUM('Test Sample Data'!K$3:K$98)&gt;10,IF(AND(ISNUMBER('Test Sample Data'!K7),'Test Sample Data'!K7&lt;37,'Test Sample Data'!K7&gt;0),'Test Sample Data'!K7,37),"")</f>
        <v/>
      </c>
      <c r="Z7" s="70" t="str">
        <f>IF(SUM('Test Sample Data'!L$3:L$98)&gt;10,IF(AND(ISNUMBER('Test Sample Data'!L7),'Test Sample Data'!L7&lt;37,'Test Sample Data'!L7&gt;0),'Test Sample Data'!L7,37),"")</f>
        <v/>
      </c>
      <c r="AA7" s="54">
        <f>IF(ISERROR(AVERAGE(Calculations!Q7:Z7)),"",AVERAGE(Calculations!Q7:Z7))</f>
        <v>37</v>
      </c>
      <c r="AB7" s="54" t="str">
        <f>IF(ISERROR(STDEV(Calculations!Q7:Z7)),"",IF(COUNT(Calculations!Q7:Z7)&lt;3,"N/A",STDEV(Calculations!Q7:Z7)))</f>
        <v/>
      </c>
      <c r="AC7" s="71" t="s">
        <v>5</v>
      </c>
      <c r="AD7" s="72" t="str">
        <f>'Array Table'!B6</f>
        <v>aadA1</v>
      </c>
      <c r="AE7" s="70">
        <f t="shared" si="2"/>
        <v>8.8333333333333321</v>
      </c>
      <c r="AF7" s="70">
        <f t="shared" si="3"/>
        <v>6.8333333333333321</v>
      </c>
      <c r="AG7" s="70">
        <f t="shared" si="4"/>
        <v>9.1666666666666679</v>
      </c>
      <c r="AH7" s="70" t="str">
        <f t="shared" si="5"/>
        <v/>
      </c>
      <c r="AI7" s="70" t="str">
        <f t="shared" si="6"/>
        <v/>
      </c>
      <c r="AJ7" s="70" t="str">
        <f t="shared" si="7"/>
        <v/>
      </c>
      <c r="AK7" s="70" t="str">
        <f t="shared" si="8"/>
        <v/>
      </c>
      <c r="AL7" s="70" t="str">
        <f t="shared" si="9"/>
        <v/>
      </c>
      <c r="AM7" s="70" t="str">
        <f t="shared" si="10"/>
        <v/>
      </c>
      <c r="AN7" s="70" t="str">
        <f t="shared" si="11"/>
        <v/>
      </c>
      <c r="AO7" s="70">
        <f t="shared" si="12"/>
        <v>8.2777777777777768</v>
      </c>
      <c r="AP7" s="71" t="s">
        <v>5</v>
      </c>
      <c r="AQ7" s="70">
        <f t="shared" si="13"/>
        <v>6.1699999999999982</v>
      </c>
      <c r="AR7" s="70" t="str">
        <f t="shared" si="14"/>
        <v/>
      </c>
      <c r="AS7" s="70" t="str">
        <f t="shared" si="15"/>
        <v/>
      </c>
      <c r="AT7" s="70" t="str">
        <f t="shared" si="16"/>
        <v/>
      </c>
      <c r="AU7" s="70" t="str">
        <f t="shared" si="17"/>
        <v/>
      </c>
      <c r="AV7" s="70" t="str">
        <f t="shared" si="18"/>
        <v/>
      </c>
      <c r="AW7" s="70" t="str">
        <f t="shared" si="19"/>
        <v/>
      </c>
      <c r="AX7" s="70" t="str">
        <f t="shared" si="20"/>
        <v/>
      </c>
      <c r="AY7" s="70" t="str">
        <f t="shared" si="21"/>
        <v/>
      </c>
      <c r="AZ7" s="70" t="str">
        <f t="shared" si="22"/>
        <v/>
      </c>
      <c r="BA7" s="70">
        <f t="shared" si="23"/>
        <v>6.1699999999999982</v>
      </c>
      <c r="BB7" s="71" t="s">
        <v>5</v>
      </c>
      <c r="BC7" s="72" t="str">
        <f>'Array Table'!B6</f>
        <v>aadA1</v>
      </c>
      <c r="BD7" s="73">
        <f>IF(AO7&gt;BA7,((2^-BA7)/(2^-AO7)),(-(2^-AO7)/(2^-BA7)))</f>
        <v>4.3102686066986955</v>
      </c>
      <c r="BE7" s="74">
        <f t="shared" si="24"/>
        <v>4.3102686066986955</v>
      </c>
      <c r="BF7" s="73">
        <f t="shared" si="25"/>
        <v>0.63450433530508044</v>
      </c>
    </row>
    <row r="8" spans="1:58" x14ac:dyDescent="0.25">
      <c r="A8" s="71" t="s">
        <v>6</v>
      </c>
      <c r="B8" s="72" t="str">
        <f>'Array Table'!B7</f>
        <v>aphA6</v>
      </c>
      <c r="C8" s="70">
        <f>IF(SUM('Control Sample Data'!C$3:C$98)&gt;10,IF(AND(ISNUMBER('Control Sample Data'!C8),'Control Sample Data'!C8&lt;37,'Control Sample Data'!C8&gt;0),'Control Sample Data'!C8,37),"")</f>
        <v>37</v>
      </c>
      <c r="D8" s="70">
        <f>IF(SUM('Control Sample Data'!D$3:D$98)&gt;10,IF(AND(ISNUMBER('Control Sample Data'!D8),'Control Sample Data'!D8&lt;37,'Control Sample Data'!D8&gt;0),'Control Sample Data'!D8,37),"")</f>
        <v>37</v>
      </c>
      <c r="E8" s="70">
        <f>IF(SUM('Control Sample Data'!E$3:E$98)&gt;10,IF(AND(ISNUMBER('Control Sample Data'!E8),'Control Sample Data'!E8&lt;37,'Control Sample Data'!E8&gt;0),'Control Sample Data'!E8,37),"")</f>
        <v>37</v>
      </c>
      <c r="F8" s="70" t="str">
        <f>IF(SUM('Control Sample Data'!F$3:F$98)&gt;10,IF(AND(ISNUMBER('Control Sample Data'!F8),'Control Sample Data'!F8&lt;37,'Control Sample Data'!F8&gt;0),'Control Sample Data'!F8,37),"")</f>
        <v/>
      </c>
      <c r="G8" s="70" t="str">
        <f>IF(SUM('Control Sample Data'!G$3:G$98)&gt;10,IF(AND(ISNUMBER('Control Sample Data'!G8),'Control Sample Data'!G8&lt;37,'Control Sample Data'!G8&gt;0),'Control Sample Data'!G8,37),"")</f>
        <v/>
      </c>
      <c r="H8" s="70" t="str">
        <f>IF(SUM('Control Sample Data'!H$3:H$98)&gt;10,IF(AND(ISNUMBER('Control Sample Data'!H8),'Control Sample Data'!H8&lt;37,'Control Sample Data'!H8&gt;0),'Control Sample Data'!H8,37),"")</f>
        <v/>
      </c>
      <c r="I8" s="70" t="str">
        <f>IF(SUM('Control Sample Data'!I$3:I$98)&gt;10,IF(AND(ISNUMBER('Control Sample Data'!I8),'Control Sample Data'!I8&lt;37,'Control Sample Data'!I8&gt;0),'Control Sample Data'!I8,37),"")</f>
        <v/>
      </c>
      <c r="J8" s="70" t="str">
        <f>IF(SUM('Control Sample Data'!J$3:J$98)&gt;10,IF(AND(ISNUMBER('Control Sample Data'!J8),'Control Sample Data'!J8&lt;37,'Control Sample Data'!J8&gt;0),'Control Sample Data'!J8,37),"")</f>
        <v/>
      </c>
      <c r="K8" s="70" t="str">
        <f>IF(SUM('Control Sample Data'!K$3:K$98)&gt;10,IF(AND(ISNUMBER('Control Sample Data'!K8),'Control Sample Data'!K8&lt;37,'Control Sample Data'!K8&gt;0),'Control Sample Data'!K8,37),"")</f>
        <v/>
      </c>
      <c r="L8" s="70" t="str">
        <f>IF(SUM('Control Sample Data'!L$3:L$98)&gt;10,IF(AND(ISNUMBER('Control Sample Data'!L8),'Control Sample Data'!L8&lt;37,'Control Sample Data'!L8&gt;0),'Control Sample Data'!L8,37),"")</f>
        <v/>
      </c>
      <c r="M8" s="54">
        <f>IF(ISERROR(AVERAGE(Calculations!C8:L8)),"",AVERAGE(Calculations!C8:L8))</f>
        <v>37</v>
      </c>
      <c r="N8" s="54">
        <f>IF(ISERROR(STDEV(Calculations!C8:L8)),"",IF(COUNT(Calculations!C8:L8)&lt;3,"N/A",STDEV(Calculations!C8:L8)))</f>
        <v>0</v>
      </c>
      <c r="O8" s="71" t="s">
        <v>6</v>
      </c>
      <c r="P8" s="72" t="str">
        <f>'Array Table'!B7</f>
        <v>aphA6</v>
      </c>
      <c r="Q8" s="70">
        <f>IF(SUM('Test Sample Data'!C$3:C$98)&gt;10,IF(AND(ISNUMBER('Test Sample Data'!C8),'Test Sample Data'!C8&lt;37,'Test Sample Data'!C8&gt;0),'Test Sample Data'!C8,37),"")</f>
        <v>37</v>
      </c>
      <c r="R8" s="70" t="str">
        <f>IF(SUM('Test Sample Data'!D$3:D$98)&gt;10,IF(AND(ISNUMBER('Test Sample Data'!D8),'Test Sample Data'!D8&lt;37,'Test Sample Data'!D8&gt;0),'Test Sample Data'!D8,37),"")</f>
        <v/>
      </c>
      <c r="S8" s="70" t="str">
        <f>IF(SUM('Test Sample Data'!E$3:E$98)&gt;10,IF(AND(ISNUMBER('Test Sample Data'!E8),'Test Sample Data'!E8&lt;37,'Test Sample Data'!E8&gt;0),'Test Sample Data'!E8,37),"")</f>
        <v/>
      </c>
      <c r="T8" s="70" t="str">
        <f>IF(SUM('Test Sample Data'!F$3:F$98)&gt;10,IF(AND(ISNUMBER('Test Sample Data'!F8),'Test Sample Data'!F8&lt;37,'Test Sample Data'!F8&gt;0),'Test Sample Data'!F8,37),"")</f>
        <v/>
      </c>
      <c r="U8" s="70" t="str">
        <f>IF(SUM('Test Sample Data'!G$3:G$98)&gt;10,IF(AND(ISNUMBER('Test Sample Data'!G8),'Test Sample Data'!G8&lt;37,'Test Sample Data'!G8&gt;0),'Test Sample Data'!G8,37),"")</f>
        <v/>
      </c>
      <c r="V8" s="70" t="str">
        <f>IF(SUM('Test Sample Data'!H$3:H$98)&gt;10,IF(AND(ISNUMBER('Test Sample Data'!H8),'Test Sample Data'!H8&lt;37,'Test Sample Data'!H8&gt;0),'Test Sample Data'!H8,37),"")</f>
        <v/>
      </c>
      <c r="W8" s="70" t="str">
        <f>IF(SUM('Test Sample Data'!I$3:I$98)&gt;10,IF(AND(ISNUMBER('Test Sample Data'!I8),'Test Sample Data'!I8&lt;37,'Test Sample Data'!I8&gt;0),'Test Sample Data'!I8,37),"")</f>
        <v/>
      </c>
      <c r="X8" s="70" t="str">
        <f>IF(SUM('Test Sample Data'!J$3:J$98)&gt;10,IF(AND(ISNUMBER('Test Sample Data'!J8),'Test Sample Data'!J8&lt;37,'Test Sample Data'!J8&gt;0),'Test Sample Data'!J8,37),"")</f>
        <v/>
      </c>
      <c r="Y8" s="70" t="str">
        <f>IF(SUM('Test Sample Data'!K$3:K$98)&gt;10,IF(AND(ISNUMBER('Test Sample Data'!K8),'Test Sample Data'!K8&lt;37,'Test Sample Data'!K8&gt;0),'Test Sample Data'!K8,37),"")</f>
        <v/>
      </c>
      <c r="Z8" s="70" t="str">
        <f>IF(SUM('Test Sample Data'!L$3:L$98)&gt;10,IF(AND(ISNUMBER('Test Sample Data'!L8),'Test Sample Data'!L8&lt;37,'Test Sample Data'!L8&gt;0),'Test Sample Data'!L8,37),"")</f>
        <v/>
      </c>
      <c r="AA8" s="54">
        <f>IF(ISERROR(AVERAGE(Calculations!Q8:Z8)),"",AVERAGE(Calculations!Q8:Z8))</f>
        <v>37</v>
      </c>
      <c r="AB8" s="54" t="str">
        <f>IF(ISERROR(STDEV(Calculations!Q8:Z8)),"",IF(COUNT(Calculations!Q8:Z8)&lt;3,"N/A",STDEV(Calculations!Q8:Z8)))</f>
        <v/>
      </c>
      <c r="AC8" s="71" t="s">
        <v>6</v>
      </c>
      <c r="AD8" s="72" t="str">
        <f>'Array Table'!B7</f>
        <v>aphA6</v>
      </c>
      <c r="AE8" s="70">
        <f t="shared" si="2"/>
        <v>8.8333333333333321</v>
      </c>
      <c r="AF8" s="70">
        <f t="shared" si="3"/>
        <v>6.8333333333333321</v>
      </c>
      <c r="AG8" s="70">
        <f t="shared" si="4"/>
        <v>9.1666666666666679</v>
      </c>
      <c r="AH8" s="70" t="str">
        <f t="shared" si="5"/>
        <v/>
      </c>
      <c r="AI8" s="70" t="str">
        <f t="shared" si="6"/>
        <v/>
      </c>
      <c r="AJ8" s="70" t="str">
        <f t="shared" si="7"/>
        <v/>
      </c>
      <c r="AK8" s="70" t="str">
        <f t="shared" si="8"/>
        <v/>
      </c>
      <c r="AL8" s="70" t="str">
        <f t="shared" si="9"/>
        <v/>
      </c>
      <c r="AM8" s="70" t="str">
        <f t="shared" si="10"/>
        <v/>
      </c>
      <c r="AN8" s="70" t="str">
        <f t="shared" si="11"/>
        <v/>
      </c>
      <c r="AO8" s="70">
        <f t="shared" si="12"/>
        <v>8.2777777777777768</v>
      </c>
      <c r="AP8" s="71" t="s">
        <v>6</v>
      </c>
      <c r="AQ8" s="70">
        <f t="shared" si="13"/>
        <v>6.1699999999999982</v>
      </c>
      <c r="AR8" s="70" t="str">
        <f t="shared" si="14"/>
        <v/>
      </c>
      <c r="AS8" s="70" t="str">
        <f t="shared" si="15"/>
        <v/>
      </c>
      <c r="AT8" s="70" t="str">
        <f t="shared" si="16"/>
        <v/>
      </c>
      <c r="AU8" s="70" t="str">
        <f t="shared" si="17"/>
        <v/>
      </c>
      <c r="AV8" s="70" t="str">
        <f t="shared" si="18"/>
        <v/>
      </c>
      <c r="AW8" s="70" t="str">
        <f t="shared" si="19"/>
        <v/>
      </c>
      <c r="AX8" s="70" t="str">
        <f t="shared" si="20"/>
        <v/>
      </c>
      <c r="AY8" s="70" t="str">
        <f t="shared" si="21"/>
        <v/>
      </c>
      <c r="AZ8" s="70" t="str">
        <f t="shared" si="22"/>
        <v/>
      </c>
      <c r="BA8" s="70">
        <f t="shared" si="23"/>
        <v>6.1699999999999982</v>
      </c>
      <c r="BB8" s="71" t="s">
        <v>6</v>
      </c>
      <c r="BC8" s="72" t="str">
        <f>'Array Table'!B7</f>
        <v>aphA6</v>
      </c>
      <c r="BD8" s="73">
        <f t="shared" ref="BD8:BD39" si="26">IF(AO8&gt;=BA8,((2^-BA8)/(2^-AO8)),(-(2^-AO8)/(2^-BA8)))</f>
        <v>4.3102686066986955</v>
      </c>
      <c r="BE8" s="74">
        <f t="shared" si="24"/>
        <v>4.3102686066986955</v>
      </c>
      <c r="BF8" s="73">
        <f t="shared" si="25"/>
        <v>0.63450433530508044</v>
      </c>
    </row>
    <row r="9" spans="1:58" x14ac:dyDescent="0.25">
      <c r="A9" s="71" t="s">
        <v>7</v>
      </c>
      <c r="B9" s="72" t="str">
        <f>'Array Table'!B8</f>
        <v>BES-1</v>
      </c>
      <c r="C9" s="70">
        <f>IF(SUM('Control Sample Data'!C$3:C$98)&gt;10,IF(AND(ISNUMBER('Control Sample Data'!C9),'Control Sample Data'!C9&lt;37,'Control Sample Data'!C9&gt;0),'Control Sample Data'!C9,37),"")</f>
        <v>36</v>
      </c>
      <c r="D9" s="70">
        <f>IF(SUM('Control Sample Data'!D$3:D$98)&gt;10,IF(AND(ISNUMBER('Control Sample Data'!D9),'Control Sample Data'!D9&lt;37,'Control Sample Data'!D9&gt;0),'Control Sample Data'!D9,37),"")</f>
        <v>37</v>
      </c>
      <c r="E9" s="70">
        <f>IF(SUM('Control Sample Data'!E$3:E$98)&gt;10,IF(AND(ISNUMBER('Control Sample Data'!E9),'Control Sample Data'!E9&lt;37,'Control Sample Data'!E9&gt;0),'Control Sample Data'!E9,37),"")</f>
        <v>37</v>
      </c>
      <c r="F9" s="70" t="str">
        <f>IF(SUM('Control Sample Data'!F$3:F$98)&gt;10,IF(AND(ISNUMBER('Control Sample Data'!F9),'Control Sample Data'!F9&lt;37,'Control Sample Data'!F9&gt;0),'Control Sample Data'!F9,37),"")</f>
        <v/>
      </c>
      <c r="G9" s="70" t="str">
        <f>IF(SUM('Control Sample Data'!G$3:G$98)&gt;10,IF(AND(ISNUMBER('Control Sample Data'!G9),'Control Sample Data'!G9&lt;37,'Control Sample Data'!G9&gt;0),'Control Sample Data'!G9,37),"")</f>
        <v/>
      </c>
      <c r="H9" s="70" t="str">
        <f>IF(SUM('Control Sample Data'!H$3:H$98)&gt;10,IF(AND(ISNUMBER('Control Sample Data'!H9),'Control Sample Data'!H9&lt;37,'Control Sample Data'!H9&gt;0),'Control Sample Data'!H9,37),"")</f>
        <v/>
      </c>
      <c r="I9" s="70" t="str">
        <f>IF(SUM('Control Sample Data'!I$3:I$98)&gt;10,IF(AND(ISNUMBER('Control Sample Data'!I9),'Control Sample Data'!I9&lt;37,'Control Sample Data'!I9&gt;0),'Control Sample Data'!I9,37),"")</f>
        <v/>
      </c>
      <c r="J9" s="70" t="str">
        <f>IF(SUM('Control Sample Data'!J$3:J$98)&gt;10,IF(AND(ISNUMBER('Control Sample Data'!J9),'Control Sample Data'!J9&lt;37,'Control Sample Data'!J9&gt;0),'Control Sample Data'!J9,37),"")</f>
        <v/>
      </c>
      <c r="K9" s="70" t="str">
        <f>IF(SUM('Control Sample Data'!K$3:K$98)&gt;10,IF(AND(ISNUMBER('Control Sample Data'!K9),'Control Sample Data'!K9&lt;37,'Control Sample Data'!K9&gt;0),'Control Sample Data'!K9,37),"")</f>
        <v/>
      </c>
      <c r="L9" s="70" t="str">
        <f>IF(SUM('Control Sample Data'!L$3:L$98)&gt;10,IF(AND(ISNUMBER('Control Sample Data'!L9),'Control Sample Data'!L9&lt;37,'Control Sample Data'!L9&gt;0),'Control Sample Data'!L9,37),"")</f>
        <v/>
      </c>
      <c r="M9" s="54">
        <f>IF(ISERROR(AVERAGE(Calculations!C9:L9)),"",AVERAGE(Calculations!C9:L9))</f>
        <v>36.666666666666664</v>
      </c>
      <c r="N9" s="54">
        <f>IF(ISERROR(STDEV(Calculations!C9:L9)),"",IF(COUNT(Calculations!C9:L9)&lt;3,"N/A",STDEV(Calculations!C9:L9)))</f>
        <v>0.57735026918962584</v>
      </c>
      <c r="O9" s="71" t="s">
        <v>7</v>
      </c>
      <c r="P9" s="72" t="str">
        <f>'Array Table'!B8</f>
        <v>BES-1</v>
      </c>
      <c r="Q9" s="70">
        <f>IF(SUM('Test Sample Data'!C$3:C$98)&gt;10,IF(AND(ISNUMBER('Test Sample Data'!C9),'Test Sample Data'!C9&lt;37,'Test Sample Data'!C9&gt;0),'Test Sample Data'!C9,37),"")</f>
        <v>33.340000000000003</v>
      </c>
      <c r="R9" s="70" t="str">
        <f>IF(SUM('Test Sample Data'!D$3:D$98)&gt;10,IF(AND(ISNUMBER('Test Sample Data'!D9),'Test Sample Data'!D9&lt;37,'Test Sample Data'!D9&gt;0),'Test Sample Data'!D9,37),"")</f>
        <v/>
      </c>
      <c r="S9" s="70" t="str">
        <f>IF(SUM('Test Sample Data'!E$3:E$98)&gt;10,IF(AND(ISNUMBER('Test Sample Data'!E9),'Test Sample Data'!E9&lt;37,'Test Sample Data'!E9&gt;0),'Test Sample Data'!E9,37),"")</f>
        <v/>
      </c>
      <c r="T9" s="70" t="str">
        <f>IF(SUM('Test Sample Data'!F$3:F$98)&gt;10,IF(AND(ISNUMBER('Test Sample Data'!F9),'Test Sample Data'!F9&lt;37,'Test Sample Data'!F9&gt;0),'Test Sample Data'!F9,37),"")</f>
        <v/>
      </c>
      <c r="U9" s="70" t="str">
        <f>IF(SUM('Test Sample Data'!G$3:G$98)&gt;10,IF(AND(ISNUMBER('Test Sample Data'!G9),'Test Sample Data'!G9&lt;37,'Test Sample Data'!G9&gt;0),'Test Sample Data'!G9,37),"")</f>
        <v/>
      </c>
      <c r="V9" s="70" t="str">
        <f>IF(SUM('Test Sample Data'!H$3:H$98)&gt;10,IF(AND(ISNUMBER('Test Sample Data'!H9),'Test Sample Data'!H9&lt;37,'Test Sample Data'!H9&gt;0),'Test Sample Data'!H9,37),"")</f>
        <v/>
      </c>
      <c r="W9" s="70" t="str">
        <f>IF(SUM('Test Sample Data'!I$3:I$98)&gt;10,IF(AND(ISNUMBER('Test Sample Data'!I9),'Test Sample Data'!I9&lt;37,'Test Sample Data'!I9&gt;0),'Test Sample Data'!I9,37),"")</f>
        <v/>
      </c>
      <c r="X9" s="70" t="str">
        <f>IF(SUM('Test Sample Data'!J$3:J$98)&gt;10,IF(AND(ISNUMBER('Test Sample Data'!J9),'Test Sample Data'!J9&lt;37,'Test Sample Data'!J9&gt;0),'Test Sample Data'!J9,37),"")</f>
        <v/>
      </c>
      <c r="Y9" s="70" t="str">
        <f>IF(SUM('Test Sample Data'!K$3:K$98)&gt;10,IF(AND(ISNUMBER('Test Sample Data'!K9),'Test Sample Data'!K9&lt;37,'Test Sample Data'!K9&gt;0),'Test Sample Data'!K9,37),"")</f>
        <v/>
      </c>
      <c r="Z9" s="70" t="str">
        <f>IF(SUM('Test Sample Data'!L$3:L$98)&gt;10,IF(AND(ISNUMBER('Test Sample Data'!L9),'Test Sample Data'!L9&lt;37,'Test Sample Data'!L9&gt;0),'Test Sample Data'!L9,37),"")</f>
        <v/>
      </c>
      <c r="AA9" s="54">
        <f>IF(ISERROR(AVERAGE(Calculations!Q9:Z9)),"",AVERAGE(Calculations!Q9:Z9))</f>
        <v>33.340000000000003</v>
      </c>
      <c r="AB9" s="54" t="str">
        <f>IF(ISERROR(STDEV(Calculations!Q9:Z9)),"",IF(COUNT(Calculations!Q9:Z9)&lt;3,"N/A",STDEV(Calculations!Q9:Z9)))</f>
        <v/>
      </c>
      <c r="AC9" s="71" t="s">
        <v>7</v>
      </c>
      <c r="AD9" s="72" t="str">
        <f>'Array Table'!B8</f>
        <v>BES-1</v>
      </c>
      <c r="AE9" s="70">
        <f t="shared" si="2"/>
        <v>7.8333333333333321</v>
      </c>
      <c r="AF9" s="70">
        <f t="shared" si="3"/>
        <v>6.8333333333333321</v>
      </c>
      <c r="AG9" s="70">
        <f t="shared" si="4"/>
        <v>9.1666666666666679</v>
      </c>
      <c r="AH9" s="70" t="str">
        <f t="shared" si="5"/>
        <v/>
      </c>
      <c r="AI9" s="70" t="str">
        <f t="shared" si="6"/>
        <v/>
      </c>
      <c r="AJ9" s="70" t="str">
        <f t="shared" si="7"/>
        <v/>
      </c>
      <c r="AK9" s="70" t="str">
        <f t="shared" si="8"/>
        <v/>
      </c>
      <c r="AL9" s="70" t="str">
        <f t="shared" si="9"/>
        <v/>
      </c>
      <c r="AM9" s="70" t="str">
        <f t="shared" si="10"/>
        <v/>
      </c>
      <c r="AN9" s="70" t="str">
        <f t="shared" si="11"/>
        <v/>
      </c>
      <c r="AO9" s="70">
        <f t="shared" si="12"/>
        <v>7.9444444444444438</v>
      </c>
      <c r="AP9" s="71" t="s">
        <v>7</v>
      </c>
      <c r="AQ9" s="70">
        <f t="shared" si="13"/>
        <v>2.5100000000000016</v>
      </c>
      <c r="AR9" s="70" t="str">
        <f t="shared" si="14"/>
        <v/>
      </c>
      <c r="AS9" s="70" t="str">
        <f t="shared" si="15"/>
        <v/>
      </c>
      <c r="AT9" s="70" t="str">
        <f t="shared" si="16"/>
        <v/>
      </c>
      <c r="AU9" s="70" t="str">
        <f t="shared" si="17"/>
        <v/>
      </c>
      <c r="AV9" s="70" t="str">
        <f t="shared" si="18"/>
        <v/>
      </c>
      <c r="AW9" s="70" t="str">
        <f t="shared" si="19"/>
        <v/>
      </c>
      <c r="AX9" s="70" t="str">
        <f t="shared" si="20"/>
        <v/>
      </c>
      <c r="AY9" s="70" t="str">
        <f t="shared" si="21"/>
        <v/>
      </c>
      <c r="AZ9" s="70" t="str">
        <f t="shared" si="22"/>
        <v/>
      </c>
      <c r="BA9" s="70">
        <f t="shared" si="23"/>
        <v>2.5100000000000016</v>
      </c>
      <c r="BB9" s="71" t="s">
        <v>7</v>
      </c>
      <c r="BC9" s="72" t="str">
        <f>'Array Table'!B8</f>
        <v>BES-1</v>
      </c>
      <c r="BD9" s="73">
        <f t="shared" si="26"/>
        <v>43.244490785245915</v>
      </c>
      <c r="BE9" s="74">
        <f t="shared" si="24"/>
        <v>43.244490785245915</v>
      </c>
      <c r="BF9" s="73">
        <f t="shared" si="25"/>
        <v>1.6359307875472571</v>
      </c>
    </row>
    <row r="10" spans="1:58" x14ac:dyDescent="0.25">
      <c r="A10" s="71" t="s">
        <v>8</v>
      </c>
      <c r="B10" s="72" t="str">
        <f>'Array Table'!B9</f>
        <v>BIC-1</v>
      </c>
      <c r="C10" s="70">
        <f>IF(SUM('Control Sample Data'!C$3:C$98)&gt;10,IF(AND(ISNUMBER('Control Sample Data'!C10),'Control Sample Data'!C10&lt;37,'Control Sample Data'!C10&gt;0),'Control Sample Data'!C10,37),"")</f>
        <v>37</v>
      </c>
      <c r="D10" s="70">
        <f>IF(SUM('Control Sample Data'!D$3:D$98)&gt;10,IF(AND(ISNUMBER('Control Sample Data'!D10),'Control Sample Data'!D10&lt;37,'Control Sample Data'!D10&gt;0),'Control Sample Data'!D10,37),"")</f>
        <v>37</v>
      </c>
      <c r="E10" s="70">
        <f>IF(SUM('Control Sample Data'!E$3:E$98)&gt;10,IF(AND(ISNUMBER('Control Sample Data'!E10),'Control Sample Data'!E10&lt;37,'Control Sample Data'!E10&gt;0),'Control Sample Data'!E10,37),"")</f>
        <v>37</v>
      </c>
      <c r="F10" s="70" t="str">
        <f>IF(SUM('Control Sample Data'!F$3:F$98)&gt;10,IF(AND(ISNUMBER('Control Sample Data'!F10),'Control Sample Data'!F10&lt;37,'Control Sample Data'!F10&gt;0),'Control Sample Data'!F10,37),"")</f>
        <v/>
      </c>
      <c r="G10" s="70" t="str">
        <f>IF(SUM('Control Sample Data'!G$3:G$98)&gt;10,IF(AND(ISNUMBER('Control Sample Data'!G10),'Control Sample Data'!G10&lt;37,'Control Sample Data'!G10&gt;0),'Control Sample Data'!G10,37),"")</f>
        <v/>
      </c>
      <c r="H10" s="70" t="str">
        <f>IF(SUM('Control Sample Data'!H$3:H$98)&gt;10,IF(AND(ISNUMBER('Control Sample Data'!H10),'Control Sample Data'!H10&lt;37,'Control Sample Data'!H10&gt;0),'Control Sample Data'!H10,37),"")</f>
        <v/>
      </c>
      <c r="I10" s="70" t="str">
        <f>IF(SUM('Control Sample Data'!I$3:I$98)&gt;10,IF(AND(ISNUMBER('Control Sample Data'!I10),'Control Sample Data'!I10&lt;37,'Control Sample Data'!I10&gt;0),'Control Sample Data'!I10,37),"")</f>
        <v/>
      </c>
      <c r="J10" s="70" t="str">
        <f>IF(SUM('Control Sample Data'!J$3:J$98)&gt;10,IF(AND(ISNUMBER('Control Sample Data'!J10),'Control Sample Data'!J10&lt;37,'Control Sample Data'!J10&gt;0),'Control Sample Data'!J10,37),"")</f>
        <v/>
      </c>
      <c r="K10" s="70" t="str">
        <f>IF(SUM('Control Sample Data'!K$3:K$98)&gt;10,IF(AND(ISNUMBER('Control Sample Data'!K10),'Control Sample Data'!K10&lt;37,'Control Sample Data'!K10&gt;0),'Control Sample Data'!K10,37),"")</f>
        <v/>
      </c>
      <c r="L10" s="70" t="str">
        <f>IF(SUM('Control Sample Data'!L$3:L$98)&gt;10,IF(AND(ISNUMBER('Control Sample Data'!L10),'Control Sample Data'!L10&lt;37,'Control Sample Data'!L10&gt;0),'Control Sample Data'!L10,37),"")</f>
        <v/>
      </c>
      <c r="M10" s="54">
        <f>IF(ISERROR(AVERAGE(Calculations!C10:L10)),"",AVERAGE(Calculations!C10:L10))</f>
        <v>37</v>
      </c>
      <c r="N10" s="54">
        <f>IF(ISERROR(STDEV(Calculations!C10:L10)),"",IF(COUNT(Calculations!C10:L10)&lt;3,"N/A",STDEV(Calculations!C10:L10)))</f>
        <v>0</v>
      </c>
      <c r="O10" s="71" t="s">
        <v>8</v>
      </c>
      <c r="P10" s="72" t="str">
        <f>'Array Table'!B9</f>
        <v>BIC-1</v>
      </c>
      <c r="Q10" s="70">
        <f>IF(SUM('Test Sample Data'!C$3:C$98)&gt;10,IF(AND(ISNUMBER('Test Sample Data'!C10),'Test Sample Data'!C10&lt;37,'Test Sample Data'!C10&gt;0),'Test Sample Data'!C10,37),"")</f>
        <v>37</v>
      </c>
      <c r="R10" s="70" t="str">
        <f>IF(SUM('Test Sample Data'!D$3:D$98)&gt;10,IF(AND(ISNUMBER('Test Sample Data'!D10),'Test Sample Data'!D10&lt;37,'Test Sample Data'!D10&gt;0),'Test Sample Data'!D10,37),"")</f>
        <v/>
      </c>
      <c r="S10" s="70" t="str">
        <f>IF(SUM('Test Sample Data'!E$3:E$98)&gt;10,IF(AND(ISNUMBER('Test Sample Data'!E10),'Test Sample Data'!E10&lt;37,'Test Sample Data'!E10&gt;0),'Test Sample Data'!E10,37),"")</f>
        <v/>
      </c>
      <c r="T10" s="70" t="str">
        <f>IF(SUM('Test Sample Data'!F$3:F$98)&gt;10,IF(AND(ISNUMBER('Test Sample Data'!F10),'Test Sample Data'!F10&lt;37,'Test Sample Data'!F10&gt;0),'Test Sample Data'!F10,37),"")</f>
        <v/>
      </c>
      <c r="U10" s="70" t="str">
        <f>IF(SUM('Test Sample Data'!G$3:G$98)&gt;10,IF(AND(ISNUMBER('Test Sample Data'!G10),'Test Sample Data'!G10&lt;37,'Test Sample Data'!G10&gt;0),'Test Sample Data'!G10,37),"")</f>
        <v/>
      </c>
      <c r="V10" s="70" t="str">
        <f>IF(SUM('Test Sample Data'!H$3:H$98)&gt;10,IF(AND(ISNUMBER('Test Sample Data'!H10),'Test Sample Data'!H10&lt;37,'Test Sample Data'!H10&gt;0),'Test Sample Data'!H10,37),"")</f>
        <v/>
      </c>
      <c r="W10" s="70" t="str">
        <f>IF(SUM('Test Sample Data'!I$3:I$98)&gt;10,IF(AND(ISNUMBER('Test Sample Data'!I10),'Test Sample Data'!I10&lt;37,'Test Sample Data'!I10&gt;0),'Test Sample Data'!I10,37),"")</f>
        <v/>
      </c>
      <c r="X10" s="70" t="str">
        <f>IF(SUM('Test Sample Data'!J$3:J$98)&gt;10,IF(AND(ISNUMBER('Test Sample Data'!J10),'Test Sample Data'!J10&lt;37,'Test Sample Data'!J10&gt;0),'Test Sample Data'!J10,37),"")</f>
        <v/>
      </c>
      <c r="Y10" s="70" t="str">
        <f>IF(SUM('Test Sample Data'!K$3:K$98)&gt;10,IF(AND(ISNUMBER('Test Sample Data'!K10),'Test Sample Data'!K10&lt;37,'Test Sample Data'!K10&gt;0),'Test Sample Data'!K10,37),"")</f>
        <v/>
      </c>
      <c r="Z10" s="70" t="str">
        <f>IF(SUM('Test Sample Data'!L$3:L$98)&gt;10,IF(AND(ISNUMBER('Test Sample Data'!L10),'Test Sample Data'!L10&lt;37,'Test Sample Data'!L10&gt;0),'Test Sample Data'!L10,37),"")</f>
        <v/>
      </c>
      <c r="AA10" s="54">
        <f>IF(ISERROR(AVERAGE(Calculations!Q10:Z10)),"",AVERAGE(Calculations!Q10:Z10))</f>
        <v>37</v>
      </c>
      <c r="AB10" s="54" t="str">
        <f>IF(ISERROR(STDEV(Calculations!Q10:Z10)),"",IF(COUNT(Calculations!Q10:Z10)&lt;3,"N/A",STDEV(Calculations!Q10:Z10)))</f>
        <v/>
      </c>
      <c r="AC10" s="71" t="s">
        <v>8</v>
      </c>
      <c r="AD10" s="72" t="str">
        <f>'Array Table'!B9</f>
        <v>BIC-1</v>
      </c>
      <c r="AE10" s="70">
        <f t="shared" si="2"/>
        <v>8.8333333333333321</v>
      </c>
      <c r="AF10" s="70">
        <f t="shared" si="3"/>
        <v>6.8333333333333321</v>
      </c>
      <c r="AG10" s="70">
        <f t="shared" si="4"/>
        <v>9.1666666666666679</v>
      </c>
      <c r="AH10" s="70" t="str">
        <f t="shared" si="5"/>
        <v/>
      </c>
      <c r="AI10" s="70" t="str">
        <f t="shared" si="6"/>
        <v/>
      </c>
      <c r="AJ10" s="70" t="str">
        <f t="shared" si="7"/>
        <v/>
      </c>
      <c r="AK10" s="70" t="str">
        <f t="shared" si="8"/>
        <v/>
      </c>
      <c r="AL10" s="70" t="str">
        <f t="shared" si="9"/>
        <v/>
      </c>
      <c r="AM10" s="70" t="str">
        <f t="shared" si="10"/>
        <v/>
      </c>
      <c r="AN10" s="70" t="str">
        <f t="shared" si="11"/>
        <v/>
      </c>
      <c r="AO10" s="70">
        <f t="shared" si="12"/>
        <v>8.2777777777777768</v>
      </c>
      <c r="AP10" s="71" t="s">
        <v>8</v>
      </c>
      <c r="AQ10" s="70">
        <f t="shared" si="13"/>
        <v>6.1699999999999982</v>
      </c>
      <c r="AR10" s="70" t="str">
        <f t="shared" si="14"/>
        <v/>
      </c>
      <c r="AS10" s="70" t="str">
        <f t="shared" si="15"/>
        <v/>
      </c>
      <c r="AT10" s="70" t="str">
        <f t="shared" si="16"/>
        <v/>
      </c>
      <c r="AU10" s="70" t="str">
        <f t="shared" si="17"/>
        <v/>
      </c>
      <c r="AV10" s="70" t="str">
        <f t="shared" si="18"/>
        <v/>
      </c>
      <c r="AW10" s="70" t="str">
        <f t="shared" si="19"/>
        <v/>
      </c>
      <c r="AX10" s="70" t="str">
        <f t="shared" si="20"/>
        <v/>
      </c>
      <c r="AY10" s="70" t="str">
        <f t="shared" si="21"/>
        <v/>
      </c>
      <c r="AZ10" s="70" t="str">
        <f t="shared" si="22"/>
        <v/>
      </c>
      <c r="BA10" s="70">
        <f t="shared" si="23"/>
        <v>6.1699999999999982</v>
      </c>
      <c r="BB10" s="71" t="s">
        <v>8</v>
      </c>
      <c r="BC10" s="72" t="str">
        <f>'Array Table'!B9</f>
        <v>BIC-1</v>
      </c>
      <c r="BD10" s="73">
        <f t="shared" si="26"/>
        <v>4.3102686066986955</v>
      </c>
      <c r="BE10" s="74">
        <f t="shared" si="24"/>
        <v>4.3102686066986955</v>
      </c>
      <c r="BF10" s="73">
        <f t="shared" si="25"/>
        <v>0.63450433530508044</v>
      </c>
    </row>
    <row r="11" spans="1:58" x14ac:dyDescent="0.25">
      <c r="A11" s="71" t="s">
        <v>9</v>
      </c>
      <c r="B11" s="72" t="str">
        <f>'Array Table'!B10</f>
        <v>CTX-M-1 Group</v>
      </c>
      <c r="C11" s="70">
        <f>IF(SUM('Control Sample Data'!C$3:C$98)&gt;10,IF(AND(ISNUMBER('Control Sample Data'!C11),'Control Sample Data'!C11&lt;37,'Control Sample Data'!C11&gt;0),'Control Sample Data'!C11,37),"")</f>
        <v>37</v>
      </c>
      <c r="D11" s="70">
        <f>IF(SUM('Control Sample Data'!D$3:D$98)&gt;10,IF(AND(ISNUMBER('Control Sample Data'!D11),'Control Sample Data'!D11&lt;37,'Control Sample Data'!D11&gt;0),'Control Sample Data'!D11,37),"")</f>
        <v>37</v>
      </c>
      <c r="E11" s="70">
        <f>IF(SUM('Control Sample Data'!E$3:E$98)&gt;10,IF(AND(ISNUMBER('Control Sample Data'!E11),'Control Sample Data'!E11&lt;37,'Control Sample Data'!E11&gt;0),'Control Sample Data'!E11,37),"")</f>
        <v>37</v>
      </c>
      <c r="F11" s="70" t="str">
        <f>IF(SUM('Control Sample Data'!F$3:F$98)&gt;10,IF(AND(ISNUMBER('Control Sample Data'!F11),'Control Sample Data'!F11&lt;37,'Control Sample Data'!F11&gt;0),'Control Sample Data'!F11,37),"")</f>
        <v/>
      </c>
      <c r="G11" s="70" t="str">
        <f>IF(SUM('Control Sample Data'!G$3:G$98)&gt;10,IF(AND(ISNUMBER('Control Sample Data'!G11),'Control Sample Data'!G11&lt;37,'Control Sample Data'!G11&gt;0),'Control Sample Data'!G11,37),"")</f>
        <v/>
      </c>
      <c r="H11" s="70" t="str">
        <f>IF(SUM('Control Sample Data'!H$3:H$98)&gt;10,IF(AND(ISNUMBER('Control Sample Data'!H11),'Control Sample Data'!H11&lt;37,'Control Sample Data'!H11&gt;0),'Control Sample Data'!H11,37),"")</f>
        <v/>
      </c>
      <c r="I11" s="70" t="str">
        <f>IF(SUM('Control Sample Data'!I$3:I$98)&gt;10,IF(AND(ISNUMBER('Control Sample Data'!I11),'Control Sample Data'!I11&lt;37,'Control Sample Data'!I11&gt;0),'Control Sample Data'!I11,37),"")</f>
        <v/>
      </c>
      <c r="J11" s="70" t="str">
        <f>IF(SUM('Control Sample Data'!J$3:J$98)&gt;10,IF(AND(ISNUMBER('Control Sample Data'!J11),'Control Sample Data'!J11&lt;37,'Control Sample Data'!J11&gt;0),'Control Sample Data'!J11,37),"")</f>
        <v/>
      </c>
      <c r="K11" s="70" t="str">
        <f>IF(SUM('Control Sample Data'!K$3:K$98)&gt;10,IF(AND(ISNUMBER('Control Sample Data'!K11),'Control Sample Data'!K11&lt;37,'Control Sample Data'!K11&gt;0),'Control Sample Data'!K11,37),"")</f>
        <v/>
      </c>
      <c r="L11" s="70" t="str">
        <f>IF(SUM('Control Sample Data'!L$3:L$98)&gt;10,IF(AND(ISNUMBER('Control Sample Data'!L11),'Control Sample Data'!L11&lt;37,'Control Sample Data'!L11&gt;0),'Control Sample Data'!L11,37),"")</f>
        <v/>
      </c>
      <c r="M11" s="54">
        <f>IF(ISERROR(AVERAGE(Calculations!C11:L11)),"",AVERAGE(Calculations!C11:L11))</f>
        <v>37</v>
      </c>
      <c r="N11" s="54">
        <f>IF(ISERROR(STDEV(Calculations!C11:L11)),"",IF(COUNT(Calculations!C11:L11)&lt;3,"N/A",STDEV(Calculations!C11:L11)))</f>
        <v>0</v>
      </c>
      <c r="O11" s="71" t="s">
        <v>9</v>
      </c>
      <c r="P11" s="72" t="str">
        <f>'Array Table'!B10</f>
        <v>CTX-M-1 Group</v>
      </c>
      <c r="Q11" s="70">
        <f>IF(SUM('Test Sample Data'!C$3:C$98)&gt;10,IF(AND(ISNUMBER('Test Sample Data'!C11),'Test Sample Data'!C11&lt;37,'Test Sample Data'!C11&gt;0),'Test Sample Data'!C11,37),"")</f>
        <v>37</v>
      </c>
      <c r="R11" s="70" t="str">
        <f>IF(SUM('Test Sample Data'!D$3:D$98)&gt;10,IF(AND(ISNUMBER('Test Sample Data'!D11),'Test Sample Data'!D11&lt;37,'Test Sample Data'!D11&gt;0),'Test Sample Data'!D11,37),"")</f>
        <v/>
      </c>
      <c r="S11" s="70" t="str">
        <f>IF(SUM('Test Sample Data'!E$3:E$98)&gt;10,IF(AND(ISNUMBER('Test Sample Data'!E11),'Test Sample Data'!E11&lt;37,'Test Sample Data'!E11&gt;0),'Test Sample Data'!E11,37),"")</f>
        <v/>
      </c>
      <c r="T11" s="70" t="str">
        <f>IF(SUM('Test Sample Data'!F$3:F$98)&gt;10,IF(AND(ISNUMBER('Test Sample Data'!F11),'Test Sample Data'!F11&lt;37,'Test Sample Data'!F11&gt;0),'Test Sample Data'!F11,37),"")</f>
        <v/>
      </c>
      <c r="U11" s="70" t="str">
        <f>IF(SUM('Test Sample Data'!G$3:G$98)&gt;10,IF(AND(ISNUMBER('Test Sample Data'!G11),'Test Sample Data'!G11&lt;37,'Test Sample Data'!G11&gt;0),'Test Sample Data'!G11,37),"")</f>
        <v/>
      </c>
      <c r="V11" s="70" t="str">
        <f>IF(SUM('Test Sample Data'!H$3:H$98)&gt;10,IF(AND(ISNUMBER('Test Sample Data'!H11),'Test Sample Data'!H11&lt;37,'Test Sample Data'!H11&gt;0),'Test Sample Data'!H11,37),"")</f>
        <v/>
      </c>
      <c r="W11" s="70" t="str">
        <f>IF(SUM('Test Sample Data'!I$3:I$98)&gt;10,IF(AND(ISNUMBER('Test Sample Data'!I11),'Test Sample Data'!I11&lt;37,'Test Sample Data'!I11&gt;0),'Test Sample Data'!I11,37),"")</f>
        <v/>
      </c>
      <c r="X11" s="70" t="str">
        <f>IF(SUM('Test Sample Data'!J$3:J$98)&gt;10,IF(AND(ISNUMBER('Test Sample Data'!J11),'Test Sample Data'!J11&lt;37,'Test Sample Data'!J11&gt;0),'Test Sample Data'!J11,37),"")</f>
        <v/>
      </c>
      <c r="Y11" s="70" t="str">
        <f>IF(SUM('Test Sample Data'!K$3:K$98)&gt;10,IF(AND(ISNUMBER('Test Sample Data'!K11),'Test Sample Data'!K11&lt;37,'Test Sample Data'!K11&gt;0),'Test Sample Data'!K11,37),"")</f>
        <v/>
      </c>
      <c r="Z11" s="70" t="str">
        <f>IF(SUM('Test Sample Data'!L$3:L$98)&gt;10,IF(AND(ISNUMBER('Test Sample Data'!L11),'Test Sample Data'!L11&lt;37,'Test Sample Data'!L11&gt;0),'Test Sample Data'!L11,37),"")</f>
        <v/>
      </c>
      <c r="AA11" s="54">
        <f>IF(ISERROR(AVERAGE(Calculations!Q11:Z11)),"",AVERAGE(Calculations!Q11:Z11))</f>
        <v>37</v>
      </c>
      <c r="AB11" s="54" t="str">
        <f>IF(ISERROR(STDEV(Calculations!Q11:Z11)),"",IF(COUNT(Calculations!Q11:Z11)&lt;3,"N/A",STDEV(Calculations!Q11:Z11)))</f>
        <v/>
      </c>
      <c r="AC11" s="71" t="s">
        <v>9</v>
      </c>
      <c r="AD11" s="72" t="str">
        <f>'Array Table'!B10</f>
        <v>CTX-M-1 Group</v>
      </c>
      <c r="AE11" s="70">
        <f t="shared" si="2"/>
        <v>8.8333333333333321</v>
      </c>
      <c r="AF11" s="70">
        <f t="shared" si="3"/>
        <v>6.8333333333333321</v>
      </c>
      <c r="AG11" s="70">
        <f t="shared" si="4"/>
        <v>9.1666666666666679</v>
      </c>
      <c r="AH11" s="70" t="str">
        <f t="shared" si="5"/>
        <v/>
      </c>
      <c r="AI11" s="70" t="str">
        <f t="shared" si="6"/>
        <v/>
      </c>
      <c r="AJ11" s="70" t="str">
        <f t="shared" si="7"/>
        <v/>
      </c>
      <c r="AK11" s="70" t="str">
        <f t="shared" si="8"/>
        <v/>
      </c>
      <c r="AL11" s="70" t="str">
        <f t="shared" si="9"/>
        <v/>
      </c>
      <c r="AM11" s="70" t="str">
        <f t="shared" si="10"/>
        <v/>
      </c>
      <c r="AN11" s="70" t="str">
        <f t="shared" si="11"/>
        <v/>
      </c>
      <c r="AO11" s="70">
        <f t="shared" si="12"/>
        <v>8.2777777777777768</v>
      </c>
      <c r="AP11" s="71" t="s">
        <v>9</v>
      </c>
      <c r="AQ11" s="70">
        <f t="shared" si="13"/>
        <v>6.1699999999999982</v>
      </c>
      <c r="AR11" s="70" t="str">
        <f t="shared" si="14"/>
        <v/>
      </c>
      <c r="AS11" s="70" t="str">
        <f t="shared" si="15"/>
        <v/>
      </c>
      <c r="AT11" s="70" t="str">
        <f t="shared" si="16"/>
        <v/>
      </c>
      <c r="AU11" s="70" t="str">
        <f t="shared" si="17"/>
        <v/>
      </c>
      <c r="AV11" s="70" t="str">
        <f t="shared" si="18"/>
        <v/>
      </c>
      <c r="AW11" s="70" t="str">
        <f t="shared" si="19"/>
        <v/>
      </c>
      <c r="AX11" s="70" t="str">
        <f t="shared" si="20"/>
        <v/>
      </c>
      <c r="AY11" s="70" t="str">
        <f t="shared" si="21"/>
        <v/>
      </c>
      <c r="AZ11" s="70" t="str">
        <f t="shared" si="22"/>
        <v/>
      </c>
      <c r="BA11" s="70">
        <f t="shared" si="23"/>
        <v>6.1699999999999982</v>
      </c>
      <c r="BB11" s="71" t="s">
        <v>9</v>
      </c>
      <c r="BC11" s="72" t="str">
        <f>'Array Table'!B10</f>
        <v>CTX-M-1 Group</v>
      </c>
      <c r="BD11" s="73">
        <f t="shared" si="26"/>
        <v>4.3102686066986955</v>
      </c>
      <c r="BE11" s="74">
        <f t="shared" si="24"/>
        <v>4.3102686066986955</v>
      </c>
      <c r="BF11" s="73">
        <f t="shared" si="25"/>
        <v>0.63450433530508044</v>
      </c>
    </row>
    <row r="12" spans="1:58" x14ac:dyDescent="0.25">
      <c r="A12" s="71" t="s">
        <v>10</v>
      </c>
      <c r="B12" s="72" t="str">
        <f>'Array Table'!B11</f>
        <v>CTX-M-8 Group</v>
      </c>
      <c r="C12" s="70">
        <f>IF(SUM('Control Sample Data'!C$3:C$98)&gt;10,IF(AND(ISNUMBER('Control Sample Data'!C12),'Control Sample Data'!C12&lt;37,'Control Sample Data'!C12&gt;0),'Control Sample Data'!C12,37),"")</f>
        <v>37</v>
      </c>
      <c r="D12" s="70">
        <f>IF(SUM('Control Sample Data'!D$3:D$98)&gt;10,IF(AND(ISNUMBER('Control Sample Data'!D12),'Control Sample Data'!D12&lt;37,'Control Sample Data'!D12&gt;0),'Control Sample Data'!D12,37),"")</f>
        <v>37</v>
      </c>
      <c r="E12" s="70">
        <f>IF(SUM('Control Sample Data'!E$3:E$98)&gt;10,IF(AND(ISNUMBER('Control Sample Data'!E12),'Control Sample Data'!E12&lt;37,'Control Sample Data'!E12&gt;0),'Control Sample Data'!E12,37),"")</f>
        <v>37</v>
      </c>
      <c r="F12" s="70" t="str">
        <f>IF(SUM('Control Sample Data'!F$3:F$98)&gt;10,IF(AND(ISNUMBER('Control Sample Data'!F12),'Control Sample Data'!F12&lt;37,'Control Sample Data'!F12&gt;0),'Control Sample Data'!F12,37),"")</f>
        <v/>
      </c>
      <c r="G12" s="70" t="str">
        <f>IF(SUM('Control Sample Data'!G$3:G$98)&gt;10,IF(AND(ISNUMBER('Control Sample Data'!G12),'Control Sample Data'!G12&lt;37,'Control Sample Data'!G12&gt;0),'Control Sample Data'!G12,37),"")</f>
        <v/>
      </c>
      <c r="H12" s="70" t="str">
        <f>IF(SUM('Control Sample Data'!H$3:H$98)&gt;10,IF(AND(ISNUMBER('Control Sample Data'!H12),'Control Sample Data'!H12&lt;37,'Control Sample Data'!H12&gt;0),'Control Sample Data'!H12,37),"")</f>
        <v/>
      </c>
      <c r="I12" s="70" t="str">
        <f>IF(SUM('Control Sample Data'!I$3:I$98)&gt;10,IF(AND(ISNUMBER('Control Sample Data'!I12),'Control Sample Data'!I12&lt;37,'Control Sample Data'!I12&gt;0),'Control Sample Data'!I12,37),"")</f>
        <v/>
      </c>
      <c r="J12" s="70" t="str">
        <f>IF(SUM('Control Sample Data'!J$3:J$98)&gt;10,IF(AND(ISNUMBER('Control Sample Data'!J12),'Control Sample Data'!J12&lt;37,'Control Sample Data'!J12&gt;0),'Control Sample Data'!J12,37),"")</f>
        <v/>
      </c>
      <c r="K12" s="70" t="str">
        <f>IF(SUM('Control Sample Data'!K$3:K$98)&gt;10,IF(AND(ISNUMBER('Control Sample Data'!K12),'Control Sample Data'!K12&lt;37,'Control Sample Data'!K12&gt;0),'Control Sample Data'!K12,37),"")</f>
        <v/>
      </c>
      <c r="L12" s="70" t="str">
        <f>IF(SUM('Control Sample Data'!L$3:L$98)&gt;10,IF(AND(ISNUMBER('Control Sample Data'!L12),'Control Sample Data'!L12&lt;37,'Control Sample Data'!L12&gt;0),'Control Sample Data'!L12,37),"")</f>
        <v/>
      </c>
      <c r="M12" s="54">
        <f>IF(ISERROR(AVERAGE(Calculations!C12:L12)),"",AVERAGE(Calculations!C12:L12))</f>
        <v>37</v>
      </c>
      <c r="N12" s="54">
        <f>IF(ISERROR(STDEV(Calculations!C12:L12)),"",IF(COUNT(Calculations!C12:L12)&lt;3,"N/A",STDEV(Calculations!C12:L12)))</f>
        <v>0</v>
      </c>
      <c r="O12" s="71" t="s">
        <v>10</v>
      </c>
      <c r="P12" s="72" t="str">
        <f>'Array Table'!B11</f>
        <v>CTX-M-8 Group</v>
      </c>
      <c r="Q12" s="70">
        <f>IF(SUM('Test Sample Data'!C$3:C$98)&gt;10,IF(AND(ISNUMBER('Test Sample Data'!C12),'Test Sample Data'!C12&lt;37,'Test Sample Data'!C12&gt;0),'Test Sample Data'!C12,37),"")</f>
        <v>37</v>
      </c>
      <c r="R12" s="70" t="str">
        <f>IF(SUM('Test Sample Data'!D$3:D$98)&gt;10,IF(AND(ISNUMBER('Test Sample Data'!D12),'Test Sample Data'!D12&lt;37,'Test Sample Data'!D12&gt;0),'Test Sample Data'!D12,37),"")</f>
        <v/>
      </c>
      <c r="S12" s="70" t="str">
        <f>IF(SUM('Test Sample Data'!E$3:E$98)&gt;10,IF(AND(ISNUMBER('Test Sample Data'!E12),'Test Sample Data'!E12&lt;37,'Test Sample Data'!E12&gt;0),'Test Sample Data'!E12,37),"")</f>
        <v/>
      </c>
      <c r="T12" s="70" t="str">
        <f>IF(SUM('Test Sample Data'!F$3:F$98)&gt;10,IF(AND(ISNUMBER('Test Sample Data'!F12),'Test Sample Data'!F12&lt;37,'Test Sample Data'!F12&gt;0),'Test Sample Data'!F12,37),"")</f>
        <v/>
      </c>
      <c r="U12" s="70" t="str">
        <f>IF(SUM('Test Sample Data'!G$3:G$98)&gt;10,IF(AND(ISNUMBER('Test Sample Data'!G12),'Test Sample Data'!G12&lt;37,'Test Sample Data'!G12&gt;0),'Test Sample Data'!G12,37),"")</f>
        <v/>
      </c>
      <c r="V12" s="70" t="str">
        <f>IF(SUM('Test Sample Data'!H$3:H$98)&gt;10,IF(AND(ISNUMBER('Test Sample Data'!H12),'Test Sample Data'!H12&lt;37,'Test Sample Data'!H12&gt;0),'Test Sample Data'!H12,37),"")</f>
        <v/>
      </c>
      <c r="W12" s="70" t="str">
        <f>IF(SUM('Test Sample Data'!I$3:I$98)&gt;10,IF(AND(ISNUMBER('Test Sample Data'!I12),'Test Sample Data'!I12&lt;37,'Test Sample Data'!I12&gt;0),'Test Sample Data'!I12,37),"")</f>
        <v/>
      </c>
      <c r="X12" s="70" t="str">
        <f>IF(SUM('Test Sample Data'!J$3:J$98)&gt;10,IF(AND(ISNUMBER('Test Sample Data'!J12),'Test Sample Data'!J12&lt;37,'Test Sample Data'!J12&gt;0),'Test Sample Data'!J12,37),"")</f>
        <v/>
      </c>
      <c r="Y12" s="70" t="str">
        <f>IF(SUM('Test Sample Data'!K$3:K$98)&gt;10,IF(AND(ISNUMBER('Test Sample Data'!K12),'Test Sample Data'!K12&lt;37,'Test Sample Data'!K12&gt;0),'Test Sample Data'!K12,37),"")</f>
        <v/>
      </c>
      <c r="Z12" s="70" t="str">
        <f>IF(SUM('Test Sample Data'!L$3:L$98)&gt;10,IF(AND(ISNUMBER('Test Sample Data'!L12),'Test Sample Data'!L12&lt;37,'Test Sample Data'!L12&gt;0),'Test Sample Data'!L12,37),"")</f>
        <v/>
      </c>
      <c r="AA12" s="54">
        <f>IF(ISERROR(AVERAGE(Calculations!Q12:Z12)),"",AVERAGE(Calculations!Q12:Z12))</f>
        <v>37</v>
      </c>
      <c r="AB12" s="54" t="str">
        <f>IF(ISERROR(STDEV(Calculations!Q12:Z12)),"",IF(COUNT(Calculations!Q12:Z12)&lt;3,"N/A",STDEV(Calculations!Q12:Z12)))</f>
        <v/>
      </c>
      <c r="AC12" s="71" t="s">
        <v>10</v>
      </c>
      <c r="AD12" s="72" t="str">
        <f>'Array Table'!B11</f>
        <v>CTX-M-8 Group</v>
      </c>
      <c r="AE12" s="70">
        <f t="shared" si="2"/>
        <v>8.8333333333333321</v>
      </c>
      <c r="AF12" s="70">
        <f t="shared" si="3"/>
        <v>6.8333333333333321</v>
      </c>
      <c r="AG12" s="70">
        <f t="shared" si="4"/>
        <v>9.1666666666666679</v>
      </c>
      <c r="AH12" s="70" t="str">
        <f t="shared" si="5"/>
        <v/>
      </c>
      <c r="AI12" s="70" t="str">
        <f t="shared" si="6"/>
        <v/>
      </c>
      <c r="AJ12" s="70" t="str">
        <f t="shared" si="7"/>
        <v/>
      </c>
      <c r="AK12" s="70" t="str">
        <f t="shared" si="8"/>
        <v/>
      </c>
      <c r="AL12" s="70" t="str">
        <f t="shared" si="9"/>
        <v/>
      </c>
      <c r="AM12" s="70" t="str">
        <f t="shared" si="10"/>
        <v/>
      </c>
      <c r="AN12" s="70" t="str">
        <f t="shared" si="11"/>
        <v/>
      </c>
      <c r="AO12" s="70">
        <f t="shared" si="12"/>
        <v>8.2777777777777768</v>
      </c>
      <c r="AP12" s="71" t="s">
        <v>10</v>
      </c>
      <c r="AQ12" s="70">
        <f t="shared" si="13"/>
        <v>6.1699999999999982</v>
      </c>
      <c r="AR12" s="70" t="str">
        <f t="shared" si="14"/>
        <v/>
      </c>
      <c r="AS12" s="70" t="str">
        <f t="shared" si="15"/>
        <v/>
      </c>
      <c r="AT12" s="70" t="str">
        <f t="shared" si="16"/>
        <v/>
      </c>
      <c r="AU12" s="70" t="str">
        <f t="shared" si="17"/>
        <v/>
      </c>
      <c r="AV12" s="70" t="str">
        <f t="shared" si="18"/>
        <v/>
      </c>
      <c r="AW12" s="70" t="str">
        <f t="shared" si="19"/>
        <v/>
      </c>
      <c r="AX12" s="70" t="str">
        <f t="shared" si="20"/>
        <v/>
      </c>
      <c r="AY12" s="70" t="str">
        <f t="shared" si="21"/>
        <v/>
      </c>
      <c r="AZ12" s="70" t="str">
        <f t="shared" si="22"/>
        <v/>
      </c>
      <c r="BA12" s="70">
        <f t="shared" si="23"/>
        <v>6.1699999999999982</v>
      </c>
      <c r="BB12" s="71" t="s">
        <v>10</v>
      </c>
      <c r="BC12" s="72" t="str">
        <f>'Array Table'!B11</f>
        <v>CTX-M-8 Group</v>
      </c>
      <c r="BD12" s="73">
        <f t="shared" si="26"/>
        <v>4.3102686066986955</v>
      </c>
      <c r="BE12" s="74">
        <f t="shared" si="24"/>
        <v>4.3102686066986955</v>
      </c>
      <c r="BF12" s="73">
        <f t="shared" si="25"/>
        <v>0.63450433530508044</v>
      </c>
    </row>
    <row r="13" spans="1:58" x14ac:dyDescent="0.25">
      <c r="A13" s="71" t="s">
        <v>11</v>
      </c>
      <c r="B13" s="72" t="str">
        <f>'Array Table'!B12</f>
        <v>CTX-M-9 Group</v>
      </c>
      <c r="C13" s="70">
        <f>IF(SUM('Control Sample Data'!C$3:C$98)&gt;10,IF(AND(ISNUMBER('Control Sample Data'!C13),'Control Sample Data'!C13&lt;37,'Control Sample Data'!C13&gt;0),'Control Sample Data'!C13,37),"")</f>
        <v>37</v>
      </c>
      <c r="D13" s="70">
        <f>IF(SUM('Control Sample Data'!D$3:D$98)&gt;10,IF(AND(ISNUMBER('Control Sample Data'!D13),'Control Sample Data'!D13&lt;37,'Control Sample Data'!D13&gt;0),'Control Sample Data'!D13,37),"")</f>
        <v>37</v>
      </c>
      <c r="E13" s="70">
        <f>IF(SUM('Control Sample Data'!E$3:E$98)&gt;10,IF(AND(ISNUMBER('Control Sample Data'!E13),'Control Sample Data'!E13&lt;37,'Control Sample Data'!E13&gt;0),'Control Sample Data'!E13,37),"")</f>
        <v>37</v>
      </c>
      <c r="F13" s="70" t="str">
        <f>IF(SUM('Control Sample Data'!F$3:F$98)&gt;10,IF(AND(ISNUMBER('Control Sample Data'!F13),'Control Sample Data'!F13&lt;37,'Control Sample Data'!F13&gt;0),'Control Sample Data'!F13,37),"")</f>
        <v/>
      </c>
      <c r="G13" s="70" t="str">
        <f>IF(SUM('Control Sample Data'!G$3:G$98)&gt;10,IF(AND(ISNUMBER('Control Sample Data'!G13),'Control Sample Data'!G13&lt;37,'Control Sample Data'!G13&gt;0),'Control Sample Data'!G13,37),"")</f>
        <v/>
      </c>
      <c r="H13" s="70" t="str">
        <f>IF(SUM('Control Sample Data'!H$3:H$98)&gt;10,IF(AND(ISNUMBER('Control Sample Data'!H13),'Control Sample Data'!H13&lt;37,'Control Sample Data'!H13&gt;0),'Control Sample Data'!H13,37),"")</f>
        <v/>
      </c>
      <c r="I13" s="70" t="str">
        <f>IF(SUM('Control Sample Data'!I$3:I$98)&gt;10,IF(AND(ISNUMBER('Control Sample Data'!I13),'Control Sample Data'!I13&lt;37,'Control Sample Data'!I13&gt;0),'Control Sample Data'!I13,37),"")</f>
        <v/>
      </c>
      <c r="J13" s="70" t="str">
        <f>IF(SUM('Control Sample Data'!J$3:J$98)&gt;10,IF(AND(ISNUMBER('Control Sample Data'!J13),'Control Sample Data'!J13&lt;37,'Control Sample Data'!J13&gt;0),'Control Sample Data'!J13,37),"")</f>
        <v/>
      </c>
      <c r="K13" s="70" t="str">
        <f>IF(SUM('Control Sample Data'!K$3:K$98)&gt;10,IF(AND(ISNUMBER('Control Sample Data'!K13),'Control Sample Data'!K13&lt;37,'Control Sample Data'!K13&gt;0),'Control Sample Data'!K13,37),"")</f>
        <v/>
      </c>
      <c r="L13" s="70" t="str">
        <f>IF(SUM('Control Sample Data'!L$3:L$98)&gt;10,IF(AND(ISNUMBER('Control Sample Data'!L13),'Control Sample Data'!L13&lt;37,'Control Sample Data'!L13&gt;0),'Control Sample Data'!L13,37),"")</f>
        <v/>
      </c>
      <c r="M13" s="54">
        <f>IF(ISERROR(AVERAGE(Calculations!C13:L13)),"",AVERAGE(Calculations!C13:L13))</f>
        <v>37</v>
      </c>
      <c r="N13" s="54">
        <f>IF(ISERROR(STDEV(Calculations!C13:L13)),"",IF(COUNT(Calculations!C13:L13)&lt;3,"N/A",STDEV(Calculations!C13:L13)))</f>
        <v>0</v>
      </c>
      <c r="O13" s="71" t="s">
        <v>11</v>
      </c>
      <c r="P13" s="72" t="str">
        <f>'Array Table'!B12</f>
        <v>CTX-M-9 Group</v>
      </c>
      <c r="Q13" s="70">
        <f>IF(SUM('Test Sample Data'!C$3:C$98)&gt;10,IF(AND(ISNUMBER('Test Sample Data'!C13),'Test Sample Data'!C13&lt;37,'Test Sample Data'!C13&gt;0),'Test Sample Data'!C13,37),"")</f>
        <v>37</v>
      </c>
      <c r="R13" s="70" t="str">
        <f>IF(SUM('Test Sample Data'!D$3:D$98)&gt;10,IF(AND(ISNUMBER('Test Sample Data'!D13),'Test Sample Data'!D13&lt;37,'Test Sample Data'!D13&gt;0),'Test Sample Data'!D13,37),"")</f>
        <v/>
      </c>
      <c r="S13" s="70" t="str">
        <f>IF(SUM('Test Sample Data'!E$3:E$98)&gt;10,IF(AND(ISNUMBER('Test Sample Data'!E13),'Test Sample Data'!E13&lt;37,'Test Sample Data'!E13&gt;0),'Test Sample Data'!E13,37),"")</f>
        <v/>
      </c>
      <c r="T13" s="70" t="str">
        <f>IF(SUM('Test Sample Data'!F$3:F$98)&gt;10,IF(AND(ISNUMBER('Test Sample Data'!F13),'Test Sample Data'!F13&lt;37,'Test Sample Data'!F13&gt;0),'Test Sample Data'!F13,37),"")</f>
        <v/>
      </c>
      <c r="U13" s="70" t="str">
        <f>IF(SUM('Test Sample Data'!G$3:G$98)&gt;10,IF(AND(ISNUMBER('Test Sample Data'!G13),'Test Sample Data'!G13&lt;37,'Test Sample Data'!G13&gt;0),'Test Sample Data'!G13,37),"")</f>
        <v/>
      </c>
      <c r="V13" s="70" t="str">
        <f>IF(SUM('Test Sample Data'!H$3:H$98)&gt;10,IF(AND(ISNUMBER('Test Sample Data'!H13),'Test Sample Data'!H13&lt;37,'Test Sample Data'!H13&gt;0),'Test Sample Data'!H13,37),"")</f>
        <v/>
      </c>
      <c r="W13" s="70" t="str">
        <f>IF(SUM('Test Sample Data'!I$3:I$98)&gt;10,IF(AND(ISNUMBER('Test Sample Data'!I13),'Test Sample Data'!I13&lt;37,'Test Sample Data'!I13&gt;0),'Test Sample Data'!I13,37),"")</f>
        <v/>
      </c>
      <c r="X13" s="70" t="str">
        <f>IF(SUM('Test Sample Data'!J$3:J$98)&gt;10,IF(AND(ISNUMBER('Test Sample Data'!J13),'Test Sample Data'!J13&lt;37,'Test Sample Data'!J13&gt;0),'Test Sample Data'!J13,37),"")</f>
        <v/>
      </c>
      <c r="Y13" s="70" t="str">
        <f>IF(SUM('Test Sample Data'!K$3:K$98)&gt;10,IF(AND(ISNUMBER('Test Sample Data'!K13),'Test Sample Data'!K13&lt;37,'Test Sample Data'!K13&gt;0),'Test Sample Data'!K13,37),"")</f>
        <v/>
      </c>
      <c r="Z13" s="70" t="str">
        <f>IF(SUM('Test Sample Data'!L$3:L$98)&gt;10,IF(AND(ISNUMBER('Test Sample Data'!L13),'Test Sample Data'!L13&lt;37,'Test Sample Data'!L13&gt;0),'Test Sample Data'!L13,37),"")</f>
        <v/>
      </c>
      <c r="AA13" s="54">
        <f>IF(ISERROR(AVERAGE(Calculations!Q13:Z13)),"",AVERAGE(Calculations!Q13:Z13))</f>
        <v>37</v>
      </c>
      <c r="AB13" s="54" t="str">
        <f>IF(ISERROR(STDEV(Calculations!Q13:Z13)),"",IF(COUNT(Calculations!Q13:Z13)&lt;3,"N/A",STDEV(Calculations!Q13:Z13)))</f>
        <v/>
      </c>
      <c r="AC13" s="71" t="s">
        <v>11</v>
      </c>
      <c r="AD13" s="72" t="str">
        <f>'Array Table'!B12</f>
        <v>CTX-M-9 Group</v>
      </c>
      <c r="AE13" s="70">
        <f t="shared" si="2"/>
        <v>8.8333333333333321</v>
      </c>
      <c r="AF13" s="70">
        <f t="shared" si="3"/>
        <v>6.8333333333333321</v>
      </c>
      <c r="AG13" s="70">
        <f t="shared" si="4"/>
        <v>9.1666666666666679</v>
      </c>
      <c r="AH13" s="70" t="str">
        <f t="shared" si="5"/>
        <v/>
      </c>
      <c r="AI13" s="70" t="str">
        <f t="shared" si="6"/>
        <v/>
      </c>
      <c r="AJ13" s="70" t="str">
        <f t="shared" si="7"/>
        <v/>
      </c>
      <c r="AK13" s="70" t="str">
        <f t="shared" si="8"/>
        <v/>
      </c>
      <c r="AL13" s="70" t="str">
        <f t="shared" si="9"/>
        <v/>
      </c>
      <c r="AM13" s="70" t="str">
        <f t="shared" si="10"/>
        <v/>
      </c>
      <c r="AN13" s="70" t="str">
        <f t="shared" si="11"/>
        <v/>
      </c>
      <c r="AO13" s="70">
        <f t="shared" si="12"/>
        <v>8.2777777777777768</v>
      </c>
      <c r="AP13" s="71" t="s">
        <v>11</v>
      </c>
      <c r="AQ13" s="70">
        <f t="shared" si="13"/>
        <v>6.1699999999999982</v>
      </c>
      <c r="AR13" s="70" t="str">
        <f t="shared" si="14"/>
        <v/>
      </c>
      <c r="AS13" s="70" t="str">
        <f t="shared" si="15"/>
        <v/>
      </c>
      <c r="AT13" s="70" t="str">
        <f t="shared" si="16"/>
        <v/>
      </c>
      <c r="AU13" s="70" t="str">
        <f t="shared" si="17"/>
        <v/>
      </c>
      <c r="AV13" s="70" t="str">
        <f t="shared" si="18"/>
        <v/>
      </c>
      <c r="AW13" s="70" t="str">
        <f t="shared" si="19"/>
        <v/>
      </c>
      <c r="AX13" s="70" t="str">
        <f t="shared" si="20"/>
        <v/>
      </c>
      <c r="AY13" s="70" t="str">
        <f t="shared" si="21"/>
        <v/>
      </c>
      <c r="AZ13" s="70" t="str">
        <f t="shared" si="22"/>
        <v/>
      </c>
      <c r="BA13" s="70">
        <f t="shared" si="23"/>
        <v>6.1699999999999982</v>
      </c>
      <c r="BB13" s="71" t="s">
        <v>11</v>
      </c>
      <c r="BC13" s="72" t="str">
        <f>'Array Table'!B12</f>
        <v>CTX-M-9 Group</v>
      </c>
      <c r="BD13" s="73">
        <f t="shared" si="26"/>
        <v>4.3102686066986955</v>
      </c>
      <c r="BE13" s="74">
        <f t="shared" si="24"/>
        <v>4.3102686066986955</v>
      </c>
      <c r="BF13" s="73">
        <f t="shared" si="25"/>
        <v>0.63450433530508044</v>
      </c>
    </row>
    <row r="14" spans="1:58" x14ac:dyDescent="0.25">
      <c r="A14" s="71" t="s">
        <v>12</v>
      </c>
      <c r="B14" s="72" t="str">
        <f>'Array Table'!B13</f>
        <v>GES</v>
      </c>
      <c r="C14" s="70">
        <f>IF(SUM('Control Sample Data'!C$3:C$98)&gt;10,IF(AND(ISNUMBER('Control Sample Data'!C14),'Control Sample Data'!C14&lt;37,'Control Sample Data'!C14&gt;0),'Control Sample Data'!C14,37),"")</f>
        <v>37</v>
      </c>
      <c r="D14" s="70">
        <f>IF(SUM('Control Sample Data'!D$3:D$98)&gt;10,IF(AND(ISNUMBER('Control Sample Data'!D14),'Control Sample Data'!D14&lt;37,'Control Sample Data'!D14&gt;0),'Control Sample Data'!D14,37),"")</f>
        <v>37</v>
      </c>
      <c r="E14" s="70">
        <f>IF(SUM('Control Sample Data'!E$3:E$98)&gt;10,IF(AND(ISNUMBER('Control Sample Data'!E14),'Control Sample Data'!E14&lt;37,'Control Sample Data'!E14&gt;0),'Control Sample Data'!E14,37),"")</f>
        <v>37</v>
      </c>
      <c r="F14" s="70" t="str">
        <f>IF(SUM('Control Sample Data'!F$3:F$98)&gt;10,IF(AND(ISNUMBER('Control Sample Data'!F14),'Control Sample Data'!F14&lt;37,'Control Sample Data'!F14&gt;0),'Control Sample Data'!F14,37),"")</f>
        <v/>
      </c>
      <c r="G14" s="70" t="str">
        <f>IF(SUM('Control Sample Data'!G$3:G$98)&gt;10,IF(AND(ISNUMBER('Control Sample Data'!G14),'Control Sample Data'!G14&lt;37,'Control Sample Data'!G14&gt;0),'Control Sample Data'!G14,37),"")</f>
        <v/>
      </c>
      <c r="H14" s="70" t="str">
        <f>IF(SUM('Control Sample Data'!H$3:H$98)&gt;10,IF(AND(ISNUMBER('Control Sample Data'!H14),'Control Sample Data'!H14&lt;37,'Control Sample Data'!H14&gt;0),'Control Sample Data'!H14,37),"")</f>
        <v/>
      </c>
      <c r="I14" s="70" t="str">
        <f>IF(SUM('Control Sample Data'!I$3:I$98)&gt;10,IF(AND(ISNUMBER('Control Sample Data'!I14),'Control Sample Data'!I14&lt;37,'Control Sample Data'!I14&gt;0),'Control Sample Data'!I14,37),"")</f>
        <v/>
      </c>
      <c r="J14" s="70" t="str">
        <f>IF(SUM('Control Sample Data'!J$3:J$98)&gt;10,IF(AND(ISNUMBER('Control Sample Data'!J14),'Control Sample Data'!J14&lt;37,'Control Sample Data'!J14&gt;0),'Control Sample Data'!J14,37),"")</f>
        <v/>
      </c>
      <c r="K14" s="70" t="str">
        <f>IF(SUM('Control Sample Data'!K$3:K$98)&gt;10,IF(AND(ISNUMBER('Control Sample Data'!K14),'Control Sample Data'!K14&lt;37,'Control Sample Data'!K14&gt;0),'Control Sample Data'!K14,37),"")</f>
        <v/>
      </c>
      <c r="L14" s="70" t="str">
        <f>IF(SUM('Control Sample Data'!L$3:L$98)&gt;10,IF(AND(ISNUMBER('Control Sample Data'!L14),'Control Sample Data'!L14&lt;37,'Control Sample Data'!L14&gt;0),'Control Sample Data'!L14,37),"")</f>
        <v/>
      </c>
      <c r="M14" s="54">
        <f>IF(ISERROR(AVERAGE(Calculations!C14:L14)),"",AVERAGE(Calculations!C14:L14))</f>
        <v>37</v>
      </c>
      <c r="N14" s="54">
        <f>IF(ISERROR(STDEV(Calculations!C14:L14)),"",IF(COUNT(Calculations!C14:L14)&lt;3,"N/A",STDEV(Calculations!C14:L14)))</f>
        <v>0</v>
      </c>
      <c r="O14" s="71" t="s">
        <v>12</v>
      </c>
      <c r="P14" s="72" t="str">
        <f>'Array Table'!B13</f>
        <v>GES</v>
      </c>
      <c r="Q14" s="70">
        <f>IF(SUM('Test Sample Data'!C$3:C$98)&gt;10,IF(AND(ISNUMBER('Test Sample Data'!C14),'Test Sample Data'!C14&lt;37,'Test Sample Data'!C14&gt;0),'Test Sample Data'!C14,37),"")</f>
        <v>37</v>
      </c>
      <c r="R14" s="70" t="str">
        <f>IF(SUM('Test Sample Data'!D$3:D$98)&gt;10,IF(AND(ISNUMBER('Test Sample Data'!D14),'Test Sample Data'!D14&lt;37,'Test Sample Data'!D14&gt;0),'Test Sample Data'!D14,37),"")</f>
        <v/>
      </c>
      <c r="S14" s="70" t="str">
        <f>IF(SUM('Test Sample Data'!E$3:E$98)&gt;10,IF(AND(ISNUMBER('Test Sample Data'!E14),'Test Sample Data'!E14&lt;37,'Test Sample Data'!E14&gt;0),'Test Sample Data'!E14,37),"")</f>
        <v/>
      </c>
      <c r="T14" s="70" t="str">
        <f>IF(SUM('Test Sample Data'!F$3:F$98)&gt;10,IF(AND(ISNUMBER('Test Sample Data'!F14),'Test Sample Data'!F14&lt;37,'Test Sample Data'!F14&gt;0),'Test Sample Data'!F14,37),"")</f>
        <v/>
      </c>
      <c r="U14" s="70" t="str">
        <f>IF(SUM('Test Sample Data'!G$3:G$98)&gt;10,IF(AND(ISNUMBER('Test Sample Data'!G14),'Test Sample Data'!G14&lt;37,'Test Sample Data'!G14&gt;0),'Test Sample Data'!G14,37),"")</f>
        <v/>
      </c>
      <c r="V14" s="70" t="str">
        <f>IF(SUM('Test Sample Data'!H$3:H$98)&gt;10,IF(AND(ISNUMBER('Test Sample Data'!H14),'Test Sample Data'!H14&lt;37,'Test Sample Data'!H14&gt;0),'Test Sample Data'!H14,37),"")</f>
        <v/>
      </c>
      <c r="W14" s="70" t="str">
        <f>IF(SUM('Test Sample Data'!I$3:I$98)&gt;10,IF(AND(ISNUMBER('Test Sample Data'!I14),'Test Sample Data'!I14&lt;37,'Test Sample Data'!I14&gt;0),'Test Sample Data'!I14,37),"")</f>
        <v/>
      </c>
      <c r="X14" s="70" t="str">
        <f>IF(SUM('Test Sample Data'!J$3:J$98)&gt;10,IF(AND(ISNUMBER('Test Sample Data'!J14),'Test Sample Data'!J14&lt;37,'Test Sample Data'!J14&gt;0),'Test Sample Data'!J14,37),"")</f>
        <v/>
      </c>
      <c r="Y14" s="70" t="str">
        <f>IF(SUM('Test Sample Data'!K$3:K$98)&gt;10,IF(AND(ISNUMBER('Test Sample Data'!K14),'Test Sample Data'!K14&lt;37,'Test Sample Data'!K14&gt;0),'Test Sample Data'!K14,37),"")</f>
        <v/>
      </c>
      <c r="Z14" s="70" t="str">
        <f>IF(SUM('Test Sample Data'!L$3:L$98)&gt;10,IF(AND(ISNUMBER('Test Sample Data'!L14),'Test Sample Data'!L14&lt;37,'Test Sample Data'!L14&gt;0),'Test Sample Data'!L14,37),"")</f>
        <v/>
      </c>
      <c r="AA14" s="54">
        <f>IF(ISERROR(AVERAGE(Calculations!Q14:Z14)),"",AVERAGE(Calculations!Q14:Z14))</f>
        <v>37</v>
      </c>
      <c r="AB14" s="54" t="str">
        <f>IF(ISERROR(STDEV(Calculations!Q14:Z14)),"",IF(COUNT(Calculations!Q14:Z14)&lt;3,"N/A",STDEV(Calculations!Q14:Z14)))</f>
        <v/>
      </c>
      <c r="AC14" s="71" t="s">
        <v>12</v>
      </c>
      <c r="AD14" s="72" t="str">
        <f>'Array Table'!B13</f>
        <v>GES</v>
      </c>
      <c r="AE14" s="70">
        <f t="shared" si="2"/>
        <v>8.8333333333333321</v>
      </c>
      <c r="AF14" s="70">
        <f t="shared" si="3"/>
        <v>6.8333333333333321</v>
      </c>
      <c r="AG14" s="70">
        <f t="shared" si="4"/>
        <v>9.1666666666666679</v>
      </c>
      <c r="AH14" s="70" t="str">
        <f t="shared" si="5"/>
        <v/>
      </c>
      <c r="AI14" s="70" t="str">
        <f t="shared" si="6"/>
        <v/>
      </c>
      <c r="AJ14" s="70" t="str">
        <f t="shared" si="7"/>
        <v/>
      </c>
      <c r="AK14" s="70" t="str">
        <f t="shared" si="8"/>
        <v/>
      </c>
      <c r="AL14" s="70" t="str">
        <f t="shared" si="9"/>
        <v/>
      </c>
      <c r="AM14" s="70" t="str">
        <f t="shared" si="10"/>
        <v/>
      </c>
      <c r="AN14" s="70" t="str">
        <f t="shared" si="11"/>
        <v/>
      </c>
      <c r="AO14" s="70">
        <f t="shared" si="12"/>
        <v>8.2777777777777768</v>
      </c>
      <c r="AP14" s="71" t="s">
        <v>12</v>
      </c>
      <c r="AQ14" s="70">
        <f t="shared" si="13"/>
        <v>6.1699999999999982</v>
      </c>
      <c r="AR14" s="70" t="str">
        <f t="shared" si="14"/>
        <v/>
      </c>
      <c r="AS14" s="70" t="str">
        <f t="shared" si="15"/>
        <v/>
      </c>
      <c r="AT14" s="70" t="str">
        <f t="shared" si="16"/>
        <v/>
      </c>
      <c r="AU14" s="70" t="str">
        <f t="shared" si="17"/>
        <v/>
      </c>
      <c r="AV14" s="70" t="str">
        <f t="shared" si="18"/>
        <v/>
      </c>
      <c r="AW14" s="70" t="str">
        <f t="shared" si="19"/>
        <v/>
      </c>
      <c r="AX14" s="70" t="str">
        <f t="shared" si="20"/>
        <v/>
      </c>
      <c r="AY14" s="70" t="str">
        <f t="shared" si="21"/>
        <v/>
      </c>
      <c r="AZ14" s="70" t="str">
        <f t="shared" si="22"/>
        <v/>
      </c>
      <c r="BA14" s="70">
        <f t="shared" si="23"/>
        <v>6.1699999999999982</v>
      </c>
      <c r="BB14" s="71" t="s">
        <v>12</v>
      </c>
      <c r="BC14" s="72" t="str">
        <f>'Array Table'!B13</f>
        <v>GES</v>
      </c>
      <c r="BD14" s="73">
        <f t="shared" si="26"/>
        <v>4.3102686066986955</v>
      </c>
      <c r="BE14" s="74">
        <f t="shared" si="24"/>
        <v>4.3102686066986955</v>
      </c>
      <c r="BF14" s="73">
        <f t="shared" si="25"/>
        <v>0.63450433530508044</v>
      </c>
    </row>
    <row r="15" spans="1:58" x14ac:dyDescent="0.25">
      <c r="A15" s="71" t="s">
        <v>13</v>
      </c>
      <c r="B15" s="72" t="str">
        <f>'Array Table'!B14</f>
        <v>IMI &amp; NMC-A</v>
      </c>
      <c r="C15" s="70">
        <f>IF(SUM('Control Sample Data'!C$3:C$98)&gt;10,IF(AND(ISNUMBER('Control Sample Data'!C15),'Control Sample Data'!C15&lt;37,'Control Sample Data'!C15&gt;0),'Control Sample Data'!C15,37),"")</f>
        <v>37</v>
      </c>
      <c r="D15" s="70">
        <f>IF(SUM('Control Sample Data'!D$3:D$98)&gt;10,IF(AND(ISNUMBER('Control Sample Data'!D15),'Control Sample Data'!D15&lt;37,'Control Sample Data'!D15&gt;0),'Control Sample Data'!D15,37),"")</f>
        <v>36</v>
      </c>
      <c r="E15" s="70">
        <f>IF(SUM('Control Sample Data'!E$3:E$98)&gt;10,IF(AND(ISNUMBER('Control Sample Data'!E15),'Control Sample Data'!E15&lt;37,'Control Sample Data'!E15&gt;0),'Control Sample Data'!E15,37),"")</f>
        <v>37</v>
      </c>
      <c r="F15" s="70" t="str">
        <f>IF(SUM('Control Sample Data'!F$3:F$98)&gt;10,IF(AND(ISNUMBER('Control Sample Data'!F15),'Control Sample Data'!F15&lt;37,'Control Sample Data'!F15&gt;0),'Control Sample Data'!F15,37),"")</f>
        <v/>
      </c>
      <c r="G15" s="70" t="str">
        <f>IF(SUM('Control Sample Data'!G$3:G$98)&gt;10,IF(AND(ISNUMBER('Control Sample Data'!G15),'Control Sample Data'!G15&lt;37,'Control Sample Data'!G15&gt;0),'Control Sample Data'!G15,37),"")</f>
        <v/>
      </c>
      <c r="H15" s="70" t="str">
        <f>IF(SUM('Control Sample Data'!H$3:H$98)&gt;10,IF(AND(ISNUMBER('Control Sample Data'!H15),'Control Sample Data'!H15&lt;37,'Control Sample Data'!H15&gt;0),'Control Sample Data'!H15,37),"")</f>
        <v/>
      </c>
      <c r="I15" s="70" t="str">
        <f>IF(SUM('Control Sample Data'!I$3:I$98)&gt;10,IF(AND(ISNUMBER('Control Sample Data'!I15),'Control Sample Data'!I15&lt;37,'Control Sample Data'!I15&gt;0),'Control Sample Data'!I15,37),"")</f>
        <v/>
      </c>
      <c r="J15" s="70" t="str">
        <f>IF(SUM('Control Sample Data'!J$3:J$98)&gt;10,IF(AND(ISNUMBER('Control Sample Data'!J15),'Control Sample Data'!J15&lt;37,'Control Sample Data'!J15&gt;0),'Control Sample Data'!J15,37),"")</f>
        <v/>
      </c>
      <c r="K15" s="70" t="str">
        <f>IF(SUM('Control Sample Data'!K$3:K$98)&gt;10,IF(AND(ISNUMBER('Control Sample Data'!K15),'Control Sample Data'!K15&lt;37,'Control Sample Data'!K15&gt;0),'Control Sample Data'!K15,37),"")</f>
        <v/>
      </c>
      <c r="L15" s="70" t="str">
        <f>IF(SUM('Control Sample Data'!L$3:L$98)&gt;10,IF(AND(ISNUMBER('Control Sample Data'!L15),'Control Sample Data'!L15&lt;37,'Control Sample Data'!L15&gt;0),'Control Sample Data'!L15,37),"")</f>
        <v/>
      </c>
      <c r="M15" s="54">
        <f>IF(ISERROR(AVERAGE(Calculations!C15:L15)),"",AVERAGE(Calculations!C15:L15))</f>
        <v>36.666666666666664</v>
      </c>
      <c r="N15" s="54">
        <f>IF(ISERROR(STDEV(Calculations!C15:L15)),"",IF(COUNT(Calculations!C15:L15)&lt;3,"N/A",STDEV(Calculations!C15:L15)))</f>
        <v>0.57735026918962584</v>
      </c>
      <c r="O15" s="71" t="s">
        <v>13</v>
      </c>
      <c r="P15" s="72" t="str">
        <f>'Array Table'!B14</f>
        <v>IMI &amp; NMC-A</v>
      </c>
      <c r="Q15" s="70">
        <f>IF(SUM('Test Sample Data'!C$3:C$98)&gt;10,IF(AND(ISNUMBER('Test Sample Data'!C15),'Test Sample Data'!C15&lt;37,'Test Sample Data'!C15&gt;0),'Test Sample Data'!C15,37),"")</f>
        <v>35.840000000000003</v>
      </c>
      <c r="R15" s="70" t="str">
        <f>IF(SUM('Test Sample Data'!D$3:D$98)&gt;10,IF(AND(ISNUMBER('Test Sample Data'!D15),'Test Sample Data'!D15&lt;37,'Test Sample Data'!D15&gt;0),'Test Sample Data'!D15,37),"")</f>
        <v/>
      </c>
      <c r="S15" s="70" t="str">
        <f>IF(SUM('Test Sample Data'!E$3:E$98)&gt;10,IF(AND(ISNUMBER('Test Sample Data'!E15),'Test Sample Data'!E15&lt;37,'Test Sample Data'!E15&gt;0),'Test Sample Data'!E15,37),"")</f>
        <v/>
      </c>
      <c r="T15" s="70" t="str">
        <f>IF(SUM('Test Sample Data'!F$3:F$98)&gt;10,IF(AND(ISNUMBER('Test Sample Data'!F15),'Test Sample Data'!F15&lt;37,'Test Sample Data'!F15&gt;0),'Test Sample Data'!F15,37),"")</f>
        <v/>
      </c>
      <c r="U15" s="70" t="str">
        <f>IF(SUM('Test Sample Data'!G$3:G$98)&gt;10,IF(AND(ISNUMBER('Test Sample Data'!G15),'Test Sample Data'!G15&lt;37,'Test Sample Data'!G15&gt;0),'Test Sample Data'!G15,37),"")</f>
        <v/>
      </c>
      <c r="V15" s="70" t="str">
        <f>IF(SUM('Test Sample Data'!H$3:H$98)&gt;10,IF(AND(ISNUMBER('Test Sample Data'!H15),'Test Sample Data'!H15&lt;37,'Test Sample Data'!H15&gt;0),'Test Sample Data'!H15,37),"")</f>
        <v/>
      </c>
      <c r="W15" s="70" t="str">
        <f>IF(SUM('Test Sample Data'!I$3:I$98)&gt;10,IF(AND(ISNUMBER('Test Sample Data'!I15),'Test Sample Data'!I15&lt;37,'Test Sample Data'!I15&gt;0),'Test Sample Data'!I15,37),"")</f>
        <v/>
      </c>
      <c r="X15" s="70" t="str">
        <f>IF(SUM('Test Sample Data'!J$3:J$98)&gt;10,IF(AND(ISNUMBER('Test Sample Data'!J15),'Test Sample Data'!J15&lt;37,'Test Sample Data'!J15&gt;0),'Test Sample Data'!J15,37),"")</f>
        <v/>
      </c>
      <c r="Y15" s="70" t="str">
        <f>IF(SUM('Test Sample Data'!K$3:K$98)&gt;10,IF(AND(ISNUMBER('Test Sample Data'!K15),'Test Sample Data'!K15&lt;37,'Test Sample Data'!K15&gt;0),'Test Sample Data'!K15,37),"")</f>
        <v/>
      </c>
      <c r="Z15" s="70" t="str">
        <f>IF(SUM('Test Sample Data'!L$3:L$98)&gt;10,IF(AND(ISNUMBER('Test Sample Data'!L15),'Test Sample Data'!L15&lt;37,'Test Sample Data'!L15&gt;0),'Test Sample Data'!L15,37),"")</f>
        <v/>
      </c>
      <c r="AA15" s="54">
        <f>IF(ISERROR(AVERAGE(Calculations!Q15:Z15)),"",AVERAGE(Calculations!Q15:Z15))</f>
        <v>35.840000000000003</v>
      </c>
      <c r="AB15" s="54" t="str">
        <f>IF(ISERROR(STDEV(Calculations!Q15:Z15)),"",IF(COUNT(Calculations!Q15:Z15)&lt;3,"N/A",STDEV(Calculations!Q15:Z15)))</f>
        <v/>
      </c>
      <c r="AC15" s="71" t="s">
        <v>13</v>
      </c>
      <c r="AD15" s="72" t="str">
        <f>'Array Table'!B14</f>
        <v>IMI &amp; NMC-A</v>
      </c>
      <c r="AE15" s="70">
        <f t="shared" si="2"/>
        <v>8.8333333333333321</v>
      </c>
      <c r="AF15" s="70">
        <f t="shared" si="3"/>
        <v>5.8333333333333321</v>
      </c>
      <c r="AG15" s="70">
        <f t="shared" si="4"/>
        <v>9.1666666666666679</v>
      </c>
      <c r="AH15" s="70" t="str">
        <f t="shared" si="5"/>
        <v/>
      </c>
      <c r="AI15" s="70" t="str">
        <f t="shared" si="6"/>
        <v/>
      </c>
      <c r="AJ15" s="70" t="str">
        <f t="shared" si="7"/>
        <v/>
      </c>
      <c r="AK15" s="70" t="str">
        <f t="shared" si="8"/>
        <v/>
      </c>
      <c r="AL15" s="70" t="str">
        <f t="shared" si="9"/>
        <v/>
      </c>
      <c r="AM15" s="70" t="str">
        <f t="shared" si="10"/>
        <v/>
      </c>
      <c r="AN15" s="70" t="str">
        <f t="shared" si="11"/>
        <v/>
      </c>
      <c r="AO15" s="70">
        <f t="shared" si="12"/>
        <v>7.9444444444444438</v>
      </c>
      <c r="AP15" s="71" t="s">
        <v>13</v>
      </c>
      <c r="AQ15" s="70">
        <f t="shared" si="13"/>
        <v>5.0100000000000016</v>
      </c>
      <c r="AR15" s="70" t="str">
        <f t="shared" si="14"/>
        <v/>
      </c>
      <c r="AS15" s="70" t="str">
        <f t="shared" si="15"/>
        <v/>
      </c>
      <c r="AT15" s="70" t="str">
        <f t="shared" si="16"/>
        <v/>
      </c>
      <c r="AU15" s="70" t="str">
        <f t="shared" si="17"/>
        <v/>
      </c>
      <c r="AV15" s="70" t="str">
        <f t="shared" si="18"/>
        <v/>
      </c>
      <c r="AW15" s="70" t="str">
        <f t="shared" si="19"/>
        <v/>
      </c>
      <c r="AX15" s="70" t="str">
        <f t="shared" si="20"/>
        <v/>
      </c>
      <c r="AY15" s="70" t="str">
        <f t="shared" si="21"/>
        <v/>
      </c>
      <c r="AZ15" s="70" t="str">
        <f t="shared" si="22"/>
        <v/>
      </c>
      <c r="BA15" s="70">
        <f t="shared" si="23"/>
        <v>5.0100000000000016</v>
      </c>
      <c r="BB15" s="71" t="s">
        <v>13</v>
      </c>
      <c r="BC15" s="72" t="str">
        <f>'Array Table'!B14</f>
        <v>IMI &amp; NMC-A</v>
      </c>
      <c r="BD15" s="73">
        <f t="shared" si="26"/>
        <v>7.6446181708016354</v>
      </c>
      <c r="BE15" s="74">
        <f t="shared" si="24"/>
        <v>7.6446181708016354</v>
      </c>
      <c r="BF15" s="73">
        <f t="shared" si="25"/>
        <v>0.88335579838730416</v>
      </c>
    </row>
    <row r="16" spans="1:58" x14ac:dyDescent="0.25">
      <c r="A16" s="71" t="s">
        <v>14</v>
      </c>
      <c r="B16" s="72" t="str">
        <f>'Array Table'!B15</f>
        <v>KPC</v>
      </c>
      <c r="C16" s="70">
        <f>IF(SUM('Control Sample Data'!C$3:C$98)&gt;10,IF(AND(ISNUMBER('Control Sample Data'!C16),'Control Sample Data'!C16&lt;37,'Control Sample Data'!C16&gt;0),'Control Sample Data'!C16,37),"")</f>
        <v>37</v>
      </c>
      <c r="D16" s="70">
        <f>IF(SUM('Control Sample Data'!D$3:D$98)&gt;10,IF(AND(ISNUMBER('Control Sample Data'!D16),'Control Sample Data'!D16&lt;37,'Control Sample Data'!D16&gt;0),'Control Sample Data'!D16,37),"")</f>
        <v>37</v>
      </c>
      <c r="E16" s="70">
        <f>IF(SUM('Control Sample Data'!E$3:E$98)&gt;10,IF(AND(ISNUMBER('Control Sample Data'!E16),'Control Sample Data'!E16&lt;37,'Control Sample Data'!E16&gt;0),'Control Sample Data'!E16,37),"")</f>
        <v>37</v>
      </c>
      <c r="F16" s="70" t="str">
        <f>IF(SUM('Control Sample Data'!F$3:F$98)&gt;10,IF(AND(ISNUMBER('Control Sample Data'!F16),'Control Sample Data'!F16&lt;37,'Control Sample Data'!F16&gt;0),'Control Sample Data'!F16,37),"")</f>
        <v/>
      </c>
      <c r="G16" s="70" t="str">
        <f>IF(SUM('Control Sample Data'!G$3:G$98)&gt;10,IF(AND(ISNUMBER('Control Sample Data'!G16),'Control Sample Data'!G16&lt;37,'Control Sample Data'!G16&gt;0),'Control Sample Data'!G16,37),"")</f>
        <v/>
      </c>
      <c r="H16" s="70" t="str">
        <f>IF(SUM('Control Sample Data'!H$3:H$98)&gt;10,IF(AND(ISNUMBER('Control Sample Data'!H16),'Control Sample Data'!H16&lt;37,'Control Sample Data'!H16&gt;0),'Control Sample Data'!H16,37),"")</f>
        <v/>
      </c>
      <c r="I16" s="70" t="str">
        <f>IF(SUM('Control Sample Data'!I$3:I$98)&gt;10,IF(AND(ISNUMBER('Control Sample Data'!I16),'Control Sample Data'!I16&lt;37,'Control Sample Data'!I16&gt;0),'Control Sample Data'!I16,37),"")</f>
        <v/>
      </c>
      <c r="J16" s="70" t="str">
        <f>IF(SUM('Control Sample Data'!J$3:J$98)&gt;10,IF(AND(ISNUMBER('Control Sample Data'!J16),'Control Sample Data'!J16&lt;37,'Control Sample Data'!J16&gt;0),'Control Sample Data'!J16,37),"")</f>
        <v/>
      </c>
      <c r="K16" s="70" t="str">
        <f>IF(SUM('Control Sample Data'!K$3:K$98)&gt;10,IF(AND(ISNUMBER('Control Sample Data'!K16),'Control Sample Data'!K16&lt;37,'Control Sample Data'!K16&gt;0),'Control Sample Data'!K16,37),"")</f>
        <v/>
      </c>
      <c r="L16" s="70" t="str">
        <f>IF(SUM('Control Sample Data'!L$3:L$98)&gt;10,IF(AND(ISNUMBER('Control Sample Data'!L16),'Control Sample Data'!L16&lt;37,'Control Sample Data'!L16&gt;0),'Control Sample Data'!L16,37),"")</f>
        <v/>
      </c>
      <c r="M16" s="54">
        <f>IF(ISERROR(AVERAGE(Calculations!C16:L16)),"",AVERAGE(Calculations!C16:L16))</f>
        <v>37</v>
      </c>
      <c r="N16" s="54">
        <f>IF(ISERROR(STDEV(Calculations!C16:L16)),"",IF(COUNT(Calculations!C16:L16)&lt;3,"N/A",STDEV(Calculations!C16:L16)))</f>
        <v>0</v>
      </c>
      <c r="O16" s="71" t="s">
        <v>14</v>
      </c>
      <c r="P16" s="72" t="str">
        <f>'Array Table'!B15</f>
        <v>KPC</v>
      </c>
      <c r="Q16" s="70">
        <f>IF(SUM('Test Sample Data'!C$3:C$98)&gt;10,IF(AND(ISNUMBER('Test Sample Data'!C16),'Test Sample Data'!C16&lt;37,'Test Sample Data'!C16&gt;0),'Test Sample Data'!C16,37),"")</f>
        <v>37</v>
      </c>
      <c r="R16" s="70" t="str">
        <f>IF(SUM('Test Sample Data'!D$3:D$98)&gt;10,IF(AND(ISNUMBER('Test Sample Data'!D16),'Test Sample Data'!D16&lt;37,'Test Sample Data'!D16&gt;0),'Test Sample Data'!D16,37),"")</f>
        <v/>
      </c>
      <c r="S16" s="70" t="str">
        <f>IF(SUM('Test Sample Data'!E$3:E$98)&gt;10,IF(AND(ISNUMBER('Test Sample Data'!E16),'Test Sample Data'!E16&lt;37,'Test Sample Data'!E16&gt;0),'Test Sample Data'!E16,37),"")</f>
        <v/>
      </c>
      <c r="T16" s="70" t="str">
        <f>IF(SUM('Test Sample Data'!F$3:F$98)&gt;10,IF(AND(ISNUMBER('Test Sample Data'!F16),'Test Sample Data'!F16&lt;37,'Test Sample Data'!F16&gt;0),'Test Sample Data'!F16,37),"")</f>
        <v/>
      </c>
      <c r="U16" s="70" t="str">
        <f>IF(SUM('Test Sample Data'!G$3:G$98)&gt;10,IF(AND(ISNUMBER('Test Sample Data'!G16),'Test Sample Data'!G16&lt;37,'Test Sample Data'!G16&gt;0),'Test Sample Data'!G16,37),"")</f>
        <v/>
      </c>
      <c r="V16" s="70" t="str">
        <f>IF(SUM('Test Sample Data'!H$3:H$98)&gt;10,IF(AND(ISNUMBER('Test Sample Data'!H16),'Test Sample Data'!H16&lt;37,'Test Sample Data'!H16&gt;0),'Test Sample Data'!H16,37),"")</f>
        <v/>
      </c>
      <c r="W16" s="70" t="str">
        <f>IF(SUM('Test Sample Data'!I$3:I$98)&gt;10,IF(AND(ISNUMBER('Test Sample Data'!I16),'Test Sample Data'!I16&lt;37,'Test Sample Data'!I16&gt;0),'Test Sample Data'!I16,37),"")</f>
        <v/>
      </c>
      <c r="X16" s="70" t="str">
        <f>IF(SUM('Test Sample Data'!J$3:J$98)&gt;10,IF(AND(ISNUMBER('Test Sample Data'!J16),'Test Sample Data'!J16&lt;37,'Test Sample Data'!J16&gt;0),'Test Sample Data'!J16,37),"")</f>
        <v/>
      </c>
      <c r="Y16" s="70" t="str">
        <f>IF(SUM('Test Sample Data'!K$3:K$98)&gt;10,IF(AND(ISNUMBER('Test Sample Data'!K16),'Test Sample Data'!K16&lt;37,'Test Sample Data'!K16&gt;0),'Test Sample Data'!K16,37),"")</f>
        <v/>
      </c>
      <c r="Z16" s="70" t="str">
        <f>IF(SUM('Test Sample Data'!L$3:L$98)&gt;10,IF(AND(ISNUMBER('Test Sample Data'!L16),'Test Sample Data'!L16&lt;37,'Test Sample Data'!L16&gt;0),'Test Sample Data'!L16,37),"")</f>
        <v/>
      </c>
      <c r="AA16" s="54">
        <f>IF(ISERROR(AVERAGE(Calculations!Q16:Z16)),"",AVERAGE(Calculations!Q16:Z16))</f>
        <v>37</v>
      </c>
      <c r="AB16" s="54" t="str">
        <f>IF(ISERROR(STDEV(Calculations!Q16:Z16)),"",IF(COUNT(Calculations!Q16:Z16)&lt;3,"N/A",STDEV(Calculations!Q16:Z16)))</f>
        <v/>
      </c>
      <c r="AC16" s="71" t="s">
        <v>14</v>
      </c>
      <c r="AD16" s="72" t="str">
        <f>'Array Table'!B15</f>
        <v>KPC</v>
      </c>
      <c r="AE16" s="70">
        <f t="shared" si="2"/>
        <v>8.8333333333333321</v>
      </c>
      <c r="AF16" s="70">
        <f t="shared" si="3"/>
        <v>6.8333333333333321</v>
      </c>
      <c r="AG16" s="70">
        <f t="shared" si="4"/>
        <v>9.1666666666666679</v>
      </c>
      <c r="AH16" s="70" t="str">
        <f t="shared" si="5"/>
        <v/>
      </c>
      <c r="AI16" s="70" t="str">
        <f t="shared" si="6"/>
        <v/>
      </c>
      <c r="AJ16" s="70" t="str">
        <f t="shared" si="7"/>
        <v/>
      </c>
      <c r="AK16" s="70" t="str">
        <f t="shared" si="8"/>
        <v/>
      </c>
      <c r="AL16" s="70" t="str">
        <f t="shared" si="9"/>
        <v/>
      </c>
      <c r="AM16" s="70" t="str">
        <f t="shared" si="10"/>
        <v/>
      </c>
      <c r="AN16" s="70" t="str">
        <f t="shared" si="11"/>
        <v/>
      </c>
      <c r="AO16" s="70">
        <f t="shared" si="12"/>
        <v>8.2777777777777768</v>
      </c>
      <c r="AP16" s="71" t="s">
        <v>14</v>
      </c>
      <c r="AQ16" s="70">
        <f t="shared" si="13"/>
        <v>6.1699999999999982</v>
      </c>
      <c r="AR16" s="70" t="str">
        <f t="shared" si="14"/>
        <v/>
      </c>
      <c r="AS16" s="70" t="str">
        <f t="shared" si="15"/>
        <v/>
      </c>
      <c r="AT16" s="70" t="str">
        <f t="shared" si="16"/>
        <v/>
      </c>
      <c r="AU16" s="70" t="str">
        <f t="shared" si="17"/>
        <v/>
      </c>
      <c r="AV16" s="70" t="str">
        <f t="shared" si="18"/>
        <v/>
      </c>
      <c r="AW16" s="70" t="str">
        <f t="shared" si="19"/>
        <v/>
      </c>
      <c r="AX16" s="70" t="str">
        <f t="shared" si="20"/>
        <v/>
      </c>
      <c r="AY16" s="70" t="str">
        <f t="shared" si="21"/>
        <v/>
      </c>
      <c r="AZ16" s="70" t="str">
        <f t="shared" si="22"/>
        <v/>
      </c>
      <c r="BA16" s="70">
        <f t="shared" si="23"/>
        <v>6.1699999999999982</v>
      </c>
      <c r="BB16" s="71" t="s">
        <v>14</v>
      </c>
      <c r="BC16" s="72" t="str">
        <f>'Array Table'!B15</f>
        <v>KPC</v>
      </c>
      <c r="BD16" s="73">
        <f t="shared" si="26"/>
        <v>4.3102686066986955</v>
      </c>
      <c r="BE16" s="74">
        <f t="shared" si="24"/>
        <v>4.3102686066986955</v>
      </c>
      <c r="BF16" s="73">
        <f t="shared" si="25"/>
        <v>0.63450433530508044</v>
      </c>
    </row>
    <row r="17" spans="1:58" x14ac:dyDescent="0.25">
      <c r="A17" s="71" t="s">
        <v>15</v>
      </c>
      <c r="B17" s="72" t="str">
        <f>'Array Table'!B16</f>
        <v>Per-1 group</v>
      </c>
      <c r="C17" s="70">
        <f>IF(SUM('Control Sample Data'!C$3:C$98)&gt;10,IF(AND(ISNUMBER('Control Sample Data'!C17),'Control Sample Data'!C17&lt;37,'Control Sample Data'!C17&gt;0),'Control Sample Data'!C17,37),"")</f>
        <v>37</v>
      </c>
      <c r="D17" s="70">
        <f>IF(SUM('Control Sample Data'!D$3:D$98)&gt;10,IF(AND(ISNUMBER('Control Sample Data'!D17),'Control Sample Data'!D17&lt;37,'Control Sample Data'!D17&gt;0),'Control Sample Data'!D17,37),"")</f>
        <v>37</v>
      </c>
      <c r="E17" s="70">
        <f>IF(SUM('Control Sample Data'!E$3:E$98)&gt;10,IF(AND(ISNUMBER('Control Sample Data'!E17),'Control Sample Data'!E17&lt;37,'Control Sample Data'!E17&gt;0),'Control Sample Data'!E17,37),"")</f>
        <v>37</v>
      </c>
      <c r="F17" s="70" t="str">
        <f>IF(SUM('Control Sample Data'!F$3:F$98)&gt;10,IF(AND(ISNUMBER('Control Sample Data'!F17),'Control Sample Data'!F17&lt;37,'Control Sample Data'!F17&gt;0),'Control Sample Data'!F17,37),"")</f>
        <v/>
      </c>
      <c r="G17" s="70" t="str">
        <f>IF(SUM('Control Sample Data'!G$3:G$98)&gt;10,IF(AND(ISNUMBER('Control Sample Data'!G17),'Control Sample Data'!G17&lt;37,'Control Sample Data'!G17&gt;0),'Control Sample Data'!G17,37),"")</f>
        <v/>
      </c>
      <c r="H17" s="70" t="str">
        <f>IF(SUM('Control Sample Data'!H$3:H$98)&gt;10,IF(AND(ISNUMBER('Control Sample Data'!H17),'Control Sample Data'!H17&lt;37,'Control Sample Data'!H17&gt;0),'Control Sample Data'!H17,37),"")</f>
        <v/>
      </c>
      <c r="I17" s="70" t="str">
        <f>IF(SUM('Control Sample Data'!I$3:I$98)&gt;10,IF(AND(ISNUMBER('Control Sample Data'!I17),'Control Sample Data'!I17&lt;37,'Control Sample Data'!I17&gt;0),'Control Sample Data'!I17,37),"")</f>
        <v/>
      </c>
      <c r="J17" s="70" t="str">
        <f>IF(SUM('Control Sample Data'!J$3:J$98)&gt;10,IF(AND(ISNUMBER('Control Sample Data'!J17),'Control Sample Data'!J17&lt;37,'Control Sample Data'!J17&gt;0),'Control Sample Data'!J17,37),"")</f>
        <v/>
      </c>
      <c r="K17" s="70" t="str">
        <f>IF(SUM('Control Sample Data'!K$3:K$98)&gt;10,IF(AND(ISNUMBER('Control Sample Data'!K17),'Control Sample Data'!K17&lt;37,'Control Sample Data'!K17&gt;0),'Control Sample Data'!K17,37),"")</f>
        <v/>
      </c>
      <c r="L17" s="70" t="str">
        <f>IF(SUM('Control Sample Data'!L$3:L$98)&gt;10,IF(AND(ISNUMBER('Control Sample Data'!L17),'Control Sample Data'!L17&lt;37,'Control Sample Data'!L17&gt;0),'Control Sample Data'!L17,37),"")</f>
        <v/>
      </c>
      <c r="M17" s="54">
        <f>IF(ISERROR(AVERAGE(Calculations!C17:L17)),"",AVERAGE(Calculations!C17:L17))</f>
        <v>37</v>
      </c>
      <c r="N17" s="54">
        <f>IF(ISERROR(STDEV(Calculations!C17:L17)),"",IF(COUNT(Calculations!C17:L17)&lt;3,"N/A",STDEV(Calculations!C17:L17)))</f>
        <v>0</v>
      </c>
      <c r="O17" s="71" t="s">
        <v>15</v>
      </c>
      <c r="P17" s="72" t="str">
        <f>'Array Table'!B16</f>
        <v>Per-1 group</v>
      </c>
      <c r="Q17" s="70">
        <f>IF(SUM('Test Sample Data'!C$3:C$98)&gt;10,IF(AND(ISNUMBER('Test Sample Data'!C17),'Test Sample Data'!C17&lt;37,'Test Sample Data'!C17&gt;0),'Test Sample Data'!C17,37),"")</f>
        <v>37</v>
      </c>
      <c r="R17" s="70" t="str">
        <f>IF(SUM('Test Sample Data'!D$3:D$98)&gt;10,IF(AND(ISNUMBER('Test Sample Data'!D17),'Test Sample Data'!D17&lt;37,'Test Sample Data'!D17&gt;0),'Test Sample Data'!D17,37),"")</f>
        <v/>
      </c>
      <c r="S17" s="70" t="str">
        <f>IF(SUM('Test Sample Data'!E$3:E$98)&gt;10,IF(AND(ISNUMBER('Test Sample Data'!E17),'Test Sample Data'!E17&lt;37,'Test Sample Data'!E17&gt;0),'Test Sample Data'!E17,37),"")</f>
        <v/>
      </c>
      <c r="T17" s="70" t="str">
        <f>IF(SUM('Test Sample Data'!F$3:F$98)&gt;10,IF(AND(ISNUMBER('Test Sample Data'!F17),'Test Sample Data'!F17&lt;37,'Test Sample Data'!F17&gt;0),'Test Sample Data'!F17,37),"")</f>
        <v/>
      </c>
      <c r="U17" s="70" t="str">
        <f>IF(SUM('Test Sample Data'!G$3:G$98)&gt;10,IF(AND(ISNUMBER('Test Sample Data'!G17),'Test Sample Data'!G17&lt;37,'Test Sample Data'!G17&gt;0),'Test Sample Data'!G17,37),"")</f>
        <v/>
      </c>
      <c r="V17" s="70" t="str">
        <f>IF(SUM('Test Sample Data'!H$3:H$98)&gt;10,IF(AND(ISNUMBER('Test Sample Data'!H17),'Test Sample Data'!H17&lt;37,'Test Sample Data'!H17&gt;0),'Test Sample Data'!H17,37),"")</f>
        <v/>
      </c>
      <c r="W17" s="70" t="str">
        <f>IF(SUM('Test Sample Data'!I$3:I$98)&gt;10,IF(AND(ISNUMBER('Test Sample Data'!I17),'Test Sample Data'!I17&lt;37,'Test Sample Data'!I17&gt;0),'Test Sample Data'!I17,37),"")</f>
        <v/>
      </c>
      <c r="X17" s="70" t="str">
        <f>IF(SUM('Test Sample Data'!J$3:J$98)&gt;10,IF(AND(ISNUMBER('Test Sample Data'!J17),'Test Sample Data'!J17&lt;37,'Test Sample Data'!J17&gt;0),'Test Sample Data'!J17,37),"")</f>
        <v/>
      </c>
      <c r="Y17" s="70" t="str">
        <f>IF(SUM('Test Sample Data'!K$3:K$98)&gt;10,IF(AND(ISNUMBER('Test Sample Data'!K17),'Test Sample Data'!K17&lt;37,'Test Sample Data'!K17&gt;0),'Test Sample Data'!K17,37),"")</f>
        <v/>
      </c>
      <c r="Z17" s="70" t="str">
        <f>IF(SUM('Test Sample Data'!L$3:L$98)&gt;10,IF(AND(ISNUMBER('Test Sample Data'!L17),'Test Sample Data'!L17&lt;37,'Test Sample Data'!L17&gt;0),'Test Sample Data'!L17,37),"")</f>
        <v/>
      </c>
      <c r="AA17" s="54">
        <f>IF(ISERROR(AVERAGE(Calculations!Q17:Z17)),"",AVERAGE(Calculations!Q17:Z17))</f>
        <v>37</v>
      </c>
      <c r="AB17" s="54" t="str">
        <f>IF(ISERROR(STDEV(Calculations!Q17:Z17)),"",IF(COUNT(Calculations!Q17:Z17)&lt;3,"N/A",STDEV(Calculations!Q17:Z17)))</f>
        <v/>
      </c>
      <c r="AC17" s="71" t="s">
        <v>15</v>
      </c>
      <c r="AD17" s="72" t="str">
        <f>'Array Table'!B16</f>
        <v>Per-1 group</v>
      </c>
      <c r="AE17" s="70">
        <f t="shared" si="2"/>
        <v>8.8333333333333321</v>
      </c>
      <c r="AF17" s="70">
        <f t="shared" si="3"/>
        <v>6.8333333333333321</v>
      </c>
      <c r="AG17" s="70">
        <f t="shared" si="4"/>
        <v>9.1666666666666679</v>
      </c>
      <c r="AH17" s="70" t="str">
        <f t="shared" si="5"/>
        <v/>
      </c>
      <c r="AI17" s="70" t="str">
        <f t="shared" si="6"/>
        <v/>
      </c>
      <c r="AJ17" s="70" t="str">
        <f t="shared" si="7"/>
        <v/>
      </c>
      <c r="AK17" s="70" t="str">
        <f t="shared" si="8"/>
        <v/>
      </c>
      <c r="AL17" s="70" t="str">
        <f t="shared" si="9"/>
        <v/>
      </c>
      <c r="AM17" s="70" t="str">
        <f t="shared" si="10"/>
        <v/>
      </c>
      <c r="AN17" s="70" t="str">
        <f t="shared" si="11"/>
        <v/>
      </c>
      <c r="AO17" s="70">
        <f t="shared" si="12"/>
        <v>8.2777777777777768</v>
      </c>
      <c r="AP17" s="71" t="s">
        <v>15</v>
      </c>
      <c r="AQ17" s="70">
        <f t="shared" si="13"/>
        <v>6.1699999999999982</v>
      </c>
      <c r="AR17" s="70" t="str">
        <f t="shared" si="14"/>
        <v/>
      </c>
      <c r="AS17" s="70" t="str">
        <f t="shared" si="15"/>
        <v/>
      </c>
      <c r="AT17" s="70" t="str">
        <f t="shared" si="16"/>
        <v/>
      </c>
      <c r="AU17" s="70" t="str">
        <f t="shared" si="17"/>
        <v/>
      </c>
      <c r="AV17" s="70" t="str">
        <f t="shared" si="18"/>
        <v/>
      </c>
      <c r="AW17" s="70" t="str">
        <f t="shared" si="19"/>
        <v/>
      </c>
      <c r="AX17" s="70" t="str">
        <f t="shared" si="20"/>
        <v/>
      </c>
      <c r="AY17" s="70" t="str">
        <f t="shared" si="21"/>
        <v/>
      </c>
      <c r="AZ17" s="70" t="str">
        <f t="shared" si="22"/>
        <v/>
      </c>
      <c r="BA17" s="70">
        <f t="shared" si="23"/>
        <v>6.1699999999999982</v>
      </c>
      <c r="BB17" s="71" t="s">
        <v>15</v>
      </c>
      <c r="BC17" s="72" t="str">
        <f>'Array Table'!B16</f>
        <v>Per-1 group</v>
      </c>
      <c r="BD17" s="73">
        <f t="shared" si="26"/>
        <v>4.3102686066986955</v>
      </c>
      <c r="BE17" s="74">
        <f t="shared" si="24"/>
        <v>4.3102686066986955</v>
      </c>
      <c r="BF17" s="73">
        <f t="shared" si="25"/>
        <v>0.63450433530508044</v>
      </c>
    </row>
    <row r="18" spans="1:58" x14ac:dyDescent="0.25">
      <c r="A18" s="71" t="s">
        <v>16</v>
      </c>
      <c r="B18" s="72" t="str">
        <f>'Array Table'!B17</f>
        <v>Per-2 group</v>
      </c>
      <c r="C18" s="70">
        <f>IF(SUM('Control Sample Data'!C$3:C$98)&gt;10,IF(AND(ISNUMBER('Control Sample Data'!C18),'Control Sample Data'!C18&lt;37,'Control Sample Data'!C18&gt;0),'Control Sample Data'!C18,37),"")</f>
        <v>37</v>
      </c>
      <c r="D18" s="70">
        <f>IF(SUM('Control Sample Data'!D$3:D$98)&gt;10,IF(AND(ISNUMBER('Control Sample Data'!D18),'Control Sample Data'!D18&lt;37,'Control Sample Data'!D18&gt;0),'Control Sample Data'!D18,37),"")</f>
        <v>37</v>
      </c>
      <c r="E18" s="70">
        <f>IF(SUM('Control Sample Data'!E$3:E$98)&gt;10,IF(AND(ISNUMBER('Control Sample Data'!E18),'Control Sample Data'!E18&lt;37,'Control Sample Data'!E18&gt;0),'Control Sample Data'!E18,37),"")</f>
        <v>37</v>
      </c>
      <c r="F18" s="70" t="str">
        <f>IF(SUM('Control Sample Data'!F$3:F$98)&gt;10,IF(AND(ISNUMBER('Control Sample Data'!F18),'Control Sample Data'!F18&lt;37,'Control Sample Data'!F18&gt;0),'Control Sample Data'!F18,37),"")</f>
        <v/>
      </c>
      <c r="G18" s="70" t="str">
        <f>IF(SUM('Control Sample Data'!G$3:G$98)&gt;10,IF(AND(ISNUMBER('Control Sample Data'!G18),'Control Sample Data'!G18&lt;37,'Control Sample Data'!G18&gt;0),'Control Sample Data'!G18,37),"")</f>
        <v/>
      </c>
      <c r="H18" s="70" t="str">
        <f>IF(SUM('Control Sample Data'!H$3:H$98)&gt;10,IF(AND(ISNUMBER('Control Sample Data'!H18),'Control Sample Data'!H18&lt;37,'Control Sample Data'!H18&gt;0),'Control Sample Data'!H18,37),"")</f>
        <v/>
      </c>
      <c r="I18" s="70" t="str">
        <f>IF(SUM('Control Sample Data'!I$3:I$98)&gt;10,IF(AND(ISNUMBER('Control Sample Data'!I18),'Control Sample Data'!I18&lt;37,'Control Sample Data'!I18&gt;0),'Control Sample Data'!I18,37),"")</f>
        <v/>
      </c>
      <c r="J18" s="70" t="str">
        <f>IF(SUM('Control Sample Data'!J$3:J$98)&gt;10,IF(AND(ISNUMBER('Control Sample Data'!J18),'Control Sample Data'!J18&lt;37,'Control Sample Data'!J18&gt;0),'Control Sample Data'!J18,37),"")</f>
        <v/>
      </c>
      <c r="K18" s="70" t="str">
        <f>IF(SUM('Control Sample Data'!K$3:K$98)&gt;10,IF(AND(ISNUMBER('Control Sample Data'!K18),'Control Sample Data'!K18&lt;37,'Control Sample Data'!K18&gt;0),'Control Sample Data'!K18,37),"")</f>
        <v/>
      </c>
      <c r="L18" s="70" t="str">
        <f>IF(SUM('Control Sample Data'!L$3:L$98)&gt;10,IF(AND(ISNUMBER('Control Sample Data'!L18),'Control Sample Data'!L18&lt;37,'Control Sample Data'!L18&gt;0),'Control Sample Data'!L18,37),"")</f>
        <v/>
      </c>
      <c r="M18" s="54">
        <f>IF(ISERROR(AVERAGE(Calculations!C18:L18)),"",AVERAGE(Calculations!C18:L18))</f>
        <v>37</v>
      </c>
      <c r="N18" s="54">
        <f>IF(ISERROR(STDEV(Calculations!C18:L18)),"",IF(COUNT(Calculations!C18:L18)&lt;3,"N/A",STDEV(Calculations!C18:L18)))</f>
        <v>0</v>
      </c>
      <c r="O18" s="71" t="s">
        <v>16</v>
      </c>
      <c r="P18" s="72" t="str">
        <f>'Array Table'!B17</f>
        <v>Per-2 group</v>
      </c>
      <c r="Q18" s="70">
        <f>IF(SUM('Test Sample Data'!C$3:C$98)&gt;10,IF(AND(ISNUMBER('Test Sample Data'!C18),'Test Sample Data'!C18&lt;37,'Test Sample Data'!C18&gt;0),'Test Sample Data'!C18,37),"")</f>
        <v>37</v>
      </c>
      <c r="R18" s="70" t="str">
        <f>IF(SUM('Test Sample Data'!D$3:D$98)&gt;10,IF(AND(ISNUMBER('Test Sample Data'!D18),'Test Sample Data'!D18&lt;37,'Test Sample Data'!D18&gt;0),'Test Sample Data'!D18,37),"")</f>
        <v/>
      </c>
      <c r="S18" s="70" t="str">
        <f>IF(SUM('Test Sample Data'!E$3:E$98)&gt;10,IF(AND(ISNUMBER('Test Sample Data'!E18),'Test Sample Data'!E18&lt;37,'Test Sample Data'!E18&gt;0),'Test Sample Data'!E18,37),"")</f>
        <v/>
      </c>
      <c r="T18" s="70" t="str">
        <f>IF(SUM('Test Sample Data'!F$3:F$98)&gt;10,IF(AND(ISNUMBER('Test Sample Data'!F18),'Test Sample Data'!F18&lt;37,'Test Sample Data'!F18&gt;0),'Test Sample Data'!F18,37),"")</f>
        <v/>
      </c>
      <c r="U18" s="70" t="str">
        <f>IF(SUM('Test Sample Data'!G$3:G$98)&gt;10,IF(AND(ISNUMBER('Test Sample Data'!G18),'Test Sample Data'!G18&lt;37,'Test Sample Data'!G18&gt;0),'Test Sample Data'!G18,37),"")</f>
        <v/>
      </c>
      <c r="V18" s="70" t="str">
        <f>IF(SUM('Test Sample Data'!H$3:H$98)&gt;10,IF(AND(ISNUMBER('Test Sample Data'!H18),'Test Sample Data'!H18&lt;37,'Test Sample Data'!H18&gt;0),'Test Sample Data'!H18,37),"")</f>
        <v/>
      </c>
      <c r="W18" s="70" t="str">
        <f>IF(SUM('Test Sample Data'!I$3:I$98)&gt;10,IF(AND(ISNUMBER('Test Sample Data'!I18),'Test Sample Data'!I18&lt;37,'Test Sample Data'!I18&gt;0),'Test Sample Data'!I18,37),"")</f>
        <v/>
      </c>
      <c r="X18" s="70" t="str">
        <f>IF(SUM('Test Sample Data'!J$3:J$98)&gt;10,IF(AND(ISNUMBER('Test Sample Data'!J18),'Test Sample Data'!J18&lt;37,'Test Sample Data'!J18&gt;0),'Test Sample Data'!J18,37),"")</f>
        <v/>
      </c>
      <c r="Y18" s="70" t="str">
        <f>IF(SUM('Test Sample Data'!K$3:K$98)&gt;10,IF(AND(ISNUMBER('Test Sample Data'!K18),'Test Sample Data'!K18&lt;37,'Test Sample Data'!K18&gt;0),'Test Sample Data'!K18,37),"")</f>
        <v/>
      </c>
      <c r="Z18" s="70" t="str">
        <f>IF(SUM('Test Sample Data'!L$3:L$98)&gt;10,IF(AND(ISNUMBER('Test Sample Data'!L18),'Test Sample Data'!L18&lt;37,'Test Sample Data'!L18&gt;0),'Test Sample Data'!L18,37),"")</f>
        <v/>
      </c>
      <c r="AA18" s="54">
        <f>IF(ISERROR(AVERAGE(Calculations!Q18:Z18)),"",AVERAGE(Calculations!Q18:Z18))</f>
        <v>37</v>
      </c>
      <c r="AB18" s="54" t="str">
        <f>IF(ISERROR(STDEV(Calculations!Q18:Z18)),"",IF(COUNT(Calculations!Q18:Z18)&lt;3,"N/A",STDEV(Calculations!Q18:Z18)))</f>
        <v/>
      </c>
      <c r="AC18" s="71" t="s">
        <v>16</v>
      </c>
      <c r="AD18" s="72" t="str">
        <f>'Array Table'!B17</f>
        <v>Per-2 group</v>
      </c>
      <c r="AE18" s="70">
        <f t="shared" si="2"/>
        <v>8.8333333333333321</v>
      </c>
      <c r="AF18" s="70">
        <f t="shared" si="3"/>
        <v>6.8333333333333321</v>
      </c>
      <c r="AG18" s="70">
        <f t="shared" si="4"/>
        <v>9.1666666666666679</v>
      </c>
      <c r="AH18" s="70" t="str">
        <f t="shared" si="5"/>
        <v/>
      </c>
      <c r="AI18" s="70" t="str">
        <f t="shared" si="6"/>
        <v/>
      </c>
      <c r="AJ18" s="70" t="str">
        <f t="shared" si="7"/>
        <v/>
      </c>
      <c r="AK18" s="70" t="str">
        <f t="shared" si="8"/>
        <v/>
      </c>
      <c r="AL18" s="70" t="str">
        <f t="shared" si="9"/>
        <v/>
      </c>
      <c r="AM18" s="70" t="str">
        <f t="shared" si="10"/>
        <v/>
      </c>
      <c r="AN18" s="70" t="str">
        <f t="shared" si="11"/>
        <v/>
      </c>
      <c r="AO18" s="70">
        <f t="shared" si="12"/>
        <v>8.2777777777777768</v>
      </c>
      <c r="AP18" s="71" t="s">
        <v>16</v>
      </c>
      <c r="AQ18" s="70">
        <f t="shared" si="13"/>
        <v>6.1699999999999982</v>
      </c>
      <c r="AR18" s="70" t="str">
        <f t="shared" si="14"/>
        <v/>
      </c>
      <c r="AS18" s="70" t="str">
        <f t="shared" si="15"/>
        <v/>
      </c>
      <c r="AT18" s="70" t="str">
        <f t="shared" si="16"/>
        <v/>
      </c>
      <c r="AU18" s="70" t="str">
        <f t="shared" si="17"/>
        <v/>
      </c>
      <c r="AV18" s="70" t="str">
        <f t="shared" si="18"/>
        <v/>
      </c>
      <c r="AW18" s="70" t="str">
        <f t="shared" si="19"/>
        <v/>
      </c>
      <c r="AX18" s="70" t="str">
        <f t="shared" si="20"/>
        <v/>
      </c>
      <c r="AY18" s="70" t="str">
        <f t="shared" si="21"/>
        <v/>
      </c>
      <c r="AZ18" s="70" t="str">
        <f t="shared" si="22"/>
        <v/>
      </c>
      <c r="BA18" s="70">
        <f t="shared" si="23"/>
        <v>6.1699999999999982</v>
      </c>
      <c r="BB18" s="71" t="s">
        <v>16</v>
      </c>
      <c r="BC18" s="72" t="str">
        <f>'Array Table'!B17</f>
        <v>Per-2 group</v>
      </c>
      <c r="BD18" s="73">
        <f t="shared" si="26"/>
        <v>4.3102686066986955</v>
      </c>
      <c r="BE18" s="74">
        <f t="shared" si="24"/>
        <v>4.3102686066986955</v>
      </c>
      <c r="BF18" s="73">
        <f t="shared" si="25"/>
        <v>0.63450433530508044</v>
      </c>
    </row>
    <row r="19" spans="1:58" x14ac:dyDescent="0.25">
      <c r="A19" s="71" t="s">
        <v>17</v>
      </c>
      <c r="B19" s="72" t="str">
        <f>'Array Table'!B18</f>
        <v>SFC-1</v>
      </c>
      <c r="C19" s="70">
        <f>IF(SUM('Control Sample Data'!C$3:C$98)&gt;10,IF(AND(ISNUMBER('Control Sample Data'!C19),'Control Sample Data'!C19&lt;37,'Control Sample Data'!C19&gt;0),'Control Sample Data'!C19,37),"")</f>
        <v>37</v>
      </c>
      <c r="D19" s="70">
        <f>IF(SUM('Control Sample Data'!D$3:D$98)&gt;10,IF(AND(ISNUMBER('Control Sample Data'!D19),'Control Sample Data'!D19&lt;37,'Control Sample Data'!D19&gt;0),'Control Sample Data'!D19,37),"")</f>
        <v>37</v>
      </c>
      <c r="E19" s="70">
        <f>IF(SUM('Control Sample Data'!E$3:E$98)&gt;10,IF(AND(ISNUMBER('Control Sample Data'!E19),'Control Sample Data'!E19&lt;37,'Control Sample Data'!E19&gt;0),'Control Sample Data'!E19,37),"")</f>
        <v>37</v>
      </c>
      <c r="F19" s="70" t="str">
        <f>IF(SUM('Control Sample Data'!F$3:F$98)&gt;10,IF(AND(ISNUMBER('Control Sample Data'!F19),'Control Sample Data'!F19&lt;37,'Control Sample Data'!F19&gt;0),'Control Sample Data'!F19,37),"")</f>
        <v/>
      </c>
      <c r="G19" s="70" t="str">
        <f>IF(SUM('Control Sample Data'!G$3:G$98)&gt;10,IF(AND(ISNUMBER('Control Sample Data'!G19),'Control Sample Data'!G19&lt;37,'Control Sample Data'!G19&gt;0),'Control Sample Data'!G19,37),"")</f>
        <v/>
      </c>
      <c r="H19" s="70" t="str">
        <f>IF(SUM('Control Sample Data'!H$3:H$98)&gt;10,IF(AND(ISNUMBER('Control Sample Data'!H19),'Control Sample Data'!H19&lt;37,'Control Sample Data'!H19&gt;0),'Control Sample Data'!H19,37),"")</f>
        <v/>
      </c>
      <c r="I19" s="70" t="str">
        <f>IF(SUM('Control Sample Data'!I$3:I$98)&gt;10,IF(AND(ISNUMBER('Control Sample Data'!I19),'Control Sample Data'!I19&lt;37,'Control Sample Data'!I19&gt;0),'Control Sample Data'!I19,37),"")</f>
        <v/>
      </c>
      <c r="J19" s="70" t="str">
        <f>IF(SUM('Control Sample Data'!J$3:J$98)&gt;10,IF(AND(ISNUMBER('Control Sample Data'!J19),'Control Sample Data'!J19&lt;37,'Control Sample Data'!J19&gt;0),'Control Sample Data'!J19,37),"")</f>
        <v/>
      </c>
      <c r="K19" s="70" t="str">
        <f>IF(SUM('Control Sample Data'!K$3:K$98)&gt;10,IF(AND(ISNUMBER('Control Sample Data'!K19),'Control Sample Data'!K19&lt;37,'Control Sample Data'!K19&gt;0),'Control Sample Data'!K19,37),"")</f>
        <v/>
      </c>
      <c r="L19" s="70" t="str">
        <f>IF(SUM('Control Sample Data'!L$3:L$98)&gt;10,IF(AND(ISNUMBER('Control Sample Data'!L19),'Control Sample Data'!L19&lt;37,'Control Sample Data'!L19&gt;0),'Control Sample Data'!L19,37),"")</f>
        <v/>
      </c>
      <c r="M19" s="54">
        <f>IF(ISERROR(AVERAGE(Calculations!C19:L19)),"",AVERAGE(Calculations!C19:L19))</f>
        <v>37</v>
      </c>
      <c r="N19" s="54">
        <f>IF(ISERROR(STDEV(Calculations!C19:L19)),"",IF(COUNT(Calculations!C19:L19)&lt;3,"N/A",STDEV(Calculations!C19:L19)))</f>
        <v>0</v>
      </c>
      <c r="O19" s="71" t="s">
        <v>17</v>
      </c>
      <c r="P19" s="72" t="str">
        <f>'Array Table'!B18</f>
        <v>SFC-1</v>
      </c>
      <c r="Q19" s="70">
        <f>IF(SUM('Test Sample Data'!C$3:C$98)&gt;10,IF(AND(ISNUMBER('Test Sample Data'!C19),'Test Sample Data'!C19&lt;37,'Test Sample Data'!C19&gt;0),'Test Sample Data'!C19,37),"")</f>
        <v>37</v>
      </c>
      <c r="R19" s="70" t="str">
        <f>IF(SUM('Test Sample Data'!D$3:D$98)&gt;10,IF(AND(ISNUMBER('Test Sample Data'!D19),'Test Sample Data'!D19&lt;37,'Test Sample Data'!D19&gt;0),'Test Sample Data'!D19,37),"")</f>
        <v/>
      </c>
      <c r="S19" s="70" t="str">
        <f>IF(SUM('Test Sample Data'!E$3:E$98)&gt;10,IF(AND(ISNUMBER('Test Sample Data'!E19),'Test Sample Data'!E19&lt;37,'Test Sample Data'!E19&gt;0),'Test Sample Data'!E19,37),"")</f>
        <v/>
      </c>
      <c r="T19" s="70" t="str">
        <f>IF(SUM('Test Sample Data'!F$3:F$98)&gt;10,IF(AND(ISNUMBER('Test Sample Data'!F19),'Test Sample Data'!F19&lt;37,'Test Sample Data'!F19&gt;0),'Test Sample Data'!F19,37),"")</f>
        <v/>
      </c>
      <c r="U19" s="70" t="str">
        <f>IF(SUM('Test Sample Data'!G$3:G$98)&gt;10,IF(AND(ISNUMBER('Test Sample Data'!G19),'Test Sample Data'!G19&lt;37,'Test Sample Data'!G19&gt;0),'Test Sample Data'!G19,37),"")</f>
        <v/>
      </c>
      <c r="V19" s="70" t="str">
        <f>IF(SUM('Test Sample Data'!H$3:H$98)&gt;10,IF(AND(ISNUMBER('Test Sample Data'!H19),'Test Sample Data'!H19&lt;37,'Test Sample Data'!H19&gt;0),'Test Sample Data'!H19,37),"")</f>
        <v/>
      </c>
      <c r="W19" s="70" t="str">
        <f>IF(SUM('Test Sample Data'!I$3:I$98)&gt;10,IF(AND(ISNUMBER('Test Sample Data'!I19),'Test Sample Data'!I19&lt;37,'Test Sample Data'!I19&gt;0),'Test Sample Data'!I19,37),"")</f>
        <v/>
      </c>
      <c r="X19" s="70" t="str">
        <f>IF(SUM('Test Sample Data'!J$3:J$98)&gt;10,IF(AND(ISNUMBER('Test Sample Data'!J19),'Test Sample Data'!J19&lt;37,'Test Sample Data'!J19&gt;0),'Test Sample Data'!J19,37),"")</f>
        <v/>
      </c>
      <c r="Y19" s="70" t="str">
        <f>IF(SUM('Test Sample Data'!K$3:K$98)&gt;10,IF(AND(ISNUMBER('Test Sample Data'!K19),'Test Sample Data'!K19&lt;37,'Test Sample Data'!K19&gt;0),'Test Sample Data'!K19,37),"")</f>
        <v/>
      </c>
      <c r="Z19" s="70" t="str">
        <f>IF(SUM('Test Sample Data'!L$3:L$98)&gt;10,IF(AND(ISNUMBER('Test Sample Data'!L19),'Test Sample Data'!L19&lt;37,'Test Sample Data'!L19&gt;0),'Test Sample Data'!L19,37),"")</f>
        <v/>
      </c>
      <c r="AA19" s="54">
        <f>IF(ISERROR(AVERAGE(Calculations!Q19:Z19)),"",AVERAGE(Calculations!Q19:Z19))</f>
        <v>37</v>
      </c>
      <c r="AB19" s="54" t="str">
        <f>IF(ISERROR(STDEV(Calculations!Q19:Z19)),"",IF(COUNT(Calculations!Q19:Z19)&lt;3,"N/A",STDEV(Calculations!Q19:Z19)))</f>
        <v/>
      </c>
      <c r="AC19" s="71" t="s">
        <v>17</v>
      </c>
      <c r="AD19" s="72" t="str">
        <f>'Array Table'!B18</f>
        <v>SFC-1</v>
      </c>
      <c r="AE19" s="70">
        <f t="shared" si="2"/>
        <v>8.8333333333333321</v>
      </c>
      <c r="AF19" s="70">
        <f t="shared" si="3"/>
        <v>6.8333333333333321</v>
      </c>
      <c r="AG19" s="70">
        <f t="shared" si="4"/>
        <v>9.1666666666666679</v>
      </c>
      <c r="AH19" s="70" t="str">
        <f t="shared" si="5"/>
        <v/>
      </c>
      <c r="AI19" s="70" t="str">
        <f t="shared" si="6"/>
        <v/>
      </c>
      <c r="AJ19" s="70" t="str">
        <f t="shared" si="7"/>
        <v/>
      </c>
      <c r="AK19" s="70" t="str">
        <f t="shared" si="8"/>
        <v/>
      </c>
      <c r="AL19" s="70" t="str">
        <f t="shared" si="9"/>
        <v/>
      </c>
      <c r="AM19" s="70" t="str">
        <f t="shared" si="10"/>
        <v/>
      </c>
      <c r="AN19" s="70" t="str">
        <f t="shared" si="11"/>
        <v/>
      </c>
      <c r="AO19" s="70">
        <f t="shared" si="12"/>
        <v>8.2777777777777768</v>
      </c>
      <c r="AP19" s="71" t="s">
        <v>17</v>
      </c>
      <c r="AQ19" s="70">
        <f t="shared" si="13"/>
        <v>6.1699999999999982</v>
      </c>
      <c r="AR19" s="70" t="str">
        <f t="shared" si="14"/>
        <v/>
      </c>
      <c r="AS19" s="70" t="str">
        <f t="shared" si="15"/>
        <v/>
      </c>
      <c r="AT19" s="70" t="str">
        <f t="shared" si="16"/>
        <v/>
      </c>
      <c r="AU19" s="70" t="str">
        <f t="shared" si="17"/>
        <v/>
      </c>
      <c r="AV19" s="70" t="str">
        <f t="shared" si="18"/>
        <v/>
      </c>
      <c r="AW19" s="70" t="str">
        <f t="shared" si="19"/>
        <v/>
      </c>
      <c r="AX19" s="70" t="str">
        <f t="shared" si="20"/>
        <v/>
      </c>
      <c r="AY19" s="70" t="str">
        <f t="shared" si="21"/>
        <v/>
      </c>
      <c r="AZ19" s="70" t="str">
        <f t="shared" si="22"/>
        <v/>
      </c>
      <c r="BA19" s="70">
        <f t="shared" si="23"/>
        <v>6.1699999999999982</v>
      </c>
      <c r="BB19" s="71" t="s">
        <v>17</v>
      </c>
      <c r="BC19" s="72" t="str">
        <f>'Array Table'!B18</f>
        <v>SFC-1</v>
      </c>
      <c r="BD19" s="73">
        <f t="shared" si="26"/>
        <v>4.3102686066986955</v>
      </c>
      <c r="BE19" s="74">
        <f t="shared" si="24"/>
        <v>4.3102686066986955</v>
      </c>
      <c r="BF19" s="73">
        <f t="shared" si="25"/>
        <v>0.63450433530508044</v>
      </c>
    </row>
    <row r="20" spans="1:58" x14ac:dyDescent="0.25">
      <c r="A20" s="71" t="s">
        <v>18</v>
      </c>
      <c r="B20" s="72" t="str">
        <f>'Array Table'!B19</f>
        <v>SFO-1</v>
      </c>
      <c r="C20" s="70">
        <f>IF(SUM('Control Sample Data'!C$3:C$98)&gt;10,IF(AND(ISNUMBER('Control Sample Data'!C20),'Control Sample Data'!C20&lt;37,'Control Sample Data'!C20&gt;0),'Control Sample Data'!C20,37),"")</f>
        <v>37</v>
      </c>
      <c r="D20" s="70">
        <f>IF(SUM('Control Sample Data'!D$3:D$98)&gt;10,IF(AND(ISNUMBER('Control Sample Data'!D20),'Control Sample Data'!D20&lt;37,'Control Sample Data'!D20&gt;0),'Control Sample Data'!D20,37),"")</f>
        <v>37</v>
      </c>
      <c r="E20" s="70">
        <f>IF(SUM('Control Sample Data'!E$3:E$98)&gt;10,IF(AND(ISNUMBER('Control Sample Data'!E20),'Control Sample Data'!E20&lt;37,'Control Sample Data'!E20&gt;0),'Control Sample Data'!E20,37),"")</f>
        <v>37</v>
      </c>
      <c r="F20" s="70" t="str">
        <f>IF(SUM('Control Sample Data'!F$3:F$98)&gt;10,IF(AND(ISNUMBER('Control Sample Data'!F20),'Control Sample Data'!F20&lt;37,'Control Sample Data'!F20&gt;0),'Control Sample Data'!F20,37),"")</f>
        <v/>
      </c>
      <c r="G20" s="70" t="str">
        <f>IF(SUM('Control Sample Data'!G$3:G$98)&gt;10,IF(AND(ISNUMBER('Control Sample Data'!G20),'Control Sample Data'!G20&lt;37,'Control Sample Data'!G20&gt;0),'Control Sample Data'!G20,37),"")</f>
        <v/>
      </c>
      <c r="H20" s="70" t="str">
        <f>IF(SUM('Control Sample Data'!H$3:H$98)&gt;10,IF(AND(ISNUMBER('Control Sample Data'!H20),'Control Sample Data'!H20&lt;37,'Control Sample Data'!H20&gt;0),'Control Sample Data'!H20,37),"")</f>
        <v/>
      </c>
      <c r="I20" s="70" t="str">
        <f>IF(SUM('Control Sample Data'!I$3:I$98)&gt;10,IF(AND(ISNUMBER('Control Sample Data'!I20),'Control Sample Data'!I20&lt;37,'Control Sample Data'!I20&gt;0),'Control Sample Data'!I20,37),"")</f>
        <v/>
      </c>
      <c r="J20" s="70" t="str">
        <f>IF(SUM('Control Sample Data'!J$3:J$98)&gt;10,IF(AND(ISNUMBER('Control Sample Data'!J20),'Control Sample Data'!J20&lt;37,'Control Sample Data'!J20&gt;0),'Control Sample Data'!J20,37),"")</f>
        <v/>
      </c>
      <c r="K20" s="70" t="str">
        <f>IF(SUM('Control Sample Data'!K$3:K$98)&gt;10,IF(AND(ISNUMBER('Control Sample Data'!K20),'Control Sample Data'!K20&lt;37,'Control Sample Data'!K20&gt;0),'Control Sample Data'!K20,37),"")</f>
        <v/>
      </c>
      <c r="L20" s="70" t="str">
        <f>IF(SUM('Control Sample Data'!L$3:L$98)&gt;10,IF(AND(ISNUMBER('Control Sample Data'!L20),'Control Sample Data'!L20&lt;37,'Control Sample Data'!L20&gt;0),'Control Sample Data'!L20,37),"")</f>
        <v/>
      </c>
      <c r="M20" s="54">
        <f>IF(ISERROR(AVERAGE(Calculations!C20:L20)),"",AVERAGE(Calculations!C20:L20))</f>
        <v>37</v>
      </c>
      <c r="N20" s="54">
        <f>IF(ISERROR(STDEV(Calculations!C20:L20)),"",IF(COUNT(Calculations!C20:L20)&lt;3,"N/A",STDEV(Calculations!C20:L20)))</f>
        <v>0</v>
      </c>
      <c r="O20" s="71" t="s">
        <v>18</v>
      </c>
      <c r="P20" s="72" t="str">
        <f>'Array Table'!B19</f>
        <v>SFO-1</v>
      </c>
      <c r="Q20" s="70">
        <f>IF(SUM('Test Sample Data'!C$3:C$98)&gt;10,IF(AND(ISNUMBER('Test Sample Data'!C20),'Test Sample Data'!C20&lt;37,'Test Sample Data'!C20&gt;0),'Test Sample Data'!C20,37),"")</f>
        <v>37</v>
      </c>
      <c r="R20" s="70" t="str">
        <f>IF(SUM('Test Sample Data'!D$3:D$98)&gt;10,IF(AND(ISNUMBER('Test Sample Data'!D20),'Test Sample Data'!D20&lt;37,'Test Sample Data'!D20&gt;0),'Test Sample Data'!D20,37),"")</f>
        <v/>
      </c>
      <c r="S20" s="70" t="str">
        <f>IF(SUM('Test Sample Data'!E$3:E$98)&gt;10,IF(AND(ISNUMBER('Test Sample Data'!E20),'Test Sample Data'!E20&lt;37,'Test Sample Data'!E20&gt;0),'Test Sample Data'!E20,37),"")</f>
        <v/>
      </c>
      <c r="T20" s="70" t="str">
        <f>IF(SUM('Test Sample Data'!F$3:F$98)&gt;10,IF(AND(ISNUMBER('Test Sample Data'!F20),'Test Sample Data'!F20&lt;37,'Test Sample Data'!F20&gt;0),'Test Sample Data'!F20,37),"")</f>
        <v/>
      </c>
      <c r="U20" s="70" t="str">
        <f>IF(SUM('Test Sample Data'!G$3:G$98)&gt;10,IF(AND(ISNUMBER('Test Sample Data'!G20),'Test Sample Data'!G20&lt;37,'Test Sample Data'!G20&gt;0),'Test Sample Data'!G20,37),"")</f>
        <v/>
      </c>
      <c r="V20" s="70" t="str">
        <f>IF(SUM('Test Sample Data'!H$3:H$98)&gt;10,IF(AND(ISNUMBER('Test Sample Data'!H20),'Test Sample Data'!H20&lt;37,'Test Sample Data'!H20&gt;0),'Test Sample Data'!H20,37),"")</f>
        <v/>
      </c>
      <c r="W20" s="70" t="str">
        <f>IF(SUM('Test Sample Data'!I$3:I$98)&gt;10,IF(AND(ISNUMBER('Test Sample Data'!I20),'Test Sample Data'!I20&lt;37,'Test Sample Data'!I20&gt;0),'Test Sample Data'!I20,37),"")</f>
        <v/>
      </c>
      <c r="X20" s="70" t="str">
        <f>IF(SUM('Test Sample Data'!J$3:J$98)&gt;10,IF(AND(ISNUMBER('Test Sample Data'!J20),'Test Sample Data'!J20&lt;37,'Test Sample Data'!J20&gt;0),'Test Sample Data'!J20,37),"")</f>
        <v/>
      </c>
      <c r="Y20" s="70" t="str">
        <f>IF(SUM('Test Sample Data'!K$3:K$98)&gt;10,IF(AND(ISNUMBER('Test Sample Data'!K20),'Test Sample Data'!K20&lt;37,'Test Sample Data'!K20&gt;0),'Test Sample Data'!K20,37),"")</f>
        <v/>
      </c>
      <c r="Z20" s="70" t="str">
        <f>IF(SUM('Test Sample Data'!L$3:L$98)&gt;10,IF(AND(ISNUMBER('Test Sample Data'!L20),'Test Sample Data'!L20&lt;37,'Test Sample Data'!L20&gt;0),'Test Sample Data'!L20,37),"")</f>
        <v/>
      </c>
      <c r="AA20" s="54">
        <f>IF(ISERROR(AVERAGE(Calculations!Q20:Z20)),"",AVERAGE(Calculations!Q20:Z20))</f>
        <v>37</v>
      </c>
      <c r="AB20" s="54" t="str">
        <f>IF(ISERROR(STDEV(Calculations!Q20:Z20)),"",IF(COUNT(Calculations!Q20:Z20)&lt;3,"N/A",STDEV(Calculations!Q20:Z20)))</f>
        <v/>
      </c>
      <c r="AC20" s="71" t="s">
        <v>18</v>
      </c>
      <c r="AD20" s="72" t="str">
        <f>'Array Table'!B19</f>
        <v>SFO-1</v>
      </c>
      <c r="AE20" s="70">
        <f t="shared" si="2"/>
        <v>8.8333333333333321</v>
      </c>
      <c r="AF20" s="70">
        <f t="shared" si="3"/>
        <v>6.8333333333333321</v>
      </c>
      <c r="AG20" s="70">
        <f t="shared" si="4"/>
        <v>9.1666666666666679</v>
      </c>
      <c r="AH20" s="70" t="str">
        <f t="shared" si="5"/>
        <v/>
      </c>
      <c r="AI20" s="70" t="str">
        <f t="shared" si="6"/>
        <v/>
      </c>
      <c r="AJ20" s="70" t="str">
        <f t="shared" si="7"/>
        <v/>
      </c>
      <c r="AK20" s="70" t="str">
        <f t="shared" si="8"/>
        <v/>
      </c>
      <c r="AL20" s="70" t="str">
        <f t="shared" si="9"/>
        <v/>
      </c>
      <c r="AM20" s="70" t="str">
        <f t="shared" si="10"/>
        <v/>
      </c>
      <c r="AN20" s="70" t="str">
        <f t="shared" si="11"/>
        <v/>
      </c>
      <c r="AO20" s="70">
        <f t="shared" si="12"/>
        <v>8.2777777777777768</v>
      </c>
      <c r="AP20" s="71" t="s">
        <v>18</v>
      </c>
      <c r="AQ20" s="70">
        <f t="shared" si="13"/>
        <v>6.1699999999999982</v>
      </c>
      <c r="AR20" s="70" t="str">
        <f t="shared" si="14"/>
        <v/>
      </c>
      <c r="AS20" s="70" t="str">
        <f t="shared" si="15"/>
        <v/>
      </c>
      <c r="AT20" s="70" t="str">
        <f t="shared" si="16"/>
        <v/>
      </c>
      <c r="AU20" s="70" t="str">
        <f t="shared" si="17"/>
        <v/>
      </c>
      <c r="AV20" s="70" t="str">
        <f t="shared" si="18"/>
        <v/>
      </c>
      <c r="AW20" s="70" t="str">
        <f t="shared" si="19"/>
        <v/>
      </c>
      <c r="AX20" s="70" t="str">
        <f t="shared" si="20"/>
        <v/>
      </c>
      <c r="AY20" s="70" t="str">
        <f t="shared" si="21"/>
        <v/>
      </c>
      <c r="AZ20" s="70" t="str">
        <f t="shared" si="22"/>
        <v/>
      </c>
      <c r="BA20" s="70">
        <f t="shared" si="23"/>
        <v>6.1699999999999982</v>
      </c>
      <c r="BB20" s="71" t="s">
        <v>18</v>
      </c>
      <c r="BC20" s="72" t="str">
        <f>'Array Table'!B19</f>
        <v>SFO-1</v>
      </c>
      <c r="BD20" s="73">
        <f t="shared" si="26"/>
        <v>4.3102686066986955</v>
      </c>
      <c r="BE20" s="74">
        <f t="shared" si="24"/>
        <v>4.3102686066986955</v>
      </c>
      <c r="BF20" s="73">
        <f t="shared" si="25"/>
        <v>0.63450433530508044</v>
      </c>
    </row>
    <row r="21" spans="1:58" x14ac:dyDescent="0.25">
      <c r="A21" s="71" t="s">
        <v>19</v>
      </c>
      <c r="B21" s="72" t="str">
        <f>'Array Table'!B20</f>
        <v>SHV</v>
      </c>
      <c r="C21" s="70">
        <f>IF(SUM('Control Sample Data'!C$3:C$98)&gt;10,IF(AND(ISNUMBER('Control Sample Data'!C21),'Control Sample Data'!C21&lt;37,'Control Sample Data'!C21&gt;0),'Control Sample Data'!C21,37),"")</f>
        <v>37</v>
      </c>
      <c r="D21" s="70">
        <f>IF(SUM('Control Sample Data'!D$3:D$98)&gt;10,IF(AND(ISNUMBER('Control Sample Data'!D21),'Control Sample Data'!D21&lt;37,'Control Sample Data'!D21&gt;0),'Control Sample Data'!D21,37),"")</f>
        <v>37</v>
      </c>
      <c r="E21" s="70">
        <f>IF(SUM('Control Sample Data'!E$3:E$98)&gt;10,IF(AND(ISNUMBER('Control Sample Data'!E21),'Control Sample Data'!E21&lt;37,'Control Sample Data'!E21&gt;0),'Control Sample Data'!E21,37),"")</f>
        <v>37</v>
      </c>
      <c r="F21" s="70" t="str">
        <f>IF(SUM('Control Sample Data'!F$3:F$98)&gt;10,IF(AND(ISNUMBER('Control Sample Data'!F21),'Control Sample Data'!F21&lt;37,'Control Sample Data'!F21&gt;0),'Control Sample Data'!F21,37),"")</f>
        <v/>
      </c>
      <c r="G21" s="70" t="str">
        <f>IF(SUM('Control Sample Data'!G$3:G$98)&gt;10,IF(AND(ISNUMBER('Control Sample Data'!G21),'Control Sample Data'!G21&lt;37,'Control Sample Data'!G21&gt;0),'Control Sample Data'!G21,37),"")</f>
        <v/>
      </c>
      <c r="H21" s="70" t="str">
        <f>IF(SUM('Control Sample Data'!H$3:H$98)&gt;10,IF(AND(ISNUMBER('Control Sample Data'!H21),'Control Sample Data'!H21&lt;37,'Control Sample Data'!H21&gt;0),'Control Sample Data'!H21,37),"")</f>
        <v/>
      </c>
      <c r="I21" s="70" t="str">
        <f>IF(SUM('Control Sample Data'!I$3:I$98)&gt;10,IF(AND(ISNUMBER('Control Sample Data'!I21),'Control Sample Data'!I21&lt;37,'Control Sample Data'!I21&gt;0),'Control Sample Data'!I21,37),"")</f>
        <v/>
      </c>
      <c r="J21" s="70" t="str">
        <f>IF(SUM('Control Sample Data'!J$3:J$98)&gt;10,IF(AND(ISNUMBER('Control Sample Data'!J21),'Control Sample Data'!J21&lt;37,'Control Sample Data'!J21&gt;0),'Control Sample Data'!J21,37),"")</f>
        <v/>
      </c>
      <c r="K21" s="70" t="str">
        <f>IF(SUM('Control Sample Data'!K$3:K$98)&gt;10,IF(AND(ISNUMBER('Control Sample Data'!K21),'Control Sample Data'!K21&lt;37,'Control Sample Data'!K21&gt;0),'Control Sample Data'!K21,37),"")</f>
        <v/>
      </c>
      <c r="L21" s="70" t="str">
        <f>IF(SUM('Control Sample Data'!L$3:L$98)&gt;10,IF(AND(ISNUMBER('Control Sample Data'!L21),'Control Sample Data'!L21&lt;37,'Control Sample Data'!L21&gt;0),'Control Sample Data'!L21,37),"")</f>
        <v/>
      </c>
      <c r="M21" s="54">
        <f>IF(ISERROR(AVERAGE(Calculations!C21:L21)),"",AVERAGE(Calculations!C21:L21))</f>
        <v>37</v>
      </c>
      <c r="N21" s="54">
        <f>IF(ISERROR(STDEV(Calculations!C21:L21)),"",IF(COUNT(Calculations!C21:L21)&lt;3,"N/A",STDEV(Calculations!C21:L21)))</f>
        <v>0</v>
      </c>
      <c r="O21" s="71" t="s">
        <v>19</v>
      </c>
      <c r="P21" s="72" t="str">
        <f>'Array Table'!B20</f>
        <v>SHV</v>
      </c>
      <c r="Q21" s="70">
        <f>IF(SUM('Test Sample Data'!C$3:C$98)&gt;10,IF(AND(ISNUMBER('Test Sample Data'!C21),'Test Sample Data'!C21&lt;37,'Test Sample Data'!C21&gt;0),'Test Sample Data'!C21,37),"")</f>
        <v>37</v>
      </c>
      <c r="R21" s="70" t="str">
        <f>IF(SUM('Test Sample Data'!D$3:D$98)&gt;10,IF(AND(ISNUMBER('Test Sample Data'!D21),'Test Sample Data'!D21&lt;37,'Test Sample Data'!D21&gt;0),'Test Sample Data'!D21,37),"")</f>
        <v/>
      </c>
      <c r="S21" s="70" t="str">
        <f>IF(SUM('Test Sample Data'!E$3:E$98)&gt;10,IF(AND(ISNUMBER('Test Sample Data'!E21),'Test Sample Data'!E21&lt;37,'Test Sample Data'!E21&gt;0),'Test Sample Data'!E21,37),"")</f>
        <v/>
      </c>
      <c r="T21" s="70" t="str">
        <f>IF(SUM('Test Sample Data'!F$3:F$98)&gt;10,IF(AND(ISNUMBER('Test Sample Data'!F21),'Test Sample Data'!F21&lt;37,'Test Sample Data'!F21&gt;0),'Test Sample Data'!F21,37),"")</f>
        <v/>
      </c>
      <c r="U21" s="70" t="str">
        <f>IF(SUM('Test Sample Data'!G$3:G$98)&gt;10,IF(AND(ISNUMBER('Test Sample Data'!G21),'Test Sample Data'!G21&lt;37,'Test Sample Data'!G21&gt;0),'Test Sample Data'!G21,37),"")</f>
        <v/>
      </c>
      <c r="V21" s="70" t="str">
        <f>IF(SUM('Test Sample Data'!H$3:H$98)&gt;10,IF(AND(ISNUMBER('Test Sample Data'!H21),'Test Sample Data'!H21&lt;37,'Test Sample Data'!H21&gt;0),'Test Sample Data'!H21,37),"")</f>
        <v/>
      </c>
      <c r="W21" s="70" t="str">
        <f>IF(SUM('Test Sample Data'!I$3:I$98)&gt;10,IF(AND(ISNUMBER('Test Sample Data'!I21),'Test Sample Data'!I21&lt;37,'Test Sample Data'!I21&gt;0),'Test Sample Data'!I21,37),"")</f>
        <v/>
      </c>
      <c r="X21" s="70" t="str">
        <f>IF(SUM('Test Sample Data'!J$3:J$98)&gt;10,IF(AND(ISNUMBER('Test Sample Data'!J21),'Test Sample Data'!J21&lt;37,'Test Sample Data'!J21&gt;0),'Test Sample Data'!J21,37),"")</f>
        <v/>
      </c>
      <c r="Y21" s="70" t="str">
        <f>IF(SUM('Test Sample Data'!K$3:K$98)&gt;10,IF(AND(ISNUMBER('Test Sample Data'!K21),'Test Sample Data'!K21&lt;37,'Test Sample Data'!K21&gt;0),'Test Sample Data'!K21,37),"")</f>
        <v/>
      </c>
      <c r="Z21" s="70" t="str">
        <f>IF(SUM('Test Sample Data'!L$3:L$98)&gt;10,IF(AND(ISNUMBER('Test Sample Data'!L21),'Test Sample Data'!L21&lt;37,'Test Sample Data'!L21&gt;0),'Test Sample Data'!L21,37),"")</f>
        <v/>
      </c>
      <c r="AA21" s="54">
        <f>IF(ISERROR(AVERAGE(Calculations!Q21:Z21)),"",AVERAGE(Calculations!Q21:Z21))</f>
        <v>37</v>
      </c>
      <c r="AB21" s="54" t="str">
        <f>IF(ISERROR(STDEV(Calculations!Q21:Z21)),"",IF(COUNT(Calculations!Q21:Z21)&lt;3,"N/A",STDEV(Calculations!Q21:Z21)))</f>
        <v/>
      </c>
      <c r="AC21" s="71" t="s">
        <v>19</v>
      </c>
      <c r="AD21" s="72" t="str">
        <f>'Array Table'!B20</f>
        <v>SHV</v>
      </c>
      <c r="AE21" s="70">
        <f t="shared" si="2"/>
        <v>8.8333333333333321</v>
      </c>
      <c r="AF21" s="70">
        <f t="shared" si="3"/>
        <v>6.8333333333333321</v>
      </c>
      <c r="AG21" s="70">
        <f t="shared" si="4"/>
        <v>9.1666666666666679</v>
      </c>
      <c r="AH21" s="70" t="str">
        <f t="shared" si="5"/>
        <v/>
      </c>
      <c r="AI21" s="70" t="str">
        <f t="shared" si="6"/>
        <v/>
      </c>
      <c r="AJ21" s="70" t="str">
        <f t="shared" si="7"/>
        <v/>
      </c>
      <c r="AK21" s="70" t="str">
        <f t="shared" si="8"/>
        <v/>
      </c>
      <c r="AL21" s="70" t="str">
        <f t="shared" si="9"/>
        <v/>
      </c>
      <c r="AM21" s="70" t="str">
        <f t="shared" si="10"/>
        <v/>
      </c>
      <c r="AN21" s="70" t="str">
        <f t="shared" si="11"/>
        <v/>
      </c>
      <c r="AO21" s="70">
        <f t="shared" si="12"/>
        <v>8.2777777777777768</v>
      </c>
      <c r="AP21" s="71" t="s">
        <v>19</v>
      </c>
      <c r="AQ21" s="70">
        <f t="shared" si="13"/>
        <v>6.1699999999999982</v>
      </c>
      <c r="AR21" s="70" t="str">
        <f t="shared" si="14"/>
        <v/>
      </c>
      <c r="AS21" s="70" t="str">
        <f t="shared" si="15"/>
        <v/>
      </c>
      <c r="AT21" s="70" t="str">
        <f t="shared" si="16"/>
        <v/>
      </c>
      <c r="AU21" s="70" t="str">
        <f t="shared" si="17"/>
        <v/>
      </c>
      <c r="AV21" s="70" t="str">
        <f t="shared" si="18"/>
        <v/>
      </c>
      <c r="AW21" s="70" t="str">
        <f t="shared" si="19"/>
        <v/>
      </c>
      <c r="AX21" s="70" t="str">
        <f t="shared" si="20"/>
        <v/>
      </c>
      <c r="AY21" s="70" t="str">
        <f t="shared" si="21"/>
        <v/>
      </c>
      <c r="AZ21" s="70" t="str">
        <f t="shared" si="22"/>
        <v/>
      </c>
      <c r="BA21" s="70">
        <f t="shared" si="23"/>
        <v>6.1699999999999982</v>
      </c>
      <c r="BB21" s="71" t="s">
        <v>19</v>
      </c>
      <c r="BC21" s="72" t="str">
        <f>'Array Table'!B20</f>
        <v>SHV</v>
      </c>
      <c r="BD21" s="73">
        <f t="shared" si="26"/>
        <v>4.3102686066986955</v>
      </c>
      <c r="BE21" s="74">
        <f t="shared" si="24"/>
        <v>4.3102686066986955</v>
      </c>
      <c r="BF21" s="73">
        <f t="shared" si="25"/>
        <v>0.63450433530508044</v>
      </c>
    </row>
    <row r="22" spans="1:58" x14ac:dyDescent="0.25">
      <c r="A22" s="71" t="s">
        <v>20</v>
      </c>
      <c r="B22" s="72" t="str">
        <f>'Array Table'!B21</f>
        <v>SHV(156D)</v>
      </c>
      <c r="C22" s="70">
        <f>IF(SUM('Control Sample Data'!C$3:C$98)&gt;10,IF(AND(ISNUMBER('Control Sample Data'!C22),'Control Sample Data'!C22&lt;37,'Control Sample Data'!C22&gt;0),'Control Sample Data'!C22,37),"")</f>
        <v>37</v>
      </c>
      <c r="D22" s="70">
        <f>IF(SUM('Control Sample Data'!D$3:D$98)&gt;10,IF(AND(ISNUMBER('Control Sample Data'!D22),'Control Sample Data'!D22&lt;37,'Control Sample Data'!D22&gt;0),'Control Sample Data'!D22,37),"")</f>
        <v>37</v>
      </c>
      <c r="E22" s="70">
        <f>IF(SUM('Control Sample Data'!E$3:E$98)&gt;10,IF(AND(ISNUMBER('Control Sample Data'!E22),'Control Sample Data'!E22&lt;37,'Control Sample Data'!E22&gt;0),'Control Sample Data'!E22,37),"")</f>
        <v>37</v>
      </c>
      <c r="F22" s="70" t="str">
        <f>IF(SUM('Control Sample Data'!F$3:F$98)&gt;10,IF(AND(ISNUMBER('Control Sample Data'!F22),'Control Sample Data'!F22&lt;37,'Control Sample Data'!F22&gt;0),'Control Sample Data'!F22,37),"")</f>
        <v/>
      </c>
      <c r="G22" s="70" t="str">
        <f>IF(SUM('Control Sample Data'!G$3:G$98)&gt;10,IF(AND(ISNUMBER('Control Sample Data'!G22),'Control Sample Data'!G22&lt;37,'Control Sample Data'!G22&gt;0),'Control Sample Data'!G22,37),"")</f>
        <v/>
      </c>
      <c r="H22" s="70" t="str">
        <f>IF(SUM('Control Sample Data'!H$3:H$98)&gt;10,IF(AND(ISNUMBER('Control Sample Data'!H22),'Control Sample Data'!H22&lt;37,'Control Sample Data'!H22&gt;0),'Control Sample Data'!H22,37),"")</f>
        <v/>
      </c>
      <c r="I22" s="70" t="str">
        <f>IF(SUM('Control Sample Data'!I$3:I$98)&gt;10,IF(AND(ISNUMBER('Control Sample Data'!I22),'Control Sample Data'!I22&lt;37,'Control Sample Data'!I22&gt;0),'Control Sample Data'!I22,37),"")</f>
        <v/>
      </c>
      <c r="J22" s="70" t="str">
        <f>IF(SUM('Control Sample Data'!J$3:J$98)&gt;10,IF(AND(ISNUMBER('Control Sample Data'!J22),'Control Sample Data'!J22&lt;37,'Control Sample Data'!J22&gt;0),'Control Sample Data'!J22,37),"")</f>
        <v/>
      </c>
      <c r="K22" s="70" t="str">
        <f>IF(SUM('Control Sample Data'!K$3:K$98)&gt;10,IF(AND(ISNUMBER('Control Sample Data'!K22),'Control Sample Data'!K22&lt;37,'Control Sample Data'!K22&gt;0),'Control Sample Data'!K22,37),"")</f>
        <v/>
      </c>
      <c r="L22" s="70" t="str">
        <f>IF(SUM('Control Sample Data'!L$3:L$98)&gt;10,IF(AND(ISNUMBER('Control Sample Data'!L22),'Control Sample Data'!L22&lt;37,'Control Sample Data'!L22&gt;0),'Control Sample Data'!L22,37),"")</f>
        <v/>
      </c>
      <c r="M22" s="54">
        <f>IF(ISERROR(AVERAGE(Calculations!C22:L22)),"",AVERAGE(Calculations!C22:L22))</f>
        <v>37</v>
      </c>
      <c r="N22" s="54">
        <f>IF(ISERROR(STDEV(Calculations!C22:L22)),"",IF(COUNT(Calculations!C22:L22)&lt;3,"N/A",STDEV(Calculations!C22:L22)))</f>
        <v>0</v>
      </c>
      <c r="O22" s="71" t="s">
        <v>20</v>
      </c>
      <c r="P22" s="72" t="str">
        <f>'Array Table'!B21</f>
        <v>SHV(156D)</v>
      </c>
      <c r="Q22" s="70">
        <f>IF(SUM('Test Sample Data'!C$3:C$98)&gt;10,IF(AND(ISNUMBER('Test Sample Data'!C22),'Test Sample Data'!C22&lt;37,'Test Sample Data'!C22&gt;0),'Test Sample Data'!C22,37),"")</f>
        <v>37</v>
      </c>
      <c r="R22" s="70" t="str">
        <f>IF(SUM('Test Sample Data'!D$3:D$98)&gt;10,IF(AND(ISNUMBER('Test Sample Data'!D22),'Test Sample Data'!D22&lt;37,'Test Sample Data'!D22&gt;0),'Test Sample Data'!D22,37),"")</f>
        <v/>
      </c>
      <c r="S22" s="70" t="str">
        <f>IF(SUM('Test Sample Data'!E$3:E$98)&gt;10,IF(AND(ISNUMBER('Test Sample Data'!E22),'Test Sample Data'!E22&lt;37,'Test Sample Data'!E22&gt;0),'Test Sample Data'!E22,37),"")</f>
        <v/>
      </c>
      <c r="T22" s="70" t="str">
        <f>IF(SUM('Test Sample Data'!F$3:F$98)&gt;10,IF(AND(ISNUMBER('Test Sample Data'!F22),'Test Sample Data'!F22&lt;37,'Test Sample Data'!F22&gt;0),'Test Sample Data'!F22,37),"")</f>
        <v/>
      </c>
      <c r="U22" s="70" t="str">
        <f>IF(SUM('Test Sample Data'!G$3:G$98)&gt;10,IF(AND(ISNUMBER('Test Sample Data'!G22),'Test Sample Data'!G22&lt;37,'Test Sample Data'!G22&gt;0),'Test Sample Data'!G22,37),"")</f>
        <v/>
      </c>
      <c r="V22" s="70" t="str">
        <f>IF(SUM('Test Sample Data'!H$3:H$98)&gt;10,IF(AND(ISNUMBER('Test Sample Data'!H22),'Test Sample Data'!H22&lt;37,'Test Sample Data'!H22&gt;0),'Test Sample Data'!H22,37),"")</f>
        <v/>
      </c>
      <c r="W22" s="70" t="str">
        <f>IF(SUM('Test Sample Data'!I$3:I$98)&gt;10,IF(AND(ISNUMBER('Test Sample Data'!I22),'Test Sample Data'!I22&lt;37,'Test Sample Data'!I22&gt;0),'Test Sample Data'!I22,37),"")</f>
        <v/>
      </c>
      <c r="X22" s="70" t="str">
        <f>IF(SUM('Test Sample Data'!J$3:J$98)&gt;10,IF(AND(ISNUMBER('Test Sample Data'!J22),'Test Sample Data'!J22&lt;37,'Test Sample Data'!J22&gt;0),'Test Sample Data'!J22,37),"")</f>
        <v/>
      </c>
      <c r="Y22" s="70" t="str">
        <f>IF(SUM('Test Sample Data'!K$3:K$98)&gt;10,IF(AND(ISNUMBER('Test Sample Data'!K22),'Test Sample Data'!K22&lt;37,'Test Sample Data'!K22&gt;0),'Test Sample Data'!K22,37),"")</f>
        <v/>
      </c>
      <c r="Z22" s="70" t="str">
        <f>IF(SUM('Test Sample Data'!L$3:L$98)&gt;10,IF(AND(ISNUMBER('Test Sample Data'!L22),'Test Sample Data'!L22&lt;37,'Test Sample Data'!L22&gt;0),'Test Sample Data'!L22,37),"")</f>
        <v/>
      </c>
      <c r="AA22" s="54">
        <f>IF(ISERROR(AVERAGE(Calculations!Q22:Z22)),"",AVERAGE(Calculations!Q22:Z22))</f>
        <v>37</v>
      </c>
      <c r="AB22" s="54" t="str">
        <f>IF(ISERROR(STDEV(Calculations!Q22:Z22)),"",IF(COUNT(Calculations!Q22:Z22)&lt;3,"N/A",STDEV(Calculations!Q22:Z22)))</f>
        <v/>
      </c>
      <c r="AC22" s="71" t="s">
        <v>20</v>
      </c>
      <c r="AD22" s="72" t="str">
        <f>'Array Table'!B21</f>
        <v>SHV(156D)</v>
      </c>
      <c r="AE22" s="70">
        <f t="shared" si="2"/>
        <v>8.8333333333333321</v>
      </c>
      <c r="AF22" s="70">
        <f t="shared" si="3"/>
        <v>6.8333333333333321</v>
      </c>
      <c r="AG22" s="70">
        <f t="shared" si="4"/>
        <v>9.1666666666666679</v>
      </c>
      <c r="AH22" s="70" t="str">
        <f t="shared" si="5"/>
        <v/>
      </c>
      <c r="AI22" s="70" t="str">
        <f t="shared" si="6"/>
        <v/>
      </c>
      <c r="AJ22" s="70" t="str">
        <f t="shared" si="7"/>
        <v/>
      </c>
      <c r="AK22" s="70" t="str">
        <f t="shared" si="8"/>
        <v/>
      </c>
      <c r="AL22" s="70" t="str">
        <f t="shared" si="9"/>
        <v/>
      </c>
      <c r="AM22" s="70" t="str">
        <f t="shared" si="10"/>
        <v/>
      </c>
      <c r="AN22" s="70" t="str">
        <f t="shared" si="11"/>
        <v/>
      </c>
      <c r="AO22" s="70">
        <f t="shared" si="12"/>
        <v>8.2777777777777768</v>
      </c>
      <c r="AP22" s="71" t="s">
        <v>20</v>
      </c>
      <c r="AQ22" s="70">
        <f t="shared" si="13"/>
        <v>6.1699999999999982</v>
      </c>
      <c r="AR22" s="70" t="str">
        <f t="shared" si="14"/>
        <v/>
      </c>
      <c r="AS22" s="70" t="str">
        <f t="shared" si="15"/>
        <v/>
      </c>
      <c r="AT22" s="70" t="str">
        <f t="shared" si="16"/>
        <v/>
      </c>
      <c r="AU22" s="70" t="str">
        <f t="shared" si="17"/>
        <v/>
      </c>
      <c r="AV22" s="70" t="str">
        <f t="shared" si="18"/>
        <v/>
      </c>
      <c r="AW22" s="70" t="str">
        <f t="shared" si="19"/>
        <v/>
      </c>
      <c r="AX22" s="70" t="str">
        <f t="shared" si="20"/>
        <v/>
      </c>
      <c r="AY22" s="70" t="str">
        <f t="shared" si="21"/>
        <v/>
      </c>
      <c r="AZ22" s="70" t="str">
        <f t="shared" si="22"/>
        <v/>
      </c>
      <c r="BA22" s="70">
        <f t="shared" si="23"/>
        <v>6.1699999999999982</v>
      </c>
      <c r="BB22" s="71" t="s">
        <v>20</v>
      </c>
      <c r="BC22" s="72" t="str">
        <f>'Array Table'!B21</f>
        <v>SHV(156D)</v>
      </c>
      <c r="BD22" s="73">
        <f t="shared" si="26"/>
        <v>4.3102686066986955</v>
      </c>
      <c r="BE22" s="74">
        <f t="shared" si="24"/>
        <v>4.3102686066986955</v>
      </c>
      <c r="BF22" s="73">
        <f t="shared" si="25"/>
        <v>0.63450433530508044</v>
      </c>
    </row>
    <row r="23" spans="1:58" x14ac:dyDescent="0.25">
      <c r="A23" s="71" t="s">
        <v>21</v>
      </c>
      <c r="B23" s="72" t="str">
        <f>'Array Table'!B22</f>
        <v>SHV(156G)</v>
      </c>
      <c r="C23" s="70">
        <f>IF(SUM('Control Sample Data'!C$3:C$98)&gt;10,IF(AND(ISNUMBER('Control Sample Data'!C23),'Control Sample Data'!C23&lt;37,'Control Sample Data'!C23&gt;0),'Control Sample Data'!C23,37),"")</f>
        <v>37</v>
      </c>
      <c r="D23" s="70">
        <f>IF(SUM('Control Sample Data'!D$3:D$98)&gt;10,IF(AND(ISNUMBER('Control Sample Data'!D23),'Control Sample Data'!D23&lt;37,'Control Sample Data'!D23&gt;0),'Control Sample Data'!D23,37),"")</f>
        <v>37</v>
      </c>
      <c r="E23" s="70">
        <f>IF(SUM('Control Sample Data'!E$3:E$98)&gt;10,IF(AND(ISNUMBER('Control Sample Data'!E23),'Control Sample Data'!E23&lt;37,'Control Sample Data'!E23&gt;0),'Control Sample Data'!E23,37),"")</f>
        <v>37</v>
      </c>
      <c r="F23" s="70" t="str">
        <f>IF(SUM('Control Sample Data'!F$3:F$98)&gt;10,IF(AND(ISNUMBER('Control Sample Data'!F23),'Control Sample Data'!F23&lt;37,'Control Sample Data'!F23&gt;0),'Control Sample Data'!F23,37),"")</f>
        <v/>
      </c>
      <c r="G23" s="70" t="str">
        <f>IF(SUM('Control Sample Data'!G$3:G$98)&gt;10,IF(AND(ISNUMBER('Control Sample Data'!G23),'Control Sample Data'!G23&lt;37,'Control Sample Data'!G23&gt;0),'Control Sample Data'!G23,37),"")</f>
        <v/>
      </c>
      <c r="H23" s="70" t="str">
        <f>IF(SUM('Control Sample Data'!H$3:H$98)&gt;10,IF(AND(ISNUMBER('Control Sample Data'!H23),'Control Sample Data'!H23&lt;37,'Control Sample Data'!H23&gt;0),'Control Sample Data'!H23,37),"")</f>
        <v/>
      </c>
      <c r="I23" s="70" t="str">
        <f>IF(SUM('Control Sample Data'!I$3:I$98)&gt;10,IF(AND(ISNUMBER('Control Sample Data'!I23),'Control Sample Data'!I23&lt;37,'Control Sample Data'!I23&gt;0),'Control Sample Data'!I23,37),"")</f>
        <v/>
      </c>
      <c r="J23" s="70" t="str">
        <f>IF(SUM('Control Sample Data'!J$3:J$98)&gt;10,IF(AND(ISNUMBER('Control Sample Data'!J23),'Control Sample Data'!J23&lt;37,'Control Sample Data'!J23&gt;0),'Control Sample Data'!J23,37),"")</f>
        <v/>
      </c>
      <c r="K23" s="70" t="str">
        <f>IF(SUM('Control Sample Data'!K$3:K$98)&gt;10,IF(AND(ISNUMBER('Control Sample Data'!K23),'Control Sample Data'!K23&lt;37,'Control Sample Data'!K23&gt;0),'Control Sample Data'!K23,37),"")</f>
        <v/>
      </c>
      <c r="L23" s="70" t="str">
        <f>IF(SUM('Control Sample Data'!L$3:L$98)&gt;10,IF(AND(ISNUMBER('Control Sample Data'!L23),'Control Sample Data'!L23&lt;37,'Control Sample Data'!L23&gt;0),'Control Sample Data'!L23,37),"")</f>
        <v/>
      </c>
      <c r="M23" s="54">
        <f>IF(ISERROR(AVERAGE(Calculations!C23:L23)),"",AVERAGE(Calculations!C23:L23))</f>
        <v>37</v>
      </c>
      <c r="N23" s="54">
        <f>IF(ISERROR(STDEV(Calculations!C23:L23)),"",IF(COUNT(Calculations!C23:L23)&lt;3,"N/A",STDEV(Calculations!C23:L23)))</f>
        <v>0</v>
      </c>
      <c r="O23" s="71" t="s">
        <v>21</v>
      </c>
      <c r="P23" s="72" t="str">
        <f>'Array Table'!B22</f>
        <v>SHV(156G)</v>
      </c>
      <c r="Q23" s="70">
        <f>IF(SUM('Test Sample Data'!C$3:C$98)&gt;10,IF(AND(ISNUMBER('Test Sample Data'!C23),'Test Sample Data'!C23&lt;37,'Test Sample Data'!C23&gt;0),'Test Sample Data'!C23,37),"")</f>
        <v>37</v>
      </c>
      <c r="R23" s="70" t="str">
        <f>IF(SUM('Test Sample Data'!D$3:D$98)&gt;10,IF(AND(ISNUMBER('Test Sample Data'!D23),'Test Sample Data'!D23&lt;37,'Test Sample Data'!D23&gt;0),'Test Sample Data'!D23,37),"")</f>
        <v/>
      </c>
      <c r="S23" s="70" t="str">
        <f>IF(SUM('Test Sample Data'!E$3:E$98)&gt;10,IF(AND(ISNUMBER('Test Sample Data'!E23),'Test Sample Data'!E23&lt;37,'Test Sample Data'!E23&gt;0),'Test Sample Data'!E23,37),"")</f>
        <v/>
      </c>
      <c r="T23" s="70" t="str">
        <f>IF(SUM('Test Sample Data'!F$3:F$98)&gt;10,IF(AND(ISNUMBER('Test Sample Data'!F23),'Test Sample Data'!F23&lt;37,'Test Sample Data'!F23&gt;0),'Test Sample Data'!F23,37),"")</f>
        <v/>
      </c>
      <c r="U23" s="70" t="str">
        <f>IF(SUM('Test Sample Data'!G$3:G$98)&gt;10,IF(AND(ISNUMBER('Test Sample Data'!G23),'Test Sample Data'!G23&lt;37,'Test Sample Data'!G23&gt;0),'Test Sample Data'!G23,37),"")</f>
        <v/>
      </c>
      <c r="V23" s="70" t="str">
        <f>IF(SUM('Test Sample Data'!H$3:H$98)&gt;10,IF(AND(ISNUMBER('Test Sample Data'!H23),'Test Sample Data'!H23&lt;37,'Test Sample Data'!H23&gt;0),'Test Sample Data'!H23,37),"")</f>
        <v/>
      </c>
      <c r="W23" s="70" t="str">
        <f>IF(SUM('Test Sample Data'!I$3:I$98)&gt;10,IF(AND(ISNUMBER('Test Sample Data'!I23),'Test Sample Data'!I23&lt;37,'Test Sample Data'!I23&gt;0),'Test Sample Data'!I23,37),"")</f>
        <v/>
      </c>
      <c r="X23" s="70" t="str">
        <f>IF(SUM('Test Sample Data'!J$3:J$98)&gt;10,IF(AND(ISNUMBER('Test Sample Data'!J23),'Test Sample Data'!J23&lt;37,'Test Sample Data'!J23&gt;0),'Test Sample Data'!J23,37),"")</f>
        <v/>
      </c>
      <c r="Y23" s="70" t="str">
        <f>IF(SUM('Test Sample Data'!K$3:K$98)&gt;10,IF(AND(ISNUMBER('Test Sample Data'!K23),'Test Sample Data'!K23&lt;37,'Test Sample Data'!K23&gt;0),'Test Sample Data'!K23,37),"")</f>
        <v/>
      </c>
      <c r="Z23" s="70" t="str">
        <f>IF(SUM('Test Sample Data'!L$3:L$98)&gt;10,IF(AND(ISNUMBER('Test Sample Data'!L23),'Test Sample Data'!L23&lt;37,'Test Sample Data'!L23&gt;0),'Test Sample Data'!L23,37),"")</f>
        <v/>
      </c>
      <c r="AA23" s="54">
        <f>IF(ISERROR(AVERAGE(Calculations!Q23:Z23)),"",AVERAGE(Calculations!Q23:Z23))</f>
        <v>37</v>
      </c>
      <c r="AB23" s="54" t="str">
        <f>IF(ISERROR(STDEV(Calculations!Q23:Z23)),"",IF(COUNT(Calculations!Q23:Z23)&lt;3,"N/A",STDEV(Calculations!Q23:Z23)))</f>
        <v/>
      </c>
      <c r="AC23" s="71" t="s">
        <v>21</v>
      </c>
      <c r="AD23" s="72" t="str">
        <f>'Array Table'!B22</f>
        <v>SHV(156G)</v>
      </c>
      <c r="AE23" s="70">
        <f t="shared" si="2"/>
        <v>8.8333333333333321</v>
      </c>
      <c r="AF23" s="70">
        <f t="shared" si="3"/>
        <v>6.8333333333333321</v>
      </c>
      <c r="AG23" s="70">
        <f t="shared" si="4"/>
        <v>9.1666666666666679</v>
      </c>
      <c r="AH23" s="70" t="str">
        <f t="shared" si="5"/>
        <v/>
      </c>
      <c r="AI23" s="70" t="str">
        <f t="shared" si="6"/>
        <v/>
      </c>
      <c r="AJ23" s="70" t="str">
        <f t="shared" si="7"/>
        <v/>
      </c>
      <c r="AK23" s="70" t="str">
        <f t="shared" si="8"/>
        <v/>
      </c>
      <c r="AL23" s="70" t="str">
        <f t="shared" si="9"/>
        <v/>
      </c>
      <c r="AM23" s="70" t="str">
        <f t="shared" si="10"/>
        <v/>
      </c>
      <c r="AN23" s="70" t="str">
        <f t="shared" si="11"/>
        <v/>
      </c>
      <c r="AO23" s="70">
        <f t="shared" si="12"/>
        <v>8.2777777777777768</v>
      </c>
      <c r="AP23" s="71" t="s">
        <v>21</v>
      </c>
      <c r="AQ23" s="70">
        <f t="shared" si="13"/>
        <v>6.1699999999999982</v>
      </c>
      <c r="AR23" s="70" t="str">
        <f t="shared" si="14"/>
        <v/>
      </c>
      <c r="AS23" s="70" t="str">
        <f t="shared" si="15"/>
        <v/>
      </c>
      <c r="AT23" s="70" t="str">
        <f t="shared" si="16"/>
        <v/>
      </c>
      <c r="AU23" s="70" t="str">
        <f t="shared" si="17"/>
        <v/>
      </c>
      <c r="AV23" s="70" t="str">
        <f t="shared" si="18"/>
        <v/>
      </c>
      <c r="AW23" s="70" t="str">
        <f t="shared" si="19"/>
        <v/>
      </c>
      <c r="AX23" s="70" t="str">
        <f t="shared" si="20"/>
        <v/>
      </c>
      <c r="AY23" s="70" t="str">
        <f t="shared" si="21"/>
        <v/>
      </c>
      <c r="AZ23" s="70" t="str">
        <f t="shared" si="22"/>
        <v/>
      </c>
      <c r="BA23" s="70">
        <f t="shared" si="23"/>
        <v>6.1699999999999982</v>
      </c>
      <c r="BB23" s="71" t="s">
        <v>21</v>
      </c>
      <c r="BC23" s="72" t="str">
        <f>'Array Table'!B22</f>
        <v>SHV(156G)</v>
      </c>
      <c r="BD23" s="73">
        <f t="shared" si="26"/>
        <v>4.3102686066986955</v>
      </c>
      <c r="BE23" s="74">
        <f t="shared" si="24"/>
        <v>4.3102686066986955</v>
      </c>
      <c r="BF23" s="73">
        <f t="shared" si="25"/>
        <v>0.63450433530508044</v>
      </c>
    </row>
    <row r="24" spans="1:58" x14ac:dyDescent="0.25">
      <c r="A24" s="71" t="s">
        <v>22</v>
      </c>
      <c r="B24" s="72" t="str">
        <f>'Array Table'!B23</f>
        <v>SHV(238G240E)</v>
      </c>
      <c r="C24" s="70">
        <f>IF(SUM('Control Sample Data'!C$3:C$98)&gt;10,IF(AND(ISNUMBER('Control Sample Data'!C24),'Control Sample Data'!C24&lt;37,'Control Sample Data'!C24&gt;0),'Control Sample Data'!C24,37),"")</f>
        <v>37</v>
      </c>
      <c r="D24" s="70">
        <f>IF(SUM('Control Sample Data'!D$3:D$98)&gt;10,IF(AND(ISNUMBER('Control Sample Data'!D24),'Control Sample Data'!D24&lt;37,'Control Sample Data'!D24&gt;0),'Control Sample Data'!D24,37),"")</f>
        <v>37</v>
      </c>
      <c r="E24" s="70">
        <f>IF(SUM('Control Sample Data'!E$3:E$98)&gt;10,IF(AND(ISNUMBER('Control Sample Data'!E24),'Control Sample Data'!E24&lt;37,'Control Sample Data'!E24&gt;0),'Control Sample Data'!E24,37),"")</f>
        <v>37</v>
      </c>
      <c r="F24" s="70" t="str">
        <f>IF(SUM('Control Sample Data'!F$3:F$98)&gt;10,IF(AND(ISNUMBER('Control Sample Data'!F24),'Control Sample Data'!F24&lt;37,'Control Sample Data'!F24&gt;0),'Control Sample Data'!F24,37),"")</f>
        <v/>
      </c>
      <c r="G24" s="70" t="str">
        <f>IF(SUM('Control Sample Data'!G$3:G$98)&gt;10,IF(AND(ISNUMBER('Control Sample Data'!G24),'Control Sample Data'!G24&lt;37,'Control Sample Data'!G24&gt;0),'Control Sample Data'!G24,37),"")</f>
        <v/>
      </c>
      <c r="H24" s="70" t="str">
        <f>IF(SUM('Control Sample Data'!H$3:H$98)&gt;10,IF(AND(ISNUMBER('Control Sample Data'!H24),'Control Sample Data'!H24&lt;37,'Control Sample Data'!H24&gt;0),'Control Sample Data'!H24,37),"")</f>
        <v/>
      </c>
      <c r="I24" s="70" t="str">
        <f>IF(SUM('Control Sample Data'!I$3:I$98)&gt;10,IF(AND(ISNUMBER('Control Sample Data'!I24),'Control Sample Data'!I24&lt;37,'Control Sample Data'!I24&gt;0),'Control Sample Data'!I24,37),"")</f>
        <v/>
      </c>
      <c r="J24" s="70" t="str">
        <f>IF(SUM('Control Sample Data'!J$3:J$98)&gt;10,IF(AND(ISNUMBER('Control Sample Data'!J24),'Control Sample Data'!J24&lt;37,'Control Sample Data'!J24&gt;0),'Control Sample Data'!J24,37),"")</f>
        <v/>
      </c>
      <c r="K24" s="70" t="str">
        <f>IF(SUM('Control Sample Data'!K$3:K$98)&gt;10,IF(AND(ISNUMBER('Control Sample Data'!K24),'Control Sample Data'!K24&lt;37,'Control Sample Data'!K24&gt;0),'Control Sample Data'!K24,37),"")</f>
        <v/>
      </c>
      <c r="L24" s="70" t="str">
        <f>IF(SUM('Control Sample Data'!L$3:L$98)&gt;10,IF(AND(ISNUMBER('Control Sample Data'!L24),'Control Sample Data'!L24&lt;37,'Control Sample Data'!L24&gt;0),'Control Sample Data'!L24,37),"")</f>
        <v/>
      </c>
      <c r="M24" s="54">
        <f>IF(ISERROR(AVERAGE(Calculations!C24:L24)),"",AVERAGE(Calculations!C24:L24))</f>
        <v>37</v>
      </c>
      <c r="N24" s="54">
        <f>IF(ISERROR(STDEV(Calculations!C24:L24)),"",IF(COUNT(Calculations!C24:L24)&lt;3,"N/A",STDEV(Calculations!C24:L24)))</f>
        <v>0</v>
      </c>
      <c r="O24" s="71" t="s">
        <v>22</v>
      </c>
      <c r="P24" s="72" t="str">
        <f>'Array Table'!B23</f>
        <v>SHV(238G240E)</v>
      </c>
      <c r="Q24" s="70">
        <f>IF(SUM('Test Sample Data'!C$3:C$98)&gt;10,IF(AND(ISNUMBER('Test Sample Data'!C24),'Test Sample Data'!C24&lt;37,'Test Sample Data'!C24&gt;0),'Test Sample Data'!C24,37),"")</f>
        <v>37</v>
      </c>
      <c r="R24" s="70" t="str">
        <f>IF(SUM('Test Sample Data'!D$3:D$98)&gt;10,IF(AND(ISNUMBER('Test Sample Data'!D24),'Test Sample Data'!D24&lt;37,'Test Sample Data'!D24&gt;0),'Test Sample Data'!D24,37),"")</f>
        <v/>
      </c>
      <c r="S24" s="70" t="str">
        <f>IF(SUM('Test Sample Data'!E$3:E$98)&gt;10,IF(AND(ISNUMBER('Test Sample Data'!E24),'Test Sample Data'!E24&lt;37,'Test Sample Data'!E24&gt;0),'Test Sample Data'!E24,37),"")</f>
        <v/>
      </c>
      <c r="T24" s="70" t="str">
        <f>IF(SUM('Test Sample Data'!F$3:F$98)&gt;10,IF(AND(ISNUMBER('Test Sample Data'!F24),'Test Sample Data'!F24&lt;37,'Test Sample Data'!F24&gt;0),'Test Sample Data'!F24,37),"")</f>
        <v/>
      </c>
      <c r="U24" s="70" t="str">
        <f>IF(SUM('Test Sample Data'!G$3:G$98)&gt;10,IF(AND(ISNUMBER('Test Sample Data'!G24),'Test Sample Data'!G24&lt;37,'Test Sample Data'!G24&gt;0),'Test Sample Data'!G24,37),"")</f>
        <v/>
      </c>
      <c r="V24" s="70" t="str">
        <f>IF(SUM('Test Sample Data'!H$3:H$98)&gt;10,IF(AND(ISNUMBER('Test Sample Data'!H24),'Test Sample Data'!H24&lt;37,'Test Sample Data'!H24&gt;0),'Test Sample Data'!H24,37),"")</f>
        <v/>
      </c>
      <c r="W24" s="70" t="str">
        <f>IF(SUM('Test Sample Data'!I$3:I$98)&gt;10,IF(AND(ISNUMBER('Test Sample Data'!I24),'Test Sample Data'!I24&lt;37,'Test Sample Data'!I24&gt;0),'Test Sample Data'!I24,37),"")</f>
        <v/>
      </c>
      <c r="X24" s="70" t="str">
        <f>IF(SUM('Test Sample Data'!J$3:J$98)&gt;10,IF(AND(ISNUMBER('Test Sample Data'!J24),'Test Sample Data'!J24&lt;37,'Test Sample Data'!J24&gt;0),'Test Sample Data'!J24,37),"")</f>
        <v/>
      </c>
      <c r="Y24" s="70" t="str">
        <f>IF(SUM('Test Sample Data'!K$3:K$98)&gt;10,IF(AND(ISNUMBER('Test Sample Data'!K24),'Test Sample Data'!K24&lt;37,'Test Sample Data'!K24&gt;0),'Test Sample Data'!K24,37),"")</f>
        <v/>
      </c>
      <c r="Z24" s="70" t="str">
        <f>IF(SUM('Test Sample Data'!L$3:L$98)&gt;10,IF(AND(ISNUMBER('Test Sample Data'!L24),'Test Sample Data'!L24&lt;37,'Test Sample Data'!L24&gt;0),'Test Sample Data'!L24,37),"")</f>
        <v/>
      </c>
      <c r="AA24" s="54">
        <f>IF(ISERROR(AVERAGE(Calculations!Q24:Z24)),"",AVERAGE(Calculations!Q24:Z24))</f>
        <v>37</v>
      </c>
      <c r="AB24" s="54" t="str">
        <f>IF(ISERROR(STDEV(Calculations!Q24:Z24)),"",IF(COUNT(Calculations!Q24:Z24)&lt;3,"N/A",STDEV(Calculations!Q24:Z24)))</f>
        <v/>
      </c>
      <c r="AC24" s="71" t="s">
        <v>22</v>
      </c>
      <c r="AD24" s="72" t="str">
        <f>'Array Table'!B23</f>
        <v>SHV(238G240E)</v>
      </c>
      <c r="AE24" s="70">
        <f t="shared" si="2"/>
        <v>8.8333333333333321</v>
      </c>
      <c r="AF24" s="70">
        <f t="shared" si="3"/>
        <v>6.8333333333333321</v>
      </c>
      <c r="AG24" s="70">
        <f t="shared" si="4"/>
        <v>9.1666666666666679</v>
      </c>
      <c r="AH24" s="70" t="str">
        <f t="shared" si="5"/>
        <v/>
      </c>
      <c r="AI24" s="70" t="str">
        <f t="shared" si="6"/>
        <v/>
      </c>
      <c r="AJ24" s="70" t="str">
        <f t="shared" si="7"/>
        <v/>
      </c>
      <c r="AK24" s="70" t="str">
        <f t="shared" si="8"/>
        <v/>
      </c>
      <c r="AL24" s="70" t="str">
        <f t="shared" si="9"/>
        <v/>
      </c>
      <c r="AM24" s="70" t="str">
        <f t="shared" si="10"/>
        <v/>
      </c>
      <c r="AN24" s="70" t="str">
        <f t="shared" si="11"/>
        <v/>
      </c>
      <c r="AO24" s="70">
        <f t="shared" si="12"/>
        <v>8.2777777777777768</v>
      </c>
      <c r="AP24" s="71" t="s">
        <v>22</v>
      </c>
      <c r="AQ24" s="70">
        <f t="shared" si="13"/>
        <v>6.1699999999999982</v>
      </c>
      <c r="AR24" s="70" t="str">
        <f t="shared" si="14"/>
        <v/>
      </c>
      <c r="AS24" s="70" t="str">
        <f t="shared" si="15"/>
        <v/>
      </c>
      <c r="AT24" s="70" t="str">
        <f t="shared" si="16"/>
        <v/>
      </c>
      <c r="AU24" s="70" t="str">
        <f t="shared" si="17"/>
        <v/>
      </c>
      <c r="AV24" s="70" t="str">
        <f t="shared" si="18"/>
        <v/>
      </c>
      <c r="AW24" s="70" t="str">
        <f t="shared" si="19"/>
        <v/>
      </c>
      <c r="AX24" s="70" t="str">
        <f t="shared" si="20"/>
        <v/>
      </c>
      <c r="AY24" s="70" t="str">
        <f t="shared" si="21"/>
        <v/>
      </c>
      <c r="AZ24" s="70" t="str">
        <f t="shared" si="22"/>
        <v/>
      </c>
      <c r="BA24" s="70">
        <f t="shared" si="23"/>
        <v>6.1699999999999982</v>
      </c>
      <c r="BB24" s="71" t="s">
        <v>22</v>
      </c>
      <c r="BC24" s="72" t="str">
        <f>'Array Table'!B23</f>
        <v>SHV(238G240E)</v>
      </c>
      <c r="BD24" s="73">
        <f t="shared" si="26"/>
        <v>4.3102686066986955</v>
      </c>
      <c r="BE24" s="74">
        <f t="shared" si="24"/>
        <v>4.3102686066986955</v>
      </c>
      <c r="BF24" s="73">
        <f t="shared" si="25"/>
        <v>0.63450433530508044</v>
      </c>
    </row>
    <row r="25" spans="1:58" x14ac:dyDescent="0.25">
      <c r="A25" s="71" t="s">
        <v>23</v>
      </c>
      <c r="B25" s="72" t="str">
        <f>'Array Table'!B24</f>
        <v>SHV(238G240K)</v>
      </c>
      <c r="C25" s="70">
        <f>IF(SUM('Control Sample Data'!C$3:C$98)&gt;10,IF(AND(ISNUMBER('Control Sample Data'!C25),'Control Sample Data'!C25&lt;37,'Control Sample Data'!C25&gt;0),'Control Sample Data'!C25,37),"")</f>
        <v>37</v>
      </c>
      <c r="D25" s="70">
        <f>IF(SUM('Control Sample Data'!D$3:D$98)&gt;10,IF(AND(ISNUMBER('Control Sample Data'!D25),'Control Sample Data'!D25&lt;37,'Control Sample Data'!D25&gt;0),'Control Sample Data'!D25,37),"")</f>
        <v>37</v>
      </c>
      <c r="E25" s="70">
        <f>IF(SUM('Control Sample Data'!E$3:E$98)&gt;10,IF(AND(ISNUMBER('Control Sample Data'!E25),'Control Sample Data'!E25&lt;37,'Control Sample Data'!E25&gt;0),'Control Sample Data'!E25,37),"")</f>
        <v>37</v>
      </c>
      <c r="F25" s="70" t="str">
        <f>IF(SUM('Control Sample Data'!F$3:F$98)&gt;10,IF(AND(ISNUMBER('Control Sample Data'!F25),'Control Sample Data'!F25&lt;37,'Control Sample Data'!F25&gt;0),'Control Sample Data'!F25,37),"")</f>
        <v/>
      </c>
      <c r="G25" s="70" t="str">
        <f>IF(SUM('Control Sample Data'!G$3:G$98)&gt;10,IF(AND(ISNUMBER('Control Sample Data'!G25),'Control Sample Data'!G25&lt;37,'Control Sample Data'!G25&gt;0),'Control Sample Data'!G25,37),"")</f>
        <v/>
      </c>
      <c r="H25" s="70" t="str">
        <f>IF(SUM('Control Sample Data'!H$3:H$98)&gt;10,IF(AND(ISNUMBER('Control Sample Data'!H25),'Control Sample Data'!H25&lt;37,'Control Sample Data'!H25&gt;0),'Control Sample Data'!H25,37),"")</f>
        <v/>
      </c>
      <c r="I25" s="70" t="str">
        <f>IF(SUM('Control Sample Data'!I$3:I$98)&gt;10,IF(AND(ISNUMBER('Control Sample Data'!I25),'Control Sample Data'!I25&lt;37,'Control Sample Data'!I25&gt;0),'Control Sample Data'!I25,37),"")</f>
        <v/>
      </c>
      <c r="J25" s="70" t="str">
        <f>IF(SUM('Control Sample Data'!J$3:J$98)&gt;10,IF(AND(ISNUMBER('Control Sample Data'!J25),'Control Sample Data'!J25&lt;37,'Control Sample Data'!J25&gt;0),'Control Sample Data'!J25,37),"")</f>
        <v/>
      </c>
      <c r="K25" s="70" t="str">
        <f>IF(SUM('Control Sample Data'!K$3:K$98)&gt;10,IF(AND(ISNUMBER('Control Sample Data'!K25),'Control Sample Data'!K25&lt;37,'Control Sample Data'!K25&gt;0),'Control Sample Data'!K25,37),"")</f>
        <v/>
      </c>
      <c r="L25" s="70" t="str">
        <f>IF(SUM('Control Sample Data'!L$3:L$98)&gt;10,IF(AND(ISNUMBER('Control Sample Data'!L25),'Control Sample Data'!L25&lt;37,'Control Sample Data'!L25&gt;0),'Control Sample Data'!L25,37),"")</f>
        <v/>
      </c>
      <c r="M25" s="54">
        <f>IF(ISERROR(AVERAGE(Calculations!C25:L25)),"",AVERAGE(Calculations!C25:L25))</f>
        <v>37</v>
      </c>
      <c r="N25" s="54">
        <f>IF(ISERROR(STDEV(Calculations!C25:L25)),"",IF(COUNT(Calculations!C25:L25)&lt;3,"N/A",STDEV(Calculations!C25:L25)))</f>
        <v>0</v>
      </c>
      <c r="O25" s="71" t="s">
        <v>23</v>
      </c>
      <c r="P25" s="72" t="str">
        <f>'Array Table'!B24</f>
        <v>SHV(238G240K)</v>
      </c>
      <c r="Q25" s="70">
        <f>IF(SUM('Test Sample Data'!C$3:C$98)&gt;10,IF(AND(ISNUMBER('Test Sample Data'!C25),'Test Sample Data'!C25&lt;37,'Test Sample Data'!C25&gt;0),'Test Sample Data'!C25,37),"")</f>
        <v>37</v>
      </c>
      <c r="R25" s="70" t="str">
        <f>IF(SUM('Test Sample Data'!D$3:D$98)&gt;10,IF(AND(ISNUMBER('Test Sample Data'!D25),'Test Sample Data'!D25&lt;37,'Test Sample Data'!D25&gt;0),'Test Sample Data'!D25,37),"")</f>
        <v/>
      </c>
      <c r="S25" s="70" t="str">
        <f>IF(SUM('Test Sample Data'!E$3:E$98)&gt;10,IF(AND(ISNUMBER('Test Sample Data'!E25),'Test Sample Data'!E25&lt;37,'Test Sample Data'!E25&gt;0),'Test Sample Data'!E25,37),"")</f>
        <v/>
      </c>
      <c r="T25" s="70" t="str">
        <f>IF(SUM('Test Sample Data'!F$3:F$98)&gt;10,IF(AND(ISNUMBER('Test Sample Data'!F25),'Test Sample Data'!F25&lt;37,'Test Sample Data'!F25&gt;0),'Test Sample Data'!F25,37),"")</f>
        <v/>
      </c>
      <c r="U25" s="70" t="str">
        <f>IF(SUM('Test Sample Data'!G$3:G$98)&gt;10,IF(AND(ISNUMBER('Test Sample Data'!G25),'Test Sample Data'!G25&lt;37,'Test Sample Data'!G25&gt;0),'Test Sample Data'!G25,37),"")</f>
        <v/>
      </c>
      <c r="V25" s="70" t="str">
        <f>IF(SUM('Test Sample Data'!H$3:H$98)&gt;10,IF(AND(ISNUMBER('Test Sample Data'!H25),'Test Sample Data'!H25&lt;37,'Test Sample Data'!H25&gt;0),'Test Sample Data'!H25,37),"")</f>
        <v/>
      </c>
      <c r="W25" s="70" t="str">
        <f>IF(SUM('Test Sample Data'!I$3:I$98)&gt;10,IF(AND(ISNUMBER('Test Sample Data'!I25),'Test Sample Data'!I25&lt;37,'Test Sample Data'!I25&gt;0),'Test Sample Data'!I25,37),"")</f>
        <v/>
      </c>
      <c r="X25" s="70" t="str">
        <f>IF(SUM('Test Sample Data'!J$3:J$98)&gt;10,IF(AND(ISNUMBER('Test Sample Data'!J25),'Test Sample Data'!J25&lt;37,'Test Sample Data'!J25&gt;0),'Test Sample Data'!J25,37),"")</f>
        <v/>
      </c>
      <c r="Y25" s="70" t="str">
        <f>IF(SUM('Test Sample Data'!K$3:K$98)&gt;10,IF(AND(ISNUMBER('Test Sample Data'!K25),'Test Sample Data'!K25&lt;37,'Test Sample Data'!K25&gt;0),'Test Sample Data'!K25,37),"")</f>
        <v/>
      </c>
      <c r="Z25" s="70" t="str">
        <f>IF(SUM('Test Sample Data'!L$3:L$98)&gt;10,IF(AND(ISNUMBER('Test Sample Data'!L25),'Test Sample Data'!L25&lt;37,'Test Sample Data'!L25&gt;0),'Test Sample Data'!L25,37),"")</f>
        <v/>
      </c>
      <c r="AA25" s="54">
        <f>IF(ISERROR(AVERAGE(Calculations!Q25:Z25)),"",AVERAGE(Calculations!Q25:Z25))</f>
        <v>37</v>
      </c>
      <c r="AB25" s="54" t="str">
        <f>IF(ISERROR(STDEV(Calculations!Q25:Z25)),"",IF(COUNT(Calculations!Q25:Z25)&lt;3,"N/A",STDEV(Calculations!Q25:Z25)))</f>
        <v/>
      </c>
      <c r="AC25" s="71" t="s">
        <v>23</v>
      </c>
      <c r="AD25" s="72" t="str">
        <f>'Array Table'!B24</f>
        <v>SHV(238G240K)</v>
      </c>
      <c r="AE25" s="70">
        <f t="shared" si="2"/>
        <v>8.8333333333333321</v>
      </c>
      <c r="AF25" s="70">
        <f t="shared" si="3"/>
        <v>6.8333333333333321</v>
      </c>
      <c r="AG25" s="70">
        <f t="shared" si="4"/>
        <v>9.1666666666666679</v>
      </c>
      <c r="AH25" s="70" t="str">
        <f t="shared" si="5"/>
        <v/>
      </c>
      <c r="AI25" s="70" t="str">
        <f t="shared" si="6"/>
        <v/>
      </c>
      <c r="AJ25" s="70" t="str">
        <f t="shared" si="7"/>
        <v/>
      </c>
      <c r="AK25" s="70" t="str">
        <f t="shared" si="8"/>
        <v/>
      </c>
      <c r="AL25" s="70" t="str">
        <f t="shared" si="9"/>
        <v/>
      </c>
      <c r="AM25" s="70" t="str">
        <f t="shared" si="10"/>
        <v/>
      </c>
      <c r="AN25" s="70" t="str">
        <f t="shared" si="11"/>
        <v/>
      </c>
      <c r="AO25" s="70">
        <f t="shared" si="12"/>
        <v>8.2777777777777768</v>
      </c>
      <c r="AP25" s="71" t="s">
        <v>23</v>
      </c>
      <c r="AQ25" s="70">
        <f t="shared" si="13"/>
        <v>6.1699999999999982</v>
      </c>
      <c r="AR25" s="70" t="str">
        <f t="shared" si="14"/>
        <v/>
      </c>
      <c r="AS25" s="70" t="str">
        <f t="shared" si="15"/>
        <v/>
      </c>
      <c r="AT25" s="70" t="str">
        <f t="shared" si="16"/>
        <v/>
      </c>
      <c r="AU25" s="70" t="str">
        <f t="shared" si="17"/>
        <v/>
      </c>
      <c r="AV25" s="70" t="str">
        <f t="shared" si="18"/>
        <v/>
      </c>
      <c r="AW25" s="70" t="str">
        <f t="shared" si="19"/>
        <v/>
      </c>
      <c r="AX25" s="70" t="str">
        <f t="shared" si="20"/>
        <v/>
      </c>
      <c r="AY25" s="70" t="str">
        <f t="shared" si="21"/>
        <v/>
      </c>
      <c r="AZ25" s="70" t="str">
        <f t="shared" si="22"/>
        <v/>
      </c>
      <c r="BA25" s="70">
        <f t="shared" si="23"/>
        <v>6.1699999999999982</v>
      </c>
      <c r="BB25" s="71" t="s">
        <v>23</v>
      </c>
      <c r="BC25" s="72" t="str">
        <f>'Array Table'!B24</f>
        <v>SHV(238G240K)</v>
      </c>
      <c r="BD25" s="73">
        <f t="shared" si="26"/>
        <v>4.3102686066986955</v>
      </c>
      <c r="BE25" s="74">
        <f t="shared" si="24"/>
        <v>4.3102686066986955</v>
      </c>
      <c r="BF25" s="73">
        <f t="shared" si="25"/>
        <v>0.63450433530508044</v>
      </c>
    </row>
    <row r="26" spans="1:58" x14ac:dyDescent="0.25">
      <c r="A26" s="71" t="s">
        <v>24</v>
      </c>
      <c r="B26" s="72" t="str">
        <f>'Array Table'!B25</f>
        <v>SHV(238S240E)</v>
      </c>
      <c r="C26" s="70">
        <f>IF(SUM('Control Sample Data'!C$3:C$98)&gt;10,IF(AND(ISNUMBER('Control Sample Data'!C26),'Control Sample Data'!C26&lt;37,'Control Sample Data'!C26&gt;0),'Control Sample Data'!C26,37),"")</f>
        <v>37</v>
      </c>
      <c r="D26" s="70">
        <f>IF(SUM('Control Sample Data'!D$3:D$98)&gt;10,IF(AND(ISNUMBER('Control Sample Data'!D26),'Control Sample Data'!D26&lt;37,'Control Sample Data'!D26&gt;0),'Control Sample Data'!D26,37),"")</f>
        <v>37</v>
      </c>
      <c r="E26" s="70">
        <f>IF(SUM('Control Sample Data'!E$3:E$98)&gt;10,IF(AND(ISNUMBER('Control Sample Data'!E26),'Control Sample Data'!E26&lt;37,'Control Sample Data'!E26&gt;0),'Control Sample Data'!E26,37),"")</f>
        <v>37</v>
      </c>
      <c r="F26" s="70" t="str">
        <f>IF(SUM('Control Sample Data'!F$3:F$98)&gt;10,IF(AND(ISNUMBER('Control Sample Data'!F26),'Control Sample Data'!F26&lt;37,'Control Sample Data'!F26&gt;0),'Control Sample Data'!F26,37),"")</f>
        <v/>
      </c>
      <c r="G26" s="70" t="str">
        <f>IF(SUM('Control Sample Data'!G$3:G$98)&gt;10,IF(AND(ISNUMBER('Control Sample Data'!G26),'Control Sample Data'!G26&lt;37,'Control Sample Data'!G26&gt;0),'Control Sample Data'!G26,37),"")</f>
        <v/>
      </c>
      <c r="H26" s="70" t="str">
        <f>IF(SUM('Control Sample Data'!H$3:H$98)&gt;10,IF(AND(ISNUMBER('Control Sample Data'!H26),'Control Sample Data'!H26&lt;37,'Control Sample Data'!H26&gt;0),'Control Sample Data'!H26,37),"")</f>
        <v/>
      </c>
      <c r="I26" s="70" t="str">
        <f>IF(SUM('Control Sample Data'!I$3:I$98)&gt;10,IF(AND(ISNUMBER('Control Sample Data'!I26),'Control Sample Data'!I26&lt;37,'Control Sample Data'!I26&gt;0),'Control Sample Data'!I26,37),"")</f>
        <v/>
      </c>
      <c r="J26" s="70" t="str">
        <f>IF(SUM('Control Sample Data'!J$3:J$98)&gt;10,IF(AND(ISNUMBER('Control Sample Data'!J26),'Control Sample Data'!J26&lt;37,'Control Sample Data'!J26&gt;0),'Control Sample Data'!J26,37),"")</f>
        <v/>
      </c>
      <c r="K26" s="70" t="str">
        <f>IF(SUM('Control Sample Data'!K$3:K$98)&gt;10,IF(AND(ISNUMBER('Control Sample Data'!K26),'Control Sample Data'!K26&lt;37,'Control Sample Data'!K26&gt;0),'Control Sample Data'!K26,37),"")</f>
        <v/>
      </c>
      <c r="L26" s="70" t="str">
        <f>IF(SUM('Control Sample Data'!L$3:L$98)&gt;10,IF(AND(ISNUMBER('Control Sample Data'!L26),'Control Sample Data'!L26&lt;37,'Control Sample Data'!L26&gt;0),'Control Sample Data'!L26,37),"")</f>
        <v/>
      </c>
      <c r="M26" s="54">
        <f>IF(ISERROR(AVERAGE(Calculations!C26:L26)),"",AVERAGE(Calculations!C26:L26))</f>
        <v>37</v>
      </c>
      <c r="N26" s="54">
        <f>IF(ISERROR(STDEV(Calculations!C26:L26)),"",IF(COUNT(Calculations!C26:L26)&lt;3,"N/A",STDEV(Calculations!C26:L26)))</f>
        <v>0</v>
      </c>
      <c r="O26" s="71" t="s">
        <v>24</v>
      </c>
      <c r="P26" s="72" t="str">
        <f>'Array Table'!B25</f>
        <v>SHV(238S240E)</v>
      </c>
      <c r="Q26" s="70">
        <f>IF(SUM('Test Sample Data'!C$3:C$98)&gt;10,IF(AND(ISNUMBER('Test Sample Data'!C26),'Test Sample Data'!C26&lt;37,'Test Sample Data'!C26&gt;0),'Test Sample Data'!C26,37),"")</f>
        <v>37</v>
      </c>
      <c r="R26" s="70" t="str">
        <f>IF(SUM('Test Sample Data'!D$3:D$98)&gt;10,IF(AND(ISNUMBER('Test Sample Data'!D26),'Test Sample Data'!D26&lt;37,'Test Sample Data'!D26&gt;0),'Test Sample Data'!D26,37),"")</f>
        <v/>
      </c>
      <c r="S26" s="70" t="str">
        <f>IF(SUM('Test Sample Data'!E$3:E$98)&gt;10,IF(AND(ISNUMBER('Test Sample Data'!E26),'Test Sample Data'!E26&lt;37,'Test Sample Data'!E26&gt;0),'Test Sample Data'!E26,37),"")</f>
        <v/>
      </c>
      <c r="T26" s="70" t="str">
        <f>IF(SUM('Test Sample Data'!F$3:F$98)&gt;10,IF(AND(ISNUMBER('Test Sample Data'!F26),'Test Sample Data'!F26&lt;37,'Test Sample Data'!F26&gt;0),'Test Sample Data'!F26,37),"")</f>
        <v/>
      </c>
      <c r="U26" s="70" t="str">
        <f>IF(SUM('Test Sample Data'!G$3:G$98)&gt;10,IF(AND(ISNUMBER('Test Sample Data'!G26),'Test Sample Data'!G26&lt;37,'Test Sample Data'!G26&gt;0),'Test Sample Data'!G26,37),"")</f>
        <v/>
      </c>
      <c r="V26" s="70" t="str">
        <f>IF(SUM('Test Sample Data'!H$3:H$98)&gt;10,IF(AND(ISNUMBER('Test Sample Data'!H26),'Test Sample Data'!H26&lt;37,'Test Sample Data'!H26&gt;0),'Test Sample Data'!H26,37),"")</f>
        <v/>
      </c>
      <c r="W26" s="70" t="str">
        <f>IF(SUM('Test Sample Data'!I$3:I$98)&gt;10,IF(AND(ISNUMBER('Test Sample Data'!I26),'Test Sample Data'!I26&lt;37,'Test Sample Data'!I26&gt;0),'Test Sample Data'!I26,37),"")</f>
        <v/>
      </c>
      <c r="X26" s="70" t="str">
        <f>IF(SUM('Test Sample Data'!J$3:J$98)&gt;10,IF(AND(ISNUMBER('Test Sample Data'!J26),'Test Sample Data'!J26&lt;37,'Test Sample Data'!J26&gt;0),'Test Sample Data'!J26,37),"")</f>
        <v/>
      </c>
      <c r="Y26" s="70" t="str">
        <f>IF(SUM('Test Sample Data'!K$3:K$98)&gt;10,IF(AND(ISNUMBER('Test Sample Data'!K26),'Test Sample Data'!K26&lt;37,'Test Sample Data'!K26&gt;0),'Test Sample Data'!K26,37),"")</f>
        <v/>
      </c>
      <c r="Z26" s="70" t="str">
        <f>IF(SUM('Test Sample Data'!L$3:L$98)&gt;10,IF(AND(ISNUMBER('Test Sample Data'!L26),'Test Sample Data'!L26&lt;37,'Test Sample Data'!L26&gt;0),'Test Sample Data'!L26,37),"")</f>
        <v/>
      </c>
      <c r="AA26" s="54">
        <f>IF(ISERROR(AVERAGE(Calculations!Q26:Z26)),"",AVERAGE(Calculations!Q26:Z26))</f>
        <v>37</v>
      </c>
      <c r="AB26" s="54" t="str">
        <f>IF(ISERROR(STDEV(Calculations!Q26:Z26)),"",IF(COUNT(Calculations!Q26:Z26)&lt;3,"N/A",STDEV(Calculations!Q26:Z26)))</f>
        <v/>
      </c>
      <c r="AC26" s="71" t="s">
        <v>24</v>
      </c>
      <c r="AD26" s="72" t="str">
        <f>'Array Table'!B25</f>
        <v>SHV(238S240E)</v>
      </c>
      <c r="AE26" s="70">
        <f t="shared" si="2"/>
        <v>8.8333333333333321</v>
      </c>
      <c r="AF26" s="70">
        <f t="shared" si="3"/>
        <v>6.8333333333333321</v>
      </c>
      <c r="AG26" s="70">
        <f t="shared" si="4"/>
        <v>9.1666666666666679</v>
      </c>
      <c r="AH26" s="70" t="str">
        <f t="shared" si="5"/>
        <v/>
      </c>
      <c r="AI26" s="70" t="str">
        <f t="shared" si="6"/>
        <v/>
      </c>
      <c r="AJ26" s="70" t="str">
        <f t="shared" si="7"/>
        <v/>
      </c>
      <c r="AK26" s="70" t="str">
        <f t="shared" si="8"/>
        <v/>
      </c>
      <c r="AL26" s="70" t="str">
        <f t="shared" si="9"/>
        <v/>
      </c>
      <c r="AM26" s="70" t="str">
        <f t="shared" si="10"/>
        <v/>
      </c>
      <c r="AN26" s="70" t="str">
        <f t="shared" si="11"/>
        <v/>
      </c>
      <c r="AO26" s="70">
        <f t="shared" si="12"/>
        <v>8.2777777777777768</v>
      </c>
      <c r="AP26" s="71" t="s">
        <v>24</v>
      </c>
      <c r="AQ26" s="70">
        <f t="shared" si="13"/>
        <v>6.1699999999999982</v>
      </c>
      <c r="AR26" s="70" t="str">
        <f t="shared" si="14"/>
        <v/>
      </c>
      <c r="AS26" s="70" t="str">
        <f t="shared" si="15"/>
        <v/>
      </c>
      <c r="AT26" s="70" t="str">
        <f t="shared" si="16"/>
        <v/>
      </c>
      <c r="AU26" s="70" t="str">
        <f t="shared" si="17"/>
        <v/>
      </c>
      <c r="AV26" s="70" t="str">
        <f t="shared" si="18"/>
        <v/>
      </c>
      <c r="AW26" s="70" t="str">
        <f t="shared" si="19"/>
        <v/>
      </c>
      <c r="AX26" s="70" t="str">
        <f t="shared" si="20"/>
        <v/>
      </c>
      <c r="AY26" s="70" t="str">
        <f t="shared" si="21"/>
        <v/>
      </c>
      <c r="AZ26" s="70" t="str">
        <f t="shared" si="22"/>
        <v/>
      </c>
      <c r="BA26" s="70">
        <f t="shared" si="23"/>
        <v>6.1699999999999982</v>
      </c>
      <c r="BB26" s="71" t="s">
        <v>24</v>
      </c>
      <c r="BC26" s="72" t="str">
        <f>'Array Table'!B25</f>
        <v>SHV(238S240E)</v>
      </c>
      <c r="BD26" s="73">
        <f t="shared" si="26"/>
        <v>4.3102686066986955</v>
      </c>
      <c r="BE26" s="74">
        <f t="shared" si="24"/>
        <v>4.3102686066986955</v>
      </c>
      <c r="BF26" s="73">
        <f t="shared" si="25"/>
        <v>0.63450433530508044</v>
      </c>
    </row>
    <row r="27" spans="1:58" x14ac:dyDescent="0.25">
      <c r="A27" s="71" t="s">
        <v>25</v>
      </c>
      <c r="B27" s="72" t="str">
        <f>'Array Table'!B26</f>
        <v>SHV(238S240K)</v>
      </c>
      <c r="C27" s="70">
        <f>IF(SUM('Control Sample Data'!C$3:C$98)&gt;10,IF(AND(ISNUMBER('Control Sample Data'!C27),'Control Sample Data'!C27&lt;37,'Control Sample Data'!C27&gt;0),'Control Sample Data'!C27,37),"")</f>
        <v>37</v>
      </c>
      <c r="D27" s="70">
        <f>IF(SUM('Control Sample Data'!D$3:D$98)&gt;10,IF(AND(ISNUMBER('Control Sample Data'!D27),'Control Sample Data'!D27&lt;37,'Control Sample Data'!D27&gt;0),'Control Sample Data'!D27,37),"")</f>
        <v>37</v>
      </c>
      <c r="E27" s="70">
        <f>IF(SUM('Control Sample Data'!E$3:E$98)&gt;10,IF(AND(ISNUMBER('Control Sample Data'!E27),'Control Sample Data'!E27&lt;37,'Control Sample Data'!E27&gt;0),'Control Sample Data'!E27,37),"")</f>
        <v>37</v>
      </c>
      <c r="F27" s="70" t="str">
        <f>IF(SUM('Control Sample Data'!F$3:F$98)&gt;10,IF(AND(ISNUMBER('Control Sample Data'!F27),'Control Sample Data'!F27&lt;37,'Control Sample Data'!F27&gt;0),'Control Sample Data'!F27,37),"")</f>
        <v/>
      </c>
      <c r="G27" s="70" t="str">
        <f>IF(SUM('Control Sample Data'!G$3:G$98)&gt;10,IF(AND(ISNUMBER('Control Sample Data'!G27),'Control Sample Data'!G27&lt;37,'Control Sample Data'!G27&gt;0),'Control Sample Data'!G27,37),"")</f>
        <v/>
      </c>
      <c r="H27" s="70" t="str">
        <f>IF(SUM('Control Sample Data'!H$3:H$98)&gt;10,IF(AND(ISNUMBER('Control Sample Data'!H27),'Control Sample Data'!H27&lt;37,'Control Sample Data'!H27&gt;0),'Control Sample Data'!H27,37),"")</f>
        <v/>
      </c>
      <c r="I27" s="70" t="str">
        <f>IF(SUM('Control Sample Data'!I$3:I$98)&gt;10,IF(AND(ISNUMBER('Control Sample Data'!I27),'Control Sample Data'!I27&lt;37,'Control Sample Data'!I27&gt;0),'Control Sample Data'!I27,37),"")</f>
        <v/>
      </c>
      <c r="J27" s="70" t="str">
        <f>IF(SUM('Control Sample Data'!J$3:J$98)&gt;10,IF(AND(ISNUMBER('Control Sample Data'!J27),'Control Sample Data'!J27&lt;37,'Control Sample Data'!J27&gt;0),'Control Sample Data'!J27,37),"")</f>
        <v/>
      </c>
      <c r="K27" s="70" t="str">
        <f>IF(SUM('Control Sample Data'!K$3:K$98)&gt;10,IF(AND(ISNUMBER('Control Sample Data'!K27),'Control Sample Data'!K27&lt;37,'Control Sample Data'!K27&gt;0),'Control Sample Data'!K27,37),"")</f>
        <v/>
      </c>
      <c r="L27" s="70" t="str">
        <f>IF(SUM('Control Sample Data'!L$3:L$98)&gt;10,IF(AND(ISNUMBER('Control Sample Data'!L27),'Control Sample Data'!L27&lt;37,'Control Sample Data'!L27&gt;0),'Control Sample Data'!L27,37),"")</f>
        <v/>
      </c>
      <c r="M27" s="54">
        <f>IF(ISERROR(AVERAGE(Calculations!C27:L27)),"",AVERAGE(Calculations!C27:L27))</f>
        <v>37</v>
      </c>
      <c r="N27" s="54">
        <f>IF(ISERROR(STDEV(Calculations!C27:L27)),"",IF(COUNT(Calculations!C27:L27)&lt;3,"N/A",STDEV(Calculations!C27:L27)))</f>
        <v>0</v>
      </c>
      <c r="O27" s="71" t="s">
        <v>25</v>
      </c>
      <c r="P27" s="72" t="str">
        <f>'Array Table'!B26</f>
        <v>SHV(238S240K)</v>
      </c>
      <c r="Q27" s="70">
        <f>IF(SUM('Test Sample Data'!C$3:C$98)&gt;10,IF(AND(ISNUMBER('Test Sample Data'!C27),'Test Sample Data'!C27&lt;37,'Test Sample Data'!C27&gt;0),'Test Sample Data'!C27,37),"")</f>
        <v>37</v>
      </c>
      <c r="R27" s="70" t="str">
        <f>IF(SUM('Test Sample Data'!D$3:D$98)&gt;10,IF(AND(ISNUMBER('Test Sample Data'!D27),'Test Sample Data'!D27&lt;37,'Test Sample Data'!D27&gt;0),'Test Sample Data'!D27,37),"")</f>
        <v/>
      </c>
      <c r="S27" s="70" t="str">
        <f>IF(SUM('Test Sample Data'!E$3:E$98)&gt;10,IF(AND(ISNUMBER('Test Sample Data'!E27),'Test Sample Data'!E27&lt;37,'Test Sample Data'!E27&gt;0),'Test Sample Data'!E27,37),"")</f>
        <v/>
      </c>
      <c r="T27" s="70" t="str">
        <f>IF(SUM('Test Sample Data'!F$3:F$98)&gt;10,IF(AND(ISNUMBER('Test Sample Data'!F27),'Test Sample Data'!F27&lt;37,'Test Sample Data'!F27&gt;0),'Test Sample Data'!F27,37),"")</f>
        <v/>
      </c>
      <c r="U27" s="70" t="str">
        <f>IF(SUM('Test Sample Data'!G$3:G$98)&gt;10,IF(AND(ISNUMBER('Test Sample Data'!G27),'Test Sample Data'!G27&lt;37,'Test Sample Data'!G27&gt;0),'Test Sample Data'!G27,37),"")</f>
        <v/>
      </c>
      <c r="V27" s="70" t="str">
        <f>IF(SUM('Test Sample Data'!H$3:H$98)&gt;10,IF(AND(ISNUMBER('Test Sample Data'!H27),'Test Sample Data'!H27&lt;37,'Test Sample Data'!H27&gt;0),'Test Sample Data'!H27,37),"")</f>
        <v/>
      </c>
      <c r="W27" s="70" t="str">
        <f>IF(SUM('Test Sample Data'!I$3:I$98)&gt;10,IF(AND(ISNUMBER('Test Sample Data'!I27),'Test Sample Data'!I27&lt;37,'Test Sample Data'!I27&gt;0),'Test Sample Data'!I27,37),"")</f>
        <v/>
      </c>
      <c r="X27" s="70" t="str">
        <f>IF(SUM('Test Sample Data'!J$3:J$98)&gt;10,IF(AND(ISNUMBER('Test Sample Data'!J27),'Test Sample Data'!J27&lt;37,'Test Sample Data'!J27&gt;0),'Test Sample Data'!J27,37),"")</f>
        <v/>
      </c>
      <c r="Y27" s="70" t="str">
        <f>IF(SUM('Test Sample Data'!K$3:K$98)&gt;10,IF(AND(ISNUMBER('Test Sample Data'!K27),'Test Sample Data'!K27&lt;37,'Test Sample Data'!K27&gt;0),'Test Sample Data'!K27,37),"")</f>
        <v/>
      </c>
      <c r="Z27" s="70" t="str">
        <f>IF(SUM('Test Sample Data'!L$3:L$98)&gt;10,IF(AND(ISNUMBER('Test Sample Data'!L27),'Test Sample Data'!L27&lt;37,'Test Sample Data'!L27&gt;0),'Test Sample Data'!L27,37),"")</f>
        <v/>
      </c>
      <c r="AA27" s="54">
        <f>IF(ISERROR(AVERAGE(Calculations!Q27:Z27)),"",AVERAGE(Calculations!Q27:Z27))</f>
        <v>37</v>
      </c>
      <c r="AB27" s="54" t="str">
        <f>IF(ISERROR(STDEV(Calculations!Q27:Z27)),"",IF(COUNT(Calculations!Q27:Z27)&lt;3,"N/A",STDEV(Calculations!Q27:Z27)))</f>
        <v/>
      </c>
      <c r="AC27" s="71" t="s">
        <v>25</v>
      </c>
      <c r="AD27" s="72" t="str">
        <f>'Array Table'!B26</f>
        <v>SHV(238S240K)</v>
      </c>
      <c r="AE27" s="70">
        <f t="shared" ref="AE27:AE90" si="27">IF(ISERROR(C27-C$100),"",C27-C$100)</f>
        <v>8.8333333333333321</v>
      </c>
      <c r="AF27" s="70">
        <f t="shared" ref="AF27:AF90" si="28">IF(ISERROR(D27-D$100),"",D27-D$100)</f>
        <v>6.8333333333333321</v>
      </c>
      <c r="AG27" s="70">
        <f t="shared" ref="AG27:AG90" si="29">IF(ISERROR(E27-E$100),"",E27-E$100)</f>
        <v>9.1666666666666679</v>
      </c>
      <c r="AH27" s="70" t="str">
        <f t="shared" ref="AH27:AH90" si="30">IF(ISERROR(F27-F$100),"",F27-F$100)</f>
        <v/>
      </c>
      <c r="AI27" s="70" t="str">
        <f t="shared" ref="AI27:AI90" si="31">IF(ISERROR(G27-G$100),"",G27-G$100)</f>
        <v/>
      </c>
      <c r="AJ27" s="70" t="str">
        <f t="shared" ref="AJ27:AJ90" si="32">IF(ISERROR(H27-H$100),"",H27-H$100)</f>
        <v/>
      </c>
      <c r="AK27" s="70" t="str">
        <f t="shared" ref="AK27:AK90" si="33">IF(ISERROR(I27-I$100),"",I27-I$100)</f>
        <v/>
      </c>
      <c r="AL27" s="70" t="str">
        <f t="shared" ref="AL27:AL90" si="34">IF(ISERROR(J27-J$100),"",J27-J$100)</f>
        <v/>
      </c>
      <c r="AM27" s="70" t="str">
        <f t="shared" ref="AM27:AM90" si="35">IF(ISERROR(K27-K$100),"",K27-K$100)</f>
        <v/>
      </c>
      <c r="AN27" s="70" t="str">
        <f t="shared" ref="AN27:AN90" si="36">IF(ISERROR(L27-L$100),"",L27-L$100)</f>
        <v/>
      </c>
      <c r="AO27" s="70">
        <f t="shared" si="12"/>
        <v>8.2777777777777768</v>
      </c>
      <c r="AP27" s="71" t="s">
        <v>25</v>
      </c>
      <c r="AQ27" s="70">
        <f t="shared" si="13"/>
        <v>6.1699999999999982</v>
      </c>
      <c r="AR27" s="70" t="str">
        <f t="shared" si="14"/>
        <v/>
      </c>
      <c r="AS27" s="70" t="str">
        <f t="shared" si="15"/>
        <v/>
      </c>
      <c r="AT27" s="70" t="str">
        <f t="shared" si="16"/>
        <v/>
      </c>
      <c r="AU27" s="70" t="str">
        <f t="shared" si="17"/>
        <v/>
      </c>
      <c r="AV27" s="70" t="str">
        <f t="shared" si="18"/>
        <v/>
      </c>
      <c r="AW27" s="70" t="str">
        <f t="shared" si="19"/>
        <v/>
      </c>
      <c r="AX27" s="70" t="str">
        <f t="shared" si="20"/>
        <v/>
      </c>
      <c r="AY27" s="70" t="str">
        <f t="shared" si="21"/>
        <v/>
      </c>
      <c r="AZ27" s="70" t="str">
        <f t="shared" si="22"/>
        <v/>
      </c>
      <c r="BA27" s="70">
        <f t="shared" si="23"/>
        <v>6.1699999999999982</v>
      </c>
      <c r="BB27" s="71" t="s">
        <v>25</v>
      </c>
      <c r="BC27" s="72" t="str">
        <f>'Array Table'!B26</f>
        <v>SHV(238S240K)</v>
      </c>
      <c r="BD27" s="73">
        <f t="shared" si="26"/>
        <v>4.3102686066986955</v>
      </c>
      <c r="BE27" s="74">
        <f t="shared" si="24"/>
        <v>4.3102686066986955</v>
      </c>
      <c r="BF27" s="73">
        <f t="shared" si="25"/>
        <v>0.63450433530508044</v>
      </c>
    </row>
    <row r="28" spans="1:58" x14ac:dyDescent="0.25">
      <c r="A28" s="71" t="s">
        <v>26</v>
      </c>
      <c r="B28" s="72" t="str">
        <f>'Array Table'!B27</f>
        <v>SME</v>
      </c>
      <c r="C28" s="70">
        <f>IF(SUM('Control Sample Data'!C$3:C$98)&gt;10,IF(AND(ISNUMBER('Control Sample Data'!C28),'Control Sample Data'!C28&lt;37,'Control Sample Data'!C28&gt;0),'Control Sample Data'!C28,37),"")</f>
        <v>37</v>
      </c>
      <c r="D28" s="70">
        <f>IF(SUM('Control Sample Data'!D$3:D$98)&gt;10,IF(AND(ISNUMBER('Control Sample Data'!D28),'Control Sample Data'!D28&lt;37,'Control Sample Data'!D28&gt;0),'Control Sample Data'!D28,37),"")</f>
        <v>37</v>
      </c>
      <c r="E28" s="70">
        <f>IF(SUM('Control Sample Data'!E$3:E$98)&gt;10,IF(AND(ISNUMBER('Control Sample Data'!E28),'Control Sample Data'!E28&lt;37,'Control Sample Data'!E28&gt;0),'Control Sample Data'!E28,37),"")</f>
        <v>37</v>
      </c>
      <c r="F28" s="70" t="str">
        <f>IF(SUM('Control Sample Data'!F$3:F$98)&gt;10,IF(AND(ISNUMBER('Control Sample Data'!F28),'Control Sample Data'!F28&lt;37,'Control Sample Data'!F28&gt;0),'Control Sample Data'!F28,37),"")</f>
        <v/>
      </c>
      <c r="G28" s="70" t="str">
        <f>IF(SUM('Control Sample Data'!G$3:G$98)&gt;10,IF(AND(ISNUMBER('Control Sample Data'!G28),'Control Sample Data'!G28&lt;37,'Control Sample Data'!G28&gt;0),'Control Sample Data'!G28,37),"")</f>
        <v/>
      </c>
      <c r="H28" s="70" t="str">
        <f>IF(SUM('Control Sample Data'!H$3:H$98)&gt;10,IF(AND(ISNUMBER('Control Sample Data'!H28),'Control Sample Data'!H28&lt;37,'Control Sample Data'!H28&gt;0),'Control Sample Data'!H28,37),"")</f>
        <v/>
      </c>
      <c r="I28" s="70" t="str">
        <f>IF(SUM('Control Sample Data'!I$3:I$98)&gt;10,IF(AND(ISNUMBER('Control Sample Data'!I28),'Control Sample Data'!I28&lt;37,'Control Sample Data'!I28&gt;0),'Control Sample Data'!I28,37),"")</f>
        <v/>
      </c>
      <c r="J28" s="70" t="str">
        <f>IF(SUM('Control Sample Data'!J$3:J$98)&gt;10,IF(AND(ISNUMBER('Control Sample Data'!J28),'Control Sample Data'!J28&lt;37,'Control Sample Data'!J28&gt;0),'Control Sample Data'!J28,37),"")</f>
        <v/>
      </c>
      <c r="K28" s="70" t="str">
        <f>IF(SUM('Control Sample Data'!K$3:K$98)&gt;10,IF(AND(ISNUMBER('Control Sample Data'!K28),'Control Sample Data'!K28&lt;37,'Control Sample Data'!K28&gt;0),'Control Sample Data'!K28,37),"")</f>
        <v/>
      </c>
      <c r="L28" s="70" t="str">
        <f>IF(SUM('Control Sample Data'!L$3:L$98)&gt;10,IF(AND(ISNUMBER('Control Sample Data'!L28),'Control Sample Data'!L28&lt;37,'Control Sample Data'!L28&gt;0),'Control Sample Data'!L28,37),"")</f>
        <v/>
      </c>
      <c r="M28" s="54">
        <f>IF(ISERROR(AVERAGE(Calculations!C28:L28)),"",AVERAGE(Calculations!C28:L28))</f>
        <v>37</v>
      </c>
      <c r="N28" s="54">
        <f>IF(ISERROR(STDEV(Calculations!C28:L28)),"",IF(COUNT(Calculations!C28:L28)&lt;3,"N/A",STDEV(Calculations!C28:L28)))</f>
        <v>0</v>
      </c>
      <c r="O28" s="71" t="s">
        <v>26</v>
      </c>
      <c r="P28" s="72" t="str">
        <f>'Array Table'!B27</f>
        <v>SME</v>
      </c>
      <c r="Q28" s="70">
        <f>IF(SUM('Test Sample Data'!C$3:C$98)&gt;10,IF(AND(ISNUMBER('Test Sample Data'!C28),'Test Sample Data'!C28&lt;37,'Test Sample Data'!C28&gt;0),'Test Sample Data'!C28,37),"")</f>
        <v>37</v>
      </c>
      <c r="R28" s="70" t="str">
        <f>IF(SUM('Test Sample Data'!D$3:D$98)&gt;10,IF(AND(ISNUMBER('Test Sample Data'!D28),'Test Sample Data'!D28&lt;37,'Test Sample Data'!D28&gt;0),'Test Sample Data'!D28,37),"")</f>
        <v/>
      </c>
      <c r="S28" s="70" t="str">
        <f>IF(SUM('Test Sample Data'!E$3:E$98)&gt;10,IF(AND(ISNUMBER('Test Sample Data'!E28),'Test Sample Data'!E28&lt;37,'Test Sample Data'!E28&gt;0),'Test Sample Data'!E28,37),"")</f>
        <v/>
      </c>
      <c r="T28" s="70" t="str">
        <f>IF(SUM('Test Sample Data'!F$3:F$98)&gt;10,IF(AND(ISNUMBER('Test Sample Data'!F28),'Test Sample Data'!F28&lt;37,'Test Sample Data'!F28&gt;0),'Test Sample Data'!F28,37),"")</f>
        <v/>
      </c>
      <c r="U28" s="70" t="str">
        <f>IF(SUM('Test Sample Data'!G$3:G$98)&gt;10,IF(AND(ISNUMBER('Test Sample Data'!G28),'Test Sample Data'!G28&lt;37,'Test Sample Data'!G28&gt;0),'Test Sample Data'!G28,37),"")</f>
        <v/>
      </c>
      <c r="V28" s="70" t="str">
        <f>IF(SUM('Test Sample Data'!H$3:H$98)&gt;10,IF(AND(ISNUMBER('Test Sample Data'!H28),'Test Sample Data'!H28&lt;37,'Test Sample Data'!H28&gt;0),'Test Sample Data'!H28,37),"")</f>
        <v/>
      </c>
      <c r="W28" s="70" t="str">
        <f>IF(SUM('Test Sample Data'!I$3:I$98)&gt;10,IF(AND(ISNUMBER('Test Sample Data'!I28),'Test Sample Data'!I28&lt;37,'Test Sample Data'!I28&gt;0),'Test Sample Data'!I28,37),"")</f>
        <v/>
      </c>
      <c r="X28" s="70" t="str">
        <f>IF(SUM('Test Sample Data'!J$3:J$98)&gt;10,IF(AND(ISNUMBER('Test Sample Data'!J28),'Test Sample Data'!J28&lt;37,'Test Sample Data'!J28&gt;0),'Test Sample Data'!J28,37),"")</f>
        <v/>
      </c>
      <c r="Y28" s="70" t="str">
        <f>IF(SUM('Test Sample Data'!K$3:K$98)&gt;10,IF(AND(ISNUMBER('Test Sample Data'!K28),'Test Sample Data'!K28&lt;37,'Test Sample Data'!K28&gt;0),'Test Sample Data'!K28,37),"")</f>
        <v/>
      </c>
      <c r="Z28" s="70" t="str">
        <f>IF(SUM('Test Sample Data'!L$3:L$98)&gt;10,IF(AND(ISNUMBER('Test Sample Data'!L28),'Test Sample Data'!L28&lt;37,'Test Sample Data'!L28&gt;0),'Test Sample Data'!L28,37),"")</f>
        <v/>
      </c>
      <c r="AA28" s="54">
        <f>IF(ISERROR(AVERAGE(Calculations!Q28:Z28)),"",AVERAGE(Calculations!Q28:Z28))</f>
        <v>37</v>
      </c>
      <c r="AB28" s="54" t="str">
        <f>IF(ISERROR(STDEV(Calculations!Q28:Z28)),"",IF(COUNT(Calculations!Q28:Z28)&lt;3,"N/A",STDEV(Calculations!Q28:Z28)))</f>
        <v/>
      </c>
      <c r="AC28" s="71" t="s">
        <v>26</v>
      </c>
      <c r="AD28" s="72" t="str">
        <f>'Array Table'!B27</f>
        <v>SME</v>
      </c>
      <c r="AE28" s="70">
        <f t="shared" si="27"/>
        <v>8.8333333333333321</v>
      </c>
      <c r="AF28" s="70">
        <f t="shared" si="28"/>
        <v>6.8333333333333321</v>
      </c>
      <c r="AG28" s="70">
        <f t="shared" si="29"/>
        <v>9.1666666666666679</v>
      </c>
      <c r="AH28" s="70" t="str">
        <f t="shared" si="30"/>
        <v/>
      </c>
      <c r="AI28" s="70" t="str">
        <f t="shared" si="31"/>
        <v/>
      </c>
      <c r="AJ28" s="70" t="str">
        <f t="shared" si="32"/>
        <v/>
      </c>
      <c r="AK28" s="70" t="str">
        <f t="shared" si="33"/>
        <v/>
      </c>
      <c r="AL28" s="70" t="str">
        <f t="shared" si="34"/>
        <v/>
      </c>
      <c r="AM28" s="70" t="str">
        <f t="shared" si="35"/>
        <v/>
      </c>
      <c r="AN28" s="70" t="str">
        <f t="shared" si="36"/>
        <v/>
      </c>
      <c r="AO28" s="70">
        <f t="shared" si="12"/>
        <v>8.2777777777777768</v>
      </c>
      <c r="AP28" s="71" t="s">
        <v>26</v>
      </c>
      <c r="AQ28" s="70">
        <f t="shared" si="13"/>
        <v>6.1699999999999982</v>
      </c>
      <c r="AR28" s="70" t="str">
        <f t="shared" si="14"/>
        <v/>
      </c>
      <c r="AS28" s="70" t="str">
        <f t="shared" si="15"/>
        <v/>
      </c>
      <c r="AT28" s="70" t="str">
        <f t="shared" si="16"/>
        <v/>
      </c>
      <c r="AU28" s="70" t="str">
        <f t="shared" si="17"/>
        <v/>
      </c>
      <c r="AV28" s="70" t="str">
        <f t="shared" si="18"/>
        <v/>
      </c>
      <c r="AW28" s="70" t="str">
        <f t="shared" si="19"/>
        <v/>
      </c>
      <c r="AX28" s="70" t="str">
        <f t="shared" si="20"/>
        <v/>
      </c>
      <c r="AY28" s="70" t="str">
        <f t="shared" si="21"/>
        <v/>
      </c>
      <c r="AZ28" s="70" t="str">
        <f t="shared" si="22"/>
        <v/>
      </c>
      <c r="BA28" s="70">
        <f t="shared" si="23"/>
        <v>6.1699999999999982</v>
      </c>
      <c r="BB28" s="71" t="s">
        <v>26</v>
      </c>
      <c r="BC28" s="72" t="str">
        <f>'Array Table'!B27</f>
        <v>SME</v>
      </c>
      <c r="BD28" s="73">
        <f t="shared" si="26"/>
        <v>4.3102686066986955</v>
      </c>
      <c r="BE28" s="74">
        <f t="shared" si="24"/>
        <v>4.3102686066986955</v>
      </c>
      <c r="BF28" s="73">
        <f t="shared" si="25"/>
        <v>0.63450433530508044</v>
      </c>
    </row>
    <row r="29" spans="1:58" x14ac:dyDescent="0.25">
      <c r="A29" s="71" t="s">
        <v>27</v>
      </c>
      <c r="B29" s="72" t="str">
        <f>'Array Table'!B28</f>
        <v>TLA-1</v>
      </c>
      <c r="C29" s="70">
        <f>IF(SUM('Control Sample Data'!C$3:C$98)&gt;10,IF(AND(ISNUMBER('Control Sample Data'!C29),'Control Sample Data'!C29&lt;37,'Control Sample Data'!C29&gt;0),'Control Sample Data'!C29,37),"")</f>
        <v>37</v>
      </c>
      <c r="D29" s="70">
        <f>IF(SUM('Control Sample Data'!D$3:D$98)&gt;10,IF(AND(ISNUMBER('Control Sample Data'!D29),'Control Sample Data'!D29&lt;37,'Control Sample Data'!D29&gt;0),'Control Sample Data'!D29,37),"")</f>
        <v>37</v>
      </c>
      <c r="E29" s="70">
        <f>IF(SUM('Control Sample Data'!E$3:E$98)&gt;10,IF(AND(ISNUMBER('Control Sample Data'!E29),'Control Sample Data'!E29&lt;37,'Control Sample Data'!E29&gt;0),'Control Sample Data'!E29,37),"")</f>
        <v>37</v>
      </c>
      <c r="F29" s="70" t="str">
        <f>IF(SUM('Control Sample Data'!F$3:F$98)&gt;10,IF(AND(ISNUMBER('Control Sample Data'!F29),'Control Sample Data'!F29&lt;37,'Control Sample Data'!F29&gt;0),'Control Sample Data'!F29,37),"")</f>
        <v/>
      </c>
      <c r="G29" s="70" t="str">
        <f>IF(SUM('Control Sample Data'!G$3:G$98)&gt;10,IF(AND(ISNUMBER('Control Sample Data'!G29),'Control Sample Data'!G29&lt;37,'Control Sample Data'!G29&gt;0),'Control Sample Data'!G29,37),"")</f>
        <v/>
      </c>
      <c r="H29" s="70" t="str">
        <f>IF(SUM('Control Sample Data'!H$3:H$98)&gt;10,IF(AND(ISNUMBER('Control Sample Data'!H29),'Control Sample Data'!H29&lt;37,'Control Sample Data'!H29&gt;0),'Control Sample Data'!H29,37),"")</f>
        <v/>
      </c>
      <c r="I29" s="70" t="str">
        <f>IF(SUM('Control Sample Data'!I$3:I$98)&gt;10,IF(AND(ISNUMBER('Control Sample Data'!I29),'Control Sample Data'!I29&lt;37,'Control Sample Data'!I29&gt;0),'Control Sample Data'!I29,37),"")</f>
        <v/>
      </c>
      <c r="J29" s="70" t="str">
        <f>IF(SUM('Control Sample Data'!J$3:J$98)&gt;10,IF(AND(ISNUMBER('Control Sample Data'!J29),'Control Sample Data'!J29&lt;37,'Control Sample Data'!J29&gt;0),'Control Sample Data'!J29,37),"")</f>
        <v/>
      </c>
      <c r="K29" s="70" t="str">
        <f>IF(SUM('Control Sample Data'!K$3:K$98)&gt;10,IF(AND(ISNUMBER('Control Sample Data'!K29),'Control Sample Data'!K29&lt;37,'Control Sample Data'!K29&gt;0),'Control Sample Data'!K29,37),"")</f>
        <v/>
      </c>
      <c r="L29" s="70" t="str">
        <f>IF(SUM('Control Sample Data'!L$3:L$98)&gt;10,IF(AND(ISNUMBER('Control Sample Data'!L29),'Control Sample Data'!L29&lt;37,'Control Sample Data'!L29&gt;0),'Control Sample Data'!L29,37),"")</f>
        <v/>
      </c>
      <c r="M29" s="54">
        <f>IF(ISERROR(AVERAGE(Calculations!C29:L29)),"",AVERAGE(Calculations!C29:L29))</f>
        <v>37</v>
      </c>
      <c r="N29" s="54">
        <f>IF(ISERROR(STDEV(Calculations!C29:L29)),"",IF(COUNT(Calculations!C29:L29)&lt;3,"N/A",STDEV(Calculations!C29:L29)))</f>
        <v>0</v>
      </c>
      <c r="O29" s="71" t="s">
        <v>27</v>
      </c>
      <c r="P29" s="72" t="str">
        <f>'Array Table'!B28</f>
        <v>TLA-1</v>
      </c>
      <c r="Q29" s="70">
        <f>IF(SUM('Test Sample Data'!C$3:C$98)&gt;10,IF(AND(ISNUMBER('Test Sample Data'!C29),'Test Sample Data'!C29&lt;37,'Test Sample Data'!C29&gt;0),'Test Sample Data'!C29,37),"")</f>
        <v>37</v>
      </c>
      <c r="R29" s="70" t="str">
        <f>IF(SUM('Test Sample Data'!D$3:D$98)&gt;10,IF(AND(ISNUMBER('Test Sample Data'!D29),'Test Sample Data'!D29&lt;37,'Test Sample Data'!D29&gt;0),'Test Sample Data'!D29,37),"")</f>
        <v/>
      </c>
      <c r="S29" s="70" t="str">
        <f>IF(SUM('Test Sample Data'!E$3:E$98)&gt;10,IF(AND(ISNUMBER('Test Sample Data'!E29),'Test Sample Data'!E29&lt;37,'Test Sample Data'!E29&gt;0),'Test Sample Data'!E29,37),"")</f>
        <v/>
      </c>
      <c r="T29" s="70" t="str">
        <f>IF(SUM('Test Sample Data'!F$3:F$98)&gt;10,IF(AND(ISNUMBER('Test Sample Data'!F29),'Test Sample Data'!F29&lt;37,'Test Sample Data'!F29&gt;0),'Test Sample Data'!F29,37),"")</f>
        <v/>
      </c>
      <c r="U29" s="70" t="str">
        <f>IF(SUM('Test Sample Data'!G$3:G$98)&gt;10,IF(AND(ISNUMBER('Test Sample Data'!G29),'Test Sample Data'!G29&lt;37,'Test Sample Data'!G29&gt;0),'Test Sample Data'!G29,37),"")</f>
        <v/>
      </c>
      <c r="V29" s="70" t="str">
        <f>IF(SUM('Test Sample Data'!H$3:H$98)&gt;10,IF(AND(ISNUMBER('Test Sample Data'!H29),'Test Sample Data'!H29&lt;37,'Test Sample Data'!H29&gt;0),'Test Sample Data'!H29,37),"")</f>
        <v/>
      </c>
      <c r="W29" s="70" t="str">
        <f>IF(SUM('Test Sample Data'!I$3:I$98)&gt;10,IF(AND(ISNUMBER('Test Sample Data'!I29),'Test Sample Data'!I29&lt;37,'Test Sample Data'!I29&gt;0),'Test Sample Data'!I29,37),"")</f>
        <v/>
      </c>
      <c r="X29" s="70" t="str">
        <f>IF(SUM('Test Sample Data'!J$3:J$98)&gt;10,IF(AND(ISNUMBER('Test Sample Data'!J29),'Test Sample Data'!J29&lt;37,'Test Sample Data'!J29&gt;0),'Test Sample Data'!J29,37),"")</f>
        <v/>
      </c>
      <c r="Y29" s="70" t="str">
        <f>IF(SUM('Test Sample Data'!K$3:K$98)&gt;10,IF(AND(ISNUMBER('Test Sample Data'!K29),'Test Sample Data'!K29&lt;37,'Test Sample Data'!K29&gt;0),'Test Sample Data'!K29,37),"")</f>
        <v/>
      </c>
      <c r="Z29" s="70" t="str">
        <f>IF(SUM('Test Sample Data'!L$3:L$98)&gt;10,IF(AND(ISNUMBER('Test Sample Data'!L29),'Test Sample Data'!L29&lt;37,'Test Sample Data'!L29&gt;0),'Test Sample Data'!L29,37),"")</f>
        <v/>
      </c>
      <c r="AA29" s="54">
        <f>IF(ISERROR(AVERAGE(Calculations!Q29:Z29)),"",AVERAGE(Calculations!Q29:Z29))</f>
        <v>37</v>
      </c>
      <c r="AB29" s="54" t="str">
        <f>IF(ISERROR(STDEV(Calculations!Q29:Z29)),"",IF(COUNT(Calculations!Q29:Z29)&lt;3,"N/A",STDEV(Calculations!Q29:Z29)))</f>
        <v/>
      </c>
      <c r="AC29" s="71" t="s">
        <v>27</v>
      </c>
      <c r="AD29" s="72" t="str">
        <f>'Array Table'!B28</f>
        <v>TLA-1</v>
      </c>
      <c r="AE29" s="70">
        <f t="shared" si="27"/>
        <v>8.8333333333333321</v>
      </c>
      <c r="AF29" s="70">
        <f t="shared" si="28"/>
        <v>6.8333333333333321</v>
      </c>
      <c r="AG29" s="70">
        <f t="shared" si="29"/>
        <v>9.1666666666666679</v>
      </c>
      <c r="AH29" s="70" t="str">
        <f t="shared" si="30"/>
        <v/>
      </c>
      <c r="AI29" s="70" t="str">
        <f t="shared" si="31"/>
        <v/>
      </c>
      <c r="AJ29" s="70" t="str">
        <f t="shared" si="32"/>
        <v/>
      </c>
      <c r="AK29" s="70" t="str">
        <f t="shared" si="33"/>
        <v/>
      </c>
      <c r="AL29" s="70" t="str">
        <f t="shared" si="34"/>
        <v/>
      </c>
      <c r="AM29" s="70" t="str">
        <f t="shared" si="35"/>
        <v/>
      </c>
      <c r="AN29" s="70" t="str">
        <f t="shared" si="36"/>
        <v/>
      </c>
      <c r="AO29" s="70">
        <f t="shared" si="12"/>
        <v>8.2777777777777768</v>
      </c>
      <c r="AP29" s="71" t="s">
        <v>27</v>
      </c>
      <c r="AQ29" s="70">
        <f t="shared" si="13"/>
        <v>6.1699999999999982</v>
      </c>
      <c r="AR29" s="70" t="str">
        <f t="shared" si="14"/>
        <v/>
      </c>
      <c r="AS29" s="70" t="str">
        <f t="shared" si="15"/>
        <v/>
      </c>
      <c r="AT29" s="70" t="str">
        <f t="shared" si="16"/>
        <v/>
      </c>
      <c r="AU29" s="70" t="str">
        <f t="shared" si="17"/>
        <v/>
      </c>
      <c r="AV29" s="70" t="str">
        <f t="shared" si="18"/>
        <v/>
      </c>
      <c r="AW29" s="70" t="str">
        <f t="shared" si="19"/>
        <v/>
      </c>
      <c r="AX29" s="70" t="str">
        <f t="shared" si="20"/>
        <v/>
      </c>
      <c r="AY29" s="70" t="str">
        <f t="shared" si="21"/>
        <v/>
      </c>
      <c r="AZ29" s="70" t="str">
        <f t="shared" si="22"/>
        <v/>
      </c>
      <c r="BA29" s="70">
        <f t="shared" si="23"/>
        <v>6.1699999999999982</v>
      </c>
      <c r="BB29" s="71" t="s">
        <v>27</v>
      </c>
      <c r="BC29" s="72" t="str">
        <f>'Array Table'!B28</f>
        <v>TLA-1</v>
      </c>
      <c r="BD29" s="73">
        <f t="shared" si="26"/>
        <v>4.3102686066986955</v>
      </c>
      <c r="BE29" s="74">
        <f t="shared" si="24"/>
        <v>4.3102686066986955</v>
      </c>
      <c r="BF29" s="73">
        <f t="shared" si="25"/>
        <v>0.63450433530508044</v>
      </c>
    </row>
    <row r="30" spans="1:58" x14ac:dyDescent="0.25">
      <c r="A30" s="71" t="s">
        <v>28</v>
      </c>
      <c r="B30" s="72" t="str">
        <f>'Array Table'!B29</f>
        <v>VEB</v>
      </c>
      <c r="C30" s="70">
        <f>IF(SUM('Control Sample Data'!C$3:C$98)&gt;10,IF(AND(ISNUMBER('Control Sample Data'!C30),'Control Sample Data'!C30&lt;37,'Control Sample Data'!C30&gt;0),'Control Sample Data'!C30,37),"")</f>
        <v>37</v>
      </c>
      <c r="D30" s="70">
        <f>IF(SUM('Control Sample Data'!D$3:D$98)&gt;10,IF(AND(ISNUMBER('Control Sample Data'!D30),'Control Sample Data'!D30&lt;37,'Control Sample Data'!D30&gt;0),'Control Sample Data'!D30,37),"")</f>
        <v>37</v>
      </c>
      <c r="E30" s="70">
        <f>IF(SUM('Control Sample Data'!E$3:E$98)&gt;10,IF(AND(ISNUMBER('Control Sample Data'!E30),'Control Sample Data'!E30&lt;37,'Control Sample Data'!E30&gt;0),'Control Sample Data'!E30,37),"")</f>
        <v>37</v>
      </c>
      <c r="F30" s="70" t="str">
        <f>IF(SUM('Control Sample Data'!F$3:F$98)&gt;10,IF(AND(ISNUMBER('Control Sample Data'!F30),'Control Sample Data'!F30&lt;37,'Control Sample Data'!F30&gt;0),'Control Sample Data'!F30,37),"")</f>
        <v/>
      </c>
      <c r="G30" s="70" t="str">
        <f>IF(SUM('Control Sample Data'!G$3:G$98)&gt;10,IF(AND(ISNUMBER('Control Sample Data'!G30),'Control Sample Data'!G30&lt;37,'Control Sample Data'!G30&gt;0),'Control Sample Data'!G30,37),"")</f>
        <v/>
      </c>
      <c r="H30" s="70" t="str">
        <f>IF(SUM('Control Sample Data'!H$3:H$98)&gt;10,IF(AND(ISNUMBER('Control Sample Data'!H30),'Control Sample Data'!H30&lt;37,'Control Sample Data'!H30&gt;0),'Control Sample Data'!H30,37),"")</f>
        <v/>
      </c>
      <c r="I30" s="70" t="str">
        <f>IF(SUM('Control Sample Data'!I$3:I$98)&gt;10,IF(AND(ISNUMBER('Control Sample Data'!I30),'Control Sample Data'!I30&lt;37,'Control Sample Data'!I30&gt;0),'Control Sample Data'!I30,37),"")</f>
        <v/>
      </c>
      <c r="J30" s="70" t="str">
        <f>IF(SUM('Control Sample Data'!J$3:J$98)&gt;10,IF(AND(ISNUMBER('Control Sample Data'!J30),'Control Sample Data'!J30&lt;37,'Control Sample Data'!J30&gt;0),'Control Sample Data'!J30,37),"")</f>
        <v/>
      </c>
      <c r="K30" s="70" t="str">
        <f>IF(SUM('Control Sample Data'!K$3:K$98)&gt;10,IF(AND(ISNUMBER('Control Sample Data'!K30),'Control Sample Data'!K30&lt;37,'Control Sample Data'!K30&gt;0),'Control Sample Data'!K30,37),"")</f>
        <v/>
      </c>
      <c r="L30" s="70" t="str">
        <f>IF(SUM('Control Sample Data'!L$3:L$98)&gt;10,IF(AND(ISNUMBER('Control Sample Data'!L30),'Control Sample Data'!L30&lt;37,'Control Sample Data'!L30&gt;0),'Control Sample Data'!L30,37),"")</f>
        <v/>
      </c>
      <c r="M30" s="54">
        <f>IF(ISERROR(AVERAGE(Calculations!C30:L30)),"",AVERAGE(Calculations!C30:L30))</f>
        <v>37</v>
      </c>
      <c r="N30" s="54">
        <f>IF(ISERROR(STDEV(Calculations!C30:L30)),"",IF(COUNT(Calculations!C30:L30)&lt;3,"N/A",STDEV(Calculations!C30:L30)))</f>
        <v>0</v>
      </c>
      <c r="O30" s="71" t="s">
        <v>28</v>
      </c>
      <c r="P30" s="72" t="str">
        <f>'Array Table'!B29</f>
        <v>VEB</v>
      </c>
      <c r="Q30" s="70">
        <f>IF(SUM('Test Sample Data'!C$3:C$98)&gt;10,IF(AND(ISNUMBER('Test Sample Data'!C30),'Test Sample Data'!C30&lt;37,'Test Sample Data'!C30&gt;0),'Test Sample Data'!C30,37),"")</f>
        <v>37</v>
      </c>
      <c r="R30" s="70" t="str">
        <f>IF(SUM('Test Sample Data'!D$3:D$98)&gt;10,IF(AND(ISNUMBER('Test Sample Data'!D30),'Test Sample Data'!D30&lt;37,'Test Sample Data'!D30&gt;0),'Test Sample Data'!D30,37),"")</f>
        <v/>
      </c>
      <c r="S30" s="70" t="str">
        <f>IF(SUM('Test Sample Data'!E$3:E$98)&gt;10,IF(AND(ISNUMBER('Test Sample Data'!E30),'Test Sample Data'!E30&lt;37,'Test Sample Data'!E30&gt;0),'Test Sample Data'!E30,37),"")</f>
        <v/>
      </c>
      <c r="T30" s="70" t="str">
        <f>IF(SUM('Test Sample Data'!F$3:F$98)&gt;10,IF(AND(ISNUMBER('Test Sample Data'!F30),'Test Sample Data'!F30&lt;37,'Test Sample Data'!F30&gt;0),'Test Sample Data'!F30,37),"")</f>
        <v/>
      </c>
      <c r="U30" s="70" t="str">
        <f>IF(SUM('Test Sample Data'!G$3:G$98)&gt;10,IF(AND(ISNUMBER('Test Sample Data'!G30),'Test Sample Data'!G30&lt;37,'Test Sample Data'!G30&gt;0),'Test Sample Data'!G30,37),"")</f>
        <v/>
      </c>
      <c r="V30" s="70" t="str">
        <f>IF(SUM('Test Sample Data'!H$3:H$98)&gt;10,IF(AND(ISNUMBER('Test Sample Data'!H30),'Test Sample Data'!H30&lt;37,'Test Sample Data'!H30&gt;0),'Test Sample Data'!H30,37),"")</f>
        <v/>
      </c>
      <c r="W30" s="70" t="str">
        <f>IF(SUM('Test Sample Data'!I$3:I$98)&gt;10,IF(AND(ISNUMBER('Test Sample Data'!I30),'Test Sample Data'!I30&lt;37,'Test Sample Data'!I30&gt;0),'Test Sample Data'!I30,37),"")</f>
        <v/>
      </c>
      <c r="X30" s="70" t="str">
        <f>IF(SUM('Test Sample Data'!J$3:J$98)&gt;10,IF(AND(ISNUMBER('Test Sample Data'!J30),'Test Sample Data'!J30&lt;37,'Test Sample Data'!J30&gt;0),'Test Sample Data'!J30,37),"")</f>
        <v/>
      </c>
      <c r="Y30" s="70" t="str">
        <f>IF(SUM('Test Sample Data'!K$3:K$98)&gt;10,IF(AND(ISNUMBER('Test Sample Data'!K30),'Test Sample Data'!K30&lt;37,'Test Sample Data'!K30&gt;0),'Test Sample Data'!K30,37),"")</f>
        <v/>
      </c>
      <c r="Z30" s="70" t="str">
        <f>IF(SUM('Test Sample Data'!L$3:L$98)&gt;10,IF(AND(ISNUMBER('Test Sample Data'!L30),'Test Sample Data'!L30&lt;37,'Test Sample Data'!L30&gt;0),'Test Sample Data'!L30,37),"")</f>
        <v/>
      </c>
      <c r="AA30" s="54">
        <f>IF(ISERROR(AVERAGE(Calculations!Q30:Z30)),"",AVERAGE(Calculations!Q30:Z30))</f>
        <v>37</v>
      </c>
      <c r="AB30" s="54" t="str">
        <f>IF(ISERROR(STDEV(Calculations!Q30:Z30)),"",IF(COUNT(Calculations!Q30:Z30)&lt;3,"N/A",STDEV(Calculations!Q30:Z30)))</f>
        <v/>
      </c>
      <c r="AC30" s="71" t="s">
        <v>28</v>
      </c>
      <c r="AD30" s="72" t="str">
        <f>'Array Table'!B29</f>
        <v>VEB</v>
      </c>
      <c r="AE30" s="70">
        <f t="shared" si="27"/>
        <v>8.8333333333333321</v>
      </c>
      <c r="AF30" s="70">
        <f t="shared" si="28"/>
        <v>6.8333333333333321</v>
      </c>
      <c r="AG30" s="70">
        <f t="shared" si="29"/>
        <v>9.1666666666666679</v>
      </c>
      <c r="AH30" s="70" t="str">
        <f t="shared" si="30"/>
        <v/>
      </c>
      <c r="AI30" s="70" t="str">
        <f t="shared" si="31"/>
        <v/>
      </c>
      <c r="AJ30" s="70" t="str">
        <f t="shared" si="32"/>
        <v/>
      </c>
      <c r="AK30" s="70" t="str">
        <f t="shared" si="33"/>
        <v/>
      </c>
      <c r="AL30" s="70" t="str">
        <f t="shared" si="34"/>
        <v/>
      </c>
      <c r="AM30" s="70" t="str">
        <f t="shared" si="35"/>
        <v/>
      </c>
      <c r="AN30" s="70" t="str">
        <f t="shared" si="36"/>
        <v/>
      </c>
      <c r="AO30" s="70">
        <f t="shared" si="12"/>
        <v>8.2777777777777768</v>
      </c>
      <c r="AP30" s="71" t="s">
        <v>28</v>
      </c>
      <c r="AQ30" s="70">
        <f t="shared" si="13"/>
        <v>6.1699999999999982</v>
      </c>
      <c r="AR30" s="70" t="str">
        <f t="shared" si="14"/>
        <v/>
      </c>
      <c r="AS30" s="70" t="str">
        <f t="shared" si="15"/>
        <v/>
      </c>
      <c r="AT30" s="70" t="str">
        <f t="shared" si="16"/>
        <v/>
      </c>
      <c r="AU30" s="70" t="str">
        <f t="shared" si="17"/>
        <v/>
      </c>
      <c r="AV30" s="70" t="str">
        <f t="shared" si="18"/>
        <v/>
      </c>
      <c r="AW30" s="70" t="str">
        <f t="shared" si="19"/>
        <v/>
      </c>
      <c r="AX30" s="70" t="str">
        <f t="shared" si="20"/>
        <v/>
      </c>
      <c r="AY30" s="70" t="str">
        <f t="shared" si="21"/>
        <v/>
      </c>
      <c r="AZ30" s="70" t="str">
        <f t="shared" si="22"/>
        <v/>
      </c>
      <c r="BA30" s="70">
        <f t="shared" si="23"/>
        <v>6.1699999999999982</v>
      </c>
      <c r="BB30" s="71" t="s">
        <v>28</v>
      </c>
      <c r="BC30" s="72" t="str">
        <f>'Array Table'!B29</f>
        <v>VEB</v>
      </c>
      <c r="BD30" s="73">
        <f t="shared" si="26"/>
        <v>4.3102686066986955</v>
      </c>
      <c r="BE30" s="74">
        <f t="shared" si="24"/>
        <v>4.3102686066986955</v>
      </c>
      <c r="BF30" s="73">
        <f t="shared" si="25"/>
        <v>0.63450433530508044</v>
      </c>
    </row>
    <row r="31" spans="1:58" x14ac:dyDescent="0.25">
      <c r="A31" s="71" t="s">
        <v>29</v>
      </c>
      <c r="B31" s="72" t="str">
        <f>'Array Table'!B30</f>
        <v>ccrA</v>
      </c>
      <c r="C31" s="70">
        <f>IF(SUM('Control Sample Data'!C$3:C$98)&gt;10,IF(AND(ISNUMBER('Control Sample Data'!C31),'Control Sample Data'!C31&lt;37,'Control Sample Data'!C31&gt;0),'Control Sample Data'!C31,37),"")</f>
        <v>37</v>
      </c>
      <c r="D31" s="70">
        <f>IF(SUM('Control Sample Data'!D$3:D$98)&gt;10,IF(AND(ISNUMBER('Control Sample Data'!D31),'Control Sample Data'!D31&lt;37,'Control Sample Data'!D31&gt;0),'Control Sample Data'!D31,37),"")</f>
        <v>37</v>
      </c>
      <c r="E31" s="70">
        <f>IF(SUM('Control Sample Data'!E$3:E$98)&gt;10,IF(AND(ISNUMBER('Control Sample Data'!E31),'Control Sample Data'!E31&lt;37,'Control Sample Data'!E31&gt;0),'Control Sample Data'!E31,37),"")</f>
        <v>37</v>
      </c>
      <c r="F31" s="70" t="str">
        <f>IF(SUM('Control Sample Data'!F$3:F$98)&gt;10,IF(AND(ISNUMBER('Control Sample Data'!F31),'Control Sample Data'!F31&lt;37,'Control Sample Data'!F31&gt;0),'Control Sample Data'!F31,37),"")</f>
        <v/>
      </c>
      <c r="G31" s="70" t="str">
        <f>IF(SUM('Control Sample Data'!G$3:G$98)&gt;10,IF(AND(ISNUMBER('Control Sample Data'!G31),'Control Sample Data'!G31&lt;37,'Control Sample Data'!G31&gt;0),'Control Sample Data'!G31,37),"")</f>
        <v/>
      </c>
      <c r="H31" s="70" t="str">
        <f>IF(SUM('Control Sample Data'!H$3:H$98)&gt;10,IF(AND(ISNUMBER('Control Sample Data'!H31),'Control Sample Data'!H31&lt;37,'Control Sample Data'!H31&gt;0),'Control Sample Data'!H31,37),"")</f>
        <v/>
      </c>
      <c r="I31" s="70" t="str">
        <f>IF(SUM('Control Sample Data'!I$3:I$98)&gt;10,IF(AND(ISNUMBER('Control Sample Data'!I31),'Control Sample Data'!I31&lt;37,'Control Sample Data'!I31&gt;0),'Control Sample Data'!I31,37),"")</f>
        <v/>
      </c>
      <c r="J31" s="70" t="str">
        <f>IF(SUM('Control Sample Data'!J$3:J$98)&gt;10,IF(AND(ISNUMBER('Control Sample Data'!J31),'Control Sample Data'!J31&lt;37,'Control Sample Data'!J31&gt;0),'Control Sample Data'!J31,37),"")</f>
        <v/>
      </c>
      <c r="K31" s="70" t="str">
        <f>IF(SUM('Control Sample Data'!K$3:K$98)&gt;10,IF(AND(ISNUMBER('Control Sample Data'!K31),'Control Sample Data'!K31&lt;37,'Control Sample Data'!K31&gt;0),'Control Sample Data'!K31,37),"")</f>
        <v/>
      </c>
      <c r="L31" s="70" t="str">
        <f>IF(SUM('Control Sample Data'!L$3:L$98)&gt;10,IF(AND(ISNUMBER('Control Sample Data'!L31),'Control Sample Data'!L31&lt;37,'Control Sample Data'!L31&gt;0),'Control Sample Data'!L31,37),"")</f>
        <v/>
      </c>
      <c r="M31" s="54">
        <f>IF(ISERROR(AVERAGE(Calculations!C31:L31)),"",AVERAGE(Calculations!C31:L31))</f>
        <v>37</v>
      </c>
      <c r="N31" s="54">
        <f>IF(ISERROR(STDEV(Calculations!C31:L31)),"",IF(COUNT(Calculations!C31:L31)&lt;3,"N/A",STDEV(Calculations!C31:L31)))</f>
        <v>0</v>
      </c>
      <c r="O31" s="71" t="s">
        <v>29</v>
      </c>
      <c r="P31" s="72" t="str">
        <f>'Array Table'!B30</f>
        <v>ccrA</v>
      </c>
      <c r="Q31" s="70">
        <f>IF(SUM('Test Sample Data'!C$3:C$98)&gt;10,IF(AND(ISNUMBER('Test Sample Data'!C31),'Test Sample Data'!C31&lt;37,'Test Sample Data'!C31&gt;0),'Test Sample Data'!C31,37),"")</f>
        <v>37</v>
      </c>
      <c r="R31" s="70" t="str">
        <f>IF(SUM('Test Sample Data'!D$3:D$98)&gt;10,IF(AND(ISNUMBER('Test Sample Data'!D31),'Test Sample Data'!D31&lt;37,'Test Sample Data'!D31&gt;0),'Test Sample Data'!D31,37),"")</f>
        <v/>
      </c>
      <c r="S31" s="70" t="str">
        <f>IF(SUM('Test Sample Data'!E$3:E$98)&gt;10,IF(AND(ISNUMBER('Test Sample Data'!E31),'Test Sample Data'!E31&lt;37,'Test Sample Data'!E31&gt;0),'Test Sample Data'!E31,37),"")</f>
        <v/>
      </c>
      <c r="T31" s="70" t="str">
        <f>IF(SUM('Test Sample Data'!F$3:F$98)&gt;10,IF(AND(ISNUMBER('Test Sample Data'!F31),'Test Sample Data'!F31&lt;37,'Test Sample Data'!F31&gt;0),'Test Sample Data'!F31,37),"")</f>
        <v/>
      </c>
      <c r="U31" s="70" t="str">
        <f>IF(SUM('Test Sample Data'!G$3:G$98)&gt;10,IF(AND(ISNUMBER('Test Sample Data'!G31),'Test Sample Data'!G31&lt;37,'Test Sample Data'!G31&gt;0),'Test Sample Data'!G31,37),"")</f>
        <v/>
      </c>
      <c r="V31" s="70" t="str">
        <f>IF(SUM('Test Sample Data'!H$3:H$98)&gt;10,IF(AND(ISNUMBER('Test Sample Data'!H31),'Test Sample Data'!H31&lt;37,'Test Sample Data'!H31&gt;0),'Test Sample Data'!H31,37),"")</f>
        <v/>
      </c>
      <c r="W31" s="70" t="str">
        <f>IF(SUM('Test Sample Data'!I$3:I$98)&gt;10,IF(AND(ISNUMBER('Test Sample Data'!I31),'Test Sample Data'!I31&lt;37,'Test Sample Data'!I31&gt;0),'Test Sample Data'!I31,37),"")</f>
        <v/>
      </c>
      <c r="X31" s="70" t="str">
        <f>IF(SUM('Test Sample Data'!J$3:J$98)&gt;10,IF(AND(ISNUMBER('Test Sample Data'!J31),'Test Sample Data'!J31&lt;37,'Test Sample Data'!J31&gt;0),'Test Sample Data'!J31,37),"")</f>
        <v/>
      </c>
      <c r="Y31" s="70" t="str">
        <f>IF(SUM('Test Sample Data'!K$3:K$98)&gt;10,IF(AND(ISNUMBER('Test Sample Data'!K31),'Test Sample Data'!K31&lt;37,'Test Sample Data'!K31&gt;0),'Test Sample Data'!K31,37),"")</f>
        <v/>
      </c>
      <c r="Z31" s="70" t="str">
        <f>IF(SUM('Test Sample Data'!L$3:L$98)&gt;10,IF(AND(ISNUMBER('Test Sample Data'!L31),'Test Sample Data'!L31&lt;37,'Test Sample Data'!L31&gt;0),'Test Sample Data'!L31,37),"")</f>
        <v/>
      </c>
      <c r="AA31" s="54">
        <f>IF(ISERROR(AVERAGE(Calculations!Q31:Z31)),"",AVERAGE(Calculations!Q31:Z31))</f>
        <v>37</v>
      </c>
      <c r="AB31" s="54" t="str">
        <f>IF(ISERROR(STDEV(Calculations!Q31:Z31)),"",IF(COUNT(Calculations!Q31:Z31)&lt;3,"N/A",STDEV(Calculations!Q31:Z31)))</f>
        <v/>
      </c>
      <c r="AC31" s="71" t="s">
        <v>29</v>
      </c>
      <c r="AD31" s="72" t="str">
        <f>'Array Table'!B30</f>
        <v>ccrA</v>
      </c>
      <c r="AE31" s="70">
        <f t="shared" si="27"/>
        <v>8.8333333333333321</v>
      </c>
      <c r="AF31" s="70">
        <f t="shared" si="28"/>
        <v>6.8333333333333321</v>
      </c>
      <c r="AG31" s="70">
        <f t="shared" si="29"/>
        <v>9.1666666666666679</v>
      </c>
      <c r="AH31" s="70" t="str">
        <f t="shared" si="30"/>
        <v/>
      </c>
      <c r="AI31" s="70" t="str">
        <f t="shared" si="31"/>
        <v/>
      </c>
      <c r="AJ31" s="70" t="str">
        <f t="shared" si="32"/>
        <v/>
      </c>
      <c r="AK31" s="70" t="str">
        <f t="shared" si="33"/>
        <v/>
      </c>
      <c r="AL31" s="70" t="str">
        <f t="shared" si="34"/>
        <v/>
      </c>
      <c r="AM31" s="70" t="str">
        <f t="shared" si="35"/>
        <v/>
      </c>
      <c r="AN31" s="70" t="str">
        <f t="shared" si="36"/>
        <v/>
      </c>
      <c r="AO31" s="70">
        <f t="shared" si="12"/>
        <v>8.2777777777777768</v>
      </c>
      <c r="AP31" s="71" t="s">
        <v>29</v>
      </c>
      <c r="AQ31" s="70">
        <f t="shared" si="13"/>
        <v>6.1699999999999982</v>
      </c>
      <c r="AR31" s="70" t="str">
        <f t="shared" si="14"/>
        <v/>
      </c>
      <c r="AS31" s="70" t="str">
        <f t="shared" si="15"/>
        <v/>
      </c>
      <c r="AT31" s="70" t="str">
        <f t="shared" si="16"/>
        <v/>
      </c>
      <c r="AU31" s="70" t="str">
        <f t="shared" si="17"/>
        <v/>
      </c>
      <c r="AV31" s="70" t="str">
        <f t="shared" si="18"/>
        <v/>
      </c>
      <c r="AW31" s="70" t="str">
        <f t="shared" si="19"/>
        <v/>
      </c>
      <c r="AX31" s="70" t="str">
        <f t="shared" si="20"/>
        <v/>
      </c>
      <c r="AY31" s="70" t="str">
        <f t="shared" si="21"/>
        <v/>
      </c>
      <c r="AZ31" s="70" t="str">
        <f t="shared" si="22"/>
        <v/>
      </c>
      <c r="BA31" s="70">
        <f t="shared" si="23"/>
        <v>6.1699999999999982</v>
      </c>
      <c r="BB31" s="71" t="s">
        <v>29</v>
      </c>
      <c r="BC31" s="72" t="str">
        <f>'Array Table'!B30</f>
        <v>ccrA</v>
      </c>
      <c r="BD31" s="73">
        <f t="shared" si="26"/>
        <v>4.3102686066986955</v>
      </c>
      <c r="BE31" s="74">
        <f t="shared" si="24"/>
        <v>4.3102686066986955</v>
      </c>
      <c r="BF31" s="73">
        <f t="shared" si="25"/>
        <v>0.63450433530508044</v>
      </c>
    </row>
    <row r="32" spans="1:58" x14ac:dyDescent="0.25">
      <c r="A32" s="71" t="s">
        <v>30</v>
      </c>
      <c r="B32" s="72" t="str">
        <f>'Array Table'!B31</f>
        <v>IMP-1 group</v>
      </c>
      <c r="C32" s="70">
        <f>IF(SUM('Control Sample Data'!C$3:C$98)&gt;10,IF(AND(ISNUMBER('Control Sample Data'!C32),'Control Sample Data'!C32&lt;37,'Control Sample Data'!C32&gt;0),'Control Sample Data'!C32,37),"")</f>
        <v>37</v>
      </c>
      <c r="D32" s="70">
        <f>IF(SUM('Control Sample Data'!D$3:D$98)&gt;10,IF(AND(ISNUMBER('Control Sample Data'!D32),'Control Sample Data'!D32&lt;37,'Control Sample Data'!D32&gt;0),'Control Sample Data'!D32,37),"")</f>
        <v>37</v>
      </c>
      <c r="E32" s="70">
        <f>IF(SUM('Control Sample Data'!E$3:E$98)&gt;10,IF(AND(ISNUMBER('Control Sample Data'!E32),'Control Sample Data'!E32&lt;37,'Control Sample Data'!E32&gt;0),'Control Sample Data'!E32,37),"")</f>
        <v>37</v>
      </c>
      <c r="F32" s="70" t="str">
        <f>IF(SUM('Control Sample Data'!F$3:F$98)&gt;10,IF(AND(ISNUMBER('Control Sample Data'!F32),'Control Sample Data'!F32&lt;37,'Control Sample Data'!F32&gt;0),'Control Sample Data'!F32,37),"")</f>
        <v/>
      </c>
      <c r="G32" s="70" t="str">
        <f>IF(SUM('Control Sample Data'!G$3:G$98)&gt;10,IF(AND(ISNUMBER('Control Sample Data'!G32),'Control Sample Data'!G32&lt;37,'Control Sample Data'!G32&gt;0),'Control Sample Data'!G32,37),"")</f>
        <v/>
      </c>
      <c r="H32" s="70" t="str">
        <f>IF(SUM('Control Sample Data'!H$3:H$98)&gt;10,IF(AND(ISNUMBER('Control Sample Data'!H32),'Control Sample Data'!H32&lt;37,'Control Sample Data'!H32&gt;0),'Control Sample Data'!H32,37),"")</f>
        <v/>
      </c>
      <c r="I32" s="70" t="str">
        <f>IF(SUM('Control Sample Data'!I$3:I$98)&gt;10,IF(AND(ISNUMBER('Control Sample Data'!I32),'Control Sample Data'!I32&lt;37,'Control Sample Data'!I32&gt;0),'Control Sample Data'!I32,37),"")</f>
        <v/>
      </c>
      <c r="J32" s="70" t="str">
        <f>IF(SUM('Control Sample Data'!J$3:J$98)&gt;10,IF(AND(ISNUMBER('Control Sample Data'!J32),'Control Sample Data'!J32&lt;37,'Control Sample Data'!J32&gt;0),'Control Sample Data'!J32,37),"")</f>
        <v/>
      </c>
      <c r="K32" s="70" t="str">
        <f>IF(SUM('Control Sample Data'!K$3:K$98)&gt;10,IF(AND(ISNUMBER('Control Sample Data'!K32),'Control Sample Data'!K32&lt;37,'Control Sample Data'!K32&gt;0),'Control Sample Data'!K32,37),"")</f>
        <v/>
      </c>
      <c r="L32" s="70" t="str">
        <f>IF(SUM('Control Sample Data'!L$3:L$98)&gt;10,IF(AND(ISNUMBER('Control Sample Data'!L32),'Control Sample Data'!L32&lt;37,'Control Sample Data'!L32&gt;0),'Control Sample Data'!L32,37),"")</f>
        <v/>
      </c>
      <c r="M32" s="54">
        <f>IF(ISERROR(AVERAGE(Calculations!C32:L32)),"",AVERAGE(Calculations!C32:L32))</f>
        <v>37</v>
      </c>
      <c r="N32" s="54">
        <f>IF(ISERROR(STDEV(Calculations!C32:L32)),"",IF(COUNT(Calculations!C32:L32)&lt;3,"N/A",STDEV(Calculations!C32:L32)))</f>
        <v>0</v>
      </c>
      <c r="O32" s="71" t="s">
        <v>30</v>
      </c>
      <c r="P32" s="72" t="str">
        <f>'Array Table'!B31</f>
        <v>IMP-1 group</v>
      </c>
      <c r="Q32" s="70">
        <f>IF(SUM('Test Sample Data'!C$3:C$98)&gt;10,IF(AND(ISNUMBER('Test Sample Data'!C32),'Test Sample Data'!C32&lt;37,'Test Sample Data'!C32&gt;0),'Test Sample Data'!C32,37),"")</f>
        <v>37</v>
      </c>
      <c r="R32" s="70" t="str">
        <f>IF(SUM('Test Sample Data'!D$3:D$98)&gt;10,IF(AND(ISNUMBER('Test Sample Data'!D32),'Test Sample Data'!D32&lt;37,'Test Sample Data'!D32&gt;0),'Test Sample Data'!D32,37),"")</f>
        <v/>
      </c>
      <c r="S32" s="70" t="str">
        <f>IF(SUM('Test Sample Data'!E$3:E$98)&gt;10,IF(AND(ISNUMBER('Test Sample Data'!E32),'Test Sample Data'!E32&lt;37,'Test Sample Data'!E32&gt;0),'Test Sample Data'!E32,37),"")</f>
        <v/>
      </c>
      <c r="T32" s="70" t="str">
        <f>IF(SUM('Test Sample Data'!F$3:F$98)&gt;10,IF(AND(ISNUMBER('Test Sample Data'!F32),'Test Sample Data'!F32&lt;37,'Test Sample Data'!F32&gt;0),'Test Sample Data'!F32,37),"")</f>
        <v/>
      </c>
      <c r="U32" s="70" t="str">
        <f>IF(SUM('Test Sample Data'!G$3:G$98)&gt;10,IF(AND(ISNUMBER('Test Sample Data'!G32),'Test Sample Data'!G32&lt;37,'Test Sample Data'!G32&gt;0),'Test Sample Data'!G32,37),"")</f>
        <v/>
      </c>
      <c r="V32" s="70" t="str">
        <f>IF(SUM('Test Sample Data'!H$3:H$98)&gt;10,IF(AND(ISNUMBER('Test Sample Data'!H32),'Test Sample Data'!H32&lt;37,'Test Sample Data'!H32&gt;0),'Test Sample Data'!H32,37),"")</f>
        <v/>
      </c>
      <c r="W32" s="70" t="str">
        <f>IF(SUM('Test Sample Data'!I$3:I$98)&gt;10,IF(AND(ISNUMBER('Test Sample Data'!I32),'Test Sample Data'!I32&lt;37,'Test Sample Data'!I32&gt;0),'Test Sample Data'!I32,37),"")</f>
        <v/>
      </c>
      <c r="X32" s="70" t="str">
        <f>IF(SUM('Test Sample Data'!J$3:J$98)&gt;10,IF(AND(ISNUMBER('Test Sample Data'!J32),'Test Sample Data'!J32&lt;37,'Test Sample Data'!J32&gt;0),'Test Sample Data'!J32,37),"")</f>
        <v/>
      </c>
      <c r="Y32" s="70" t="str">
        <f>IF(SUM('Test Sample Data'!K$3:K$98)&gt;10,IF(AND(ISNUMBER('Test Sample Data'!K32),'Test Sample Data'!K32&lt;37,'Test Sample Data'!K32&gt;0),'Test Sample Data'!K32,37),"")</f>
        <v/>
      </c>
      <c r="Z32" s="70" t="str">
        <f>IF(SUM('Test Sample Data'!L$3:L$98)&gt;10,IF(AND(ISNUMBER('Test Sample Data'!L32),'Test Sample Data'!L32&lt;37,'Test Sample Data'!L32&gt;0),'Test Sample Data'!L32,37),"")</f>
        <v/>
      </c>
      <c r="AA32" s="54">
        <f>IF(ISERROR(AVERAGE(Calculations!Q32:Z32)),"",AVERAGE(Calculations!Q32:Z32))</f>
        <v>37</v>
      </c>
      <c r="AB32" s="54" t="str">
        <f>IF(ISERROR(STDEV(Calculations!Q32:Z32)),"",IF(COUNT(Calculations!Q32:Z32)&lt;3,"N/A",STDEV(Calculations!Q32:Z32)))</f>
        <v/>
      </c>
      <c r="AC32" s="71" t="s">
        <v>30</v>
      </c>
      <c r="AD32" s="72" t="str">
        <f>'Array Table'!B31</f>
        <v>IMP-1 group</v>
      </c>
      <c r="AE32" s="70">
        <f t="shared" si="27"/>
        <v>8.8333333333333321</v>
      </c>
      <c r="AF32" s="70">
        <f t="shared" si="28"/>
        <v>6.8333333333333321</v>
      </c>
      <c r="AG32" s="70">
        <f t="shared" si="29"/>
        <v>9.1666666666666679</v>
      </c>
      <c r="AH32" s="70" t="str">
        <f t="shared" si="30"/>
        <v/>
      </c>
      <c r="AI32" s="70" t="str">
        <f t="shared" si="31"/>
        <v/>
      </c>
      <c r="AJ32" s="70" t="str">
        <f t="shared" si="32"/>
        <v/>
      </c>
      <c r="AK32" s="70" t="str">
        <f t="shared" si="33"/>
        <v/>
      </c>
      <c r="AL32" s="70" t="str">
        <f t="shared" si="34"/>
        <v/>
      </c>
      <c r="AM32" s="70" t="str">
        <f t="shared" si="35"/>
        <v/>
      </c>
      <c r="AN32" s="70" t="str">
        <f t="shared" si="36"/>
        <v/>
      </c>
      <c r="AO32" s="70">
        <f t="shared" si="12"/>
        <v>8.2777777777777768</v>
      </c>
      <c r="AP32" s="71" t="s">
        <v>30</v>
      </c>
      <c r="AQ32" s="70">
        <f t="shared" si="13"/>
        <v>6.1699999999999982</v>
      </c>
      <c r="AR32" s="70" t="str">
        <f t="shared" si="14"/>
        <v/>
      </c>
      <c r="AS32" s="70" t="str">
        <f t="shared" si="15"/>
        <v/>
      </c>
      <c r="AT32" s="70" t="str">
        <f t="shared" si="16"/>
        <v/>
      </c>
      <c r="AU32" s="70" t="str">
        <f t="shared" si="17"/>
        <v/>
      </c>
      <c r="AV32" s="70" t="str">
        <f t="shared" si="18"/>
        <v/>
      </c>
      <c r="AW32" s="70" t="str">
        <f t="shared" si="19"/>
        <v/>
      </c>
      <c r="AX32" s="70" t="str">
        <f t="shared" si="20"/>
        <v/>
      </c>
      <c r="AY32" s="70" t="str">
        <f t="shared" si="21"/>
        <v/>
      </c>
      <c r="AZ32" s="70" t="str">
        <f t="shared" si="22"/>
        <v/>
      </c>
      <c r="BA32" s="70">
        <f t="shared" si="23"/>
        <v>6.1699999999999982</v>
      </c>
      <c r="BB32" s="71" t="s">
        <v>30</v>
      </c>
      <c r="BC32" s="72" t="str">
        <f>'Array Table'!B31</f>
        <v>IMP-1 group</v>
      </c>
      <c r="BD32" s="73">
        <f t="shared" si="26"/>
        <v>4.3102686066986955</v>
      </c>
      <c r="BE32" s="74">
        <f t="shared" si="24"/>
        <v>4.3102686066986955</v>
      </c>
      <c r="BF32" s="73">
        <f t="shared" si="25"/>
        <v>0.63450433530508044</v>
      </c>
    </row>
    <row r="33" spans="1:58" x14ac:dyDescent="0.25">
      <c r="A33" s="71" t="s">
        <v>31</v>
      </c>
      <c r="B33" s="72" t="str">
        <f>'Array Table'!B32</f>
        <v>IMP-12 group</v>
      </c>
      <c r="C33" s="70">
        <f>IF(SUM('Control Sample Data'!C$3:C$98)&gt;10,IF(AND(ISNUMBER('Control Sample Data'!C33),'Control Sample Data'!C33&lt;37,'Control Sample Data'!C33&gt;0),'Control Sample Data'!C33,37),"")</f>
        <v>37</v>
      </c>
      <c r="D33" s="70">
        <f>IF(SUM('Control Sample Data'!D$3:D$98)&gt;10,IF(AND(ISNUMBER('Control Sample Data'!D33),'Control Sample Data'!D33&lt;37,'Control Sample Data'!D33&gt;0),'Control Sample Data'!D33,37),"")</f>
        <v>37</v>
      </c>
      <c r="E33" s="70">
        <f>IF(SUM('Control Sample Data'!E$3:E$98)&gt;10,IF(AND(ISNUMBER('Control Sample Data'!E33),'Control Sample Data'!E33&lt;37,'Control Sample Data'!E33&gt;0),'Control Sample Data'!E33,37),"")</f>
        <v>37</v>
      </c>
      <c r="F33" s="70" t="str">
        <f>IF(SUM('Control Sample Data'!F$3:F$98)&gt;10,IF(AND(ISNUMBER('Control Sample Data'!F33),'Control Sample Data'!F33&lt;37,'Control Sample Data'!F33&gt;0),'Control Sample Data'!F33,37),"")</f>
        <v/>
      </c>
      <c r="G33" s="70" t="str">
        <f>IF(SUM('Control Sample Data'!G$3:G$98)&gt;10,IF(AND(ISNUMBER('Control Sample Data'!G33),'Control Sample Data'!G33&lt;37,'Control Sample Data'!G33&gt;0),'Control Sample Data'!G33,37),"")</f>
        <v/>
      </c>
      <c r="H33" s="70" t="str">
        <f>IF(SUM('Control Sample Data'!H$3:H$98)&gt;10,IF(AND(ISNUMBER('Control Sample Data'!H33),'Control Sample Data'!H33&lt;37,'Control Sample Data'!H33&gt;0),'Control Sample Data'!H33,37),"")</f>
        <v/>
      </c>
      <c r="I33" s="70" t="str">
        <f>IF(SUM('Control Sample Data'!I$3:I$98)&gt;10,IF(AND(ISNUMBER('Control Sample Data'!I33),'Control Sample Data'!I33&lt;37,'Control Sample Data'!I33&gt;0),'Control Sample Data'!I33,37),"")</f>
        <v/>
      </c>
      <c r="J33" s="70" t="str">
        <f>IF(SUM('Control Sample Data'!J$3:J$98)&gt;10,IF(AND(ISNUMBER('Control Sample Data'!J33),'Control Sample Data'!J33&lt;37,'Control Sample Data'!J33&gt;0),'Control Sample Data'!J33,37),"")</f>
        <v/>
      </c>
      <c r="K33" s="70" t="str">
        <f>IF(SUM('Control Sample Data'!K$3:K$98)&gt;10,IF(AND(ISNUMBER('Control Sample Data'!K33),'Control Sample Data'!K33&lt;37,'Control Sample Data'!K33&gt;0),'Control Sample Data'!K33,37),"")</f>
        <v/>
      </c>
      <c r="L33" s="70" t="str">
        <f>IF(SUM('Control Sample Data'!L$3:L$98)&gt;10,IF(AND(ISNUMBER('Control Sample Data'!L33),'Control Sample Data'!L33&lt;37,'Control Sample Data'!L33&gt;0),'Control Sample Data'!L33,37),"")</f>
        <v/>
      </c>
      <c r="M33" s="54">
        <f>IF(ISERROR(AVERAGE(Calculations!C33:L33)),"",AVERAGE(Calculations!C33:L33))</f>
        <v>37</v>
      </c>
      <c r="N33" s="54">
        <f>IF(ISERROR(STDEV(Calculations!C33:L33)),"",IF(COUNT(Calculations!C33:L33)&lt;3,"N/A",STDEV(Calculations!C33:L33)))</f>
        <v>0</v>
      </c>
      <c r="O33" s="71" t="s">
        <v>31</v>
      </c>
      <c r="P33" s="72" t="str">
        <f>'Array Table'!B32</f>
        <v>IMP-12 group</v>
      </c>
      <c r="Q33" s="70">
        <f>IF(SUM('Test Sample Data'!C$3:C$98)&gt;10,IF(AND(ISNUMBER('Test Sample Data'!C33),'Test Sample Data'!C33&lt;37,'Test Sample Data'!C33&gt;0),'Test Sample Data'!C33,37),"")</f>
        <v>37</v>
      </c>
      <c r="R33" s="70" t="str">
        <f>IF(SUM('Test Sample Data'!D$3:D$98)&gt;10,IF(AND(ISNUMBER('Test Sample Data'!D33),'Test Sample Data'!D33&lt;37,'Test Sample Data'!D33&gt;0),'Test Sample Data'!D33,37),"")</f>
        <v/>
      </c>
      <c r="S33" s="70" t="str">
        <f>IF(SUM('Test Sample Data'!E$3:E$98)&gt;10,IF(AND(ISNUMBER('Test Sample Data'!E33),'Test Sample Data'!E33&lt;37,'Test Sample Data'!E33&gt;0),'Test Sample Data'!E33,37),"")</f>
        <v/>
      </c>
      <c r="T33" s="70" t="str">
        <f>IF(SUM('Test Sample Data'!F$3:F$98)&gt;10,IF(AND(ISNUMBER('Test Sample Data'!F33),'Test Sample Data'!F33&lt;37,'Test Sample Data'!F33&gt;0),'Test Sample Data'!F33,37),"")</f>
        <v/>
      </c>
      <c r="U33" s="70" t="str">
        <f>IF(SUM('Test Sample Data'!G$3:G$98)&gt;10,IF(AND(ISNUMBER('Test Sample Data'!G33),'Test Sample Data'!G33&lt;37,'Test Sample Data'!G33&gt;0),'Test Sample Data'!G33,37),"")</f>
        <v/>
      </c>
      <c r="V33" s="70" t="str">
        <f>IF(SUM('Test Sample Data'!H$3:H$98)&gt;10,IF(AND(ISNUMBER('Test Sample Data'!H33),'Test Sample Data'!H33&lt;37,'Test Sample Data'!H33&gt;0),'Test Sample Data'!H33,37),"")</f>
        <v/>
      </c>
      <c r="W33" s="70" t="str">
        <f>IF(SUM('Test Sample Data'!I$3:I$98)&gt;10,IF(AND(ISNUMBER('Test Sample Data'!I33),'Test Sample Data'!I33&lt;37,'Test Sample Data'!I33&gt;0),'Test Sample Data'!I33,37),"")</f>
        <v/>
      </c>
      <c r="X33" s="70" t="str">
        <f>IF(SUM('Test Sample Data'!J$3:J$98)&gt;10,IF(AND(ISNUMBER('Test Sample Data'!J33),'Test Sample Data'!J33&lt;37,'Test Sample Data'!J33&gt;0),'Test Sample Data'!J33,37),"")</f>
        <v/>
      </c>
      <c r="Y33" s="70" t="str">
        <f>IF(SUM('Test Sample Data'!K$3:K$98)&gt;10,IF(AND(ISNUMBER('Test Sample Data'!K33),'Test Sample Data'!K33&lt;37,'Test Sample Data'!K33&gt;0),'Test Sample Data'!K33,37),"")</f>
        <v/>
      </c>
      <c r="Z33" s="70" t="str">
        <f>IF(SUM('Test Sample Data'!L$3:L$98)&gt;10,IF(AND(ISNUMBER('Test Sample Data'!L33),'Test Sample Data'!L33&lt;37,'Test Sample Data'!L33&gt;0),'Test Sample Data'!L33,37),"")</f>
        <v/>
      </c>
      <c r="AA33" s="54">
        <f>IF(ISERROR(AVERAGE(Calculations!Q33:Z33)),"",AVERAGE(Calculations!Q33:Z33))</f>
        <v>37</v>
      </c>
      <c r="AB33" s="54" t="str">
        <f>IF(ISERROR(STDEV(Calculations!Q33:Z33)),"",IF(COUNT(Calculations!Q33:Z33)&lt;3,"N/A",STDEV(Calculations!Q33:Z33)))</f>
        <v/>
      </c>
      <c r="AC33" s="71" t="s">
        <v>31</v>
      </c>
      <c r="AD33" s="72" t="str">
        <f>'Array Table'!B32</f>
        <v>IMP-12 group</v>
      </c>
      <c r="AE33" s="70">
        <f t="shared" si="27"/>
        <v>8.8333333333333321</v>
      </c>
      <c r="AF33" s="70">
        <f t="shared" si="28"/>
        <v>6.8333333333333321</v>
      </c>
      <c r="AG33" s="70">
        <f t="shared" si="29"/>
        <v>9.1666666666666679</v>
      </c>
      <c r="AH33" s="70" t="str">
        <f t="shared" si="30"/>
        <v/>
      </c>
      <c r="AI33" s="70" t="str">
        <f t="shared" si="31"/>
        <v/>
      </c>
      <c r="AJ33" s="70" t="str">
        <f t="shared" si="32"/>
        <v/>
      </c>
      <c r="AK33" s="70" t="str">
        <f t="shared" si="33"/>
        <v/>
      </c>
      <c r="AL33" s="70" t="str">
        <f t="shared" si="34"/>
        <v/>
      </c>
      <c r="AM33" s="70" t="str">
        <f t="shared" si="35"/>
        <v/>
      </c>
      <c r="AN33" s="70" t="str">
        <f t="shared" si="36"/>
        <v/>
      </c>
      <c r="AO33" s="70">
        <f t="shared" si="12"/>
        <v>8.2777777777777768</v>
      </c>
      <c r="AP33" s="71" t="s">
        <v>31</v>
      </c>
      <c r="AQ33" s="70">
        <f t="shared" si="13"/>
        <v>6.1699999999999982</v>
      </c>
      <c r="AR33" s="70" t="str">
        <f t="shared" si="14"/>
        <v/>
      </c>
      <c r="AS33" s="70" t="str">
        <f t="shared" si="15"/>
        <v/>
      </c>
      <c r="AT33" s="70" t="str">
        <f t="shared" si="16"/>
        <v/>
      </c>
      <c r="AU33" s="70" t="str">
        <f t="shared" si="17"/>
        <v/>
      </c>
      <c r="AV33" s="70" t="str">
        <f t="shared" si="18"/>
        <v/>
      </c>
      <c r="AW33" s="70" t="str">
        <f t="shared" si="19"/>
        <v/>
      </c>
      <c r="AX33" s="70" t="str">
        <f t="shared" si="20"/>
        <v/>
      </c>
      <c r="AY33" s="70" t="str">
        <f t="shared" si="21"/>
        <v/>
      </c>
      <c r="AZ33" s="70" t="str">
        <f t="shared" si="22"/>
        <v/>
      </c>
      <c r="BA33" s="70">
        <f t="shared" si="23"/>
        <v>6.1699999999999982</v>
      </c>
      <c r="BB33" s="71" t="s">
        <v>31</v>
      </c>
      <c r="BC33" s="72" t="str">
        <f>'Array Table'!B32</f>
        <v>IMP-12 group</v>
      </c>
      <c r="BD33" s="73">
        <f t="shared" si="26"/>
        <v>4.3102686066986955</v>
      </c>
      <c r="BE33" s="74">
        <f t="shared" si="24"/>
        <v>4.3102686066986955</v>
      </c>
      <c r="BF33" s="73">
        <f t="shared" si="25"/>
        <v>0.63450433530508044</v>
      </c>
    </row>
    <row r="34" spans="1:58" x14ac:dyDescent="0.25">
      <c r="A34" s="71" t="s">
        <v>32</v>
      </c>
      <c r="B34" s="72" t="str">
        <f>'Array Table'!B33</f>
        <v>IMP-2 group</v>
      </c>
      <c r="C34" s="70">
        <f>IF(SUM('Control Sample Data'!C$3:C$98)&gt;10,IF(AND(ISNUMBER('Control Sample Data'!C34),'Control Sample Data'!C34&lt;37,'Control Sample Data'!C34&gt;0),'Control Sample Data'!C34,37),"")</f>
        <v>37</v>
      </c>
      <c r="D34" s="70">
        <f>IF(SUM('Control Sample Data'!D$3:D$98)&gt;10,IF(AND(ISNUMBER('Control Sample Data'!D34),'Control Sample Data'!D34&lt;37,'Control Sample Data'!D34&gt;0),'Control Sample Data'!D34,37),"")</f>
        <v>37</v>
      </c>
      <c r="E34" s="70">
        <f>IF(SUM('Control Sample Data'!E$3:E$98)&gt;10,IF(AND(ISNUMBER('Control Sample Data'!E34),'Control Sample Data'!E34&lt;37,'Control Sample Data'!E34&gt;0),'Control Sample Data'!E34,37),"")</f>
        <v>37</v>
      </c>
      <c r="F34" s="70" t="str">
        <f>IF(SUM('Control Sample Data'!F$3:F$98)&gt;10,IF(AND(ISNUMBER('Control Sample Data'!F34),'Control Sample Data'!F34&lt;37,'Control Sample Data'!F34&gt;0),'Control Sample Data'!F34,37),"")</f>
        <v/>
      </c>
      <c r="G34" s="70" t="str">
        <f>IF(SUM('Control Sample Data'!G$3:G$98)&gt;10,IF(AND(ISNUMBER('Control Sample Data'!G34),'Control Sample Data'!G34&lt;37,'Control Sample Data'!G34&gt;0),'Control Sample Data'!G34,37),"")</f>
        <v/>
      </c>
      <c r="H34" s="70" t="str">
        <f>IF(SUM('Control Sample Data'!H$3:H$98)&gt;10,IF(AND(ISNUMBER('Control Sample Data'!H34),'Control Sample Data'!H34&lt;37,'Control Sample Data'!H34&gt;0),'Control Sample Data'!H34,37),"")</f>
        <v/>
      </c>
      <c r="I34" s="70" t="str">
        <f>IF(SUM('Control Sample Data'!I$3:I$98)&gt;10,IF(AND(ISNUMBER('Control Sample Data'!I34),'Control Sample Data'!I34&lt;37,'Control Sample Data'!I34&gt;0),'Control Sample Data'!I34,37),"")</f>
        <v/>
      </c>
      <c r="J34" s="70" t="str">
        <f>IF(SUM('Control Sample Data'!J$3:J$98)&gt;10,IF(AND(ISNUMBER('Control Sample Data'!J34),'Control Sample Data'!J34&lt;37,'Control Sample Data'!J34&gt;0),'Control Sample Data'!J34,37),"")</f>
        <v/>
      </c>
      <c r="K34" s="70" t="str">
        <f>IF(SUM('Control Sample Data'!K$3:K$98)&gt;10,IF(AND(ISNUMBER('Control Sample Data'!K34),'Control Sample Data'!K34&lt;37,'Control Sample Data'!K34&gt;0),'Control Sample Data'!K34,37),"")</f>
        <v/>
      </c>
      <c r="L34" s="70" t="str">
        <f>IF(SUM('Control Sample Data'!L$3:L$98)&gt;10,IF(AND(ISNUMBER('Control Sample Data'!L34),'Control Sample Data'!L34&lt;37,'Control Sample Data'!L34&gt;0),'Control Sample Data'!L34,37),"")</f>
        <v/>
      </c>
      <c r="M34" s="54">
        <f>IF(ISERROR(AVERAGE(Calculations!C34:L34)),"",AVERAGE(Calculations!C34:L34))</f>
        <v>37</v>
      </c>
      <c r="N34" s="54">
        <f>IF(ISERROR(STDEV(Calculations!C34:L34)),"",IF(COUNT(Calculations!C34:L34)&lt;3,"N/A",STDEV(Calculations!C34:L34)))</f>
        <v>0</v>
      </c>
      <c r="O34" s="71" t="s">
        <v>32</v>
      </c>
      <c r="P34" s="72" t="str">
        <f>'Array Table'!B33</f>
        <v>IMP-2 group</v>
      </c>
      <c r="Q34" s="70">
        <f>IF(SUM('Test Sample Data'!C$3:C$98)&gt;10,IF(AND(ISNUMBER('Test Sample Data'!C34),'Test Sample Data'!C34&lt;37,'Test Sample Data'!C34&gt;0),'Test Sample Data'!C34,37),"")</f>
        <v>37</v>
      </c>
      <c r="R34" s="70" t="str">
        <f>IF(SUM('Test Sample Data'!D$3:D$98)&gt;10,IF(AND(ISNUMBER('Test Sample Data'!D34),'Test Sample Data'!D34&lt;37,'Test Sample Data'!D34&gt;0),'Test Sample Data'!D34,37),"")</f>
        <v/>
      </c>
      <c r="S34" s="70" t="str">
        <f>IF(SUM('Test Sample Data'!E$3:E$98)&gt;10,IF(AND(ISNUMBER('Test Sample Data'!E34),'Test Sample Data'!E34&lt;37,'Test Sample Data'!E34&gt;0),'Test Sample Data'!E34,37),"")</f>
        <v/>
      </c>
      <c r="T34" s="70" t="str">
        <f>IF(SUM('Test Sample Data'!F$3:F$98)&gt;10,IF(AND(ISNUMBER('Test Sample Data'!F34),'Test Sample Data'!F34&lt;37,'Test Sample Data'!F34&gt;0),'Test Sample Data'!F34,37),"")</f>
        <v/>
      </c>
      <c r="U34" s="70" t="str">
        <f>IF(SUM('Test Sample Data'!G$3:G$98)&gt;10,IF(AND(ISNUMBER('Test Sample Data'!G34),'Test Sample Data'!G34&lt;37,'Test Sample Data'!G34&gt;0),'Test Sample Data'!G34,37),"")</f>
        <v/>
      </c>
      <c r="V34" s="70" t="str">
        <f>IF(SUM('Test Sample Data'!H$3:H$98)&gt;10,IF(AND(ISNUMBER('Test Sample Data'!H34),'Test Sample Data'!H34&lt;37,'Test Sample Data'!H34&gt;0),'Test Sample Data'!H34,37),"")</f>
        <v/>
      </c>
      <c r="W34" s="70" t="str">
        <f>IF(SUM('Test Sample Data'!I$3:I$98)&gt;10,IF(AND(ISNUMBER('Test Sample Data'!I34),'Test Sample Data'!I34&lt;37,'Test Sample Data'!I34&gt;0),'Test Sample Data'!I34,37),"")</f>
        <v/>
      </c>
      <c r="X34" s="70" t="str">
        <f>IF(SUM('Test Sample Data'!J$3:J$98)&gt;10,IF(AND(ISNUMBER('Test Sample Data'!J34),'Test Sample Data'!J34&lt;37,'Test Sample Data'!J34&gt;0),'Test Sample Data'!J34,37),"")</f>
        <v/>
      </c>
      <c r="Y34" s="70" t="str">
        <f>IF(SUM('Test Sample Data'!K$3:K$98)&gt;10,IF(AND(ISNUMBER('Test Sample Data'!K34),'Test Sample Data'!K34&lt;37,'Test Sample Data'!K34&gt;0),'Test Sample Data'!K34,37),"")</f>
        <v/>
      </c>
      <c r="Z34" s="70" t="str">
        <f>IF(SUM('Test Sample Data'!L$3:L$98)&gt;10,IF(AND(ISNUMBER('Test Sample Data'!L34),'Test Sample Data'!L34&lt;37,'Test Sample Data'!L34&gt;0),'Test Sample Data'!L34,37),"")</f>
        <v/>
      </c>
      <c r="AA34" s="54">
        <f>IF(ISERROR(AVERAGE(Calculations!Q34:Z34)),"",AVERAGE(Calculations!Q34:Z34))</f>
        <v>37</v>
      </c>
      <c r="AB34" s="54" t="str">
        <f>IF(ISERROR(STDEV(Calculations!Q34:Z34)),"",IF(COUNT(Calculations!Q34:Z34)&lt;3,"N/A",STDEV(Calculations!Q34:Z34)))</f>
        <v/>
      </c>
      <c r="AC34" s="71" t="s">
        <v>32</v>
      </c>
      <c r="AD34" s="72" t="str">
        <f>'Array Table'!B33</f>
        <v>IMP-2 group</v>
      </c>
      <c r="AE34" s="70">
        <f t="shared" si="27"/>
        <v>8.8333333333333321</v>
      </c>
      <c r="AF34" s="70">
        <f t="shared" si="28"/>
        <v>6.8333333333333321</v>
      </c>
      <c r="AG34" s="70">
        <f t="shared" si="29"/>
        <v>9.1666666666666679</v>
      </c>
      <c r="AH34" s="70" t="str">
        <f t="shared" si="30"/>
        <v/>
      </c>
      <c r="AI34" s="70" t="str">
        <f t="shared" si="31"/>
        <v/>
      </c>
      <c r="AJ34" s="70" t="str">
        <f t="shared" si="32"/>
        <v/>
      </c>
      <c r="AK34" s="70" t="str">
        <f t="shared" si="33"/>
        <v/>
      </c>
      <c r="AL34" s="70" t="str">
        <f t="shared" si="34"/>
        <v/>
      </c>
      <c r="AM34" s="70" t="str">
        <f t="shared" si="35"/>
        <v/>
      </c>
      <c r="AN34" s="70" t="str">
        <f t="shared" si="36"/>
        <v/>
      </c>
      <c r="AO34" s="70">
        <f t="shared" si="12"/>
        <v>8.2777777777777768</v>
      </c>
      <c r="AP34" s="71" t="s">
        <v>32</v>
      </c>
      <c r="AQ34" s="70">
        <f t="shared" si="13"/>
        <v>6.1699999999999982</v>
      </c>
      <c r="AR34" s="70" t="str">
        <f t="shared" si="14"/>
        <v/>
      </c>
      <c r="AS34" s="70" t="str">
        <f t="shared" si="15"/>
        <v/>
      </c>
      <c r="AT34" s="70" t="str">
        <f t="shared" si="16"/>
        <v/>
      </c>
      <c r="AU34" s="70" t="str">
        <f t="shared" si="17"/>
        <v/>
      </c>
      <c r="AV34" s="70" t="str">
        <f t="shared" si="18"/>
        <v/>
      </c>
      <c r="AW34" s="70" t="str">
        <f t="shared" si="19"/>
        <v/>
      </c>
      <c r="AX34" s="70" t="str">
        <f t="shared" si="20"/>
        <v/>
      </c>
      <c r="AY34" s="70" t="str">
        <f t="shared" si="21"/>
        <v/>
      </c>
      <c r="AZ34" s="70" t="str">
        <f t="shared" si="22"/>
        <v/>
      </c>
      <c r="BA34" s="70">
        <f t="shared" si="23"/>
        <v>6.1699999999999982</v>
      </c>
      <c r="BB34" s="71" t="s">
        <v>32</v>
      </c>
      <c r="BC34" s="72" t="str">
        <f>'Array Table'!B33</f>
        <v>IMP-2 group</v>
      </c>
      <c r="BD34" s="73">
        <f t="shared" si="26"/>
        <v>4.3102686066986955</v>
      </c>
      <c r="BE34" s="74">
        <f t="shared" si="24"/>
        <v>4.3102686066986955</v>
      </c>
      <c r="BF34" s="73">
        <f t="shared" si="25"/>
        <v>0.63450433530508044</v>
      </c>
    </row>
    <row r="35" spans="1:58" x14ac:dyDescent="0.25">
      <c r="A35" s="71" t="s">
        <v>33</v>
      </c>
      <c r="B35" s="72" t="str">
        <f>'Array Table'!B34</f>
        <v>IMP-5 group</v>
      </c>
      <c r="C35" s="70">
        <f>IF(SUM('Control Sample Data'!C$3:C$98)&gt;10,IF(AND(ISNUMBER('Control Sample Data'!C35),'Control Sample Data'!C35&lt;37,'Control Sample Data'!C35&gt;0),'Control Sample Data'!C35,37),"")</f>
        <v>37</v>
      </c>
      <c r="D35" s="70">
        <f>IF(SUM('Control Sample Data'!D$3:D$98)&gt;10,IF(AND(ISNUMBER('Control Sample Data'!D35),'Control Sample Data'!D35&lt;37,'Control Sample Data'!D35&gt;0),'Control Sample Data'!D35,37),"")</f>
        <v>37</v>
      </c>
      <c r="E35" s="70">
        <f>IF(SUM('Control Sample Data'!E$3:E$98)&gt;10,IF(AND(ISNUMBER('Control Sample Data'!E35),'Control Sample Data'!E35&lt;37,'Control Sample Data'!E35&gt;0),'Control Sample Data'!E35,37),"")</f>
        <v>37</v>
      </c>
      <c r="F35" s="70" t="str">
        <f>IF(SUM('Control Sample Data'!F$3:F$98)&gt;10,IF(AND(ISNUMBER('Control Sample Data'!F35),'Control Sample Data'!F35&lt;37,'Control Sample Data'!F35&gt;0),'Control Sample Data'!F35,37),"")</f>
        <v/>
      </c>
      <c r="G35" s="70" t="str">
        <f>IF(SUM('Control Sample Data'!G$3:G$98)&gt;10,IF(AND(ISNUMBER('Control Sample Data'!G35),'Control Sample Data'!G35&lt;37,'Control Sample Data'!G35&gt;0),'Control Sample Data'!G35,37),"")</f>
        <v/>
      </c>
      <c r="H35" s="70" t="str">
        <f>IF(SUM('Control Sample Data'!H$3:H$98)&gt;10,IF(AND(ISNUMBER('Control Sample Data'!H35),'Control Sample Data'!H35&lt;37,'Control Sample Data'!H35&gt;0),'Control Sample Data'!H35,37),"")</f>
        <v/>
      </c>
      <c r="I35" s="70" t="str">
        <f>IF(SUM('Control Sample Data'!I$3:I$98)&gt;10,IF(AND(ISNUMBER('Control Sample Data'!I35),'Control Sample Data'!I35&lt;37,'Control Sample Data'!I35&gt;0),'Control Sample Data'!I35,37),"")</f>
        <v/>
      </c>
      <c r="J35" s="70" t="str">
        <f>IF(SUM('Control Sample Data'!J$3:J$98)&gt;10,IF(AND(ISNUMBER('Control Sample Data'!J35),'Control Sample Data'!J35&lt;37,'Control Sample Data'!J35&gt;0),'Control Sample Data'!J35,37),"")</f>
        <v/>
      </c>
      <c r="K35" s="70" t="str">
        <f>IF(SUM('Control Sample Data'!K$3:K$98)&gt;10,IF(AND(ISNUMBER('Control Sample Data'!K35),'Control Sample Data'!K35&lt;37,'Control Sample Data'!K35&gt;0),'Control Sample Data'!K35,37),"")</f>
        <v/>
      </c>
      <c r="L35" s="70" t="str">
        <f>IF(SUM('Control Sample Data'!L$3:L$98)&gt;10,IF(AND(ISNUMBER('Control Sample Data'!L35),'Control Sample Data'!L35&lt;37,'Control Sample Data'!L35&gt;0),'Control Sample Data'!L35,37),"")</f>
        <v/>
      </c>
      <c r="M35" s="54">
        <f>IF(ISERROR(AVERAGE(Calculations!C35:L35)),"",AVERAGE(Calculations!C35:L35))</f>
        <v>37</v>
      </c>
      <c r="N35" s="54">
        <f>IF(ISERROR(STDEV(Calculations!C35:L35)),"",IF(COUNT(Calculations!C35:L35)&lt;3,"N/A",STDEV(Calculations!C35:L35)))</f>
        <v>0</v>
      </c>
      <c r="O35" s="71" t="s">
        <v>33</v>
      </c>
      <c r="P35" s="72" t="str">
        <f>'Array Table'!B34</f>
        <v>IMP-5 group</v>
      </c>
      <c r="Q35" s="70">
        <f>IF(SUM('Test Sample Data'!C$3:C$98)&gt;10,IF(AND(ISNUMBER('Test Sample Data'!C35),'Test Sample Data'!C35&lt;37,'Test Sample Data'!C35&gt;0),'Test Sample Data'!C35,37),"")</f>
        <v>37</v>
      </c>
      <c r="R35" s="70" t="str">
        <f>IF(SUM('Test Sample Data'!D$3:D$98)&gt;10,IF(AND(ISNUMBER('Test Sample Data'!D35),'Test Sample Data'!D35&lt;37,'Test Sample Data'!D35&gt;0),'Test Sample Data'!D35,37),"")</f>
        <v/>
      </c>
      <c r="S35" s="70" t="str">
        <f>IF(SUM('Test Sample Data'!E$3:E$98)&gt;10,IF(AND(ISNUMBER('Test Sample Data'!E35),'Test Sample Data'!E35&lt;37,'Test Sample Data'!E35&gt;0),'Test Sample Data'!E35,37),"")</f>
        <v/>
      </c>
      <c r="T35" s="70" t="str">
        <f>IF(SUM('Test Sample Data'!F$3:F$98)&gt;10,IF(AND(ISNUMBER('Test Sample Data'!F35),'Test Sample Data'!F35&lt;37,'Test Sample Data'!F35&gt;0),'Test Sample Data'!F35,37),"")</f>
        <v/>
      </c>
      <c r="U35" s="70" t="str">
        <f>IF(SUM('Test Sample Data'!G$3:G$98)&gt;10,IF(AND(ISNUMBER('Test Sample Data'!G35),'Test Sample Data'!G35&lt;37,'Test Sample Data'!G35&gt;0),'Test Sample Data'!G35,37),"")</f>
        <v/>
      </c>
      <c r="V35" s="70" t="str">
        <f>IF(SUM('Test Sample Data'!H$3:H$98)&gt;10,IF(AND(ISNUMBER('Test Sample Data'!H35),'Test Sample Data'!H35&lt;37,'Test Sample Data'!H35&gt;0),'Test Sample Data'!H35,37),"")</f>
        <v/>
      </c>
      <c r="W35" s="70" t="str">
        <f>IF(SUM('Test Sample Data'!I$3:I$98)&gt;10,IF(AND(ISNUMBER('Test Sample Data'!I35),'Test Sample Data'!I35&lt;37,'Test Sample Data'!I35&gt;0),'Test Sample Data'!I35,37),"")</f>
        <v/>
      </c>
      <c r="X35" s="70" t="str">
        <f>IF(SUM('Test Sample Data'!J$3:J$98)&gt;10,IF(AND(ISNUMBER('Test Sample Data'!J35),'Test Sample Data'!J35&lt;37,'Test Sample Data'!J35&gt;0),'Test Sample Data'!J35,37),"")</f>
        <v/>
      </c>
      <c r="Y35" s="70" t="str">
        <f>IF(SUM('Test Sample Data'!K$3:K$98)&gt;10,IF(AND(ISNUMBER('Test Sample Data'!K35),'Test Sample Data'!K35&lt;37,'Test Sample Data'!K35&gt;0),'Test Sample Data'!K35,37),"")</f>
        <v/>
      </c>
      <c r="Z35" s="70" t="str">
        <f>IF(SUM('Test Sample Data'!L$3:L$98)&gt;10,IF(AND(ISNUMBER('Test Sample Data'!L35),'Test Sample Data'!L35&lt;37,'Test Sample Data'!L35&gt;0),'Test Sample Data'!L35,37),"")</f>
        <v/>
      </c>
      <c r="AA35" s="54">
        <f>IF(ISERROR(AVERAGE(Calculations!Q35:Z35)),"",AVERAGE(Calculations!Q35:Z35))</f>
        <v>37</v>
      </c>
      <c r="AB35" s="54" t="str">
        <f>IF(ISERROR(STDEV(Calculations!Q35:Z35)),"",IF(COUNT(Calculations!Q35:Z35)&lt;3,"N/A",STDEV(Calculations!Q35:Z35)))</f>
        <v/>
      </c>
      <c r="AC35" s="71" t="s">
        <v>33</v>
      </c>
      <c r="AD35" s="72" t="str">
        <f>'Array Table'!B34</f>
        <v>IMP-5 group</v>
      </c>
      <c r="AE35" s="70">
        <f t="shared" si="27"/>
        <v>8.8333333333333321</v>
      </c>
      <c r="AF35" s="70">
        <f t="shared" si="28"/>
        <v>6.8333333333333321</v>
      </c>
      <c r="AG35" s="70">
        <f t="shared" si="29"/>
        <v>9.1666666666666679</v>
      </c>
      <c r="AH35" s="70" t="str">
        <f t="shared" si="30"/>
        <v/>
      </c>
      <c r="AI35" s="70" t="str">
        <f t="shared" si="31"/>
        <v/>
      </c>
      <c r="AJ35" s="70" t="str">
        <f t="shared" si="32"/>
        <v/>
      </c>
      <c r="AK35" s="70" t="str">
        <f t="shared" si="33"/>
        <v/>
      </c>
      <c r="AL35" s="70" t="str">
        <f t="shared" si="34"/>
        <v/>
      </c>
      <c r="AM35" s="70" t="str">
        <f t="shared" si="35"/>
        <v/>
      </c>
      <c r="AN35" s="70" t="str">
        <f t="shared" si="36"/>
        <v/>
      </c>
      <c r="AO35" s="70">
        <f t="shared" si="12"/>
        <v>8.2777777777777768</v>
      </c>
      <c r="AP35" s="71" t="s">
        <v>33</v>
      </c>
      <c r="AQ35" s="70">
        <f t="shared" si="13"/>
        <v>6.1699999999999982</v>
      </c>
      <c r="AR35" s="70" t="str">
        <f t="shared" si="14"/>
        <v/>
      </c>
      <c r="AS35" s="70" t="str">
        <f t="shared" si="15"/>
        <v/>
      </c>
      <c r="AT35" s="70" t="str">
        <f t="shared" si="16"/>
        <v/>
      </c>
      <c r="AU35" s="70" t="str">
        <f t="shared" si="17"/>
        <v/>
      </c>
      <c r="AV35" s="70" t="str">
        <f t="shared" si="18"/>
        <v/>
      </c>
      <c r="AW35" s="70" t="str">
        <f t="shared" si="19"/>
        <v/>
      </c>
      <c r="AX35" s="70" t="str">
        <f t="shared" si="20"/>
        <v/>
      </c>
      <c r="AY35" s="70" t="str">
        <f t="shared" si="21"/>
        <v/>
      </c>
      <c r="AZ35" s="70" t="str">
        <f t="shared" si="22"/>
        <v/>
      </c>
      <c r="BA35" s="70">
        <f t="shared" si="23"/>
        <v>6.1699999999999982</v>
      </c>
      <c r="BB35" s="71" t="s">
        <v>33</v>
      </c>
      <c r="BC35" s="72" t="str">
        <f>'Array Table'!B34</f>
        <v>IMP-5 group</v>
      </c>
      <c r="BD35" s="73">
        <f t="shared" si="26"/>
        <v>4.3102686066986955</v>
      </c>
      <c r="BE35" s="74">
        <f t="shared" si="24"/>
        <v>4.3102686066986955</v>
      </c>
      <c r="BF35" s="73">
        <f t="shared" si="25"/>
        <v>0.63450433530508044</v>
      </c>
    </row>
    <row r="36" spans="1:58" x14ac:dyDescent="0.25">
      <c r="A36" s="71" t="s">
        <v>34</v>
      </c>
      <c r="B36" s="72" t="str">
        <f>'Array Table'!B35</f>
        <v>NDM</v>
      </c>
      <c r="C36" s="70">
        <f>IF(SUM('Control Sample Data'!C$3:C$98)&gt;10,IF(AND(ISNUMBER('Control Sample Data'!C36),'Control Sample Data'!C36&lt;37,'Control Sample Data'!C36&gt;0),'Control Sample Data'!C36,37),"")</f>
        <v>35</v>
      </c>
      <c r="D36" s="70">
        <f>IF(SUM('Control Sample Data'!D$3:D$98)&gt;10,IF(AND(ISNUMBER('Control Sample Data'!D36),'Control Sample Data'!D36&lt;37,'Control Sample Data'!D36&gt;0),'Control Sample Data'!D36,37),"")</f>
        <v>37</v>
      </c>
      <c r="E36" s="70">
        <f>IF(SUM('Control Sample Data'!E$3:E$98)&gt;10,IF(AND(ISNUMBER('Control Sample Data'!E36),'Control Sample Data'!E36&lt;37,'Control Sample Data'!E36&gt;0),'Control Sample Data'!E36,37),"")</f>
        <v>37</v>
      </c>
      <c r="F36" s="70" t="str">
        <f>IF(SUM('Control Sample Data'!F$3:F$98)&gt;10,IF(AND(ISNUMBER('Control Sample Data'!F36),'Control Sample Data'!F36&lt;37,'Control Sample Data'!F36&gt;0),'Control Sample Data'!F36,37),"")</f>
        <v/>
      </c>
      <c r="G36" s="70" t="str">
        <f>IF(SUM('Control Sample Data'!G$3:G$98)&gt;10,IF(AND(ISNUMBER('Control Sample Data'!G36),'Control Sample Data'!G36&lt;37,'Control Sample Data'!G36&gt;0),'Control Sample Data'!G36,37),"")</f>
        <v/>
      </c>
      <c r="H36" s="70" t="str">
        <f>IF(SUM('Control Sample Data'!H$3:H$98)&gt;10,IF(AND(ISNUMBER('Control Sample Data'!H36),'Control Sample Data'!H36&lt;37,'Control Sample Data'!H36&gt;0),'Control Sample Data'!H36,37),"")</f>
        <v/>
      </c>
      <c r="I36" s="70" t="str">
        <f>IF(SUM('Control Sample Data'!I$3:I$98)&gt;10,IF(AND(ISNUMBER('Control Sample Data'!I36),'Control Sample Data'!I36&lt;37,'Control Sample Data'!I36&gt;0),'Control Sample Data'!I36,37),"")</f>
        <v/>
      </c>
      <c r="J36" s="70" t="str">
        <f>IF(SUM('Control Sample Data'!J$3:J$98)&gt;10,IF(AND(ISNUMBER('Control Sample Data'!J36),'Control Sample Data'!J36&lt;37,'Control Sample Data'!J36&gt;0),'Control Sample Data'!J36,37),"")</f>
        <v/>
      </c>
      <c r="K36" s="70" t="str">
        <f>IF(SUM('Control Sample Data'!K$3:K$98)&gt;10,IF(AND(ISNUMBER('Control Sample Data'!K36),'Control Sample Data'!K36&lt;37,'Control Sample Data'!K36&gt;0),'Control Sample Data'!K36,37),"")</f>
        <v/>
      </c>
      <c r="L36" s="70" t="str">
        <f>IF(SUM('Control Sample Data'!L$3:L$98)&gt;10,IF(AND(ISNUMBER('Control Sample Data'!L36),'Control Sample Data'!L36&lt;37,'Control Sample Data'!L36&gt;0),'Control Sample Data'!L36,37),"")</f>
        <v/>
      </c>
      <c r="M36" s="54">
        <f>IF(ISERROR(AVERAGE(Calculations!C36:L36)),"",AVERAGE(Calculations!C36:L36))</f>
        <v>36.333333333333336</v>
      </c>
      <c r="N36" s="54">
        <f>IF(ISERROR(STDEV(Calculations!C36:L36)),"",IF(COUNT(Calculations!C36:L36)&lt;3,"N/A",STDEV(Calculations!C36:L36)))</f>
        <v>1.1547005383792517</v>
      </c>
      <c r="O36" s="71" t="s">
        <v>34</v>
      </c>
      <c r="P36" s="72" t="str">
        <f>'Array Table'!B35</f>
        <v>NDM</v>
      </c>
      <c r="Q36" s="70">
        <f>IF(SUM('Test Sample Data'!C$3:C$98)&gt;10,IF(AND(ISNUMBER('Test Sample Data'!C36),'Test Sample Data'!C36&lt;37,'Test Sample Data'!C36&gt;0),'Test Sample Data'!C36,37),"")</f>
        <v>36.950000000000003</v>
      </c>
      <c r="R36" s="70" t="str">
        <f>IF(SUM('Test Sample Data'!D$3:D$98)&gt;10,IF(AND(ISNUMBER('Test Sample Data'!D36),'Test Sample Data'!D36&lt;37,'Test Sample Data'!D36&gt;0),'Test Sample Data'!D36,37),"")</f>
        <v/>
      </c>
      <c r="S36" s="70" t="str">
        <f>IF(SUM('Test Sample Data'!E$3:E$98)&gt;10,IF(AND(ISNUMBER('Test Sample Data'!E36),'Test Sample Data'!E36&lt;37,'Test Sample Data'!E36&gt;0),'Test Sample Data'!E36,37),"")</f>
        <v/>
      </c>
      <c r="T36" s="70" t="str">
        <f>IF(SUM('Test Sample Data'!F$3:F$98)&gt;10,IF(AND(ISNUMBER('Test Sample Data'!F36),'Test Sample Data'!F36&lt;37,'Test Sample Data'!F36&gt;0),'Test Sample Data'!F36,37),"")</f>
        <v/>
      </c>
      <c r="U36" s="70" t="str">
        <f>IF(SUM('Test Sample Data'!G$3:G$98)&gt;10,IF(AND(ISNUMBER('Test Sample Data'!G36),'Test Sample Data'!G36&lt;37,'Test Sample Data'!G36&gt;0),'Test Sample Data'!G36,37),"")</f>
        <v/>
      </c>
      <c r="V36" s="70" t="str">
        <f>IF(SUM('Test Sample Data'!H$3:H$98)&gt;10,IF(AND(ISNUMBER('Test Sample Data'!H36),'Test Sample Data'!H36&lt;37,'Test Sample Data'!H36&gt;0),'Test Sample Data'!H36,37),"")</f>
        <v/>
      </c>
      <c r="W36" s="70" t="str">
        <f>IF(SUM('Test Sample Data'!I$3:I$98)&gt;10,IF(AND(ISNUMBER('Test Sample Data'!I36),'Test Sample Data'!I36&lt;37,'Test Sample Data'!I36&gt;0),'Test Sample Data'!I36,37),"")</f>
        <v/>
      </c>
      <c r="X36" s="70" t="str">
        <f>IF(SUM('Test Sample Data'!J$3:J$98)&gt;10,IF(AND(ISNUMBER('Test Sample Data'!J36),'Test Sample Data'!J36&lt;37,'Test Sample Data'!J36&gt;0),'Test Sample Data'!J36,37),"")</f>
        <v/>
      </c>
      <c r="Y36" s="70" t="str">
        <f>IF(SUM('Test Sample Data'!K$3:K$98)&gt;10,IF(AND(ISNUMBER('Test Sample Data'!K36),'Test Sample Data'!K36&lt;37,'Test Sample Data'!K36&gt;0),'Test Sample Data'!K36,37),"")</f>
        <v/>
      </c>
      <c r="Z36" s="70" t="str">
        <f>IF(SUM('Test Sample Data'!L$3:L$98)&gt;10,IF(AND(ISNUMBER('Test Sample Data'!L36),'Test Sample Data'!L36&lt;37,'Test Sample Data'!L36&gt;0),'Test Sample Data'!L36,37),"")</f>
        <v/>
      </c>
      <c r="AA36" s="54">
        <f>IF(ISERROR(AVERAGE(Calculations!Q36:Z36)),"",AVERAGE(Calculations!Q36:Z36))</f>
        <v>36.950000000000003</v>
      </c>
      <c r="AB36" s="54" t="str">
        <f>IF(ISERROR(STDEV(Calculations!Q36:Z36)),"",IF(COUNT(Calculations!Q36:Z36)&lt;3,"N/A",STDEV(Calculations!Q36:Z36)))</f>
        <v/>
      </c>
      <c r="AC36" s="71" t="s">
        <v>34</v>
      </c>
      <c r="AD36" s="72" t="str">
        <f>'Array Table'!B35</f>
        <v>NDM</v>
      </c>
      <c r="AE36" s="70">
        <f t="shared" si="27"/>
        <v>6.8333333333333321</v>
      </c>
      <c r="AF36" s="70">
        <f t="shared" si="28"/>
        <v>6.8333333333333321</v>
      </c>
      <c r="AG36" s="70">
        <f t="shared" si="29"/>
        <v>9.1666666666666679</v>
      </c>
      <c r="AH36" s="70" t="str">
        <f t="shared" si="30"/>
        <v/>
      </c>
      <c r="AI36" s="70" t="str">
        <f t="shared" si="31"/>
        <v/>
      </c>
      <c r="AJ36" s="70" t="str">
        <f t="shared" si="32"/>
        <v/>
      </c>
      <c r="AK36" s="70" t="str">
        <f t="shared" si="33"/>
        <v/>
      </c>
      <c r="AL36" s="70" t="str">
        <f t="shared" si="34"/>
        <v/>
      </c>
      <c r="AM36" s="70" t="str">
        <f t="shared" si="35"/>
        <v/>
      </c>
      <c r="AN36" s="70" t="str">
        <f t="shared" si="36"/>
        <v/>
      </c>
      <c r="AO36" s="70">
        <f t="shared" si="12"/>
        <v>7.6111111111111107</v>
      </c>
      <c r="AP36" s="71" t="s">
        <v>34</v>
      </c>
      <c r="AQ36" s="70">
        <f t="shared" si="13"/>
        <v>6.120000000000001</v>
      </c>
      <c r="AR36" s="70" t="str">
        <f t="shared" si="14"/>
        <v/>
      </c>
      <c r="AS36" s="70" t="str">
        <f t="shared" si="15"/>
        <v/>
      </c>
      <c r="AT36" s="70" t="str">
        <f t="shared" si="16"/>
        <v/>
      </c>
      <c r="AU36" s="70" t="str">
        <f t="shared" si="17"/>
        <v/>
      </c>
      <c r="AV36" s="70" t="str">
        <f t="shared" si="18"/>
        <v/>
      </c>
      <c r="AW36" s="70" t="str">
        <f t="shared" si="19"/>
        <v/>
      </c>
      <c r="AX36" s="70" t="str">
        <f t="shared" si="20"/>
        <v/>
      </c>
      <c r="AY36" s="70" t="str">
        <f t="shared" si="21"/>
        <v/>
      </c>
      <c r="AZ36" s="70" t="str">
        <f t="shared" si="22"/>
        <v/>
      </c>
      <c r="BA36" s="70">
        <f t="shared" si="23"/>
        <v>6.120000000000001</v>
      </c>
      <c r="BB36" s="71" t="s">
        <v>34</v>
      </c>
      <c r="BC36" s="72" t="str">
        <f>'Array Table'!B35</f>
        <v>NDM</v>
      </c>
      <c r="BD36" s="73">
        <f t="shared" si="26"/>
        <v>2.8110538891964878</v>
      </c>
      <c r="BE36" s="74">
        <f>IF(BD36&gt;=1,BD36,(-1/BD36))</f>
        <v>2.8110538891964878</v>
      </c>
      <c r="BF36" s="73">
        <f t="shared" si="25"/>
        <v>0.44886917131229193</v>
      </c>
    </row>
    <row r="37" spans="1:58" x14ac:dyDescent="0.25">
      <c r="A37" s="71" t="s">
        <v>35</v>
      </c>
      <c r="B37" s="72" t="str">
        <f>'Array Table'!B36</f>
        <v>VIM-1 group</v>
      </c>
      <c r="C37" s="70">
        <f>IF(SUM('Control Sample Data'!C$3:C$98)&gt;10,IF(AND(ISNUMBER('Control Sample Data'!C37),'Control Sample Data'!C37&lt;37,'Control Sample Data'!C37&gt;0),'Control Sample Data'!C37,37),"")</f>
        <v>37</v>
      </c>
      <c r="D37" s="70">
        <f>IF(SUM('Control Sample Data'!D$3:D$98)&gt;10,IF(AND(ISNUMBER('Control Sample Data'!D37),'Control Sample Data'!D37&lt;37,'Control Sample Data'!D37&gt;0),'Control Sample Data'!D37,37),"")</f>
        <v>37</v>
      </c>
      <c r="E37" s="70">
        <f>IF(SUM('Control Sample Data'!E$3:E$98)&gt;10,IF(AND(ISNUMBER('Control Sample Data'!E37),'Control Sample Data'!E37&lt;37,'Control Sample Data'!E37&gt;0),'Control Sample Data'!E37,37),"")</f>
        <v>37</v>
      </c>
      <c r="F37" s="70" t="str">
        <f>IF(SUM('Control Sample Data'!F$3:F$98)&gt;10,IF(AND(ISNUMBER('Control Sample Data'!F37),'Control Sample Data'!F37&lt;37,'Control Sample Data'!F37&gt;0),'Control Sample Data'!F37,37),"")</f>
        <v/>
      </c>
      <c r="G37" s="70" t="str">
        <f>IF(SUM('Control Sample Data'!G$3:G$98)&gt;10,IF(AND(ISNUMBER('Control Sample Data'!G37),'Control Sample Data'!G37&lt;37,'Control Sample Data'!G37&gt;0),'Control Sample Data'!G37,37),"")</f>
        <v/>
      </c>
      <c r="H37" s="70" t="str">
        <f>IF(SUM('Control Sample Data'!H$3:H$98)&gt;10,IF(AND(ISNUMBER('Control Sample Data'!H37),'Control Sample Data'!H37&lt;37,'Control Sample Data'!H37&gt;0),'Control Sample Data'!H37,37),"")</f>
        <v/>
      </c>
      <c r="I37" s="70" t="str">
        <f>IF(SUM('Control Sample Data'!I$3:I$98)&gt;10,IF(AND(ISNUMBER('Control Sample Data'!I37),'Control Sample Data'!I37&lt;37,'Control Sample Data'!I37&gt;0),'Control Sample Data'!I37,37),"")</f>
        <v/>
      </c>
      <c r="J37" s="70" t="str">
        <f>IF(SUM('Control Sample Data'!J$3:J$98)&gt;10,IF(AND(ISNUMBER('Control Sample Data'!J37),'Control Sample Data'!J37&lt;37,'Control Sample Data'!J37&gt;0),'Control Sample Data'!J37,37),"")</f>
        <v/>
      </c>
      <c r="K37" s="70" t="str">
        <f>IF(SUM('Control Sample Data'!K$3:K$98)&gt;10,IF(AND(ISNUMBER('Control Sample Data'!K37),'Control Sample Data'!K37&lt;37,'Control Sample Data'!K37&gt;0),'Control Sample Data'!K37,37),"")</f>
        <v/>
      </c>
      <c r="L37" s="70" t="str">
        <f>IF(SUM('Control Sample Data'!L$3:L$98)&gt;10,IF(AND(ISNUMBER('Control Sample Data'!L37),'Control Sample Data'!L37&lt;37,'Control Sample Data'!L37&gt;0),'Control Sample Data'!L37,37),"")</f>
        <v/>
      </c>
      <c r="M37" s="54">
        <f>IF(ISERROR(AVERAGE(Calculations!C37:L37)),"",AVERAGE(Calculations!C37:L37))</f>
        <v>37</v>
      </c>
      <c r="N37" s="54">
        <f>IF(ISERROR(STDEV(Calculations!C37:L37)),"",IF(COUNT(Calculations!C37:L37)&lt;3,"N/A",STDEV(Calculations!C37:L37)))</f>
        <v>0</v>
      </c>
      <c r="O37" s="71" t="s">
        <v>35</v>
      </c>
      <c r="P37" s="72" t="str">
        <f>'Array Table'!B36</f>
        <v>VIM-1 group</v>
      </c>
      <c r="Q37" s="70">
        <f>IF(SUM('Test Sample Data'!C$3:C$98)&gt;10,IF(AND(ISNUMBER('Test Sample Data'!C37),'Test Sample Data'!C37&lt;37,'Test Sample Data'!C37&gt;0),'Test Sample Data'!C37,37),"")</f>
        <v>37</v>
      </c>
      <c r="R37" s="70" t="str">
        <f>IF(SUM('Test Sample Data'!D$3:D$98)&gt;10,IF(AND(ISNUMBER('Test Sample Data'!D37),'Test Sample Data'!D37&lt;37,'Test Sample Data'!D37&gt;0),'Test Sample Data'!D37,37),"")</f>
        <v/>
      </c>
      <c r="S37" s="70" t="str">
        <f>IF(SUM('Test Sample Data'!E$3:E$98)&gt;10,IF(AND(ISNUMBER('Test Sample Data'!E37),'Test Sample Data'!E37&lt;37,'Test Sample Data'!E37&gt;0),'Test Sample Data'!E37,37),"")</f>
        <v/>
      </c>
      <c r="T37" s="70" t="str">
        <f>IF(SUM('Test Sample Data'!F$3:F$98)&gt;10,IF(AND(ISNUMBER('Test Sample Data'!F37),'Test Sample Data'!F37&lt;37,'Test Sample Data'!F37&gt;0),'Test Sample Data'!F37,37),"")</f>
        <v/>
      </c>
      <c r="U37" s="70" t="str">
        <f>IF(SUM('Test Sample Data'!G$3:G$98)&gt;10,IF(AND(ISNUMBER('Test Sample Data'!G37),'Test Sample Data'!G37&lt;37,'Test Sample Data'!G37&gt;0),'Test Sample Data'!G37,37),"")</f>
        <v/>
      </c>
      <c r="V37" s="70" t="str">
        <f>IF(SUM('Test Sample Data'!H$3:H$98)&gt;10,IF(AND(ISNUMBER('Test Sample Data'!H37),'Test Sample Data'!H37&lt;37,'Test Sample Data'!H37&gt;0),'Test Sample Data'!H37,37),"")</f>
        <v/>
      </c>
      <c r="W37" s="70" t="str">
        <f>IF(SUM('Test Sample Data'!I$3:I$98)&gt;10,IF(AND(ISNUMBER('Test Sample Data'!I37),'Test Sample Data'!I37&lt;37,'Test Sample Data'!I37&gt;0),'Test Sample Data'!I37,37),"")</f>
        <v/>
      </c>
      <c r="X37" s="70" t="str">
        <f>IF(SUM('Test Sample Data'!J$3:J$98)&gt;10,IF(AND(ISNUMBER('Test Sample Data'!J37),'Test Sample Data'!J37&lt;37,'Test Sample Data'!J37&gt;0),'Test Sample Data'!J37,37),"")</f>
        <v/>
      </c>
      <c r="Y37" s="70" t="str">
        <f>IF(SUM('Test Sample Data'!K$3:K$98)&gt;10,IF(AND(ISNUMBER('Test Sample Data'!K37),'Test Sample Data'!K37&lt;37,'Test Sample Data'!K37&gt;0),'Test Sample Data'!K37,37),"")</f>
        <v/>
      </c>
      <c r="Z37" s="70" t="str">
        <f>IF(SUM('Test Sample Data'!L$3:L$98)&gt;10,IF(AND(ISNUMBER('Test Sample Data'!L37),'Test Sample Data'!L37&lt;37,'Test Sample Data'!L37&gt;0),'Test Sample Data'!L37,37),"")</f>
        <v/>
      </c>
      <c r="AA37" s="54">
        <f>IF(ISERROR(AVERAGE(Calculations!Q37:Z37)),"",AVERAGE(Calculations!Q37:Z37))</f>
        <v>37</v>
      </c>
      <c r="AB37" s="54" t="str">
        <f>IF(ISERROR(STDEV(Calculations!Q37:Z37)),"",IF(COUNT(Calculations!Q37:Z37)&lt;3,"N/A",STDEV(Calculations!Q37:Z37)))</f>
        <v/>
      </c>
      <c r="AC37" s="71" t="s">
        <v>35</v>
      </c>
      <c r="AD37" s="72" t="str">
        <f>'Array Table'!B36</f>
        <v>VIM-1 group</v>
      </c>
      <c r="AE37" s="70">
        <f t="shared" si="27"/>
        <v>8.8333333333333321</v>
      </c>
      <c r="AF37" s="70">
        <f t="shared" si="28"/>
        <v>6.8333333333333321</v>
      </c>
      <c r="AG37" s="70">
        <f t="shared" si="29"/>
        <v>9.1666666666666679</v>
      </c>
      <c r="AH37" s="70" t="str">
        <f t="shared" si="30"/>
        <v/>
      </c>
      <c r="AI37" s="70" t="str">
        <f t="shared" si="31"/>
        <v/>
      </c>
      <c r="AJ37" s="70" t="str">
        <f t="shared" si="32"/>
        <v/>
      </c>
      <c r="AK37" s="70" t="str">
        <f t="shared" si="33"/>
        <v/>
      </c>
      <c r="AL37" s="70" t="str">
        <f t="shared" si="34"/>
        <v/>
      </c>
      <c r="AM37" s="70" t="str">
        <f t="shared" si="35"/>
        <v/>
      </c>
      <c r="AN37" s="70" t="str">
        <f t="shared" si="36"/>
        <v/>
      </c>
      <c r="AO37" s="70">
        <f t="shared" si="12"/>
        <v>8.2777777777777768</v>
      </c>
      <c r="AP37" s="71" t="s">
        <v>35</v>
      </c>
      <c r="AQ37" s="70">
        <f t="shared" si="13"/>
        <v>6.1699999999999982</v>
      </c>
      <c r="AR37" s="70" t="str">
        <f t="shared" si="14"/>
        <v/>
      </c>
      <c r="AS37" s="70" t="str">
        <f t="shared" si="15"/>
        <v/>
      </c>
      <c r="AT37" s="70" t="str">
        <f t="shared" si="16"/>
        <v/>
      </c>
      <c r="AU37" s="70" t="str">
        <f t="shared" si="17"/>
        <v/>
      </c>
      <c r="AV37" s="70" t="str">
        <f t="shared" si="18"/>
        <v/>
      </c>
      <c r="AW37" s="70" t="str">
        <f t="shared" si="19"/>
        <v/>
      </c>
      <c r="AX37" s="70" t="str">
        <f t="shared" si="20"/>
        <v/>
      </c>
      <c r="AY37" s="70" t="str">
        <f t="shared" si="21"/>
        <v/>
      </c>
      <c r="AZ37" s="70" t="str">
        <f t="shared" si="22"/>
        <v/>
      </c>
      <c r="BA37" s="70">
        <f t="shared" si="23"/>
        <v>6.1699999999999982</v>
      </c>
      <c r="BB37" s="71" t="s">
        <v>35</v>
      </c>
      <c r="BC37" s="72" t="str">
        <f>'Array Table'!B36</f>
        <v>VIM-1 group</v>
      </c>
      <c r="BD37" s="73">
        <f t="shared" si="26"/>
        <v>4.3102686066986955</v>
      </c>
      <c r="BE37" s="74">
        <f t="shared" si="24"/>
        <v>4.3102686066986955</v>
      </c>
      <c r="BF37" s="73">
        <f t="shared" si="25"/>
        <v>0.63450433530508044</v>
      </c>
    </row>
    <row r="38" spans="1:58" x14ac:dyDescent="0.25">
      <c r="A38" s="71" t="s">
        <v>36</v>
      </c>
      <c r="B38" s="72" t="str">
        <f>'Array Table'!B37</f>
        <v>VIM-13</v>
      </c>
      <c r="C38" s="70">
        <f>IF(SUM('Control Sample Data'!C$3:C$98)&gt;10,IF(AND(ISNUMBER('Control Sample Data'!C38),'Control Sample Data'!C38&lt;37,'Control Sample Data'!C38&gt;0),'Control Sample Data'!C38,37),"")</f>
        <v>37</v>
      </c>
      <c r="D38" s="70">
        <f>IF(SUM('Control Sample Data'!D$3:D$98)&gt;10,IF(AND(ISNUMBER('Control Sample Data'!D38),'Control Sample Data'!D38&lt;37,'Control Sample Data'!D38&gt;0),'Control Sample Data'!D38,37),"")</f>
        <v>37</v>
      </c>
      <c r="E38" s="70">
        <f>IF(SUM('Control Sample Data'!E$3:E$98)&gt;10,IF(AND(ISNUMBER('Control Sample Data'!E38),'Control Sample Data'!E38&lt;37,'Control Sample Data'!E38&gt;0),'Control Sample Data'!E38,37),"")</f>
        <v>37</v>
      </c>
      <c r="F38" s="70" t="str">
        <f>IF(SUM('Control Sample Data'!F$3:F$98)&gt;10,IF(AND(ISNUMBER('Control Sample Data'!F38),'Control Sample Data'!F38&lt;37,'Control Sample Data'!F38&gt;0),'Control Sample Data'!F38,37),"")</f>
        <v/>
      </c>
      <c r="G38" s="70" t="str">
        <f>IF(SUM('Control Sample Data'!G$3:G$98)&gt;10,IF(AND(ISNUMBER('Control Sample Data'!G38),'Control Sample Data'!G38&lt;37,'Control Sample Data'!G38&gt;0),'Control Sample Data'!G38,37),"")</f>
        <v/>
      </c>
      <c r="H38" s="70" t="str">
        <f>IF(SUM('Control Sample Data'!H$3:H$98)&gt;10,IF(AND(ISNUMBER('Control Sample Data'!H38),'Control Sample Data'!H38&lt;37,'Control Sample Data'!H38&gt;0),'Control Sample Data'!H38,37),"")</f>
        <v/>
      </c>
      <c r="I38" s="70" t="str">
        <f>IF(SUM('Control Sample Data'!I$3:I$98)&gt;10,IF(AND(ISNUMBER('Control Sample Data'!I38),'Control Sample Data'!I38&lt;37,'Control Sample Data'!I38&gt;0),'Control Sample Data'!I38,37),"")</f>
        <v/>
      </c>
      <c r="J38" s="70" t="str">
        <f>IF(SUM('Control Sample Data'!J$3:J$98)&gt;10,IF(AND(ISNUMBER('Control Sample Data'!J38),'Control Sample Data'!J38&lt;37,'Control Sample Data'!J38&gt;0),'Control Sample Data'!J38,37),"")</f>
        <v/>
      </c>
      <c r="K38" s="70" t="str">
        <f>IF(SUM('Control Sample Data'!K$3:K$98)&gt;10,IF(AND(ISNUMBER('Control Sample Data'!K38),'Control Sample Data'!K38&lt;37,'Control Sample Data'!K38&gt;0),'Control Sample Data'!K38,37),"")</f>
        <v/>
      </c>
      <c r="L38" s="70" t="str">
        <f>IF(SUM('Control Sample Data'!L$3:L$98)&gt;10,IF(AND(ISNUMBER('Control Sample Data'!L38),'Control Sample Data'!L38&lt;37,'Control Sample Data'!L38&gt;0),'Control Sample Data'!L38,37),"")</f>
        <v/>
      </c>
      <c r="M38" s="54">
        <f>IF(ISERROR(AVERAGE(Calculations!C38:L38)),"",AVERAGE(Calculations!C38:L38))</f>
        <v>37</v>
      </c>
      <c r="N38" s="54">
        <f>IF(ISERROR(STDEV(Calculations!C38:L38)),"",IF(COUNT(Calculations!C38:L38)&lt;3,"N/A",STDEV(Calculations!C38:L38)))</f>
        <v>0</v>
      </c>
      <c r="O38" s="71" t="s">
        <v>36</v>
      </c>
      <c r="P38" s="72" t="str">
        <f>'Array Table'!B37</f>
        <v>VIM-13</v>
      </c>
      <c r="Q38" s="70">
        <f>IF(SUM('Test Sample Data'!C$3:C$98)&gt;10,IF(AND(ISNUMBER('Test Sample Data'!C38),'Test Sample Data'!C38&lt;37,'Test Sample Data'!C38&gt;0),'Test Sample Data'!C38,37),"")</f>
        <v>37</v>
      </c>
      <c r="R38" s="70" t="str">
        <f>IF(SUM('Test Sample Data'!D$3:D$98)&gt;10,IF(AND(ISNUMBER('Test Sample Data'!D38),'Test Sample Data'!D38&lt;37,'Test Sample Data'!D38&gt;0),'Test Sample Data'!D38,37),"")</f>
        <v/>
      </c>
      <c r="S38" s="70" t="str">
        <f>IF(SUM('Test Sample Data'!E$3:E$98)&gt;10,IF(AND(ISNUMBER('Test Sample Data'!E38),'Test Sample Data'!E38&lt;37,'Test Sample Data'!E38&gt;0),'Test Sample Data'!E38,37),"")</f>
        <v/>
      </c>
      <c r="T38" s="70" t="str">
        <f>IF(SUM('Test Sample Data'!F$3:F$98)&gt;10,IF(AND(ISNUMBER('Test Sample Data'!F38),'Test Sample Data'!F38&lt;37,'Test Sample Data'!F38&gt;0),'Test Sample Data'!F38,37),"")</f>
        <v/>
      </c>
      <c r="U38" s="70" t="str">
        <f>IF(SUM('Test Sample Data'!G$3:G$98)&gt;10,IF(AND(ISNUMBER('Test Sample Data'!G38),'Test Sample Data'!G38&lt;37,'Test Sample Data'!G38&gt;0),'Test Sample Data'!G38,37),"")</f>
        <v/>
      </c>
      <c r="V38" s="70" t="str">
        <f>IF(SUM('Test Sample Data'!H$3:H$98)&gt;10,IF(AND(ISNUMBER('Test Sample Data'!H38),'Test Sample Data'!H38&lt;37,'Test Sample Data'!H38&gt;0),'Test Sample Data'!H38,37),"")</f>
        <v/>
      </c>
      <c r="W38" s="70" t="str">
        <f>IF(SUM('Test Sample Data'!I$3:I$98)&gt;10,IF(AND(ISNUMBER('Test Sample Data'!I38),'Test Sample Data'!I38&lt;37,'Test Sample Data'!I38&gt;0),'Test Sample Data'!I38,37),"")</f>
        <v/>
      </c>
      <c r="X38" s="70" t="str">
        <f>IF(SUM('Test Sample Data'!J$3:J$98)&gt;10,IF(AND(ISNUMBER('Test Sample Data'!J38),'Test Sample Data'!J38&lt;37,'Test Sample Data'!J38&gt;0),'Test Sample Data'!J38,37),"")</f>
        <v/>
      </c>
      <c r="Y38" s="70" t="str">
        <f>IF(SUM('Test Sample Data'!K$3:K$98)&gt;10,IF(AND(ISNUMBER('Test Sample Data'!K38),'Test Sample Data'!K38&lt;37,'Test Sample Data'!K38&gt;0),'Test Sample Data'!K38,37),"")</f>
        <v/>
      </c>
      <c r="Z38" s="70" t="str">
        <f>IF(SUM('Test Sample Data'!L$3:L$98)&gt;10,IF(AND(ISNUMBER('Test Sample Data'!L38),'Test Sample Data'!L38&lt;37,'Test Sample Data'!L38&gt;0),'Test Sample Data'!L38,37),"")</f>
        <v/>
      </c>
      <c r="AA38" s="54">
        <f>IF(ISERROR(AVERAGE(Calculations!Q38:Z38)),"",AVERAGE(Calculations!Q38:Z38))</f>
        <v>37</v>
      </c>
      <c r="AB38" s="54" t="str">
        <f>IF(ISERROR(STDEV(Calculations!Q38:Z38)),"",IF(COUNT(Calculations!Q38:Z38)&lt;3,"N/A",STDEV(Calculations!Q38:Z38)))</f>
        <v/>
      </c>
      <c r="AC38" s="71" t="s">
        <v>36</v>
      </c>
      <c r="AD38" s="72" t="str">
        <f>'Array Table'!B37</f>
        <v>VIM-13</v>
      </c>
      <c r="AE38" s="70">
        <f t="shared" si="27"/>
        <v>8.8333333333333321</v>
      </c>
      <c r="AF38" s="70">
        <f t="shared" si="28"/>
        <v>6.8333333333333321</v>
      </c>
      <c r="AG38" s="70">
        <f t="shared" si="29"/>
        <v>9.1666666666666679</v>
      </c>
      <c r="AH38" s="70" t="str">
        <f t="shared" si="30"/>
        <v/>
      </c>
      <c r="AI38" s="70" t="str">
        <f t="shared" si="31"/>
        <v/>
      </c>
      <c r="AJ38" s="70" t="str">
        <f t="shared" si="32"/>
        <v/>
      </c>
      <c r="AK38" s="70" t="str">
        <f t="shared" si="33"/>
        <v/>
      </c>
      <c r="AL38" s="70" t="str">
        <f t="shared" si="34"/>
        <v/>
      </c>
      <c r="AM38" s="70" t="str">
        <f t="shared" si="35"/>
        <v/>
      </c>
      <c r="AN38" s="70" t="str">
        <f t="shared" si="36"/>
        <v/>
      </c>
      <c r="AO38" s="70">
        <f t="shared" si="12"/>
        <v>8.2777777777777768</v>
      </c>
      <c r="AP38" s="71" t="s">
        <v>36</v>
      </c>
      <c r="AQ38" s="70">
        <f t="shared" si="13"/>
        <v>6.1699999999999982</v>
      </c>
      <c r="AR38" s="70" t="str">
        <f t="shared" si="14"/>
        <v/>
      </c>
      <c r="AS38" s="70" t="str">
        <f t="shared" si="15"/>
        <v/>
      </c>
      <c r="AT38" s="70" t="str">
        <f t="shared" si="16"/>
        <v/>
      </c>
      <c r="AU38" s="70" t="str">
        <f t="shared" si="17"/>
        <v/>
      </c>
      <c r="AV38" s="70" t="str">
        <f t="shared" si="18"/>
        <v/>
      </c>
      <c r="AW38" s="70" t="str">
        <f t="shared" si="19"/>
        <v/>
      </c>
      <c r="AX38" s="70" t="str">
        <f t="shared" si="20"/>
        <v/>
      </c>
      <c r="AY38" s="70" t="str">
        <f t="shared" si="21"/>
        <v/>
      </c>
      <c r="AZ38" s="70" t="str">
        <f t="shared" si="22"/>
        <v/>
      </c>
      <c r="BA38" s="70">
        <f t="shared" si="23"/>
        <v>6.1699999999999982</v>
      </c>
      <c r="BB38" s="71" t="s">
        <v>36</v>
      </c>
      <c r="BC38" s="72" t="str">
        <f>'Array Table'!B37</f>
        <v>VIM-13</v>
      </c>
      <c r="BD38" s="73">
        <f t="shared" si="26"/>
        <v>4.3102686066986955</v>
      </c>
      <c r="BE38" s="74">
        <f t="shared" si="24"/>
        <v>4.3102686066986955</v>
      </c>
      <c r="BF38" s="73">
        <f t="shared" si="25"/>
        <v>0.63450433530508044</v>
      </c>
    </row>
    <row r="39" spans="1:58" x14ac:dyDescent="0.25">
      <c r="A39" s="71" t="s">
        <v>99</v>
      </c>
      <c r="B39" s="72" t="str">
        <f>'Array Table'!B38</f>
        <v>VIM-7</v>
      </c>
      <c r="C39" s="70">
        <f>IF(SUM('Control Sample Data'!C$3:C$98)&gt;10,IF(AND(ISNUMBER('Control Sample Data'!C39),'Control Sample Data'!C39&lt;37,'Control Sample Data'!C39&gt;0),'Control Sample Data'!C39,37),"")</f>
        <v>33</v>
      </c>
      <c r="D39" s="70">
        <f>IF(SUM('Control Sample Data'!D$3:D$98)&gt;10,IF(AND(ISNUMBER('Control Sample Data'!D39),'Control Sample Data'!D39&lt;37,'Control Sample Data'!D39&gt;0),'Control Sample Data'!D39,37),"")</f>
        <v>34</v>
      </c>
      <c r="E39" s="70">
        <f>IF(SUM('Control Sample Data'!E$3:E$98)&gt;10,IF(AND(ISNUMBER('Control Sample Data'!E39),'Control Sample Data'!E39&lt;37,'Control Sample Data'!E39&gt;0),'Control Sample Data'!E39,37),"")</f>
        <v>34</v>
      </c>
      <c r="F39" s="70" t="str">
        <f>IF(SUM('Control Sample Data'!F$3:F$98)&gt;10,IF(AND(ISNUMBER('Control Sample Data'!F39),'Control Sample Data'!F39&lt;37,'Control Sample Data'!F39&gt;0),'Control Sample Data'!F39,37),"")</f>
        <v/>
      </c>
      <c r="G39" s="70" t="str">
        <f>IF(SUM('Control Sample Data'!G$3:G$98)&gt;10,IF(AND(ISNUMBER('Control Sample Data'!G39),'Control Sample Data'!G39&lt;37,'Control Sample Data'!G39&gt;0),'Control Sample Data'!G39,37),"")</f>
        <v/>
      </c>
      <c r="H39" s="70" t="str">
        <f>IF(SUM('Control Sample Data'!H$3:H$98)&gt;10,IF(AND(ISNUMBER('Control Sample Data'!H39),'Control Sample Data'!H39&lt;37,'Control Sample Data'!H39&gt;0),'Control Sample Data'!H39,37),"")</f>
        <v/>
      </c>
      <c r="I39" s="70" t="str">
        <f>IF(SUM('Control Sample Data'!I$3:I$98)&gt;10,IF(AND(ISNUMBER('Control Sample Data'!I39),'Control Sample Data'!I39&lt;37,'Control Sample Data'!I39&gt;0),'Control Sample Data'!I39,37),"")</f>
        <v/>
      </c>
      <c r="J39" s="70" t="str">
        <f>IF(SUM('Control Sample Data'!J$3:J$98)&gt;10,IF(AND(ISNUMBER('Control Sample Data'!J39),'Control Sample Data'!J39&lt;37,'Control Sample Data'!J39&gt;0),'Control Sample Data'!J39,37),"")</f>
        <v/>
      </c>
      <c r="K39" s="70" t="str">
        <f>IF(SUM('Control Sample Data'!K$3:K$98)&gt;10,IF(AND(ISNUMBER('Control Sample Data'!K39),'Control Sample Data'!K39&lt;37,'Control Sample Data'!K39&gt;0),'Control Sample Data'!K39,37),"")</f>
        <v/>
      </c>
      <c r="L39" s="70" t="str">
        <f>IF(SUM('Control Sample Data'!L$3:L$98)&gt;10,IF(AND(ISNUMBER('Control Sample Data'!L39),'Control Sample Data'!L39&lt;37,'Control Sample Data'!L39&gt;0),'Control Sample Data'!L39,37),"")</f>
        <v/>
      </c>
      <c r="M39" s="54">
        <f>IF(ISERROR(AVERAGE(Calculations!C39:L39)),"",AVERAGE(Calculations!C39:L39))</f>
        <v>33.666666666666664</v>
      </c>
      <c r="N39" s="54">
        <f>IF(ISERROR(STDEV(Calculations!C39:L39)),"",IF(COUNT(Calculations!C39:L39)&lt;3,"N/A",STDEV(Calculations!C39:L39)))</f>
        <v>0.57735026918962584</v>
      </c>
      <c r="O39" s="71" t="s">
        <v>99</v>
      </c>
      <c r="P39" s="72" t="str">
        <f>'Array Table'!B38</f>
        <v>VIM-7</v>
      </c>
      <c r="Q39" s="70">
        <f>IF(SUM('Test Sample Data'!C$3:C$98)&gt;10,IF(AND(ISNUMBER('Test Sample Data'!C39),'Test Sample Data'!C39&lt;37,'Test Sample Data'!C39&gt;0),'Test Sample Data'!C39,37),"")</f>
        <v>33.840000000000003</v>
      </c>
      <c r="R39" s="70" t="str">
        <f>IF(SUM('Test Sample Data'!D$3:D$98)&gt;10,IF(AND(ISNUMBER('Test Sample Data'!D39),'Test Sample Data'!D39&lt;37,'Test Sample Data'!D39&gt;0),'Test Sample Data'!D39,37),"")</f>
        <v/>
      </c>
      <c r="S39" s="70" t="str">
        <f>IF(SUM('Test Sample Data'!E$3:E$98)&gt;10,IF(AND(ISNUMBER('Test Sample Data'!E39),'Test Sample Data'!E39&lt;37,'Test Sample Data'!E39&gt;0),'Test Sample Data'!E39,37),"")</f>
        <v/>
      </c>
      <c r="T39" s="70" t="str">
        <f>IF(SUM('Test Sample Data'!F$3:F$98)&gt;10,IF(AND(ISNUMBER('Test Sample Data'!F39),'Test Sample Data'!F39&lt;37,'Test Sample Data'!F39&gt;0),'Test Sample Data'!F39,37),"")</f>
        <v/>
      </c>
      <c r="U39" s="70" t="str">
        <f>IF(SUM('Test Sample Data'!G$3:G$98)&gt;10,IF(AND(ISNUMBER('Test Sample Data'!G39),'Test Sample Data'!G39&lt;37,'Test Sample Data'!G39&gt;0),'Test Sample Data'!G39,37),"")</f>
        <v/>
      </c>
      <c r="V39" s="70" t="str">
        <f>IF(SUM('Test Sample Data'!H$3:H$98)&gt;10,IF(AND(ISNUMBER('Test Sample Data'!H39),'Test Sample Data'!H39&lt;37,'Test Sample Data'!H39&gt;0),'Test Sample Data'!H39,37),"")</f>
        <v/>
      </c>
      <c r="W39" s="70" t="str">
        <f>IF(SUM('Test Sample Data'!I$3:I$98)&gt;10,IF(AND(ISNUMBER('Test Sample Data'!I39),'Test Sample Data'!I39&lt;37,'Test Sample Data'!I39&gt;0),'Test Sample Data'!I39,37),"")</f>
        <v/>
      </c>
      <c r="X39" s="70" t="str">
        <f>IF(SUM('Test Sample Data'!J$3:J$98)&gt;10,IF(AND(ISNUMBER('Test Sample Data'!J39),'Test Sample Data'!J39&lt;37,'Test Sample Data'!J39&gt;0),'Test Sample Data'!J39,37),"")</f>
        <v/>
      </c>
      <c r="Y39" s="70" t="str">
        <f>IF(SUM('Test Sample Data'!K$3:K$98)&gt;10,IF(AND(ISNUMBER('Test Sample Data'!K39),'Test Sample Data'!K39&lt;37,'Test Sample Data'!K39&gt;0),'Test Sample Data'!K39,37),"")</f>
        <v/>
      </c>
      <c r="Z39" s="70" t="str">
        <f>IF(SUM('Test Sample Data'!L$3:L$98)&gt;10,IF(AND(ISNUMBER('Test Sample Data'!L39),'Test Sample Data'!L39&lt;37,'Test Sample Data'!L39&gt;0),'Test Sample Data'!L39,37),"")</f>
        <v/>
      </c>
      <c r="AA39" s="54">
        <f>IF(ISERROR(AVERAGE(Calculations!Q39:Z39)),"",AVERAGE(Calculations!Q39:Z39))</f>
        <v>33.840000000000003</v>
      </c>
      <c r="AB39" s="54" t="str">
        <f>IF(ISERROR(STDEV(Calculations!Q39:Z39)),"",IF(COUNT(Calculations!Q39:Z39)&lt;3,"N/A",STDEV(Calculations!Q39:Z39)))</f>
        <v/>
      </c>
      <c r="AC39" s="71" t="s">
        <v>99</v>
      </c>
      <c r="AD39" s="72" t="str">
        <f>'Array Table'!B38</f>
        <v>VIM-7</v>
      </c>
      <c r="AE39" s="70">
        <f t="shared" si="27"/>
        <v>4.8333333333333321</v>
      </c>
      <c r="AF39" s="70">
        <f t="shared" si="28"/>
        <v>3.8333333333333321</v>
      </c>
      <c r="AG39" s="70">
        <f t="shared" si="29"/>
        <v>6.1666666666666679</v>
      </c>
      <c r="AH39" s="70" t="str">
        <f t="shared" si="30"/>
        <v/>
      </c>
      <c r="AI39" s="70" t="str">
        <f t="shared" si="31"/>
        <v/>
      </c>
      <c r="AJ39" s="70" t="str">
        <f t="shared" si="32"/>
        <v/>
      </c>
      <c r="AK39" s="70" t="str">
        <f t="shared" si="33"/>
        <v/>
      </c>
      <c r="AL39" s="70" t="str">
        <f t="shared" si="34"/>
        <v/>
      </c>
      <c r="AM39" s="70" t="str">
        <f t="shared" si="35"/>
        <v/>
      </c>
      <c r="AN39" s="70" t="str">
        <f t="shared" si="36"/>
        <v/>
      </c>
      <c r="AO39" s="70">
        <f t="shared" si="12"/>
        <v>4.9444444444444438</v>
      </c>
      <c r="AP39" s="71" t="s">
        <v>99</v>
      </c>
      <c r="AQ39" s="70">
        <f t="shared" si="13"/>
        <v>3.0100000000000016</v>
      </c>
      <c r="AR39" s="70" t="str">
        <f t="shared" si="14"/>
        <v/>
      </c>
      <c r="AS39" s="70" t="str">
        <f t="shared" si="15"/>
        <v/>
      </c>
      <c r="AT39" s="70" t="str">
        <f t="shared" si="16"/>
        <v/>
      </c>
      <c r="AU39" s="70" t="str">
        <f t="shared" si="17"/>
        <v/>
      </c>
      <c r="AV39" s="70" t="str">
        <f t="shared" si="18"/>
        <v/>
      </c>
      <c r="AW39" s="70" t="str">
        <f t="shared" si="19"/>
        <v/>
      </c>
      <c r="AX39" s="70" t="str">
        <f t="shared" si="20"/>
        <v/>
      </c>
      <c r="AY39" s="70" t="str">
        <f t="shared" si="21"/>
        <v/>
      </c>
      <c r="AZ39" s="70" t="str">
        <f t="shared" si="22"/>
        <v/>
      </c>
      <c r="BA39" s="70">
        <f t="shared" si="23"/>
        <v>3.0100000000000016</v>
      </c>
      <c r="BB39" s="71" t="s">
        <v>99</v>
      </c>
      <c r="BC39" s="72" t="str">
        <f>'Array Table'!B38</f>
        <v>VIM-7</v>
      </c>
      <c r="BD39" s="73">
        <f t="shared" si="26"/>
        <v>3.8223090854008177</v>
      </c>
      <c r="BE39" s="74">
        <f t="shared" si="24"/>
        <v>3.8223090854008177</v>
      </c>
      <c r="BF39" s="73">
        <f t="shared" si="25"/>
        <v>0.58232580272332279</v>
      </c>
    </row>
    <row r="40" spans="1:58" x14ac:dyDescent="0.25">
      <c r="A40" s="71" t="s">
        <v>37</v>
      </c>
      <c r="B40" s="72" t="str">
        <f>'Array Table'!B39</f>
        <v>ACC-1 group</v>
      </c>
      <c r="C40" s="70">
        <f>IF(SUM('Control Sample Data'!C$3:C$98)&gt;10,IF(AND(ISNUMBER('Control Sample Data'!C40),'Control Sample Data'!C40&lt;37,'Control Sample Data'!C40&gt;0),'Control Sample Data'!C40,37),"")</f>
        <v>37</v>
      </c>
      <c r="D40" s="70">
        <f>IF(SUM('Control Sample Data'!D$3:D$98)&gt;10,IF(AND(ISNUMBER('Control Sample Data'!D40),'Control Sample Data'!D40&lt;37,'Control Sample Data'!D40&gt;0),'Control Sample Data'!D40,37),"")</f>
        <v>37</v>
      </c>
      <c r="E40" s="70">
        <f>IF(SUM('Control Sample Data'!E$3:E$98)&gt;10,IF(AND(ISNUMBER('Control Sample Data'!E40),'Control Sample Data'!E40&lt;37,'Control Sample Data'!E40&gt;0),'Control Sample Data'!E40,37),"")</f>
        <v>37</v>
      </c>
      <c r="F40" s="70" t="str">
        <f>IF(SUM('Control Sample Data'!F$3:F$98)&gt;10,IF(AND(ISNUMBER('Control Sample Data'!F40),'Control Sample Data'!F40&lt;37,'Control Sample Data'!F40&gt;0),'Control Sample Data'!F40,37),"")</f>
        <v/>
      </c>
      <c r="G40" s="70" t="str">
        <f>IF(SUM('Control Sample Data'!G$3:G$98)&gt;10,IF(AND(ISNUMBER('Control Sample Data'!G40),'Control Sample Data'!G40&lt;37,'Control Sample Data'!G40&gt;0),'Control Sample Data'!G40,37),"")</f>
        <v/>
      </c>
      <c r="H40" s="70" t="str">
        <f>IF(SUM('Control Sample Data'!H$3:H$98)&gt;10,IF(AND(ISNUMBER('Control Sample Data'!H40),'Control Sample Data'!H40&lt;37,'Control Sample Data'!H40&gt;0),'Control Sample Data'!H40,37),"")</f>
        <v/>
      </c>
      <c r="I40" s="70" t="str">
        <f>IF(SUM('Control Sample Data'!I$3:I$98)&gt;10,IF(AND(ISNUMBER('Control Sample Data'!I40),'Control Sample Data'!I40&lt;37,'Control Sample Data'!I40&gt;0),'Control Sample Data'!I40,37),"")</f>
        <v/>
      </c>
      <c r="J40" s="70" t="str">
        <f>IF(SUM('Control Sample Data'!J$3:J$98)&gt;10,IF(AND(ISNUMBER('Control Sample Data'!J40),'Control Sample Data'!J40&lt;37,'Control Sample Data'!J40&gt;0),'Control Sample Data'!J40,37),"")</f>
        <v/>
      </c>
      <c r="K40" s="70" t="str">
        <f>IF(SUM('Control Sample Data'!K$3:K$98)&gt;10,IF(AND(ISNUMBER('Control Sample Data'!K40),'Control Sample Data'!K40&lt;37,'Control Sample Data'!K40&gt;0),'Control Sample Data'!K40,37),"")</f>
        <v/>
      </c>
      <c r="L40" s="70" t="str">
        <f>IF(SUM('Control Sample Data'!L$3:L$98)&gt;10,IF(AND(ISNUMBER('Control Sample Data'!L40),'Control Sample Data'!L40&lt;37,'Control Sample Data'!L40&gt;0),'Control Sample Data'!L40,37),"")</f>
        <v/>
      </c>
      <c r="M40" s="54">
        <f>IF(ISERROR(AVERAGE(Calculations!C40:L40)),"",AVERAGE(Calculations!C40:L40))</f>
        <v>37</v>
      </c>
      <c r="N40" s="54">
        <f>IF(ISERROR(STDEV(Calculations!C40:L40)),"",IF(COUNT(Calculations!C40:L40)&lt;3,"N/A",STDEV(Calculations!C40:L40)))</f>
        <v>0</v>
      </c>
      <c r="O40" s="71" t="s">
        <v>37</v>
      </c>
      <c r="P40" s="72" t="str">
        <f>'Array Table'!B39</f>
        <v>ACC-1 group</v>
      </c>
      <c r="Q40" s="70">
        <f>IF(SUM('Test Sample Data'!C$3:C$98)&gt;10,IF(AND(ISNUMBER('Test Sample Data'!C40),'Test Sample Data'!C40&lt;37,'Test Sample Data'!C40&gt;0),'Test Sample Data'!C40,37),"")</f>
        <v>37</v>
      </c>
      <c r="R40" s="70" t="str">
        <f>IF(SUM('Test Sample Data'!D$3:D$98)&gt;10,IF(AND(ISNUMBER('Test Sample Data'!D40),'Test Sample Data'!D40&lt;37,'Test Sample Data'!D40&gt;0),'Test Sample Data'!D40,37),"")</f>
        <v/>
      </c>
      <c r="S40" s="70" t="str">
        <f>IF(SUM('Test Sample Data'!E$3:E$98)&gt;10,IF(AND(ISNUMBER('Test Sample Data'!E40),'Test Sample Data'!E40&lt;37,'Test Sample Data'!E40&gt;0),'Test Sample Data'!E40,37),"")</f>
        <v/>
      </c>
      <c r="T40" s="70" t="str">
        <f>IF(SUM('Test Sample Data'!F$3:F$98)&gt;10,IF(AND(ISNUMBER('Test Sample Data'!F40),'Test Sample Data'!F40&lt;37,'Test Sample Data'!F40&gt;0),'Test Sample Data'!F40,37),"")</f>
        <v/>
      </c>
      <c r="U40" s="70" t="str">
        <f>IF(SUM('Test Sample Data'!G$3:G$98)&gt;10,IF(AND(ISNUMBER('Test Sample Data'!G40),'Test Sample Data'!G40&lt;37,'Test Sample Data'!G40&gt;0),'Test Sample Data'!G40,37),"")</f>
        <v/>
      </c>
      <c r="V40" s="70" t="str">
        <f>IF(SUM('Test Sample Data'!H$3:H$98)&gt;10,IF(AND(ISNUMBER('Test Sample Data'!H40),'Test Sample Data'!H40&lt;37,'Test Sample Data'!H40&gt;0),'Test Sample Data'!H40,37),"")</f>
        <v/>
      </c>
      <c r="W40" s="70" t="str">
        <f>IF(SUM('Test Sample Data'!I$3:I$98)&gt;10,IF(AND(ISNUMBER('Test Sample Data'!I40),'Test Sample Data'!I40&lt;37,'Test Sample Data'!I40&gt;0),'Test Sample Data'!I40,37),"")</f>
        <v/>
      </c>
      <c r="X40" s="70" t="str">
        <f>IF(SUM('Test Sample Data'!J$3:J$98)&gt;10,IF(AND(ISNUMBER('Test Sample Data'!J40),'Test Sample Data'!J40&lt;37,'Test Sample Data'!J40&gt;0),'Test Sample Data'!J40,37),"")</f>
        <v/>
      </c>
      <c r="Y40" s="70" t="str">
        <f>IF(SUM('Test Sample Data'!K$3:K$98)&gt;10,IF(AND(ISNUMBER('Test Sample Data'!K40),'Test Sample Data'!K40&lt;37,'Test Sample Data'!K40&gt;0),'Test Sample Data'!K40,37),"")</f>
        <v/>
      </c>
      <c r="Z40" s="70" t="str">
        <f>IF(SUM('Test Sample Data'!L$3:L$98)&gt;10,IF(AND(ISNUMBER('Test Sample Data'!L40),'Test Sample Data'!L40&lt;37,'Test Sample Data'!L40&gt;0),'Test Sample Data'!L40,37),"")</f>
        <v/>
      </c>
      <c r="AA40" s="54">
        <f>IF(ISERROR(AVERAGE(Calculations!Q40:Z40)),"",AVERAGE(Calculations!Q40:Z40))</f>
        <v>37</v>
      </c>
      <c r="AB40" s="54" t="str">
        <f>IF(ISERROR(STDEV(Calculations!Q40:Z40)),"",IF(COUNT(Calculations!Q40:Z40)&lt;3,"N/A",STDEV(Calculations!Q40:Z40)))</f>
        <v/>
      </c>
      <c r="AC40" s="71" t="s">
        <v>37</v>
      </c>
      <c r="AD40" s="72" t="str">
        <f>'Array Table'!B39</f>
        <v>ACC-1 group</v>
      </c>
      <c r="AE40" s="70">
        <f t="shared" si="27"/>
        <v>8.8333333333333321</v>
      </c>
      <c r="AF40" s="70">
        <f t="shared" si="28"/>
        <v>6.8333333333333321</v>
      </c>
      <c r="AG40" s="70">
        <f t="shared" si="29"/>
        <v>9.1666666666666679</v>
      </c>
      <c r="AH40" s="70" t="str">
        <f t="shared" si="30"/>
        <v/>
      </c>
      <c r="AI40" s="70" t="str">
        <f t="shared" si="31"/>
        <v/>
      </c>
      <c r="AJ40" s="70" t="str">
        <f t="shared" si="32"/>
        <v/>
      </c>
      <c r="AK40" s="70" t="str">
        <f t="shared" si="33"/>
        <v/>
      </c>
      <c r="AL40" s="70" t="str">
        <f t="shared" si="34"/>
        <v/>
      </c>
      <c r="AM40" s="70" t="str">
        <f t="shared" si="35"/>
        <v/>
      </c>
      <c r="AN40" s="70" t="str">
        <f t="shared" si="36"/>
        <v/>
      </c>
      <c r="AO40" s="70">
        <f t="shared" si="12"/>
        <v>8.2777777777777768</v>
      </c>
      <c r="AP40" s="71" t="s">
        <v>37</v>
      </c>
      <c r="AQ40" s="70">
        <f t="shared" si="13"/>
        <v>6.1699999999999982</v>
      </c>
      <c r="AR40" s="70" t="str">
        <f t="shared" si="14"/>
        <v/>
      </c>
      <c r="AS40" s="70" t="str">
        <f t="shared" si="15"/>
        <v/>
      </c>
      <c r="AT40" s="70" t="str">
        <f t="shared" si="16"/>
        <v/>
      </c>
      <c r="AU40" s="70" t="str">
        <f t="shared" si="17"/>
        <v/>
      </c>
      <c r="AV40" s="70" t="str">
        <f t="shared" si="18"/>
        <v/>
      </c>
      <c r="AW40" s="70" t="str">
        <f t="shared" si="19"/>
        <v/>
      </c>
      <c r="AX40" s="70" t="str">
        <f t="shared" si="20"/>
        <v/>
      </c>
      <c r="AY40" s="70" t="str">
        <f t="shared" si="21"/>
        <v/>
      </c>
      <c r="AZ40" s="70" t="str">
        <f t="shared" si="22"/>
        <v/>
      </c>
      <c r="BA40" s="70">
        <f t="shared" si="23"/>
        <v>6.1699999999999982</v>
      </c>
      <c r="BB40" s="71" t="s">
        <v>37</v>
      </c>
      <c r="BC40" s="72" t="str">
        <f>'Array Table'!B39</f>
        <v>ACC-1 group</v>
      </c>
      <c r="BD40" s="73">
        <f t="shared" ref="BD40:BD71" si="37">IF(AO40&gt;=BA40,((2^-BA40)/(2^-AO40)),(-(2^-AO40)/(2^-BA40)))</f>
        <v>4.3102686066986955</v>
      </c>
      <c r="BE40" s="74">
        <f t="shared" si="24"/>
        <v>4.3102686066986955</v>
      </c>
      <c r="BF40" s="73">
        <f t="shared" si="25"/>
        <v>0.63450433530508044</v>
      </c>
    </row>
    <row r="41" spans="1:58" x14ac:dyDescent="0.25">
      <c r="A41" s="71" t="s">
        <v>38</v>
      </c>
      <c r="B41" s="72" t="str">
        <f>'Array Table'!B40</f>
        <v>ACC-3</v>
      </c>
      <c r="C41" s="70">
        <f>IF(SUM('Control Sample Data'!C$3:C$98)&gt;10,IF(AND(ISNUMBER('Control Sample Data'!C41),'Control Sample Data'!C41&lt;37,'Control Sample Data'!C41&gt;0),'Control Sample Data'!C41,37),"")</f>
        <v>37</v>
      </c>
      <c r="D41" s="70">
        <f>IF(SUM('Control Sample Data'!D$3:D$98)&gt;10,IF(AND(ISNUMBER('Control Sample Data'!D41),'Control Sample Data'!D41&lt;37,'Control Sample Data'!D41&gt;0),'Control Sample Data'!D41,37),"")</f>
        <v>37</v>
      </c>
      <c r="E41" s="70">
        <f>IF(SUM('Control Sample Data'!E$3:E$98)&gt;10,IF(AND(ISNUMBER('Control Sample Data'!E41),'Control Sample Data'!E41&lt;37,'Control Sample Data'!E41&gt;0),'Control Sample Data'!E41,37),"")</f>
        <v>37</v>
      </c>
      <c r="F41" s="70" t="str">
        <f>IF(SUM('Control Sample Data'!F$3:F$98)&gt;10,IF(AND(ISNUMBER('Control Sample Data'!F41),'Control Sample Data'!F41&lt;37,'Control Sample Data'!F41&gt;0),'Control Sample Data'!F41,37),"")</f>
        <v/>
      </c>
      <c r="G41" s="70" t="str">
        <f>IF(SUM('Control Sample Data'!G$3:G$98)&gt;10,IF(AND(ISNUMBER('Control Sample Data'!G41),'Control Sample Data'!G41&lt;37,'Control Sample Data'!G41&gt;0),'Control Sample Data'!G41,37),"")</f>
        <v/>
      </c>
      <c r="H41" s="70" t="str">
        <f>IF(SUM('Control Sample Data'!H$3:H$98)&gt;10,IF(AND(ISNUMBER('Control Sample Data'!H41),'Control Sample Data'!H41&lt;37,'Control Sample Data'!H41&gt;0),'Control Sample Data'!H41,37),"")</f>
        <v/>
      </c>
      <c r="I41" s="70" t="str">
        <f>IF(SUM('Control Sample Data'!I$3:I$98)&gt;10,IF(AND(ISNUMBER('Control Sample Data'!I41),'Control Sample Data'!I41&lt;37,'Control Sample Data'!I41&gt;0),'Control Sample Data'!I41,37),"")</f>
        <v/>
      </c>
      <c r="J41" s="70" t="str">
        <f>IF(SUM('Control Sample Data'!J$3:J$98)&gt;10,IF(AND(ISNUMBER('Control Sample Data'!J41),'Control Sample Data'!J41&lt;37,'Control Sample Data'!J41&gt;0),'Control Sample Data'!J41,37),"")</f>
        <v/>
      </c>
      <c r="K41" s="70" t="str">
        <f>IF(SUM('Control Sample Data'!K$3:K$98)&gt;10,IF(AND(ISNUMBER('Control Sample Data'!K41),'Control Sample Data'!K41&lt;37,'Control Sample Data'!K41&gt;0),'Control Sample Data'!K41,37),"")</f>
        <v/>
      </c>
      <c r="L41" s="70" t="str">
        <f>IF(SUM('Control Sample Data'!L$3:L$98)&gt;10,IF(AND(ISNUMBER('Control Sample Data'!L41),'Control Sample Data'!L41&lt;37,'Control Sample Data'!L41&gt;0),'Control Sample Data'!L41,37),"")</f>
        <v/>
      </c>
      <c r="M41" s="54">
        <f>IF(ISERROR(AVERAGE(Calculations!C41:L41)),"",AVERAGE(Calculations!C41:L41))</f>
        <v>37</v>
      </c>
      <c r="N41" s="54">
        <f>IF(ISERROR(STDEV(Calculations!C41:L41)),"",IF(COUNT(Calculations!C41:L41)&lt;3,"N/A",STDEV(Calculations!C41:L41)))</f>
        <v>0</v>
      </c>
      <c r="O41" s="71" t="s">
        <v>38</v>
      </c>
      <c r="P41" s="72" t="str">
        <f>'Array Table'!B40</f>
        <v>ACC-3</v>
      </c>
      <c r="Q41" s="70">
        <f>IF(SUM('Test Sample Data'!C$3:C$98)&gt;10,IF(AND(ISNUMBER('Test Sample Data'!C41),'Test Sample Data'!C41&lt;37,'Test Sample Data'!C41&gt;0),'Test Sample Data'!C41,37),"")</f>
        <v>37</v>
      </c>
      <c r="R41" s="70" t="str">
        <f>IF(SUM('Test Sample Data'!D$3:D$98)&gt;10,IF(AND(ISNUMBER('Test Sample Data'!D41),'Test Sample Data'!D41&lt;37,'Test Sample Data'!D41&gt;0),'Test Sample Data'!D41,37),"")</f>
        <v/>
      </c>
      <c r="S41" s="70" t="str">
        <f>IF(SUM('Test Sample Data'!E$3:E$98)&gt;10,IF(AND(ISNUMBER('Test Sample Data'!E41),'Test Sample Data'!E41&lt;37,'Test Sample Data'!E41&gt;0),'Test Sample Data'!E41,37),"")</f>
        <v/>
      </c>
      <c r="T41" s="70" t="str">
        <f>IF(SUM('Test Sample Data'!F$3:F$98)&gt;10,IF(AND(ISNUMBER('Test Sample Data'!F41),'Test Sample Data'!F41&lt;37,'Test Sample Data'!F41&gt;0),'Test Sample Data'!F41,37),"")</f>
        <v/>
      </c>
      <c r="U41" s="70" t="str">
        <f>IF(SUM('Test Sample Data'!G$3:G$98)&gt;10,IF(AND(ISNUMBER('Test Sample Data'!G41),'Test Sample Data'!G41&lt;37,'Test Sample Data'!G41&gt;0),'Test Sample Data'!G41,37),"")</f>
        <v/>
      </c>
      <c r="V41" s="70" t="str">
        <f>IF(SUM('Test Sample Data'!H$3:H$98)&gt;10,IF(AND(ISNUMBER('Test Sample Data'!H41),'Test Sample Data'!H41&lt;37,'Test Sample Data'!H41&gt;0),'Test Sample Data'!H41,37),"")</f>
        <v/>
      </c>
      <c r="W41" s="70" t="str">
        <f>IF(SUM('Test Sample Data'!I$3:I$98)&gt;10,IF(AND(ISNUMBER('Test Sample Data'!I41),'Test Sample Data'!I41&lt;37,'Test Sample Data'!I41&gt;0),'Test Sample Data'!I41,37),"")</f>
        <v/>
      </c>
      <c r="X41" s="70" t="str">
        <f>IF(SUM('Test Sample Data'!J$3:J$98)&gt;10,IF(AND(ISNUMBER('Test Sample Data'!J41),'Test Sample Data'!J41&lt;37,'Test Sample Data'!J41&gt;0),'Test Sample Data'!J41,37),"")</f>
        <v/>
      </c>
      <c r="Y41" s="70" t="str">
        <f>IF(SUM('Test Sample Data'!K$3:K$98)&gt;10,IF(AND(ISNUMBER('Test Sample Data'!K41),'Test Sample Data'!K41&lt;37,'Test Sample Data'!K41&gt;0),'Test Sample Data'!K41,37),"")</f>
        <v/>
      </c>
      <c r="Z41" s="70" t="str">
        <f>IF(SUM('Test Sample Data'!L$3:L$98)&gt;10,IF(AND(ISNUMBER('Test Sample Data'!L41),'Test Sample Data'!L41&lt;37,'Test Sample Data'!L41&gt;0),'Test Sample Data'!L41,37),"")</f>
        <v/>
      </c>
      <c r="AA41" s="54">
        <f>IF(ISERROR(AVERAGE(Calculations!Q41:Z41)),"",AVERAGE(Calculations!Q41:Z41))</f>
        <v>37</v>
      </c>
      <c r="AB41" s="54" t="str">
        <f>IF(ISERROR(STDEV(Calculations!Q41:Z41)),"",IF(COUNT(Calculations!Q41:Z41)&lt;3,"N/A",STDEV(Calculations!Q41:Z41)))</f>
        <v/>
      </c>
      <c r="AC41" s="71" t="s">
        <v>38</v>
      </c>
      <c r="AD41" s="72" t="str">
        <f>'Array Table'!B40</f>
        <v>ACC-3</v>
      </c>
      <c r="AE41" s="70">
        <f t="shared" si="27"/>
        <v>8.8333333333333321</v>
      </c>
      <c r="AF41" s="70">
        <f t="shared" si="28"/>
        <v>6.8333333333333321</v>
      </c>
      <c r="AG41" s="70">
        <f t="shared" si="29"/>
        <v>9.1666666666666679</v>
      </c>
      <c r="AH41" s="70" t="str">
        <f t="shared" si="30"/>
        <v/>
      </c>
      <c r="AI41" s="70" t="str">
        <f t="shared" si="31"/>
        <v/>
      </c>
      <c r="AJ41" s="70" t="str">
        <f t="shared" si="32"/>
        <v/>
      </c>
      <c r="AK41" s="70" t="str">
        <f t="shared" si="33"/>
        <v/>
      </c>
      <c r="AL41" s="70" t="str">
        <f t="shared" si="34"/>
        <v/>
      </c>
      <c r="AM41" s="70" t="str">
        <f t="shared" si="35"/>
        <v/>
      </c>
      <c r="AN41" s="70" t="str">
        <f t="shared" si="36"/>
        <v/>
      </c>
      <c r="AO41" s="70">
        <f t="shared" si="12"/>
        <v>8.2777777777777768</v>
      </c>
      <c r="AP41" s="71" t="s">
        <v>38</v>
      </c>
      <c r="AQ41" s="70">
        <f t="shared" si="13"/>
        <v>6.1699999999999982</v>
      </c>
      <c r="AR41" s="70" t="str">
        <f t="shared" si="14"/>
        <v/>
      </c>
      <c r="AS41" s="70" t="str">
        <f t="shared" si="15"/>
        <v/>
      </c>
      <c r="AT41" s="70" t="str">
        <f t="shared" si="16"/>
        <v/>
      </c>
      <c r="AU41" s="70" t="str">
        <f t="shared" si="17"/>
        <v/>
      </c>
      <c r="AV41" s="70" t="str">
        <f t="shared" si="18"/>
        <v/>
      </c>
      <c r="AW41" s="70" t="str">
        <f t="shared" si="19"/>
        <v/>
      </c>
      <c r="AX41" s="70" t="str">
        <f t="shared" si="20"/>
        <v/>
      </c>
      <c r="AY41" s="70" t="str">
        <f t="shared" si="21"/>
        <v/>
      </c>
      <c r="AZ41" s="70" t="str">
        <f t="shared" si="22"/>
        <v/>
      </c>
      <c r="BA41" s="70">
        <f t="shared" si="23"/>
        <v>6.1699999999999982</v>
      </c>
      <c r="BB41" s="71" t="s">
        <v>38</v>
      </c>
      <c r="BC41" s="72" t="str">
        <f>'Array Table'!B40</f>
        <v>ACC-3</v>
      </c>
      <c r="BD41" s="73">
        <f t="shared" si="37"/>
        <v>4.3102686066986955</v>
      </c>
      <c r="BE41" s="74">
        <f t="shared" si="24"/>
        <v>4.3102686066986955</v>
      </c>
      <c r="BF41" s="73">
        <f t="shared" si="25"/>
        <v>0.63450433530508044</v>
      </c>
    </row>
    <row r="42" spans="1:58" x14ac:dyDescent="0.25">
      <c r="A42" s="71" t="s">
        <v>39</v>
      </c>
      <c r="B42" s="72" t="str">
        <f>'Array Table'!B41</f>
        <v>ACT 5/7 group</v>
      </c>
      <c r="C42" s="70">
        <f>IF(SUM('Control Sample Data'!C$3:C$98)&gt;10,IF(AND(ISNUMBER('Control Sample Data'!C42),'Control Sample Data'!C42&lt;37,'Control Sample Data'!C42&gt;0),'Control Sample Data'!C42,37),"")</f>
        <v>32</v>
      </c>
      <c r="D42" s="70">
        <f>IF(SUM('Control Sample Data'!D$3:D$98)&gt;10,IF(AND(ISNUMBER('Control Sample Data'!D42),'Control Sample Data'!D42&lt;37,'Control Sample Data'!D42&gt;0),'Control Sample Data'!D42,37),"")</f>
        <v>32</v>
      </c>
      <c r="E42" s="70">
        <f>IF(SUM('Control Sample Data'!E$3:E$98)&gt;10,IF(AND(ISNUMBER('Control Sample Data'!E42),'Control Sample Data'!E42&lt;37,'Control Sample Data'!E42&gt;0),'Control Sample Data'!E42,37),"")</f>
        <v>29</v>
      </c>
      <c r="F42" s="70" t="str">
        <f>IF(SUM('Control Sample Data'!F$3:F$98)&gt;10,IF(AND(ISNUMBER('Control Sample Data'!F42),'Control Sample Data'!F42&lt;37,'Control Sample Data'!F42&gt;0),'Control Sample Data'!F42,37),"")</f>
        <v/>
      </c>
      <c r="G42" s="70" t="str">
        <f>IF(SUM('Control Sample Data'!G$3:G$98)&gt;10,IF(AND(ISNUMBER('Control Sample Data'!G42),'Control Sample Data'!G42&lt;37,'Control Sample Data'!G42&gt;0),'Control Sample Data'!G42,37),"")</f>
        <v/>
      </c>
      <c r="H42" s="70" t="str">
        <f>IF(SUM('Control Sample Data'!H$3:H$98)&gt;10,IF(AND(ISNUMBER('Control Sample Data'!H42),'Control Sample Data'!H42&lt;37,'Control Sample Data'!H42&gt;0),'Control Sample Data'!H42,37),"")</f>
        <v/>
      </c>
      <c r="I42" s="70" t="str">
        <f>IF(SUM('Control Sample Data'!I$3:I$98)&gt;10,IF(AND(ISNUMBER('Control Sample Data'!I42),'Control Sample Data'!I42&lt;37,'Control Sample Data'!I42&gt;0),'Control Sample Data'!I42,37),"")</f>
        <v/>
      </c>
      <c r="J42" s="70" t="str">
        <f>IF(SUM('Control Sample Data'!J$3:J$98)&gt;10,IF(AND(ISNUMBER('Control Sample Data'!J42),'Control Sample Data'!J42&lt;37,'Control Sample Data'!J42&gt;0),'Control Sample Data'!J42,37),"")</f>
        <v/>
      </c>
      <c r="K42" s="70" t="str">
        <f>IF(SUM('Control Sample Data'!K$3:K$98)&gt;10,IF(AND(ISNUMBER('Control Sample Data'!K42),'Control Sample Data'!K42&lt;37,'Control Sample Data'!K42&gt;0),'Control Sample Data'!K42,37),"")</f>
        <v/>
      </c>
      <c r="L42" s="70" t="str">
        <f>IF(SUM('Control Sample Data'!L$3:L$98)&gt;10,IF(AND(ISNUMBER('Control Sample Data'!L42),'Control Sample Data'!L42&lt;37,'Control Sample Data'!L42&gt;0),'Control Sample Data'!L42,37),"")</f>
        <v/>
      </c>
      <c r="M42" s="54">
        <f>IF(ISERROR(AVERAGE(Calculations!C42:L42)),"",AVERAGE(Calculations!C42:L42))</f>
        <v>31</v>
      </c>
      <c r="N42" s="54">
        <f>IF(ISERROR(STDEV(Calculations!C42:L42)),"",IF(COUNT(Calculations!C42:L42)&lt;3,"N/A",STDEV(Calculations!C42:L42)))</f>
        <v>1.7320508075688772</v>
      </c>
      <c r="O42" s="71" t="s">
        <v>39</v>
      </c>
      <c r="P42" s="72" t="str">
        <f>'Array Table'!B41</f>
        <v>ACT 5/7 group</v>
      </c>
      <c r="Q42" s="70">
        <f>IF(SUM('Test Sample Data'!C$3:C$98)&gt;10,IF(AND(ISNUMBER('Test Sample Data'!C42),'Test Sample Data'!C42&lt;37,'Test Sample Data'!C42&gt;0),'Test Sample Data'!C42,37),"")</f>
        <v>37</v>
      </c>
      <c r="R42" s="70" t="str">
        <f>IF(SUM('Test Sample Data'!D$3:D$98)&gt;10,IF(AND(ISNUMBER('Test Sample Data'!D42),'Test Sample Data'!D42&lt;37,'Test Sample Data'!D42&gt;0),'Test Sample Data'!D42,37),"")</f>
        <v/>
      </c>
      <c r="S42" s="70" t="str">
        <f>IF(SUM('Test Sample Data'!E$3:E$98)&gt;10,IF(AND(ISNUMBER('Test Sample Data'!E42),'Test Sample Data'!E42&lt;37,'Test Sample Data'!E42&gt;0),'Test Sample Data'!E42,37),"")</f>
        <v/>
      </c>
      <c r="T42" s="70" t="str">
        <f>IF(SUM('Test Sample Data'!F$3:F$98)&gt;10,IF(AND(ISNUMBER('Test Sample Data'!F42),'Test Sample Data'!F42&lt;37,'Test Sample Data'!F42&gt;0),'Test Sample Data'!F42,37),"")</f>
        <v/>
      </c>
      <c r="U42" s="70" t="str">
        <f>IF(SUM('Test Sample Data'!G$3:G$98)&gt;10,IF(AND(ISNUMBER('Test Sample Data'!G42),'Test Sample Data'!G42&lt;37,'Test Sample Data'!G42&gt;0),'Test Sample Data'!G42,37),"")</f>
        <v/>
      </c>
      <c r="V42" s="70" t="str">
        <f>IF(SUM('Test Sample Data'!H$3:H$98)&gt;10,IF(AND(ISNUMBER('Test Sample Data'!H42),'Test Sample Data'!H42&lt;37,'Test Sample Data'!H42&gt;0),'Test Sample Data'!H42,37),"")</f>
        <v/>
      </c>
      <c r="W42" s="70" t="str">
        <f>IF(SUM('Test Sample Data'!I$3:I$98)&gt;10,IF(AND(ISNUMBER('Test Sample Data'!I42),'Test Sample Data'!I42&lt;37,'Test Sample Data'!I42&gt;0),'Test Sample Data'!I42,37),"")</f>
        <v/>
      </c>
      <c r="X42" s="70" t="str">
        <f>IF(SUM('Test Sample Data'!J$3:J$98)&gt;10,IF(AND(ISNUMBER('Test Sample Data'!J42),'Test Sample Data'!J42&lt;37,'Test Sample Data'!J42&gt;0),'Test Sample Data'!J42,37),"")</f>
        <v/>
      </c>
      <c r="Y42" s="70" t="str">
        <f>IF(SUM('Test Sample Data'!K$3:K$98)&gt;10,IF(AND(ISNUMBER('Test Sample Data'!K42),'Test Sample Data'!K42&lt;37,'Test Sample Data'!K42&gt;0),'Test Sample Data'!K42,37),"")</f>
        <v/>
      </c>
      <c r="Z42" s="70" t="str">
        <f>IF(SUM('Test Sample Data'!L$3:L$98)&gt;10,IF(AND(ISNUMBER('Test Sample Data'!L42),'Test Sample Data'!L42&lt;37,'Test Sample Data'!L42&gt;0),'Test Sample Data'!L42,37),"")</f>
        <v/>
      </c>
      <c r="AA42" s="54">
        <f>IF(ISERROR(AVERAGE(Calculations!Q42:Z42)),"",AVERAGE(Calculations!Q42:Z42))</f>
        <v>37</v>
      </c>
      <c r="AB42" s="54" t="str">
        <f>IF(ISERROR(STDEV(Calculations!Q42:Z42)),"",IF(COUNT(Calculations!Q42:Z42)&lt;3,"N/A",STDEV(Calculations!Q42:Z42)))</f>
        <v/>
      </c>
      <c r="AC42" s="71" t="s">
        <v>39</v>
      </c>
      <c r="AD42" s="72" t="str">
        <f>'Array Table'!B41</f>
        <v>ACT 5/7 group</v>
      </c>
      <c r="AE42" s="70">
        <f t="shared" si="27"/>
        <v>3.8333333333333321</v>
      </c>
      <c r="AF42" s="70">
        <f t="shared" si="28"/>
        <v>1.8333333333333321</v>
      </c>
      <c r="AG42" s="70">
        <f t="shared" si="29"/>
        <v>1.1666666666666679</v>
      </c>
      <c r="AH42" s="70" t="str">
        <f t="shared" si="30"/>
        <v/>
      </c>
      <c r="AI42" s="70" t="str">
        <f t="shared" si="31"/>
        <v/>
      </c>
      <c r="AJ42" s="70" t="str">
        <f t="shared" si="32"/>
        <v/>
      </c>
      <c r="AK42" s="70" t="str">
        <f t="shared" si="33"/>
        <v/>
      </c>
      <c r="AL42" s="70" t="str">
        <f t="shared" si="34"/>
        <v/>
      </c>
      <c r="AM42" s="70" t="str">
        <f t="shared" si="35"/>
        <v/>
      </c>
      <c r="AN42" s="70" t="str">
        <f t="shared" si="36"/>
        <v/>
      </c>
      <c r="AO42" s="70">
        <f t="shared" si="12"/>
        <v>2.2777777777777772</v>
      </c>
      <c r="AP42" s="71" t="s">
        <v>39</v>
      </c>
      <c r="AQ42" s="70">
        <f t="shared" si="13"/>
        <v>6.1699999999999982</v>
      </c>
      <c r="AR42" s="70" t="str">
        <f t="shared" si="14"/>
        <v/>
      </c>
      <c r="AS42" s="70" t="str">
        <f t="shared" si="15"/>
        <v/>
      </c>
      <c r="AT42" s="70" t="str">
        <f t="shared" si="16"/>
        <v/>
      </c>
      <c r="AU42" s="70" t="str">
        <f t="shared" si="17"/>
        <v/>
      </c>
      <c r="AV42" s="70" t="str">
        <f t="shared" si="18"/>
        <v/>
      </c>
      <c r="AW42" s="70" t="str">
        <f t="shared" si="19"/>
        <v/>
      </c>
      <c r="AX42" s="70" t="str">
        <f t="shared" si="20"/>
        <v/>
      </c>
      <c r="AY42" s="70" t="str">
        <f t="shared" si="21"/>
        <v/>
      </c>
      <c r="AZ42" s="70" t="str">
        <f t="shared" si="22"/>
        <v/>
      </c>
      <c r="BA42" s="70">
        <f t="shared" si="23"/>
        <v>6.1699999999999982</v>
      </c>
      <c r="BB42" s="71" t="s">
        <v>39</v>
      </c>
      <c r="BC42" s="72" t="str">
        <f>'Array Table'!B41</f>
        <v>ACT 5/7 group</v>
      </c>
      <c r="BD42" s="73">
        <f t="shared" si="37"/>
        <v>-14.848262565478167</v>
      </c>
      <c r="BE42" s="74">
        <f t="shared" si="24"/>
        <v>6.7347946979667145E-2</v>
      </c>
      <c r="BF42" s="73">
        <f t="shared" si="25"/>
        <v>-1.1716756386788063</v>
      </c>
    </row>
    <row r="43" spans="1:58" x14ac:dyDescent="0.25">
      <c r="A43" s="71" t="s">
        <v>40</v>
      </c>
      <c r="B43" s="72" t="str">
        <f>'Array Table'!B42</f>
        <v>ACT-1 group</v>
      </c>
      <c r="C43" s="70">
        <f>IF(SUM('Control Sample Data'!C$3:C$98)&gt;10,IF(AND(ISNUMBER('Control Sample Data'!C43),'Control Sample Data'!C43&lt;37,'Control Sample Data'!C43&gt;0),'Control Sample Data'!C43,37),"")</f>
        <v>37</v>
      </c>
      <c r="D43" s="70">
        <f>IF(SUM('Control Sample Data'!D$3:D$98)&gt;10,IF(AND(ISNUMBER('Control Sample Data'!D43),'Control Sample Data'!D43&lt;37,'Control Sample Data'!D43&gt;0),'Control Sample Data'!D43,37),"")</f>
        <v>37</v>
      </c>
      <c r="E43" s="70">
        <f>IF(SUM('Control Sample Data'!E$3:E$98)&gt;10,IF(AND(ISNUMBER('Control Sample Data'!E43),'Control Sample Data'!E43&lt;37,'Control Sample Data'!E43&gt;0),'Control Sample Data'!E43,37),"")</f>
        <v>32</v>
      </c>
      <c r="F43" s="70" t="str">
        <f>IF(SUM('Control Sample Data'!F$3:F$98)&gt;10,IF(AND(ISNUMBER('Control Sample Data'!F43),'Control Sample Data'!F43&lt;37,'Control Sample Data'!F43&gt;0),'Control Sample Data'!F43,37),"")</f>
        <v/>
      </c>
      <c r="G43" s="70" t="str">
        <f>IF(SUM('Control Sample Data'!G$3:G$98)&gt;10,IF(AND(ISNUMBER('Control Sample Data'!G43),'Control Sample Data'!G43&lt;37,'Control Sample Data'!G43&gt;0),'Control Sample Data'!G43,37),"")</f>
        <v/>
      </c>
      <c r="H43" s="70" t="str">
        <f>IF(SUM('Control Sample Data'!H$3:H$98)&gt;10,IF(AND(ISNUMBER('Control Sample Data'!H43),'Control Sample Data'!H43&lt;37,'Control Sample Data'!H43&gt;0),'Control Sample Data'!H43,37),"")</f>
        <v/>
      </c>
      <c r="I43" s="70" t="str">
        <f>IF(SUM('Control Sample Data'!I$3:I$98)&gt;10,IF(AND(ISNUMBER('Control Sample Data'!I43),'Control Sample Data'!I43&lt;37,'Control Sample Data'!I43&gt;0),'Control Sample Data'!I43,37),"")</f>
        <v/>
      </c>
      <c r="J43" s="70" t="str">
        <f>IF(SUM('Control Sample Data'!J$3:J$98)&gt;10,IF(AND(ISNUMBER('Control Sample Data'!J43),'Control Sample Data'!J43&lt;37,'Control Sample Data'!J43&gt;0),'Control Sample Data'!J43,37),"")</f>
        <v/>
      </c>
      <c r="K43" s="70" t="str">
        <f>IF(SUM('Control Sample Data'!K$3:K$98)&gt;10,IF(AND(ISNUMBER('Control Sample Data'!K43),'Control Sample Data'!K43&lt;37,'Control Sample Data'!K43&gt;0),'Control Sample Data'!K43,37),"")</f>
        <v/>
      </c>
      <c r="L43" s="70" t="str">
        <f>IF(SUM('Control Sample Data'!L$3:L$98)&gt;10,IF(AND(ISNUMBER('Control Sample Data'!L43),'Control Sample Data'!L43&lt;37,'Control Sample Data'!L43&gt;0),'Control Sample Data'!L43,37),"")</f>
        <v/>
      </c>
      <c r="M43" s="54">
        <f>IF(ISERROR(AVERAGE(Calculations!C43:L43)),"",AVERAGE(Calculations!C43:L43))</f>
        <v>35.333333333333336</v>
      </c>
      <c r="N43" s="54">
        <f>IF(ISERROR(STDEV(Calculations!C43:L43)),"",IF(COUNT(Calculations!C43:L43)&lt;3,"N/A",STDEV(Calculations!C43:L43)))</f>
        <v>2.8867513459481287</v>
      </c>
      <c r="O43" s="71" t="s">
        <v>40</v>
      </c>
      <c r="P43" s="72" t="str">
        <f>'Array Table'!B42</f>
        <v>ACT-1 group</v>
      </c>
      <c r="Q43" s="70">
        <f>IF(SUM('Test Sample Data'!C$3:C$98)&gt;10,IF(AND(ISNUMBER('Test Sample Data'!C43),'Test Sample Data'!C43&lt;37,'Test Sample Data'!C43&gt;0),'Test Sample Data'!C43,37),"")</f>
        <v>37</v>
      </c>
      <c r="R43" s="70" t="str">
        <f>IF(SUM('Test Sample Data'!D$3:D$98)&gt;10,IF(AND(ISNUMBER('Test Sample Data'!D43),'Test Sample Data'!D43&lt;37,'Test Sample Data'!D43&gt;0),'Test Sample Data'!D43,37),"")</f>
        <v/>
      </c>
      <c r="S43" s="70" t="str">
        <f>IF(SUM('Test Sample Data'!E$3:E$98)&gt;10,IF(AND(ISNUMBER('Test Sample Data'!E43),'Test Sample Data'!E43&lt;37,'Test Sample Data'!E43&gt;0),'Test Sample Data'!E43,37),"")</f>
        <v/>
      </c>
      <c r="T43" s="70" t="str">
        <f>IF(SUM('Test Sample Data'!F$3:F$98)&gt;10,IF(AND(ISNUMBER('Test Sample Data'!F43),'Test Sample Data'!F43&lt;37,'Test Sample Data'!F43&gt;0),'Test Sample Data'!F43,37),"")</f>
        <v/>
      </c>
      <c r="U43" s="70" t="str">
        <f>IF(SUM('Test Sample Data'!G$3:G$98)&gt;10,IF(AND(ISNUMBER('Test Sample Data'!G43),'Test Sample Data'!G43&lt;37,'Test Sample Data'!G43&gt;0),'Test Sample Data'!G43,37),"")</f>
        <v/>
      </c>
      <c r="V43" s="70" t="str">
        <f>IF(SUM('Test Sample Data'!H$3:H$98)&gt;10,IF(AND(ISNUMBER('Test Sample Data'!H43),'Test Sample Data'!H43&lt;37,'Test Sample Data'!H43&gt;0),'Test Sample Data'!H43,37),"")</f>
        <v/>
      </c>
      <c r="W43" s="70" t="str">
        <f>IF(SUM('Test Sample Data'!I$3:I$98)&gt;10,IF(AND(ISNUMBER('Test Sample Data'!I43),'Test Sample Data'!I43&lt;37,'Test Sample Data'!I43&gt;0),'Test Sample Data'!I43,37),"")</f>
        <v/>
      </c>
      <c r="X43" s="70" t="str">
        <f>IF(SUM('Test Sample Data'!J$3:J$98)&gt;10,IF(AND(ISNUMBER('Test Sample Data'!J43),'Test Sample Data'!J43&lt;37,'Test Sample Data'!J43&gt;0),'Test Sample Data'!J43,37),"")</f>
        <v/>
      </c>
      <c r="Y43" s="70" t="str">
        <f>IF(SUM('Test Sample Data'!K$3:K$98)&gt;10,IF(AND(ISNUMBER('Test Sample Data'!K43),'Test Sample Data'!K43&lt;37,'Test Sample Data'!K43&gt;0),'Test Sample Data'!K43,37),"")</f>
        <v/>
      </c>
      <c r="Z43" s="70" t="str">
        <f>IF(SUM('Test Sample Data'!L$3:L$98)&gt;10,IF(AND(ISNUMBER('Test Sample Data'!L43),'Test Sample Data'!L43&lt;37,'Test Sample Data'!L43&gt;0),'Test Sample Data'!L43,37),"")</f>
        <v/>
      </c>
      <c r="AA43" s="54">
        <f>IF(ISERROR(AVERAGE(Calculations!Q43:Z43)),"",AVERAGE(Calculations!Q43:Z43))</f>
        <v>37</v>
      </c>
      <c r="AB43" s="54" t="str">
        <f>IF(ISERROR(STDEV(Calculations!Q43:Z43)),"",IF(COUNT(Calculations!Q43:Z43)&lt;3,"N/A",STDEV(Calculations!Q43:Z43)))</f>
        <v/>
      </c>
      <c r="AC43" s="71" t="s">
        <v>40</v>
      </c>
      <c r="AD43" s="72" t="str">
        <f>'Array Table'!B42</f>
        <v>ACT-1 group</v>
      </c>
      <c r="AE43" s="70">
        <f t="shared" si="27"/>
        <v>8.8333333333333321</v>
      </c>
      <c r="AF43" s="70">
        <f t="shared" si="28"/>
        <v>6.8333333333333321</v>
      </c>
      <c r="AG43" s="70">
        <f t="shared" si="29"/>
        <v>4.1666666666666679</v>
      </c>
      <c r="AH43" s="70" t="str">
        <f t="shared" si="30"/>
        <v/>
      </c>
      <c r="AI43" s="70" t="str">
        <f t="shared" si="31"/>
        <v/>
      </c>
      <c r="AJ43" s="70" t="str">
        <f t="shared" si="32"/>
        <v/>
      </c>
      <c r="AK43" s="70" t="str">
        <f t="shared" si="33"/>
        <v/>
      </c>
      <c r="AL43" s="70" t="str">
        <f t="shared" si="34"/>
        <v/>
      </c>
      <c r="AM43" s="70" t="str">
        <f t="shared" si="35"/>
        <v/>
      </c>
      <c r="AN43" s="70" t="str">
        <f t="shared" si="36"/>
        <v/>
      </c>
      <c r="AO43" s="70">
        <f t="shared" si="12"/>
        <v>6.6111111111111107</v>
      </c>
      <c r="AP43" s="71" t="s">
        <v>40</v>
      </c>
      <c r="AQ43" s="70">
        <f t="shared" si="13"/>
        <v>6.1699999999999982</v>
      </c>
      <c r="AR43" s="70" t="str">
        <f t="shared" si="14"/>
        <v/>
      </c>
      <c r="AS43" s="70" t="str">
        <f t="shared" si="15"/>
        <v/>
      </c>
      <c r="AT43" s="70" t="str">
        <f t="shared" si="16"/>
        <v/>
      </c>
      <c r="AU43" s="70" t="str">
        <f t="shared" si="17"/>
        <v/>
      </c>
      <c r="AV43" s="70" t="str">
        <f t="shared" si="18"/>
        <v/>
      </c>
      <c r="AW43" s="70" t="str">
        <f t="shared" si="19"/>
        <v/>
      </c>
      <c r="AX43" s="70" t="str">
        <f t="shared" si="20"/>
        <v/>
      </c>
      <c r="AY43" s="70" t="str">
        <f t="shared" si="21"/>
        <v/>
      </c>
      <c r="AZ43" s="70" t="str">
        <f t="shared" si="22"/>
        <v/>
      </c>
      <c r="BA43" s="70">
        <f t="shared" si="23"/>
        <v>6.1699999999999982</v>
      </c>
      <c r="BB43" s="71" t="s">
        <v>40</v>
      </c>
      <c r="BC43" s="72" t="str">
        <f>'Array Table'!B42</f>
        <v>ACT-1 group</v>
      </c>
      <c r="BD43" s="73">
        <f t="shared" si="37"/>
        <v>1.357649537070184</v>
      </c>
      <c r="BE43" s="74">
        <f t="shared" si="24"/>
        <v>1.357649537070184</v>
      </c>
      <c r="BF43" s="73">
        <f t="shared" si="25"/>
        <v>0.13278767586511214</v>
      </c>
    </row>
    <row r="44" spans="1:58" x14ac:dyDescent="0.25">
      <c r="A44" s="71" t="s">
        <v>41</v>
      </c>
      <c r="B44" s="72" t="str">
        <f>'Array Table'!B43</f>
        <v>CFE-1</v>
      </c>
      <c r="C44" s="70">
        <f>IF(SUM('Control Sample Data'!C$3:C$98)&gt;10,IF(AND(ISNUMBER('Control Sample Data'!C44),'Control Sample Data'!C44&lt;37,'Control Sample Data'!C44&gt;0),'Control Sample Data'!C44,37),"")</f>
        <v>35</v>
      </c>
      <c r="D44" s="70">
        <f>IF(SUM('Control Sample Data'!D$3:D$98)&gt;10,IF(AND(ISNUMBER('Control Sample Data'!D44),'Control Sample Data'!D44&lt;37,'Control Sample Data'!D44&gt;0),'Control Sample Data'!D44,37),"")</f>
        <v>32</v>
      </c>
      <c r="E44" s="70">
        <f>IF(SUM('Control Sample Data'!E$3:E$98)&gt;10,IF(AND(ISNUMBER('Control Sample Data'!E44),'Control Sample Data'!E44&lt;37,'Control Sample Data'!E44&gt;0),'Control Sample Data'!E44,37),"")</f>
        <v>36</v>
      </c>
      <c r="F44" s="70" t="str">
        <f>IF(SUM('Control Sample Data'!F$3:F$98)&gt;10,IF(AND(ISNUMBER('Control Sample Data'!F44),'Control Sample Data'!F44&lt;37,'Control Sample Data'!F44&gt;0),'Control Sample Data'!F44,37),"")</f>
        <v/>
      </c>
      <c r="G44" s="70" t="str">
        <f>IF(SUM('Control Sample Data'!G$3:G$98)&gt;10,IF(AND(ISNUMBER('Control Sample Data'!G44),'Control Sample Data'!G44&lt;37,'Control Sample Data'!G44&gt;0),'Control Sample Data'!G44,37),"")</f>
        <v/>
      </c>
      <c r="H44" s="70" t="str">
        <f>IF(SUM('Control Sample Data'!H$3:H$98)&gt;10,IF(AND(ISNUMBER('Control Sample Data'!H44),'Control Sample Data'!H44&lt;37,'Control Sample Data'!H44&gt;0),'Control Sample Data'!H44,37),"")</f>
        <v/>
      </c>
      <c r="I44" s="70" t="str">
        <f>IF(SUM('Control Sample Data'!I$3:I$98)&gt;10,IF(AND(ISNUMBER('Control Sample Data'!I44),'Control Sample Data'!I44&lt;37,'Control Sample Data'!I44&gt;0),'Control Sample Data'!I44,37),"")</f>
        <v/>
      </c>
      <c r="J44" s="70" t="str">
        <f>IF(SUM('Control Sample Data'!J$3:J$98)&gt;10,IF(AND(ISNUMBER('Control Sample Data'!J44),'Control Sample Data'!J44&lt;37,'Control Sample Data'!J44&gt;0),'Control Sample Data'!J44,37),"")</f>
        <v/>
      </c>
      <c r="K44" s="70" t="str">
        <f>IF(SUM('Control Sample Data'!K$3:K$98)&gt;10,IF(AND(ISNUMBER('Control Sample Data'!K44),'Control Sample Data'!K44&lt;37,'Control Sample Data'!K44&gt;0),'Control Sample Data'!K44,37),"")</f>
        <v/>
      </c>
      <c r="L44" s="70" t="str">
        <f>IF(SUM('Control Sample Data'!L$3:L$98)&gt;10,IF(AND(ISNUMBER('Control Sample Data'!L44),'Control Sample Data'!L44&lt;37,'Control Sample Data'!L44&gt;0),'Control Sample Data'!L44,37),"")</f>
        <v/>
      </c>
      <c r="M44" s="54">
        <f>IF(ISERROR(AVERAGE(Calculations!C44:L44)),"",AVERAGE(Calculations!C44:L44))</f>
        <v>34.333333333333336</v>
      </c>
      <c r="N44" s="54">
        <f>IF(ISERROR(STDEV(Calculations!C44:L44)),"",IF(COUNT(Calculations!C44:L44)&lt;3,"N/A",STDEV(Calculations!C44:L44)))</f>
        <v>2.0816659994661326</v>
      </c>
      <c r="O44" s="71" t="s">
        <v>41</v>
      </c>
      <c r="P44" s="72" t="str">
        <f>'Array Table'!B43</f>
        <v>CFE-1</v>
      </c>
      <c r="Q44" s="70">
        <f>IF(SUM('Test Sample Data'!C$3:C$98)&gt;10,IF(AND(ISNUMBER('Test Sample Data'!C44),'Test Sample Data'!C44&lt;37,'Test Sample Data'!C44&gt;0),'Test Sample Data'!C44,37),"")</f>
        <v>37</v>
      </c>
      <c r="R44" s="70" t="str">
        <f>IF(SUM('Test Sample Data'!D$3:D$98)&gt;10,IF(AND(ISNUMBER('Test Sample Data'!D44),'Test Sample Data'!D44&lt;37,'Test Sample Data'!D44&gt;0),'Test Sample Data'!D44,37),"")</f>
        <v/>
      </c>
      <c r="S44" s="70" t="str">
        <f>IF(SUM('Test Sample Data'!E$3:E$98)&gt;10,IF(AND(ISNUMBER('Test Sample Data'!E44),'Test Sample Data'!E44&lt;37,'Test Sample Data'!E44&gt;0),'Test Sample Data'!E44,37),"")</f>
        <v/>
      </c>
      <c r="T44" s="70" t="str">
        <f>IF(SUM('Test Sample Data'!F$3:F$98)&gt;10,IF(AND(ISNUMBER('Test Sample Data'!F44),'Test Sample Data'!F44&lt;37,'Test Sample Data'!F44&gt;0),'Test Sample Data'!F44,37),"")</f>
        <v/>
      </c>
      <c r="U44" s="70" t="str">
        <f>IF(SUM('Test Sample Data'!G$3:G$98)&gt;10,IF(AND(ISNUMBER('Test Sample Data'!G44),'Test Sample Data'!G44&lt;37,'Test Sample Data'!G44&gt;0),'Test Sample Data'!G44,37),"")</f>
        <v/>
      </c>
      <c r="V44" s="70" t="str">
        <f>IF(SUM('Test Sample Data'!H$3:H$98)&gt;10,IF(AND(ISNUMBER('Test Sample Data'!H44),'Test Sample Data'!H44&lt;37,'Test Sample Data'!H44&gt;0),'Test Sample Data'!H44,37),"")</f>
        <v/>
      </c>
      <c r="W44" s="70" t="str">
        <f>IF(SUM('Test Sample Data'!I$3:I$98)&gt;10,IF(AND(ISNUMBER('Test Sample Data'!I44),'Test Sample Data'!I44&lt;37,'Test Sample Data'!I44&gt;0),'Test Sample Data'!I44,37),"")</f>
        <v/>
      </c>
      <c r="X44" s="70" t="str">
        <f>IF(SUM('Test Sample Data'!J$3:J$98)&gt;10,IF(AND(ISNUMBER('Test Sample Data'!J44),'Test Sample Data'!J44&lt;37,'Test Sample Data'!J44&gt;0),'Test Sample Data'!J44,37),"")</f>
        <v/>
      </c>
      <c r="Y44" s="70" t="str">
        <f>IF(SUM('Test Sample Data'!K$3:K$98)&gt;10,IF(AND(ISNUMBER('Test Sample Data'!K44),'Test Sample Data'!K44&lt;37,'Test Sample Data'!K44&gt;0),'Test Sample Data'!K44,37),"")</f>
        <v/>
      </c>
      <c r="Z44" s="70" t="str">
        <f>IF(SUM('Test Sample Data'!L$3:L$98)&gt;10,IF(AND(ISNUMBER('Test Sample Data'!L44),'Test Sample Data'!L44&lt;37,'Test Sample Data'!L44&gt;0),'Test Sample Data'!L44,37),"")</f>
        <v/>
      </c>
      <c r="AA44" s="54">
        <f>IF(ISERROR(AVERAGE(Calculations!Q44:Z44)),"",AVERAGE(Calculations!Q44:Z44))</f>
        <v>37</v>
      </c>
      <c r="AB44" s="54" t="str">
        <f>IF(ISERROR(STDEV(Calculations!Q44:Z44)),"",IF(COUNT(Calculations!Q44:Z44)&lt;3,"N/A",STDEV(Calculations!Q44:Z44)))</f>
        <v/>
      </c>
      <c r="AC44" s="71" t="s">
        <v>41</v>
      </c>
      <c r="AD44" s="72" t="str">
        <f>'Array Table'!B43</f>
        <v>CFE-1</v>
      </c>
      <c r="AE44" s="70">
        <f t="shared" si="27"/>
        <v>6.8333333333333321</v>
      </c>
      <c r="AF44" s="70">
        <f t="shared" si="28"/>
        <v>1.8333333333333321</v>
      </c>
      <c r="AG44" s="70">
        <f t="shared" si="29"/>
        <v>8.1666666666666679</v>
      </c>
      <c r="AH44" s="70" t="str">
        <f t="shared" si="30"/>
        <v/>
      </c>
      <c r="AI44" s="70" t="str">
        <f t="shared" si="31"/>
        <v/>
      </c>
      <c r="AJ44" s="70" t="str">
        <f t="shared" si="32"/>
        <v/>
      </c>
      <c r="AK44" s="70" t="str">
        <f t="shared" si="33"/>
        <v/>
      </c>
      <c r="AL44" s="70" t="str">
        <f t="shared" si="34"/>
        <v/>
      </c>
      <c r="AM44" s="70" t="str">
        <f t="shared" si="35"/>
        <v/>
      </c>
      <c r="AN44" s="70" t="str">
        <f t="shared" si="36"/>
        <v/>
      </c>
      <c r="AO44" s="70">
        <f t="shared" si="12"/>
        <v>5.6111111111111107</v>
      </c>
      <c r="AP44" s="71" t="s">
        <v>41</v>
      </c>
      <c r="AQ44" s="70">
        <f t="shared" si="13"/>
        <v>6.1699999999999982</v>
      </c>
      <c r="AR44" s="70" t="str">
        <f t="shared" si="14"/>
        <v/>
      </c>
      <c r="AS44" s="70" t="str">
        <f t="shared" si="15"/>
        <v/>
      </c>
      <c r="AT44" s="70" t="str">
        <f t="shared" si="16"/>
        <v/>
      </c>
      <c r="AU44" s="70" t="str">
        <f t="shared" si="17"/>
        <v/>
      </c>
      <c r="AV44" s="70" t="str">
        <f t="shared" si="18"/>
        <v/>
      </c>
      <c r="AW44" s="70" t="str">
        <f t="shared" si="19"/>
        <v/>
      </c>
      <c r="AX44" s="70" t="str">
        <f t="shared" si="20"/>
        <v/>
      </c>
      <c r="AY44" s="70" t="str">
        <f t="shared" si="21"/>
        <v/>
      </c>
      <c r="AZ44" s="70" t="str">
        <f t="shared" si="22"/>
        <v/>
      </c>
      <c r="BA44" s="70">
        <f t="shared" si="23"/>
        <v>6.1699999999999982</v>
      </c>
      <c r="BB44" s="71" t="s">
        <v>41</v>
      </c>
      <c r="BC44" s="72" t="str">
        <f>'Array Table'!B43</f>
        <v>CFE-1</v>
      </c>
      <c r="BD44" s="73">
        <f t="shared" si="37"/>
        <v>-1.4731342260212548</v>
      </c>
      <c r="BE44" s="74">
        <f t="shared" si="24"/>
        <v>0.67882476853509188</v>
      </c>
      <c r="BF44" s="73">
        <f t="shared" si="25"/>
        <v>-0.16824231979886911</v>
      </c>
    </row>
    <row r="45" spans="1:58" x14ac:dyDescent="0.25">
      <c r="A45" s="71" t="s">
        <v>42</v>
      </c>
      <c r="B45" s="72" t="str">
        <f>'Array Table'!B44</f>
        <v>CMY-10 Group</v>
      </c>
      <c r="C45" s="70">
        <f>IF(SUM('Control Sample Data'!C$3:C$98)&gt;10,IF(AND(ISNUMBER('Control Sample Data'!C45),'Control Sample Data'!C45&lt;37,'Control Sample Data'!C45&gt;0),'Control Sample Data'!C45,37),"")</f>
        <v>37</v>
      </c>
      <c r="D45" s="70">
        <f>IF(SUM('Control Sample Data'!D$3:D$98)&gt;10,IF(AND(ISNUMBER('Control Sample Data'!D45),'Control Sample Data'!D45&lt;37,'Control Sample Data'!D45&gt;0),'Control Sample Data'!D45,37),"")</f>
        <v>37</v>
      </c>
      <c r="E45" s="70">
        <f>IF(SUM('Control Sample Data'!E$3:E$98)&gt;10,IF(AND(ISNUMBER('Control Sample Data'!E45),'Control Sample Data'!E45&lt;37,'Control Sample Data'!E45&gt;0),'Control Sample Data'!E45,37),"")</f>
        <v>30</v>
      </c>
      <c r="F45" s="70" t="str">
        <f>IF(SUM('Control Sample Data'!F$3:F$98)&gt;10,IF(AND(ISNUMBER('Control Sample Data'!F45),'Control Sample Data'!F45&lt;37,'Control Sample Data'!F45&gt;0),'Control Sample Data'!F45,37),"")</f>
        <v/>
      </c>
      <c r="G45" s="70" t="str">
        <f>IF(SUM('Control Sample Data'!G$3:G$98)&gt;10,IF(AND(ISNUMBER('Control Sample Data'!G45),'Control Sample Data'!G45&lt;37,'Control Sample Data'!G45&gt;0),'Control Sample Data'!G45,37),"")</f>
        <v/>
      </c>
      <c r="H45" s="70" t="str">
        <f>IF(SUM('Control Sample Data'!H$3:H$98)&gt;10,IF(AND(ISNUMBER('Control Sample Data'!H45),'Control Sample Data'!H45&lt;37,'Control Sample Data'!H45&gt;0),'Control Sample Data'!H45,37),"")</f>
        <v/>
      </c>
      <c r="I45" s="70" t="str">
        <f>IF(SUM('Control Sample Data'!I$3:I$98)&gt;10,IF(AND(ISNUMBER('Control Sample Data'!I45),'Control Sample Data'!I45&lt;37,'Control Sample Data'!I45&gt;0),'Control Sample Data'!I45,37),"")</f>
        <v/>
      </c>
      <c r="J45" s="70" t="str">
        <f>IF(SUM('Control Sample Data'!J$3:J$98)&gt;10,IF(AND(ISNUMBER('Control Sample Data'!J45),'Control Sample Data'!J45&lt;37,'Control Sample Data'!J45&gt;0),'Control Sample Data'!J45,37),"")</f>
        <v/>
      </c>
      <c r="K45" s="70" t="str">
        <f>IF(SUM('Control Sample Data'!K$3:K$98)&gt;10,IF(AND(ISNUMBER('Control Sample Data'!K45),'Control Sample Data'!K45&lt;37,'Control Sample Data'!K45&gt;0),'Control Sample Data'!K45,37),"")</f>
        <v/>
      </c>
      <c r="L45" s="70" t="str">
        <f>IF(SUM('Control Sample Data'!L$3:L$98)&gt;10,IF(AND(ISNUMBER('Control Sample Data'!L45),'Control Sample Data'!L45&lt;37,'Control Sample Data'!L45&gt;0),'Control Sample Data'!L45,37),"")</f>
        <v/>
      </c>
      <c r="M45" s="54">
        <f>IF(ISERROR(AVERAGE(Calculations!C45:L45)),"",AVERAGE(Calculations!C45:L45))</f>
        <v>34.666666666666664</v>
      </c>
      <c r="N45" s="54">
        <f>IF(ISERROR(STDEV(Calculations!C45:L45)),"",IF(COUNT(Calculations!C45:L45)&lt;3,"N/A",STDEV(Calculations!C45:L45)))</f>
        <v>4.0414518843273806</v>
      </c>
      <c r="O45" s="71" t="s">
        <v>42</v>
      </c>
      <c r="P45" s="72" t="str">
        <f>'Array Table'!B44</f>
        <v>CMY-10 Group</v>
      </c>
      <c r="Q45" s="70">
        <f>IF(SUM('Test Sample Data'!C$3:C$98)&gt;10,IF(AND(ISNUMBER('Test Sample Data'!C45),'Test Sample Data'!C45&lt;37,'Test Sample Data'!C45&gt;0),'Test Sample Data'!C45,37),"")</f>
        <v>37</v>
      </c>
      <c r="R45" s="70" t="str">
        <f>IF(SUM('Test Sample Data'!D$3:D$98)&gt;10,IF(AND(ISNUMBER('Test Sample Data'!D45),'Test Sample Data'!D45&lt;37,'Test Sample Data'!D45&gt;0),'Test Sample Data'!D45,37),"")</f>
        <v/>
      </c>
      <c r="S45" s="70" t="str">
        <f>IF(SUM('Test Sample Data'!E$3:E$98)&gt;10,IF(AND(ISNUMBER('Test Sample Data'!E45),'Test Sample Data'!E45&lt;37,'Test Sample Data'!E45&gt;0),'Test Sample Data'!E45,37),"")</f>
        <v/>
      </c>
      <c r="T45" s="70" t="str">
        <f>IF(SUM('Test Sample Data'!F$3:F$98)&gt;10,IF(AND(ISNUMBER('Test Sample Data'!F45),'Test Sample Data'!F45&lt;37,'Test Sample Data'!F45&gt;0),'Test Sample Data'!F45,37),"")</f>
        <v/>
      </c>
      <c r="U45" s="70" t="str">
        <f>IF(SUM('Test Sample Data'!G$3:G$98)&gt;10,IF(AND(ISNUMBER('Test Sample Data'!G45),'Test Sample Data'!G45&lt;37,'Test Sample Data'!G45&gt;0),'Test Sample Data'!G45,37),"")</f>
        <v/>
      </c>
      <c r="V45" s="70" t="str">
        <f>IF(SUM('Test Sample Data'!H$3:H$98)&gt;10,IF(AND(ISNUMBER('Test Sample Data'!H45),'Test Sample Data'!H45&lt;37,'Test Sample Data'!H45&gt;0),'Test Sample Data'!H45,37),"")</f>
        <v/>
      </c>
      <c r="W45" s="70" t="str">
        <f>IF(SUM('Test Sample Data'!I$3:I$98)&gt;10,IF(AND(ISNUMBER('Test Sample Data'!I45),'Test Sample Data'!I45&lt;37,'Test Sample Data'!I45&gt;0),'Test Sample Data'!I45,37),"")</f>
        <v/>
      </c>
      <c r="X45" s="70" t="str">
        <f>IF(SUM('Test Sample Data'!J$3:J$98)&gt;10,IF(AND(ISNUMBER('Test Sample Data'!J45),'Test Sample Data'!J45&lt;37,'Test Sample Data'!J45&gt;0),'Test Sample Data'!J45,37),"")</f>
        <v/>
      </c>
      <c r="Y45" s="70" t="str">
        <f>IF(SUM('Test Sample Data'!K$3:K$98)&gt;10,IF(AND(ISNUMBER('Test Sample Data'!K45),'Test Sample Data'!K45&lt;37,'Test Sample Data'!K45&gt;0),'Test Sample Data'!K45,37),"")</f>
        <v/>
      </c>
      <c r="Z45" s="70" t="str">
        <f>IF(SUM('Test Sample Data'!L$3:L$98)&gt;10,IF(AND(ISNUMBER('Test Sample Data'!L45),'Test Sample Data'!L45&lt;37,'Test Sample Data'!L45&gt;0),'Test Sample Data'!L45,37),"")</f>
        <v/>
      </c>
      <c r="AA45" s="54">
        <f>IF(ISERROR(AVERAGE(Calculations!Q45:Z45)),"",AVERAGE(Calculations!Q45:Z45))</f>
        <v>37</v>
      </c>
      <c r="AB45" s="54" t="str">
        <f>IF(ISERROR(STDEV(Calculations!Q45:Z45)),"",IF(COUNT(Calculations!Q45:Z45)&lt;3,"N/A",STDEV(Calculations!Q45:Z45)))</f>
        <v/>
      </c>
      <c r="AC45" s="71" t="s">
        <v>42</v>
      </c>
      <c r="AD45" s="72" t="str">
        <f>'Array Table'!B44</f>
        <v>CMY-10 Group</v>
      </c>
      <c r="AE45" s="70">
        <f t="shared" si="27"/>
        <v>8.8333333333333321</v>
      </c>
      <c r="AF45" s="70">
        <f t="shared" si="28"/>
        <v>6.8333333333333321</v>
      </c>
      <c r="AG45" s="70">
        <f t="shared" si="29"/>
        <v>2.1666666666666679</v>
      </c>
      <c r="AH45" s="70" t="str">
        <f t="shared" si="30"/>
        <v/>
      </c>
      <c r="AI45" s="70" t="str">
        <f t="shared" si="31"/>
        <v/>
      </c>
      <c r="AJ45" s="70" t="str">
        <f t="shared" si="32"/>
        <v/>
      </c>
      <c r="AK45" s="70" t="str">
        <f t="shared" si="33"/>
        <v/>
      </c>
      <c r="AL45" s="70" t="str">
        <f t="shared" si="34"/>
        <v/>
      </c>
      <c r="AM45" s="70" t="str">
        <f t="shared" si="35"/>
        <v/>
      </c>
      <c r="AN45" s="70" t="str">
        <f t="shared" si="36"/>
        <v/>
      </c>
      <c r="AO45" s="70">
        <f t="shared" si="12"/>
        <v>5.9444444444444438</v>
      </c>
      <c r="AP45" s="71" t="s">
        <v>42</v>
      </c>
      <c r="AQ45" s="70">
        <f t="shared" si="13"/>
        <v>6.1699999999999982</v>
      </c>
      <c r="AR45" s="70" t="str">
        <f t="shared" si="14"/>
        <v/>
      </c>
      <c r="AS45" s="70" t="str">
        <f t="shared" si="15"/>
        <v/>
      </c>
      <c r="AT45" s="70" t="str">
        <f t="shared" si="16"/>
        <v/>
      </c>
      <c r="AU45" s="70" t="str">
        <f t="shared" si="17"/>
        <v/>
      </c>
      <c r="AV45" s="70" t="str">
        <f t="shared" si="18"/>
        <v/>
      </c>
      <c r="AW45" s="70" t="str">
        <f t="shared" si="19"/>
        <v/>
      </c>
      <c r="AX45" s="70" t="str">
        <f t="shared" si="20"/>
        <v/>
      </c>
      <c r="AY45" s="70" t="str">
        <f t="shared" si="21"/>
        <v/>
      </c>
      <c r="AZ45" s="70" t="str">
        <f t="shared" si="22"/>
        <v/>
      </c>
      <c r="BA45" s="70">
        <f t="shared" si="23"/>
        <v>6.1699999999999982</v>
      </c>
      <c r="BB45" s="71" t="s">
        <v>42</v>
      </c>
      <c r="BC45" s="72" t="str">
        <f>'Array Table'!B44</f>
        <v>CMY-10 Group</v>
      </c>
      <c r="BD45" s="73">
        <f t="shared" si="37"/>
        <v>-1.1692274100382498</v>
      </c>
      <c r="BE45" s="74">
        <f t="shared" si="24"/>
        <v>0.85526561506737708</v>
      </c>
      <c r="BF45" s="73">
        <f t="shared" si="25"/>
        <v>-6.7898987910875452E-2</v>
      </c>
    </row>
    <row r="46" spans="1:58" x14ac:dyDescent="0.25">
      <c r="A46" s="71" t="s">
        <v>43</v>
      </c>
      <c r="B46" s="72" t="str">
        <f>'Array Table'!B45</f>
        <v>DHA</v>
      </c>
      <c r="C46" s="70">
        <f>IF(SUM('Control Sample Data'!C$3:C$98)&gt;10,IF(AND(ISNUMBER('Control Sample Data'!C46),'Control Sample Data'!C46&lt;37,'Control Sample Data'!C46&gt;0),'Control Sample Data'!C46,37),"")</f>
        <v>37</v>
      </c>
      <c r="D46" s="70">
        <f>IF(SUM('Control Sample Data'!D$3:D$98)&gt;10,IF(AND(ISNUMBER('Control Sample Data'!D46),'Control Sample Data'!D46&lt;37,'Control Sample Data'!D46&gt;0),'Control Sample Data'!D46,37),"")</f>
        <v>37</v>
      </c>
      <c r="E46" s="70">
        <f>IF(SUM('Control Sample Data'!E$3:E$98)&gt;10,IF(AND(ISNUMBER('Control Sample Data'!E46),'Control Sample Data'!E46&lt;37,'Control Sample Data'!E46&gt;0),'Control Sample Data'!E46,37),"")</f>
        <v>37</v>
      </c>
      <c r="F46" s="70" t="str">
        <f>IF(SUM('Control Sample Data'!F$3:F$98)&gt;10,IF(AND(ISNUMBER('Control Sample Data'!F46),'Control Sample Data'!F46&lt;37,'Control Sample Data'!F46&gt;0),'Control Sample Data'!F46,37),"")</f>
        <v/>
      </c>
      <c r="G46" s="70" t="str">
        <f>IF(SUM('Control Sample Data'!G$3:G$98)&gt;10,IF(AND(ISNUMBER('Control Sample Data'!G46),'Control Sample Data'!G46&lt;37,'Control Sample Data'!G46&gt;0),'Control Sample Data'!G46,37),"")</f>
        <v/>
      </c>
      <c r="H46" s="70" t="str">
        <f>IF(SUM('Control Sample Data'!H$3:H$98)&gt;10,IF(AND(ISNUMBER('Control Sample Data'!H46),'Control Sample Data'!H46&lt;37,'Control Sample Data'!H46&gt;0),'Control Sample Data'!H46,37),"")</f>
        <v/>
      </c>
      <c r="I46" s="70" t="str">
        <f>IF(SUM('Control Sample Data'!I$3:I$98)&gt;10,IF(AND(ISNUMBER('Control Sample Data'!I46),'Control Sample Data'!I46&lt;37,'Control Sample Data'!I46&gt;0),'Control Sample Data'!I46,37),"")</f>
        <v/>
      </c>
      <c r="J46" s="70" t="str">
        <f>IF(SUM('Control Sample Data'!J$3:J$98)&gt;10,IF(AND(ISNUMBER('Control Sample Data'!J46),'Control Sample Data'!J46&lt;37,'Control Sample Data'!J46&gt;0),'Control Sample Data'!J46,37),"")</f>
        <v/>
      </c>
      <c r="K46" s="70" t="str">
        <f>IF(SUM('Control Sample Data'!K$3:K$98)&gt;10,IF(AND(ISNUMBER('Control Sample Data'!K46),'Control Sample Data'!K46&lt;37,'Control Sample Data'!K46&gt;0),'Control Sample Data'!K46,37),"")</f>
        <v/>
      </c>
      <c r="L46" s="70" t="str">
        <f>IF(SUM('Control Sample Data'!L$3:L$98)&gt;10,IF(AND(ISNUMBER('Control Sample Data'!L46),'Control Sample Data'!L46&lt;37,'Control Sample Data'!L46&gt;0),'Control Sample Data'!L46,37),"")</f>
        <v/>
      </c>
      <c r="M46" s="54">
        <f>IF(ISERROR(AVERAGE(Calculations!C46:L46)),"",AVERAGE(Calculations!C46:L46))</f>
        <v>37</v>
      </c>
      <c r="N46" s="54">
        <f>IF(ISERROR(STDEV(Calculations!C46:L46)),"",IF(COUNT(Calculations!C46:L46)&lt;3,"N/A",STDEV(Calculations!C46:L46)))</f>
        <v>0</v>
      </c>
      <c r="O46" s="71" t="s">
        <v>43</v>
      </c>
      <c r="P46" s="72" t="str">
        <f>'Array Table'!B45</f>
        <v>DHA</v>
      </c>
      <c r="Q46" s="70">
        <f>IF(SUM('Test Sample Data'!C$3:C$98)&gt;10,IF(AND(ISNUMBER('Test Sample Data'!C46),'Test Sample Data'!C46&lt;37,'Test Sample Data'!C46&gt;0),'Test Sample Data'!C46,37),"")</f>
        <v>37</v>
      </c>
      <c r="R46" s="70" t="str">
        <f>IF(SUM('Test Sample Data'!D$3:D$98)&gt;10,IF(AND(ISNUMBER('Test Sample Data'!D46),'Test Sample Data'!D46&lt;37,'Test Sample Data'!D46&gt;0),'Test Sample Data'!D46,37),"")</f>
        <v/>
      </c>
      <c r="S46" s="70" t="str">
        <f>IF(SUM('Test Sample Data'!E$3:E$98)&gt;10,IF(AND(ISNUMBER('Test Sample Data'!E46),'Test Sample Data'!E46&lt;37,'Test Sample Data'!E46&gt;0),'Test Sample Data'!E46,37),"")</f>
        <v/>
      </c>
      <c r="T46" s="70" t="str">
        <f>IF(SUM('Test Sample Data'!F$3:F$98)&gt;10,IF(AND(ISNUMBER('Test Sample Data'!F46),'Test Sample Data'!F46&lt;37,'Test Sample Data'!F46&gt;0),'Test Sample Data'!F46,37),"")</f>
        <v/>
      </c>
      <c r="U46" s="70" t="str">
        <f>IF(SUM('Test Sample Data'!G$3:G$98)&gt;10,IF(AND(ISNUMBER('Test Sample Data'!G46),'Test Sample Data'!G46&lt;37,'Test Sample Data'!G46&gt;0),'Test Sample Data'!G46,37),"")</f>
        <v/>
      </c>
      <c r="V46" s="70" t="str">
        <f>IF(SUM('Test Sample Data'!H$3:H$98)&gt;10,IF(AND(ISNUMBER('Test Sample Data'!H46),'Test Sample Data'!H46&lt;37,'Test Sample Data'!H46&gt;0),'Test Sample Data'!H46,37),"")</f>
        <v/>
      </c>
      <c r="W46" s="70" t="str">
        <f>IF(SUM('Test Sample Data'!I$3:I$98)&gt;10,IF(AND(ISNUMBER('Test Sample Data'!I46),'Test Sample Data'!I46&lt;37,'Test Sample Data'!I46&gt;0),'Test Sample Data'!I46,37),"")</f>
        <v/>
      </c>
      <c r="X46" s="70" t="str">
        <f>IF(SUM('Test Sample Data'!J$3:J$98)&gt;10,IF(AND(ISNUMBER('Test Sample Data'!J46),'Test Sample Data'!J46&lt;37,'Test Sample Data'!J46&gt;0),'Test Sample Data'!J46,37),"")</f>
        <v/>
      </c>
      <c r="Y46" s="70" t="str">
        <f>IF(SUM('Test Sample Data'!K$3:K$98)&gt;10,IF(AND(ISNUMBER('Test Sample Data'!K46),'Test Sample Data'!K46&lt;37,'Test Sample Data'!K46&gt;0),'Test Sample Data'!K46,37),"")</f>
        <v/>
      </c>
      <c r="Z46" s="70" t="str">
        <f>IF(SUM('Test Sample Data'!L$3:L$98)&gt;10,IF(AND(ISNUMBER('Test Sample Data'!L46),'Test Sample Data'!L46&lt;37,'Test Sample Data'!L46&gt;0),'Test Sample Data'!L46,37),"")</f>
        <v/>
      </c>
      <c r="AA46" s="54">
        <f>IF(ISERROR(AVERAGE(Calculations!Q46:Z46)),"",AVERAGE(Calculations!Q46:Z46))</f>
        <v>37</v>
      </c>
      <c r="AB46" s="54" t="str">
        <f>IF(ISERROR(STDEV(Calculations!Q46:Z46)),"",IF(COUNT(Calculations!Q46:Z46)&lt;3,"N/A",STDEV(Calculations!Q46:Z46)))</f>
        <v/>
      </c>
      <c r="AC46" s="71" t="s">
        <v>43</v>
      </c>
      <c r="AD46" s="72" t="str">
        <f>'Array Table'!B45</f>
        <v>DHA</v>
      </c>
      <c r="AE46" s="70">
        <f t="shared" si="27"/>
        <v>8.8333333333333321</v>
      </c>
      <c r="AF46" s="70">
        <f t="shared" si="28"/>
        <v>6.8333333333333321</v>
      </c>
      <c r="AG46" s="70">
        <f t="shared" si="29"/>
        <v>9.1666666666666679</v>
      </c>
      <c r="AH46" s="70" t="str">
        <f t="shared" si="30"/>
        <v/>
      </c>
      <c r="AI46" s="70" t="str">
        <f t="shared" si="31"/>
        <v/>
      </c>
      <c r="AJ46" s="70" t="str">
        <f t="shared" si="32"/>
        <v/>
      </c>
      <c r="AK46" s="70" t="str">
        <f t="shared" si="33"/>
        <v/>
      </c>
      <c r="AL46" s="70" t="str">
        <f t="shared" si="34"/>
        <v/>
      </c>
      <c r="AM46" s="70" t="str">
        <f t="shared" si="35"/>
        <v/>
      </c>
      <c r="AN46" s="70" t="str">
        <f t="shared" si="36"/>
        <v/>
      </c>
      <c r="AO46" s="70">
        <f t="shared" si="12"/>
        <v>8.2777777777777768</v>
      </c>
      <c r="AP46" s="71" t="s">
        <v>43</v>
      </c>
      <c r="AQ46" s="70">
        <f t="shared" si="13"/>
        <v>6.1699999999999982</v>
      </c>
      <c r="AR46" s="70" t="str">
        <f t="shared" si="14"/>
        <v/>
      </c>
      <c r="AS46" s="70" t="str">
        <f t="shared" si="15"/>
        <v/>
      </c>
      <c r="AT46" s="70" t="str">
        <f t="shared" si="16"/>
        <v/>
      </c>
      <c r="AU46" s="70" t="str">
        <f t="shared" si="17"/>
        <v/>
      </c>
      <c r="AV46" s="70" t="str">
        <f t="shared" si="18"/>
        <v/>
      </c>
      <c r="AW46" s="70" t="str">
        <f t="shared" si="19"/>
        <v/>
      </c>
      <c r="AX46" s="70" t="str">
        <f t="shared" si="20"/>
        <v/>
      </c>
      <c r="AY46" s="70" t="str">
        <f t="shared" si="21"/>
        <v/>
      </c>
      <c r="AZ46" s="70" t="str">
        <f t="shared" si="22"/>
        <v/>
      </c>
      <c r="BA46" s="70">
        <f t="shared" si="23"/>
        <v>6.1699999999999982</v>
      </c>
      <c r="BB46" s="71" t="s">
        <v>43</v>
      </c>
      <c r="BC46" s="72" t="str">
        <f>'Array Table'!B45</f>
        <v>DHA</v>
      </c>
      <c r="BD46" s="73">
        <f t="shared" si="37"/>
        <v>4.3102686066986955</v>
      </c>
      <c r="BE46" s="74">
        <f t="shared" si="24"/>
        <v>4.3102686066986955</v>
      </c>
      <c r="BF46" s="73">
        <f t="shared" si="25"/>
        <v>0.63450433530508044</v>
      </c>
    </row>
    <row r="47" spans="1:58" x14ac:dyDescent="0.25">
      <c r="A47" s="71" t="s">
        <v>44</v>
      </c>
      <c r="B47" s="72" t="str">
        <f>'Array Table'!B46</f>
        <v>FOX</v>
      </c>
      <c r="C47" s="70">
        <f>IF(SUM('Control Sample Data'!C$3:C$98)&gt;10,IF(AND(ISNUMBER('Control Sample Data'!C47),'Control Sample Data'!C47&lt;37,'Control Sample Data'!C47&gt;0),'Control Sample Data'!C47,37),"")</f>
        <v>37</v>
      </c>
      <c r="D47" s="70">
        <f>IF(SUM('Control Sample Data'!D$3:D$98)&gt;10,IF(AND(ISNUMBER('Control Sample Data'!D47),'Control Sample Data'!D47&lt;37,'Control Sample Data'!D47&gt;0),'Control Sample Data'!D47,37),"")</f>
        <v>37</v>
      </c>
      <c r="E47" s="70">
        <f>IF(SUM('Control Sample Data'!E$3:E$98)&gt;10,IF(AND(ISNUMBER('Control Sample Data'!E47),'Control Sample Data'!E47&lt;37,'Control Sample Data'!E47&gt;0),'Control Sample Data'!E47,37),"")</f>
        <v>37</v>
      </c>
      <c r="F47" s="70" t="str">
        <f>IF(SUM('Control Sample Data'!F$3:F$98)&gt;10,IF(AND(ISNUMBER('Control Sample Data'!F47),'Control Sample Data'!F47&lt;37,'Control Sample Data'!F47&gt;0),'Control Sample Data'!F47,37),"")</f>
        <v/>
      </c>
      <c r="G47" s="70" t="str">
        <f>IF(SUM('Control Sample Data'!G$3:G$98)&gt;10,IF(AND(ISNUMBER('Control Sample Data'!G47),'Control Sample Data'!G47&lt;37,'Control Sample Data'!G47&gt;0),'Control Sample Data'!G47,37),"")</f>
        <v/>
      </c>
      <c r="H47" s="70" t="str">
        <f>IF(SUM('Control Sample Data'!H$3:H$98)&gt;10,IF(AND(ISNUMBER('Control Sample Data'!H47),'Control Sample Data'!H47&lt;37,'Control Sample Data'!H47&gt;0),'Control Sample Data'!H47,37),"")</f>
        <v/>
      </c>
      <c r="I47" s="70" t="str">
        <f>IF(SUM('Control Sample Data'!I$3:I$98)&gt;10,IF(AND(ISNUMBER('Control Sample Data'!I47),'Control Sample Data'!I47&lt;37,'Control Sample Data'!I47&gt;0),'Control Sample Data'!I47,37),"")</f>
        <v/>
      </c>
      <c r="J47" s="70" t="str">
        <f>IF(SUM('Control Sample Data'!J$3:J$98)&gt;10,IF(AND(ISNUMBER('Control Sample Data'!J47),'Control Sample Data'!J47&lt;37,'Control Sample Data'!J47&gt;0),'Control Sample Data'!J47,37),"")</f>
        <v/>
      </c>
      <c r="K47" s="70" t="str">
        <f>IF(SUM('Control Sample Data'!K$3:K$98)&gt;10,IF(AND(ISNUMBER('Control Sample Data'!K47),'Control Sample Data'!K47&lt;37,'Control Sample Data'!K47&gt;0),'Control Sample Data'!K47,37),"")</f>
        <v/>
      </c>
      <c r="L47" s="70" t="str">
        <f>IF(SUM('Control Sample Data'!L$3:L$98)&gt;10,IF(AND(ISNUMBER('Control Sample Data'!L47),'Control Sample Data'!L47&lt;37,'Control Sample Data'!L47&gt;0),'Control Sample Data'!L47,37),"")</f>
        <v/>
      </c>
      <c r="M47" s="54">
        <f>IF(ISERROR(AVERAGE(Calculations!C47:L47)),"",AVERAGE(Calculations!C47:L47))</f>
        <v>37</v>
      </c>
      <c r="N47" s="54">
        <f>IF(ISERROR(STDEV(Calculations!C47:L47)),"",IF(COUNT(Calculations!C47:L47)&lt;3,"N/A",STDEV(Calculations!C47:L47)))</f>
        <v>0</v>
      </c>
      <c r="O47" s="71" t="s">
        <v>44</v>
      </c>
      <c r="P47" s="72" t="str">
        <f>'Array Table'!B46</f>
        <v>FOX</v>
      </c>
      <c r="Q47" s="70">
        <f>IF(SUM('Test Sample Data'!C$3:C$98)&gt;10,IF(AND(ISNUMBER('Test Sample Data'!C47),'Test Sample Data'!C47&lt;37,'Test Sample Data'!C47&gt;0),'Test Sample Data'!C47,37),"")</f>
        <v>37</v>
      </c>
      <c r="R47" s="70" t="str">
        <f>IF(SUM('Test Sample Data'!D$3:D$98)&gt;10,IF(AND(ISNUMBER('Test Sample Data'!D47),'Test Sample Data'!D47&lt;37,'Test Sample Data'!D47&gt;0),'Test Sample Data'!D47,37),"")</f>
        <v/>
      </c>
      <c r="S47" s="70" t="str">
        <f>IF(SUM('Test Sample Data'!E$3:E$98)&gt;10,IF(AND(ISNUMBER('Test Sample Data'!E47),'Test Sample Data'!E47&lt;37,'Test Sample Data'!E47&gt;0),'Test Sample Data'!E47,37),"")</f>
        <v/>
      </c>
      <c r="T47" s="70" t="str">
        <f>IF(SUM('Test Sample Data'!F$3:F$98)&gt;10,IF(AND(ISNUMBER('Test Sample Data'!F47),'Test Sample Data'!F47&lt;37,'Test Sample Data'!F47&gt;0),'Test Sample Data'!F47,37),"")</f>
        <v/>
      </c>
      <c r="U47" s="70" t="str">
        <f>IF(SUM('Test Sample Data'!G$3:G$98)&gt;10,IF(AND(ISNUMBER('Test Sample Data'!G47),'Test Sample Data'!G47&lt;37,'Test Sample Data'!G47&gt;0),'Test Sample Data'!G47,37),"")</f>
        <v/>
      </c>
      <c r="V47" s="70" t="str">
        <f>IF(SUM('Test Sample Data'!H$3:H$98)&gt;10,IF(AND(ISNUMBER('Test Sample Data'!H47),'Test Sample Data'!H47&lt;37,'Test Sample Data'!H47&gt;0),'Test Sample Data'!H47,37),"")</f>
        <v/>
      </c>
      <c r="W47" s="70" t="str">
        <f>IF(SUM('Test Sample Data'!I$3:I$98)&gt;10,IF(AND(ISNUMBER('Test Sample Data'!I47),'Test Sample Data'!I47&lt;37,'Test Sample Data'!I47&gt;0),'Test Sample Data'!I47,37),"")</f>
        <v/>
      </c>
      <c r="X47" s="70" t="str">
        <f>IF(SUM('Test Sample Data'!J$3:J$98)&gt;10,IF(AND(ISNUMBER('Test Sample Data'!J47),'Test Sample Data'!J47&lt;37,'Test Sample Data'!J47&gt;0),'Test Sample Data'!J47,37),"")</f>
        <v/>
      </c>
      <c r="Y47" s="70" t="str">
        <f>IF(SUM('Test Sample Data'!K$3:K$98)&gt;10,IF(AND(ISNUMBER('Test Sample Data'!K47),'Test Sample Data'!K47&lt;37,'Test Sample Data'!K47&gt;0),'Test Sample Data'!K47,37),"")</f>
        <v/>
      </c>
      <c r="Z47" s="70" t="str">
        <f>IF(SUM('Test Sample Data'!L$3:L$98)&gt;10,IF(AND(ISNUMBER('Test Sample Data'!L47),'Test Sample Data'!L47&lt;37,'Test Sample Data'!L47&gt;0),'Test Sample Data'!L47,37),"")</f>
        <v/>
      </c>
      <c r="AA47" s="54">
        <f>IF(ISERROR(AVERAGE(Calculations!Q47:Z47)),"",AVERAGE(Calculations!Q47:Z47))</f>
        <v>37</v>
      </c>
      <c r="AB47" s="54" t="str">
        <f>IF(ISERROR(STDEV(Calculations!Q47:Z47)),"",IF(COUNT(Calculations!Q47:Z47)&lt;3,"N/A",STDEV(Calculations!Q47:Z47)))</f>
        <v/>
      </c>
      <c r="AC47" s="71" t="s">
        <v>44</v>
      </c>
      <c r="AD47" s="72" t="str">
        <f>'Array Table'!B46</f>
        <v>FOX</v>
      </c>
      <c r="AE47" s="70">
        <f t="shared" si="27"/>
        <v>8.8333333333333321</v>
      </c>
      <c r="AF47" s="70">
        <f t="shared" si="28"/>
        <v>6.8333333333333321</v>
      </c>
      <c r="AG47" s="70">
        <f t="shared" si="29"/>
        <v>9.1666666666666679</v>
      </c>
      <c r="AH47" s="70" t="str">
        <f t="shared" si="30"/>
        <v/>
      </c>
      <c r="AI47" s="70" t="str">
        <f t="shared" si="31"/>
        <v/>
      </c>
      <c r="AJ47" s="70" t="str">
        <f t="shared" si="32"/>
        <v/>
      </c>
      <c r="AK47" s="70" t="str">
        <f t="shared" si="33"/>
        <v/>
      </c>
      <c r="AL47" s="70" t="str">
        <f t="shared" si="34"/>
        <v/>
      </c>
      <c r="AM47" s="70" t="str">
        <f t="shared" si="35"/>
        <v/>
      </c>
      <c r="AN47" s="70" t="str">
        <f t="shared" si="36"/>
        <v/>
      </c>
      <c r="AO47" s="70">
        <f t="shared" si="12"/>
        <v>8.2777777777777768</v>
      </c>
      <c r="AP47" s="71" t="s">
        <v>44</v>
      </c>
      <c r="AQ47" s="70">
        <f t="shared" si="13"/>
        <v>6.1699999999999982</v>
      </c>
      <c r="AR47" s="70" t="str">
        <f t="shared" si="14"/>
        <v/>
      </c>
      <c r="AS47" s="70" t="str">
        <f t="shared" si="15"/>
        <v/>
      </c>
      <c r="AT47" s="70" t="str">
        <f t="shared" si="16"/>
        <v/>
      </c>
      <c r="AU47" s="70" t="str">
        <f t="shared" si="17"/>
        <v/>
      </c>
      <c r="AV47" s="70" t="str">
        <f t="shared" si="18"/>
        <v/>
      </c>
      <c r="AW47" s="70" t="str">
        <f t="shared" si="19"/>
        <v/>
      </c>
      <c r="AX47" s="70" t="str">
        <f t="shared" si="20"/>
        <v/>
      </c>
      <c r="AY47" s="70" t="str">
        <f t="shared" si="21"/>
        <v/>
      </c>
      <c r="AZ47" s="70" t="str">
        <f t="shared" si="22"/>
        <v/>
      </c>
      <c r="BA47" s="70">
        <f t="shared" si="23"/>
        <v>6.1699999999999982</v>
      </c>
      <c r="BB47" s="71" t="s">
        <v>44</v>
      </c>
      <c r="BC47" s="72" t="str">
        <f>'Array Table'!B46</f>
        <v>FOX</v>
      </c>
      <c r="BD47" s="73">
        <f t="shared" si="37"/>
        <v>4.3102686066986955</v>
      </c>
      <c r="BE47" s="74">
        <f t="shared" si="24"/>
        <v>4.3102686066986955</v>
      </c>
      <c r="BF47" s="73">
        <f t="shared" si="25"/>
        <v>0.63450433530508044</v>
      </c>
    </row>
    <row r="48" spans="1:58" x14ac:dyDescent="0.25">
      <c r="A48" s="71" t="s">
        <v>45</v>
      </c>
      <c r="B48" s="72" t="str">
        <f>'Array Table'!B47</f>
        <v>LAT</v>
      </c>
      <c r="C48" s="70">
        <f>IF(SUM('Control Sample Data'!C$3:C$98)&gt;10,IF(AND(ISNUMBER('Control Sample Data'!C48),'Control Sample Data'!C48&lt;37,'Control Sample Data'!C48&gt;0),'Control Sample Data'!C48,37),"")</f>
        <v>33</v>
      </c>
      <c r="D48" s="70">
        <f>IF(SUM('Control Sample Data'!D$3:D$98)&gt;10,IF(AND(ISNUMBER('Control Sample Data'!D48),'Control Sample Data'!D48&lt;37,'Control Sample Data'!D48&gt;0),'Control Sample Data'!D48,37),"")</f>
        <v>37</v>
      </c>
      <c r="E48" s="70">
        <f>IF(SUM('Control Sample Data'!E$3:E$98)&gt;10,IF(AND(ISNUMBER('Control Sample Data'!E48),'Control Sample Data'!E48&lt;37,'Control Sample Data'!E48&gt;0),'Control Sample Data'!E48,37),"")</f>
        <v>37</v>
      </c>
      <c r="F48" s="70" t="str">
        <f>IF(SUM('Control Sample Data'!F$3:F$98)&gt;10,IF(AND(ISNUMBER('Control Sample Data'!F48),'Control Sample Data'!F48&lt;37,'Control Sample Data'!F48&gt;0),'Control Sample Data'!F48,37),"")</f>
        <v/>
      </c>
      <c r="G48" s="70" t="str">
        <f>IF(SUM('Control Sample Data'!G$3:G$98)&gt;10,IF(AND(ISNUMBER('Control Sample Data'!G48),'Control Sample Data'!G48&lt;37,'Control Sample Data'!G48&gt;0),'Control Sample Data'!G48,37),"")</f>
        <v/>
      </c>
      <c r="H48" s="70" t="str">
        <f>IF(SUM('Control Sample Data'!H$3:H$98)&gt;10,IF(AND(ISNUMBER('Control Sample Data'!H48),'Control Sample Data'!H48&lt;37,'Control Sample Data'!H48&gt;0),'Control Sample Data'!H48,37),"")</f>
        <v/>
      </c>
      <c r="I48" s="70" t="str">
        <f>IF(SUM('Control Sample Data'!I$3:I$98)&gt;10,IF(AND(ISNUMBER('Control Sample Data'!I48),'Control Sample Data'!I48&lt;37,'Control Sample Data'!I48&gt;0),'Control Sample Data'!I48,37),"")</f>
        <v/>
      </c>
      <c r="J48" s="70" t="str">
        <f>IF(SUM('Control Sample Data'!J$3:J$98)&gt;10,IF(AND(ISNUMBER('Control Sample Data'!J48),'Control Sample Data'!J48&lt;37,'Control Sample Data'!J48&gt;0),'Control Sample Data'!J48,37),"")</f>
        <v/>
      </c>
      <c r="K48" s="70" t="str">
        <f>IF(SUM('Control Sample Data'!K$3:K$98)&gt;10,IF(AND(ISNUMBER('Control Sample Data'!K48),'Control Sample Data'!K48&lt;37,'Control Sample Data'!K48&gt;0),'Control Sample Data'!K48,37),"")</f>
        <v/>
      </c>
      <c r="L48" s="70" t="str">
        <f>IF(SUM('Control Sample Data'!L$3:L$98)&gt;10,IF(AND(ISNUMBER('Control Sample Data'!L48),'Control Sample Data'!L48&lt;37,'Control Sample Data'!L48&gt;0),'Control Sample Data'!L48,37),"")</f>
        <v/>
      </c>
      <c r="M48" s="54">
        <f>IF(ISERROR(AVERAGE(Calculations!C48:L48)),"",AVERAGE(Calculations!C48:L48))</f>
        <v>35.666666666666664</v>
      </c>
      <c r="N48" s="54">
        <f>IF(ISERROR(STDEV(Calculations!C48:L48)),"",IF(COUNT(Calculations!C48:L48)&lt;3,"N/A",STDEV(Calculations!C48:L48)))</f>
        <v>2.3094010767585029</v>
      </c>
      <c r="O48" s="71" t="s">
        <v>45</v>
      </c>
      <c r="P48" s="72" t="str">
        <f>'Array Table'!B47</f>
        <v>LAT</v>
      </c>
      <c r="Q48" s="70">
        <f>IF(SUM('Test Sample Data'!C$3:C$98)&gt;10,IF(AND(ISNUMBER('Test Sample Data'!C48),'Test Sample Data'!C48&lt;37,'Test Sample Data'!C48&gt;0),'Test Sample Data'!C48,37),"")</f>
        <v>37</v>
      </c>
      <c r="R48" s="70" t="str">
        <f>IF(SUM('Test Sample Data'!D$3:D$98)&gt;10,IF(AND(ISNUMBER('Test Sample Data'!D48),'Test Sample Data'!D48&lt;37,'Test Sample Data'!D48&gt;0),'Test Sample Data'!D48,37),"")</f>
        <v/>
      </c>
      <c r="S48" s="70" t="str">
        <f>IF(SUM('Test Sample Data'!E$3:E$98)&gt;10,IF(AND(ISNUMBER('Test Sample Data'!E48),'Test Sample Data'!E48&lt;37,'Test Sample Data'!E48&gt;0),'Test Sample Data'!E48,37),"")</f>
        <v/>
      </c>
      <c r="T48" s="70" t="str">
        <f>IF(SUM('Test Sample Data'!F$3:F$98)&gt;10,IF(AND(ISNUMBER('Test Sample Data'!F48),'Test Sample Data'!F48&lt;37,'Test Sample Data'!F48&gt;0),'Test Sample Data'!F48,37),"")</f>
        <v/>
      </c>
      <c r="U48" s="70" t="str">
        <f>IF(SUM('Test Sample Data'!G$3:G$98)&gt;10,IF(AND(ISNUMBER('Test Sample Data'!G48),'Test Sample Data'!G48&lt;37,'Test Sample Data'!G48&gt;0),'Test Sample Data'!G48,37),"")</f>
        <v/>
      </c>
      <c r="V48" s="70" t="str">
        <f>IF(SUM('Test Sample Data'!H$3:H$98)&gt;10,IF(AND(ISNUMBER('Test Sample Data'!H48),'Test Sample Data'!H48&lt;37,'Test Sample Data'!H48&gt;0),'Test Sample Data'!H48,37),"")</f>
        <v/>
      </c>
      <c r="W48" s="70" t="str">
        <f>IF(SUM('Test Sample Data'!I$3:I$98)&gt;10,IF(AND(ISNUMBER('Test Sample Data'!I48),'Test Sample Data'!I48&lt;37,'Test Sample Data'!I48&gt;0),'Test Sample Data'!I48,37),"")</f>
        <v/>
      </c>
      <c r="X48" s="70" t="str">
        <f>IF(SUM('Test Sample Data'!J$3:J$98)&gt;10,IF(AND(ISNUMBER('Test Sample Data'!J48),'Test Sample Data'!J48&lt;37,'Test Sample Data'!J48&gt;0),'Test Sample Data'!J48,37),"")</f>
        <v/>
      </c>
      <c r="Y48" s="70" t="str">
        <f>IF(SUM('Test Sample Data'!K$3:K$98)&gt;10,IF(AND(ISNUMBER('Test Sample Data'!K48),'Test Sample Data'!K48&lt;37,'Test Sample Data'!K48&gt;0),'Test Sample Data'!K48,37),"")</f>
        <v/>
      </c>
      <c r="Z48" s="70" t="str">
        <f>IF(SUM('Test Sample Data'!L$3:L$98)&gt;10,IF(AND(ISNUMBER('Test Sample Data'!L48),'Test Sample Data'!L48&lt;37,'Test Sample Data'!L48&gt;0),'Test Sample Data'!L48,37),"")</f>
        <v/>
      </c>
      <c r="AA48" s="54">
        <f>IF(ISERROR(AVERAGE(Calculations!Q48:Z48)),"",AVERAGE(Calculations!Q48:Z48))</f>
        <v>37</v>
      </c>
      <c r="AB48" s="54" t="str">
        <f>IF(ISERROR(STDEV(Calculations!Q48:Z48)),"",IF(COUNT(Calculations!Q48:Z48)&lt;3,"N/A",STDEV(Calculations!Q48:Z48)))</f>
        <v/>
      </c>
      <c r="AC48" s="71" t="s">
        <v>45</v>
      </c>
      <c r="AD48" s="72" t="str">
        <f>'Array Table'!B47</f>
        <v>LAT</v>
      </c>
      <c r="AE48" s="70">
        <f t="shared" si="27"/>
        <v>4.8333333333333321</v>
      </c>
      <c r="AF48" s="70">
        <f t="shared" si="28"/>
        <v>6.8333333333333321</v>
      </c>
      <c r="AG48" s="70">
        <f t="shared" si="29"/>
        <v>9.1666666666666679</v>
      </c>
      <c r="AH48" s="70" t="str">
        <f t="shared" si="30"/>
        <v/>
      </c>
      <c r="AI48" s="70" t="str">
        <f t="shared" si="31"/>
        <v/>
      </c>
      <c r="AJ48" s="70" t="str">
        <f t="shared" si="32"/>
        <v/>
      </c>
      <c r="AK48" s="70" t="str">
        <f t="shared" si="33"/>
        <v/>
      </c>
      <c r="AL48" s="70" t="str">
        <f t="shared" si="34"/>
        <v/>
      </c>
      <c r="AM48" s="70" t="str">
        <f t="shared" si="35"/>
        <v/>
      </c>
      <c r="AN48" s="70" t="str">
        <f t="shared" si="36"/>
        <v/>
      </c>
      <c r="AO48" s="70">
        <f t="shared" si="12"/>
        <v>6.9444444444444438</v>
      </c>
      <c r="AP48" s="71" t="s">
        <v>45</v>
      </c>
      <c r="AQ48" s="70">
        <f t="shared" si="13"/>
        <v>6.1699999999999982</v>
      </c>
      <c r="AR48" s="70" t="str">
        <f t="shared" si="14"/>
        <v/>
      </c>
      <c r="AS48" s="70" t="str">
        <f t="shared" si="15"/>
        <v/>
      </c>
      <c r="AT48" s="70" t="str">
        <f t="shared" si="16"/>
        <v/>
      </c>
      <c r="AU48" s="70" t="str">
        <f t="shared" si="17"/>
        <v/>
      </c>
      <c r="AV48" s="70" t="str">
        <f t="shared" si="18"/>
        <v/>
      </c>
      <c r="AW48" s="70" t="str">
        <f t="shared" si="19"/>
        <v/>
      </c>
      <c r="AX48" s="70" t="str">
        <f t="shared" si="20"/>
        <v/>
      </c>
      <c r="AY48" s="70" t="str">
        <f t="shared" si="21"/>
        <v/>
      </c>
      <c r="AZ48" s="70" t="str">
        <f t="shared" si="22"/>
        <v/>
      </c>
      <c r="BA48" s="70">
        <f t="shared" si="23"/>
        <v>6.1699999999999982</v>
      </c>
      <c r="BB48" s="71" t="s">
        <v>45</v>
      </c>
      <c r="BC48" s="72" t="str">
        <f>'Array Table'!B47</f>
        <v>LAT</v>
      </c>
      <c r="BD48" s="73">
        <f t="shared" si="37"/>
        <v>1.7105312301347542</v>
      </c>
      <c r="BE48" s="74">
        <f t="shared" si="24"/>
        <v>1.7105312301347542</v>
      </c>
      <c r="BF48" s="73">
        <f t="shared" si="25"/>
        <v>0.23313100775310569</v>
      </c>
    </row>
    <row r="49" spans="1:58" x14ac:dyDescent="0.25">
      <c r="A49" s="71" t="s">
        <v>46</v>
      </c>
      <c r="B49" s="72" t="str">
        <f>'Array Table'!B48</f>
        <v>MIR</v>
      </c>
      <c r="C49" s="70">
        <f>IF(SUM('Control Sample Data'!C$3:C$98)&gt;10,IF(AND(ISNUMBER('Control Sample Data'!C49),'Control Sample Data'!C49&lt;37,'Control Sample Data'!C49&gt;0),'Control Sample Data'!C49,37),"")</f>
        <v>37</v>
      </c>
      <c r="D49" s="70">
        <f>IF(SUM('Control Sample Data'!D$3:D$98)&gt;10,IF(AND(ISNUMBER('Control Sample Data'!D49),'Control Sample Data'!D49&lt;37,'Control Sample Data'!D49&gt;0),'Control Sample Data'!D49,37),"")</f>
        <v>37</v>
      </c>
      <c r="E49" s="70">
        <f>IF(SUM('Control Sample Data'!E$3:E$98)&gt;10,IF(AND(ISNUMBER('Control Sample Data'!E49),'Control Sample Data'!E49&lt;37,'Control Sample Data'!E49&gt;0),'Control Sample Data'!E49,37),"")</f>
        <v>37</v>
      </c>
      <c r="F49" s="70" t="str">
        <f>IF(SUM('Control Sample Data'!F$3:F$98)&gt;10,IF(AND(ISNUMBER('Control Sample Data'!F49),'Control Sample Data'!F49&lt;37,'Control Sample Data'!F49&gt;0),'Control Sample Data'!F49,37),"")</f>
        <v/>
      </c>
      <c r="G49" s="70" t="str">
        <f>IF(SUM('Control Sample Data'!G$3:G$98)&gt;10,IF(AND(ISNUMBER('Control Sample Data'!G49),'Control Sample Data'!G49&lt;37,'Control Sample Data'!G49&gt;0),'Control Sample Data'!G49,37),"")</f>
        <v/>
      </c>
      <c r="H49" s="70" t="str">
        <f>IF(SUM('Control Sample Data'!H$3:H$98)&gt;10,IF(AND(ISNUMBER('Control Sample Data'!H49),'Control Sample Data'!H49&lt;37,'Control Sample Data'!H49&gt;0),'Control Sample Data'!H49,37),"")</f>
        <v/>
      </c>
      <c r="I49" s="70" t="str">
        <f>IF(SUM('Control Sample Data'!I$3:I$98)&gt;10,IF(AND(ISNUMBER('Control Sample Data'!I49),'Control Sample Data'!I49&lt;37,'Control Sample Data'!I49&gt;0),'Control Sample Data'!I49,37),"")</f>
        <v/>
      </c>
      <c r="J49" s="70" t="str">
        <f>IF(SUM('Control Sample Data'!J$3:J$98)&gt;10,IF(AND(ISNUMBER('Control Sample Data'!J49),'Control Sample Data'!J49&lt;37,'Control Sample Data'!J49&gt;0),'Control Sample Data'!J49,37),"")</f>
        <v/>
      </c>
      <c r="K49" s="70" t="str">
        <f>IF(SUM('Control Sample Data'!K$3:K$98)&gt;10,IF(AND(ISNUMBER('Control Sample Data'!K49),'Control Sample Data'!K49&lt;37,'Control Sample Data'!K49&gt;0),'Control Sample Data'!K49,37),"")</f>
        <v/>
      </c>
      <c r="L49" s="70" t="str">
        <f>IF(SUM('Control Sample Data'!L$3:L$98)&gt;10,IF(AND(ISNUMBER('Control Sample Data'!L49),'Control Sample Data'!L49&lt;37,'Control Sample Data'!L49&gt;0),'Control Sample Data'!L49,37),"")</f>
        <v/>
      </c>
      <c r="M49" s="54">
        <f>IF(ISERROR(AVERAGE(Calculations!C49:L49)),"",AVERAGE(Calculations!C49:L49))</f>
        <v>37</v>
      </c>
      <c r="N49" s="54">
        <f>IF(ISERROR(STDEV(Calculations!C49:L49)),"",IF(COUNT(Calculations!C49:L49)&lt;3,"N/A",STDEV(Calculations!C49:L49)))</f>
        <v>0</v>
      </c>
      <c r="O49" s="71" t="s">
        <v>46</v>
      </c>
      <c r="P49" s="72" t="str">
        <f>'Array Table'!B48</f>
        <v>MIR</v>
      </c>
      <c r="Q49" s="70">
        <f>IF(SUM('Test Sample Data'!C$3:C$98)&gt;10,IF(AND(ISNUMBER('Test Sample Data'!C49),'Test Sample Data'!C49&lt;37,'Test Sample Data'!C49&gt;0),'Test Sample Data'!C49,37),"")</f>
        <v>37</v>
      </c>
      <c r="R49" s="70" t="str">
        <f>IF(SUM('Test Sample Data'!D$3:D$98)&gt;10,IF(AND(ISNUMBER('Test Sample Data'!D49),'Test Sample Data'!D49&lt;37,'Test Sample Data'!D49&gt;0),'Test Sample Data'!D49,37),"")</f>
        <v/>
      </c>
      <c r="S49" s="70" t="str">
        <f>IF(SUM('Test Sample Data'!E$3:E$98)&gt;10,IF(AND(ISNUMBER('Test Sample Data'!E49),'Test Sample Data'!E49&lt;37,'Test Sample Data'!E49&gt;0),'Test Sample Data'!E49,37),"")</f>
        <v/>
      </c>
      <c r="T49" s="70" t="str">
        <f>IF(SUM('Test Sample Data'!F$3:F$98)&gt;10,IF(AND(ISNUMBER('Test Sample Data'!F49),'Test Sample Data'!F49&lt;37,'Test Sample Data'!F49&gt;0),'Test Sample Data'!F49,37),"")</f>
        <v/>
      </c>
      <c r="U49" s="70" t="str">
        <f>IF(SUM('Test Sample Data'!G$3:G$98)&gt;10,IF(AND(ISNUMBER('Test Sample Data'!G49),'Test Sample Data'!G49&lt;37,'Test Sample Data'!G49&gt;0),'Test Sample Data'!G49,37),"")</f>
        <v/>
      </c>
      <c r="V49" s="70" t="str">
        <f>IF(SUM('Test Sample Data'!H$3:H$98)&gt;10,IF(AND(ISNUMBER('Test Sample Data'!H49),'Test Sample Data'!H49&lt;37,'Test Sample Data'!H49&gt;0),'Test Sample Data'!H49,37),"")</f>
        <v/>
      </c>
      <c r="W49" s="70" t="str">
        <f>IF(SUM('Test Sample Data'!I$3:I$98)&gt;10,IF(AND(ISNUMBER('Test Sample Data'!I49),'Test Sample Data'!I49&lt;37,'Test Sample Data'!I49&gt;0),'Test Sample Data'!I49,37),"")</f>
        <v/>
      </c>
      <c r="X49" s="70" t="str">
        <f>IF(SUM('Test Sample Data'!J$3:J$98)&gt;10,IF(AND(ISNUMBER('Test Sample Data'!J49),'Test Sample Data'!J49&lt;37,'Test Sample Data'!J49&gt;0),'Test Sample Data'!J49,37),"")</f>
        <v/>
      </c>
      <c r="Y49" s="70" t="str">
        <f>IF(SUM('Test Sample Data'!K$3:K$98)&gt;10,IF(AND(ISNUMBER('Test Sample Data'!K49),'Test Sample Data'!K49&lt;37,'Test Sample Data'!K49&gt;0),'Test Sample Data'!K49,37),"")</f>
        <v/>
      </c>
      <c r="Z49" s="70" t="str">
        <f>IF(SUM('Test Sample Data'!L$3:L$98)&gt;10,IF(AND(ISNUMBER('Test Sample Data'!L49),'Test Sample Data'!L49&lt;37,'Test Sample Data'!L49&gt;0),'Test Sample Data'!L49,37),"")</f>
        <v/>
      </c>
      <c r="AA49" s="54">
        <f>IF(ISERROR(AVERAGE(Calculations!Q49:Z49)),"",AVERAGE(Calculations!Q49:Z49))</f>
        <v>37</v>
      </c>
      <c r="AB49" s="54" t="str">
        <f>IF(ISERROR(STDEV(Calculations!Q49:Z49)),"",IF(COUNT(Calculations!Q49:Z49)&lt;3,"N/A",STDEV(Calculations!Q49:Z49)))</f>
        <v/>
      </c>
      <c r="AC49" s="71" t="s">
        <v>46</v>
      </c>
      <c r="AD49" s="72" t="str">
        <f>'Array Table'!B48</f>
        <v>MIR</v>
      </c>
      <c r="AE49" s="70">
        <f t="shared" si="27"/>
        <v>8.8333333333333321</v>
      </c>
      <c r="AF49" s="70">
        <f t="shared" si="28"/>
        <v>6.8333333333333321</v>
      </c>
      <c r="AG49" s="70">
        <f t="shared" si="29"/>
        <v>9.1666666666666679</v>
      </c>
      <c r="AH49" s="70" t="str">
        <f t="shared" si="30"/>
        <v/>
      </c>
      <c r="AI49" s="70" t="str">
        <f t="shared" si="31"/>
        <v/>
      </c>
      <c r="AJ49" s="70" t="str">
        <f t="shared" si="32"/>
        <v/>
      </c>
      <c r="AK49" s="70" t="str">
        <f t="shared" si="33"/>
        <v/>
      </c>
      <c r="AL49" s="70" t="str">
        <f t="shared" si="34"/>
        <v/>
      </c>
      <c r="AM49" s="70" t="str">
        <f t="shared" si="35"/>
        <v/>
      </c>
      <c r="AN49" s="70" t="str">
        <f t="shared" si="36"/>
        <v/>
      </c>
      <c r="AO49" s="70">
        <f t="shared" si="12"/>
        <v>8.2777777777777768</v>
      </c>
      <c r="AP49" s="71" t="s">
        <v>46</v>
      </c>
      <c r="AQ49" s="70">
        <f t="shared" si="13"/>
        <v>6.1699999999999982</v>
      </c>
      <c r="AR49" s="70" t="str">
        <f t="shared" si="14"/>
        <v/>
      </c>
      <c r="AS49" s="70" t="str">
        <f t="shared" si="15"/>
        <v/>
      </c>
      <c r="AT49" s="70" t="str">
        <f t="shared" si="16"/>
        <v/>
      </c>
      <c r="AU49" s="70" t="str">
        <f t="shared" si="17"/>
        <v/>
      </c>
      <c r="AV49" s="70" t="str">
        <f t="shared" si="18"/>
        <v/>
      </c>
      <c r="AW49" s="70" t="str">
        <f t="shared" si="19"/>
        <v/>
      </c>
      <c r="AX49" s="70" t="str">
        <f t="shared" si="20"/>
        <v/>
      </c>
      <c r="AY49" s="70" t="str">
        <f t="shared" si="21"/>
        <v/>
      </c>
      <c r="AZ49" s="70" t="str">
        <f t="shared" si="22"/>
        <v/>
      </c>
      <c r="BA49" s="70">
        <f t="shared" si="23"/>
        <v>6.1699999999999982</v>
      </c>
      <c r="BB49" s="71" t="s">
        <v>46</v>
      </c>
      <c r="BC49" s="72" t="str">
        <f>'Array Table'!B48</f>
        <v>MIR</v>
      </c>
      <c r="BD49" s="73">
        <f t="shared" si="37"/>
        <v>4.3102686066986955</v>
      </c>
      <c r="BE49" s="74">
        <f t="shared" si="24"/>
        <v>4.3102686066986955</v>
      </c>
      <c r="BF49" s="73">
        <f t="shared" si="25"/>
        <v>0.63450433530508044</v>
      </c>
    </row>
    <row r="50" spans="1:58" x14ac:dyDescent="0.25">
      <c r="A50" s="71" t="s">
        <v>47</v>
      </c>
      <c r="B50" s="72" t="str">
        <f>'Array Table'!B49</f>
        <v>MOX</v>
      </c>
      <c r="C50" s="70">
        <f>IF(SUM('Control Sample Data'!C$3:C$98)&gt;10,IF(AND(ISNUMBER('Control Sample Data'!C50),'Control Sample Data'!C50&lt;37,'Control Sample Data'!C50&gt;0),'Control Sample Data'!C50,37),"")</f>
        <v>37</v>
      </c>
      <c r="D50" s="70">
        <f>IF(SUM('Control Sample Data'!D$3:D$98)&gt;10,IF(AND(ISNUMBER('Control Sample Data'!D50),'Control Sample Data'!D50&lt;37,'Control Sample Data'!D50&gt;0),'Control Sample Data'!D50,37),"")</f>
        <v>37</v>
      </c>
      <c r="E50" s="70">
        <f>IF(SUM('Control Sample Data'!E$3:E$98)&gt;10,IF(AND(ISNUMBER('Control Sample Data'!E50),'Control Sample Data'!E50&lt;37,'Control Sample Data'!E50&gt;0),'Control Sample Data'!E50,37),"")</f>
        <v>37</v>
      </c>
      <c r="F50" s="70" t="str">
        <f>IF(SUM('Control Sample Data'!F$3:F$98)&gt;10,IF(AND(ISNUMBER('Control Sample Data'!F50),'Control Sample Data'!F50&lt;37,'Control Sample Data'!F50&gt;0),'Control Sample Data'!F50,37),"")</f>
        <v/>
      </c>
      <c r="G50" s="70" t="str">
        <f>IF(SUM('Control Sample Data'!G$3:G$98)&gt;10,IF(AND(ISNUMBER('Control Sample Data'!G50),'Control Sample Data'!G50&lt;37,'Control Sample Data'!G50&gt;0),'Control Sample Data'!G50,37),"")</f>
        <v/>
      </c>
      <c r="H50" s="70" t="str">
        <f>IF(SUM('Control Sample Data'!H$3:H$98)&gt;10,IF(AND(ISNUMBER('Control Sample Data'!H50),'Control Sample Data'!H50&lt;37,'Control Sample Data'!H50&gt;0),'Control Sample Data'!H50,37),"")</f>
        <v/>
      </c>
      <c r="I50" s="70" t="str">
        <f>IF(SUM('Control Sample Data'!I$3:I$98)&gt;10,IF(AND(ISNUMBER('Control Sample Data'!I50),'Control Sample Data'!I50&lt;37,'Control Sample Data'!I50&gt;0),'Control Sample Data'!I50,37),"")</f>
        <v/>
      </c>
      <c r="J50" s="70" t="str">
        <f>IF(SUM('Control Sample Data'!J$3:J$98)&gt;10,IF(AND(ISNUMBER('Control Sample Data'!J50),'Control Sample Data'!J50&lt;37,'Control Sample Data'!J50&gt;0),'Control Sample Data'!J50,37),"")</f>
        <v/>
      </c>
      <c r="K50" s="70" t="str">
        <f>IF(SUM('Control Sample Data'!K$3:K$98)&gt;10,IF(AND(ISNUMBER('Control Sample Data'!K50),'Control Sample Data'!K50&lt;37,'Control Sample Data'!K50&gt;0),'Control Sample Data'!K50,37),"")</f>
        <v/>
      </c>
      <c r="L50" s="70" t="str">
        <f>IF(SUM('Control Sample Data'!L$3:L$98)&gt;10,IF(AND(ISNUMBER('Control Sample Data'!L50),'Control Sample Data'!L50&lt;37,'Control Sample Data'!L50&gt;0),'Control Sample Data'!L50,37),"")</f>
        <v/>
      </c>
      <c r="M50" s="54">
        <f>IF(ISERROR(AVERAGE(Calculations!C50:L50)),"",AVERAGE(Calculations!C50:L50))</f>
        <v>37</v>
      </c>
      <c r="N50" s="54">
        <f>IF(ISERROR(STDEV(Calculations!C50:L50)),"",IF(COUNT(Calculations!C50:L50)&lt;3,"N/A",STDEV(Calculations!C50:L50)))</f>
        <v>0</v>
      </c>
      <c r="O50" s="71" t="s">
        <v>47</v>
      </c>
      <c r="P50" s="72" t="str">
        <f>'Array Table'!B49</f>
        <v>MOX</v>
      </c>
      <c r="Q50" s="70">
        <f>IF(SUM('Test Sample Data'!C$3:C$98)&gt;10,IF(AND(ISNUMBER('Test Sample Data'!C50),'Test Sample Data'!C50&lt;37,'Test Sample Data'!C50&gt;0),'Test Sample Data'!C50,37),"")</f>
        <v>37</v>
      </c>
      <c r="R50" s="70" t="str">
        <f>IF(SUM('Test Sample Data'!D$3:D$98)&gt;10,IF(AND(ISNUMBER('Test Sample Data'!D50),'Test Sample Data'!D50&lt;37,'Test Sample Data'!D50&gt;0),'Test Sample Data'!D50,37),"")</f>
        <v/>
      </c>
      <c r="S50" s="70" t="str">
        <f>IF(SUM('Test Sample Data'!E$3:E$98)&gt;10,IF(AND(ISNUMBER('Test Sample Data'!E50),'Test Sample Data'!E50&lt;37,'Test Sample Data'!E50&gt;0),'Test Sample Data'!E50,37),"")</f>
        <v/>
      </c>
      <c r="T50" s="70" t="str">
        <f>IF(SUM('Test Sample Data'!F$3:F$98)&gt;10,IF(AND(ISNUMBER('Test Sample Data'!F50),'Test Sample Data'!F50&lt;37,'Test Sample Data'!F50&gt;0),'Test Sample Data'!F50,37),"")</f>
        <v/>
      </c>
      <c r="U50" s="70" t="str">
        <f>IF(SUM('Test Sample Data'!G$3:G$98)&gt;10,IF(AND(ISNUMBER('Test Sample Data'!G50),'Test Sample Data'!G50&lt;37,'Test Sample Data'!G50&gt;0),'Test Sample Data'!G50,37),"")</f>
        <v/>
      </c>
      <c r="V50" s="70" t="str">
        <f>IF(SUM('Test Sample Data'!H$3:H$98)&gt;10,IF(AND(ISNUMBER('Test Sample Data'!H50),'Test Sample Data'!H50&lt;37,'Test Sample Data'!H50&gt;0),'Test Sample Data'!H50,37),"")</f>
        <v/>
      </c>
      <c r="W50" s="70" t="str">
        <f>IF(SUM('Test Sample Data'!I$3:I$98)&gt;10,IF(AND(ISNUMBER('Test Sample Data'!I50),'Test Sample Data'!I50&lt;37,'Test Sample Data'!I50&gt;0),'Test Sample Data'!I50,37),"")</f>
        <v/>
      </c>
      <c r="X50" s="70" t="str">
        <f>IF(SUM('Test Sample Data'!J$3:J$98)&gt;10,IF(AND(ISNUMBER('Test Sample Data'!J50),'Test Sample Data'!J50&lt;37,'Test Sample Data'!J50&gt;0),'Test Sample Data'!J50,37),"")</f>
        <v/>
      </c>
      <c r="Y50" s="70" t="str">
        <f>IF(SUM('Test Sample Data'!K$3:K$98)&gt;10,IF(AND(ISNUMBER('Test Sample Data'!K50),'Test Sample Data'!K50&lt;37,'Test Sample Data'!K50&gt;0),'Test Sample Data'!K50,37),"")</f>
        <v/>
      </c>
      <c r="Z50" s="70" t="str">
        <f>IF(SUM('Test Sample Data'!L$3:L$98)&gt;10,IF(AND(ISNUMBER('Test Sample Data'!L50),'Test Sample Data'!L50&lt;37,'Test Sample Data'!L50&gt;0),'Test Sample Data'!L50,37),"")</f>
        <v/>
      </c>
      <c r="AA50" s="54">
        <f>IF(ISERROR(AVERAGE(Calculations!Q50:Z50)),"",AVERAGE(Calculations!Q50:Z50))</f>
        <v>37</v>
      </c>
      <c r="AB50" s="54" t="str">
        <f>IF(ISERROR(STDEV(Calculations!Q50:Z50)),"",IF(COUNT(Calculations!Q50:Z50)&lt;3,"N/A",STDEV(Calculations!Q50:Z50)))</f>
        <v/>
      </c>
      <c r="AC50" s="71" t="s">
        <v>47</v>
      </c>
      <c r="AD50" s="72" t="str">
        <f>'Array Table'!B49</f>
        <v>MOX</v>
      </c>
      <c r="AE50" s="70">
        <f t="shared" si="27"/>
        <v>8.8333333333333321</v>
      </c>
      <c r="AF50" s="70">
        <f t="shared" si="28"/>
        <v>6.8333333333333321</v>
      </c>
      <c r="AG50" s="70">
        <f t="shared" si="29"/>
        <v>9.1666666666666679</v>
      </c>
      <c r="AH50" s="70" t="str">
        <f t="shared" si="30"/>
        <v/>
      </c>
      <c r="AI50" s="70" t="str">
        <f t="shared" si="31"/>
        <v/>
      </c>
      <c r="AJ50" s="70" t="str">
        <f t="shared" si="32"/>
        <v/>
      </c>
      <c r="AK50" s="70" t="str">
        <f t="shared" si="33"/>
        <v/>
      </c>
      <c r="AL50" s="70" t="str">
        <f t="shared" si="34"/>
        <v/>
      </c>
      <c r="AM50" s="70" t="str">
        <f t="shared" si="35"/>
        <v/>
      </c>
      <c r="AN50" s="70" t="str">
        <f t="shared" si="36"/>
        <v/>
      </c>
      <c r="AO50" s="70">
        <f t="shared" si="12"/>
        <v>8.2777777777777768</v>
      </c>
      <c r="AP50" s="71" t="s">
        <v>47</v>
      </c>
      <c r="AQ50" s="70">
        <f t="shared" si="13"/>
        <v>6.1699999999999982</v>
      </c>
      <c r="AR50" s="70" t="str">
        <f t="shared" si="14"/>
        <v/>
      </c>
      <c r="AS50" s="70" t="str">
        <f t="shared" si="15"/>
        <v/>
      </c>
      <c r="AT50" s="70" t="str">
        <f t="shared" si="16"/>
        <v/>
      </c>
      <c r="AU50" s="70" t="str">
        <f t="shared" si="17"/>
        <v/>
      </c>
      <c r="AV50" s="70" t="str">
        <f t="shared" si="18"/>
        <v/>
      </c>
      <c r="AW50" s="70" t="str">
        <f t="shared" si="19"/>
        <v/>
      </c>
      <c r="AX50" s="70" t="str">
        <f t="shared" si="20"/>
        <v/>
      </c>
      <c r="AY50" s="70" t="str">
        <f t="shared" si="21"/>
        <v/>
      </c>
      <c r="AZ50" s="70" t="str">
        <f t="shared" si="22"/>
        <v/>
      </c>
      <c r="BA50" s="70">
        <f t="shared" si="23"/>
        <v>6.1699999999999982</v>
      </c>
      <c r="BB50" s="71" t="s">
        <v>47</v>
      </c>
      <c r="BC50" s="72" t="str">
        <f>'Array Table'!B49</f>
        <v>MOX</v>
      </c>
      <c r="BD50" s="73">
        <f t="shared" si="37"/>
        <v>4.3102686066986955</v>
      </c>
      <c r="BE50" s="74">
        <f t="shared" si="24"/>
        <v>4.3102686066986955</v>
      </c>
      <c r="BF50" s="73">
        <f t="shared" si="25"/>
        <v>0.63450433530508044</v>
      </c>
    </row>
    <row r="51" spans="1:58" x14ac:dyDescent="0.25">
      <c r="A51" s="71" t="s">
        <v>48</v>
      </c>
      <c r="B51" s="72" t="str">
        <f>'Array Table'!B50</f>
        <v>OXA-10 Group</v>
      </c>
      <c r="C51" s="70">
        <f>IF(SUM('Control Sample Data'!C$3:C$98)&gt;10,IF(AND(ISNUMBER('Control Sample Data'!C51),'Control Sample Data'!C51&lt;37,'Control Sample Data'!C51&gt;0),'Control Sample Data'!C51,37),"")</f>
        <v>37</v>
      </c>
      <c r="D51" s="70">
        <f>IF(SUM('Control Sample Data'!D$3:D$98)&gt;10,IF(AND(ISNUMBER('Control Sample Data'!D51),'Control Sample Data'!D51&lt;37,'Control Sample Data'!D51&gt;0),'Control Sample Data'!D51,37),"")</f>
        <v>37</v>
      </c>
      <c r="E51" s="70">
        <f>IF(SUM('Control Sample Data'!E$3:E$98)&gt;10,IF(AND(ISNUMBER('Control Sample Data'!E51),'Control Sample Data'!E51&lt;37,'Control Sample Data'!E51&gt;0),'Control Sample Data'!E51,37),"")</f>
        <v>37</v>
      </c>
      <c r="F51" s="70" t="str">
        <f>IF(SUM('Control Sample Data'!F$3:F$98)&gt;10,IF(AND(ISNUMBER('Control Sample Data'!F51),'Control Sample Data'!F51&lt;37,'Control Sample Data'!F51&gt;0),'Control Sample Data'!F51,37),"")</f>
        <v/>
      </c>
      <c r="G51" s="70" t="str">
        <f>IF(SUM('Control Sample Data'!G$3:G$98)&gt;10,IF(AND(ISNUMBER('Control Sample Data'!G51),'Control Sample Data'!G51&lt;37,'Control Sample Data'!G51&gt;0),'Control Sample Data'!G51,37),"")</f>
        <v/>
      </c>
      <c r="H51" s="70" t="str">
        <f>IF(SUM('Control Sample Data'!H$3:H$98)&gt;10,IF(AND(ISNUMBER('Control Sample Data'!H51),'Control Sample Data'!H51&lt;37,'Control Sample Data'!H51&gt;0),'Control Sample Data'!H51,37),"")</f>
        <v/>
      </c>
      <c r="I51" s="70" t="str">
        <f>IF(SUM('Control Sample Data'!I$3:I$98)&gt;10,IF(AND(ISNUMBER('Control Sample Data'!I51),'Control Sample Data'!I51&lt;37,'Control Sample Data'!I51&gt;0),'Control Sample Data'!I51,37),"")</f>
        <v/>
      </c>
      <c r="J51" s="70" t="str">
        <f>IF(SUM('Control Sample Data'!J$3:J$98)&gt;10,IF(AND(ISNUMBER('Control Sample Data'!J51),'Control Sample Data'!J51&lt;37,'Control Sample Data'!J51&gt;0),'Control Sample Data'!J51,37),"")</f>
        <v/>
      </c>
      <c r="K51" s="70" t="str">
        <f>IF(SUM('Control Sample Data'!K$3:K$98)&gt;10,IF(AND(ISNUMBER('Control Sample Data'!K51),'Control Sample Data'!K51&lt;37,'Control Sample Data'!K51&gt;0),'Control Sample Data'!K51,37),"")</f>
        <v/>
      </c>
      <c r="L51" s="70" t="str">
        <f>IF(SUM('Control Sample Data'!L$3:L$98)&gt;10,IF(AND(ISNUMBER('Control Sample Data'!L51),'Control Sample Data'!L51&lt;37,'Control Sample Data'!L51&gt;0),'Control Sample Data'!L51,37),"")</f>
        <v/>
      </c>
      <c r="M51" s="54">
        <f>IF(ISERROR(AVERAGE(Calculations!C51:L51)),"",AVERAGE(Calculations!C51:L51))</f>
        <v>37</v>
      </c>
      <c r="N51" s="54">
        <f>IF(ISERROR(STDEV(Calculations!C51:L51)),"",IF(COUNT(Calculations!C51:L51)&lt;3,"N/A",STDEV(Calculations!C51:L51)))</f>
        <v>0</v>
      </c>
      <c r="O51" s="71" t="s">
        <v>48</v>
      </c>
      <c r="P51" s="72" t="str">
        <f>'Array Table'!B50</f>
        <v>OXA-10 Group</v>
      </c>
      <c r="Q51" s="70">
        <f>IF(SUM('Test Sample Data'!C$3:C$98)&gt;10,IF(AND(ISNUMBER('Test Sample Data'!C51),'Test Sample Data'!C51&lt;37,'Test Sample Data'!C51&gt;0),'Test Sample Data'!C51,37),"")</f>
        <v>37</v>
      </c>
      <c r="R51" s="70" t="str">
        <f>IF(SUM('Test Sample Data'!D$3:D$98)&gt;10,IF(AND(ISNUMBER('Test Sample Data'!D51),'Test Sample Data'!D51&lt;37,'Test Sample Data'!D51&gt;0),'Test Sample Data'!D51,37),"")</f>
        <v/>
      </c>
      <c r="S51" s="70" t="str">
        <f>IF(SUM('Test Sample Data'!E$3:E$98)&gt;10,IF(AND(ISNUMBER('Test Sample Data'!E51),'Test Sample Data'!E51&lt;37,'Test Sample Data'!E51&gt;0),'Test Sample Data'!E51,37),"")</f>
        <v/>
      </c>
      <c r="T51" s="70" t="str">
        <f>IF(SUM('Test Sample Data'!F$3:F$98)&gt;10,IF(AND(ISNUMBER('Test Sample Data'!F51),'Test Sample Data'!F51&lt;37,'Test Sample Data'!F51&gt;0),'Test Sample Data'!F51,37),"")</f>
        <v/>
      </c>
      <c r="U51" s="70" t="str">
        <f>IF(SUM('Test Sample Data'!G$3:G$98)&gt;10,IF(AND(ISNUMBER('Test Sample Data'!G51),'Test Sample Data'!G51&lt;37,'Test Sample Data'!G51&gt;0),'Test Sample Data'!G51,37),"")</f>
        <v/>
      </c>
      <c r="V51" s="70" t="str">
        <f>IF(SUM('Test Sample Data'!H$3:H$98)&gt;10,IF(AND(ISNUMBER('Test Sample Data'!H51),'Test Sample Data'!H51&lt;37,'Test Sample Data'!H51&gt;0),'Test Sample Data'!H51,37),"")</f>
        <v/>
      </c>
      <c r="W51" s="70" t="str">
        <f>IF(SUM('Test Sample Data'!I$3:I$98)&gt;10,IF(AND(ISNUMBER('Test Sample Data'!I51),'Test Sample Data'!I51&lt;37,'Test Sample Data'!I51&gt;0),'Test Sample Data'!I51,37),"")</f>
        <v/>
      </c>
      <c r="X51" s="70" t="str">
        <f>IF(SUM('Test Sample Data'!J$3:J$98)&gt;10,IF(AND(ISNUMBER('Test Sample Data'!J51),'Test Sample Data'!J51&lt;37,'Test Sample Data'!J51&gt;0),'Test Sample Data'!J51,37),"")</f>
        <v/>
      </c>
      <c r="Y51" s="70" t="str">
        <f>IF(SUM('Test Sample Data'!K$3:K$98)&gt;10,IF(AND(ISNUMBER('Test Sample Data'!K51),'Test Sample Data'!K51&lt;37,'Test Sample Data'!K51&gt;0),'Test Sample Data'!K51,37),"")</f>
        <v/>
      </c>
      <c r="Z51" s="70" t="str">
        <f>IF(SUM('Test Sample Data'!L$3:L$98)&gt;10,IF(AND(ISNUMBER('Test Sample Data'!L51),'Test Sample Data'!L51&lt;37,'Test Sample Data'!L51&gt;0),'Test Sample Data'!L51,37),"")</f>
        <v/>
      </c>
      <c r="AA51" s="54">
        <f>IF(ISERROR(AVERAGE(Calculations!Q51:Z51)),"",AVERAGE(Calculations!Q51:Z51))</f>
        <v>37</v>
      </c>
      <c r="AB51" s="54" t="str">
        <f>IF(ISERROR(STDEV(Calculations!Q51:Z51)),"",IF(COUNT(Calculations!Q51:Z51)&lt;3,"N/A",STDEV(Calculations!Q51:Z51)))</f>
        <v/>
      </c>
      <c r="AC51" s="71" t="s">
        <v>48</v>
      </c>
      <c r="AD51" s="72" t="str">
        <f>'Array Table'!B50</f>
        <v>OXA-10 Group</v>
      </c>
      <c r="AE51" s="70">
        <f t="shared" si="27"/>
        <v>8.8333333333333321</v>
      </c>
      <c r="AF51" s="70">
        <f t="shared" si="28"/>
        <v>6.8333333333333321</v>
      </c>
      <c r="AG51" s="70">
        <f t="shared" si="29"/>
        <v>9.1666666666666679</v>
      </c>
      <c r="AH51" s="70" t="str">
        <f t="shared" si="30"/>
        <v/>
      </c>
      <c r="AI51" s="70" t="str">
        <f t="shared" si="31"/>
        <v/>
      </c>
      <c r="AJ51" s="70" t="str">
        <f t="shared" si="32"/>
        <v/>
      </c>
      <c r="AK51" s="70" t="str">
        <f t="shared" si="33"/>
        <v/>
      </c>
      <c r="AL51" s="70" t="str">
        <f t="shared" si="34"/>
        <v/>
      </c>
      <c r="AM51" s="70" t="str">
        <f t="shared" si="35"/>
        <v/>
      </c>
      <c r="AN51" s="70" t="str">
        <f t="shared" si="36"/>
        <v/>
      </c>
      <c r="AO51" s="70">
        <f t="shared" si="12"/>
        <v>8.2777777777777768</v>
      </c>
      <c r="AP51" s="71" t="s">
        <v>48</v>
      </c>
      <c r="AQ51" s="70">
        <f t="shared" si="13"/>
        <v>6.1699999999999982</v>
      </c>
      <c r="AR51" s="70" t="str">
        <f t="shared" si="14"/>
        <v/>
      </c>
      <c r="AS51" s="70" t="str">
        <f t="shared" si="15"/>
        <v/>
      </c>
      <c r="AT51" s="70" t="str">
        <f t="shared" si="16"/>
        <v/>
      </c>
      <c r="AU51" s="70" t="str">
        <f t="shared" si="17"/>
        <v/>
      </c>
      <c r="AV51" s="70" t="str">
        <f t="shared" si="18"/>
        <v/>
      </c>
      <c r="AW51" s="70" t="str">
        <f t="shared" si="19"/>
        <v/>
      </c>
      <c r="AX51" s="70" t="str">
        <f t="shared" si="20"/>
        <v/>
      </c>
      <c r="AY51" s="70" t="str">
        <f t="shared" si="21"/>
        <v/>
      </c>
      <c r="AZ51" s="70" t="str">
        <f t="shared" si="22"/>
        <v/>
      </c>
      <c r="BA51" s="70">
        <f t="shared" si="23"/>
        <v>6.1699999999999982</v>
      </c>
      <c r="BB51" s="71" t="s">
        <v>48</v>
      </c>
      <c r="BC51" s="72" t="str">
        <f>'Array Table'!B50</f>
        <v>OXA-10 Group</v>
      </c>
      <c r="BD51" s="73">
        <f t="shared" si="37"/>
        <v>4.3102686066986955</v>
      </c>
      <c r="BE51" s="74">
        <f t="shared" si="24"/>
        <v>4.3102686066986955</v>
      </c>
      <c r="BF51" s="73">
        <f t="shared" si="25"/>
        <v>0.63450433530508044</v>
      </c>
    </row>
    <row r="52" spans="1:58" x14ac:dyDescent="0.25">
      <c r="A52" s="71" t="s">
        <v>49</v>
      </c>
      <c r="B52" s="72" t="str">
        <f>'Array Table'!B51</f>
        <v>OXA-18</v>
      </c>
      <c r="C52" s="70">
        <f>IF(SUM('Control Sample Data'!C$3:C$98)&gt;10,IF(AND(ISNUMBER('Control Sample Data'!C52),'Control Sample Data'!C52&lt;37,'Control Sample Data'!C52&gt;0),'Control Sample Data'!C52,37),"")</f>
        <v>37</v>
      </c>
      <c r="D52" s="70">
        <f>IF(SUM('Control Sample Data'!D$3:D$98)&gt;10,IF(AND(ISNUMBER('Control Sample Data'!D52),'Control Sample Data'!D52&lt;37,'Control Sample Data'!D52&gt;0),'Control Sample Data'!D52,37),"")</f>
        <v>37</v>
      </c>
      <c r="E52" s="70">
        <f>IF(SUM('Control Sample Data'!E$3:E$98)&gt;10,IF(AND(ISNUMBER('Control Sample Data'!E52),'Control Sample Data'!E52&lt;37,'Control Sample Data'!E52&gt;0),'Control Sample Data'!E52,37),"")</f>
        <v>37</v>
      </c>
      <c r="F52" s="70" t="str">
        <f>IF(SUM('Control Sample Data'!F$3:F$98)&gt;10,IF(AND(ISNUMBER('Control Sample Data'!F52),'Control Sample Data'!F52&lt;37,'Control Sample Data'!F52&gt;0),'Control Sample Data'!F52,37),"")</f>
        <v/>
      </c>
      <c r="G52" s="70" t="str">
        <f>IF(SUM('Control Sample Data'!G$3:G$98)&gt;10,IF(AND(ISNUMBER('Control Sample Data'!G52),'Control Sample Data'!G52&lt;37,'Control Sample Data'!G52&gt;0),'Control Sample Data'!G52,37),"")</f>
        <v/>
      </c>
      <c r="H52" s="70" t="str">
        <f>IF(SUM('Control Sample Data'!H$3:H$98)&gt;10,IF(AND(ISNUMBER('Control Sample Data'!H52),'Control Sample Data'!H52&lt;37,'Control Sample Data'!H52&gt;0),'Control Sample Data'!H52,37),"")</f>
        <v/>
      </c>
      <c r="I52" s="70" t="str">
        <f>IF(SUM('Control Sample Data'!I$3:I$98)&gt;10,IF(AND(ISNUMBER('Control Sample Data'!I52),'Control Sample Data'!I52&lt;37,'Control Sample Data'!I52&gt;0),'Control Sample Data'!I52,37),"")</f>
        <v/>
      </c>
      <c r="J52" s="70" t="str">
        <f>IF(SUM('Control Sample Data'!J$3:J$98)&gt;10,IF(AND(ISNUMBER('Control Sample Data'!J52),'Control Sample Data'!J52&lt;37,'Control Sample Data'!J52&gt;0),'Control Sample Data'!J52,37),"")</f>
        <v/>
      </c>
      <c r="K52" s="70" t="str">
        <f>IF(SUM('Control Sample Data'!K$3:K$98)&gt;10,IF(AND(ISNUMBER('Control Sample Data'!K52),'Control Sample Data'!K52&lt;37,'Control Sample Data'!K52&gt;0),'Control Sample Data'!K52,37),"")</f>
        <v/>
      </c>
      <c r="L52" s="70" t="str">
        <f>IF(SUM('Control Sample Data'!L$3:L$98)&gt;10,IF(AND(ISNUMBER('Control Sample Data'!L52),'Control Sample Data'!L52&lt;37,'Control Sample Data'!L52&gt;0),'Control Sample Data'!L52,37),"")</f>
        <v/>
      </c>
      <c r="M52" s="54">
        <f>IF(ISERROR(AVERAGE(Calculations!C52:L52)),"",AVERAGE(Calculations!C52:L52))</f>
        <v>37</v>
      </c>
      <c r="N52" s="54">
        <f>IF(ISERROR(STDEV(Calculations!C52:L52)),"",IF(COUNT(Calculations!C52:L52)&lt;3,"N/A",STDEV(Calculations!C52:L52)))</f>
        <v>0</v>
      </c>
      <c r="O52" s="71" t="s">
        <v>49</v>
      </c>
      <c r="P52" s="72" t="str">
        <f>'Array Table'!B51</f>
        <v>OXA-18</v>
      </c>
      <c r="Q52" s="70">
        <f>IF(SUM('Test Sample Data'!C$3:C$98)&gt;10,IF(AND(ISNUMBER('Test Sample Data'!C52),'Test Sample Data'!C52&lt;37,'Test Sample Data'!C52&gt;0),'Test Sample Data'!C52,37),"")</f>
        <v>37</v>
      </c>
      <c r="R52" s="70" t="str">
        <f>IF(SUM('Test Sample Data'!D$3:D$98)&gt;10,IF(AND(ISNUMBER('Test Sample Data'!D52),'Test Sample Data'!D52&lt;37,'Test Sample Data'!D52&gt;0),'Test Sample Data'!D52,37),"")</f>
        <v/>
      </c>
      <c r="S52" s="70" t="str">
        <f>IF(SUM('Test Sample Data'!E$3:E$98)&gt;10,IF(AND(ISNUMBER('Test Sample Data'!E52),'Test Sample Data'!E52&lt;37,'Test Sample Data'!E52&gt;0),'Test Sample Data'!E52,37),"")</f>
        <v/>
      </c>
      <c r="T52" s="70" t="str">
        <f>IF(SUM('Test Sample Data'!F$3:F$98)&gt;10,IF(AND(ISNUMBER('Test Sample Data'!F52),'Test Sample Data'!F52&lt;37,'Test Sample Data'!F52&gt;0),'Test Sample Data'!F52,37),"")</f>
        <v/>
      </c>
      <c r="U52" s="70" t="str">
        <f>IF(SUM('Test Sample Data'!G$3:G$98)&gt;10,IF(AND(ISNUMBER('Test Sample Data'!G52),'Test Sample Data'!G52&lt;37,'Test Sample Data'!G52&gt;0),'Test Sample Data'!G52,37),"")</f>
        <v/>
      </c>
      <c r="V52" s="70" t="str">
        <f>IF(SUM('Test Sample Data'!H$3:H$98)&gt;10,IF(AND(ISNUMBER('Test Sample Data'!H52),'Test Sample Data'!H52&lt;37,'Test Sample Data'!H52&gt;0),'Test Sample Data'!H52,37),"")</f>
        <v/>
      </c>
      <c r="W52" s="70" t="str">
        <f>IF(SUM('Test Sample Data'!I$3:I$98)&gt;10,IF(AND(ISNUMBER('Test Sample Data'!I52),'Test Sample Data'!I52&lt;37,'Test Sample Data'!I52&gt;0),'Test Sample Data'!I52,37),"")</f>
        <v/>
      </c>
      <c r="X52" s="70" t="str">
        <f>IF(SUM('Test Sample Data'!J$3:J$98)&gt;10,IF(AND(ISNUMBER('Test Sample Data'!J52),'Test Sample Data'!J52&lt;37,'Test Sample Data'!J52&gt;0),'Test Sample Data'!J52,37),"")</f>
        <v/>
      </c>
      <c r="Y52" s="70" t="str">
        <f>IF(SUM('Test Sample Data'!K$3:K$98)&gt;10,IF(AND(ISNUMBER('Test Sample Data'!K52),'Test Sample Data'!K52&lt;37,'Test Sample Data'!K52&gt;0),'Test Sample Data'!K52,37),"")</f>
        <v/>
      </c>
      <c r="Z52" s="70" t="str">
        <f>IF(SUM('Test Sample Data'!L$3:L$98)&gt;10,IF(AND(ISNUMBER('Test Sample Data'!L52),'Test Sample Data'!L52&lt;37,'Test Sample Data'!L52&gt;0),'Test Sample Data'!L52,37),"")</f>
        <v/>
      </c>
      <c r="AA52" s="54">
        <f>IF(ISERROR(AVERAGE(Calculations!Q52:Z52)),"",AVERAGE(Calculations!Q52:Z52))</f>
        <v>37</v>
      </c>
      <c r="AB52" s="54" t="str">
        <f>IF(ISERROR(STDEV(Calculations!Q52:Z52)),"",IF(COUNT(Calculations!Q52:Z52)&lt;3,"N/A",STDEV(Calculations!Q52:Z52)))</f>
        <v/>
      </c>
      <c r="AC52" s="71" t="s">
        <v>49</v>
      </c>
      <c r="AD52" s="72" t="str">
        <f>'Array Table'!B51</f>
        <v>OXA-18</v>
      </c>
      <c r="AE52" s="70">
        <f t="shared" si="27"/>
        <v>8.8333333333333321</v>
      </c>
      <c r="AF52" s="70">
        <f t="shared" si="28"/>
        <v>6.8333333333333321</v>
      </c>
      <c r="AG52" s="70">
        <f t="shared" si="29"/>
        <v>9.1666666666666679</v>
      </c>
      <c r="AH52" s="70" t="str">
        <f t="shared" si="30"/>
        <v/>
      </c>
      <c r="AI52" s="70" t="str">
        <f t="shared" si="31"/>
        <v/>
      </c>
      <c r="AJ52" s="70" t="str">
        <f t="shared" si="32"/>
        <v/>
      </c>
      <c r="AK52" s="70" t="str">
        <f t="shared" si="33"/>
        <v/>
      </c>
      <c r="AL52" s="70" t="str">
        <f t="shared" si="34"/>
        <v/>
      </c>
      <c r="AM52" s="70" t="str">
        <f t="shared" si="35"/>
        <v/>
      </c>
      <c r="AN52" s="70" t="str">
        <f t="shared" si="36"/>
        <v/>
      </c>
      <c r="AO52" s="70">
        <f t="shared" si="12"/>
        <v>8.2777777777777768</v>
      </c>
      <c r="AP52" s="71" t="s">
        <v>49</v>
      </c>
      <c r="AQ52" s="70">
        <f t="shared" si="13"/>
        <v>6.1699999999999982</v>
      </c>
      <c r="AR52" s="70" t="str">
        <f t="shared" si="14"/>
        <v/>
      </c>
      <c r="AS52" s="70" t="str">
        <f t="shared" si="15"/>
        <v/>
      </c>
      <c r="AT52" s="70" t="str">
        <f t="shared" si="16"/>
        <v/>
      </c>
      <c r="AU52" s="70" t="str">
        <f t="shared" si="17"/>
        <v/>
      </c>
      <c r="AV52" s="70" t="str">
        <f t="shared" si="18"/>
        <v/>
      </c>
      <c r="AW52" s="70" t="str">
        <f t="shared" si="19"/>
        <v/>
      </c>
      <c r="AX52" s="70" t="str">
        <f t="shared" si="20"/>
        <v/>
      </c>
      <c r="AY52" s="70" t="str">
        <f t="shared" si="21"/>
        <v/>
      </c>
      <c r="AZ52" s="70" t="str">
        <f t="shared" si="22"/>
        <v/>
      </c>
      <c r="BA52" s="70">
        <f t="shared" si="23"/>
        <v>6.1699999999999982</v>
      </c>
      <c r="BB52" s="71" t="s">
        <v>49</v>
      </c>
      <c r="BC52" s="72" t="str">
        <f>'Array Table'!B51</f>
        <v>OXA-18</v>
      </c>
      <c r="BD52" s="73">
        <f t="shared" si="37"/>
        <v>4.3102686066986955</v>
      </c>
      <c r="BE52" s="74">
        <f t="shared" si="24"/>
        <v>4.3102686066986955</v>
      </c>
      <c r="BF52" s="73">
        <f t="shared" si="25"/>
        <v>0.63450433530508044</v>
      </c>
    </row>
    <row r="53" spans="1:58" x14ac:dyDescent="0.25">
      <c r="A53" s="71" t="s">
        <v>50</v>
      </c>
      <c r="B53" s="72" t="str">
        <f>'Array Table'!B52</f>
        <v>OXA-2 Group</v>
      </c>
      <c r="C53" s="70">
        <f>IF(SUM('Control Sample Data'!C$3:C$98)&gt;10,IF(AND(ISNUMBER('Control Sample Data'!C53),'Control Sample Data'!C53&lt;37,'Control Sample Data'!C53&gt;0),'Control Sample Data'!C53,37),"")</f>
        <v>37</v>
      </c>
      <c r="D53" s="70">
        <f>IF(SUM('Control Sample Data'!D$3:D$98)&gt;10,IF(AND(ISNUMBER('Control Sample Data'!D53),'Control Sample Data'!D53&lt;37,'Control Sample Data'!D53&gt;0),'Control Sample Data'!D53,37),"")</f>
        <v>37</v>
      </c>
      <c r="E53" s="70">
        <f>IF(SUM('Control Sample Data'!E$3:E$98)&gt;10,IF(AND(ISNUMBER('Control Sample Data'!E53),'Control Sample Data'!E53&lt;37,'Control Sample Data'!E53&gt;0),'Control Sample Data'!E53,37),"")</f>
        <v>37</v>
      </c>
      <c r="F53" s="70" t="str">
        <f>IF(SUM('Control Sample Data'!F$3:F$98)&gt;10,IF(AND(ISNUMBER('Control Sample Data'!F53),'Control Sample Data'!F53&lt;37,'Control Sample Data'!F53&gt;0),'Control Sample Data'!F53,37),"")</f>
        <v/>
      </c>
      <c r="G53" s="70" t="str">
        <f>IF(SUM('Control Sample Data'!G$3:G$98)&gt;10,IF(AND(ISNUMBER('Control Sample Data'!G53),'Control Sample Data'!G53&lt;37,'Control Sample Data'!G53&gt;0),'Control Sample Data'!G53,37),"")</f>
        <v/>
      </c>
      <c r="H53" s="70" t="str">
        <f>IF(SUM('Control Sample Data'!H$3:H$98)&gt;10,IF(AND(ISNUMBER('Control Sample Data'!H53),'Control Sample Data'!H53&lt;37,'Control Sample Data'!H53&gt;0),'Control Sample Data'!H53,37),"")</f>
        <v/>
      </c>
      <c r="I53" s="70" t="str">
        <f>IF(SUM('Control Sample Data'!I$3:I$98)&gt;10,IF(AND(ISNUMBER('Control Sample Data'!I53),'Control Sample Data'!I53&lt;37,'Control Sample Data'!I53&gt;0),'Control Sample Data'!I53,37),"")</f>
        <v/>
      </c>
      <c r="J53" s="70" t="str">
        <f>IF(SUM('Control Sample Data'!J$3:J$98)&gt;10,IF(AND(ISNUMBER('Control Sample Data'!J53),'Control Sample Data'!J53&lt;37,'Control Sample Data'!J53&gt;0),'Control Sample Data'!J53,37),"")</f>
        <v/>
      </c>
      <c r="K53" s="70" t="str">
        <f>IF(SUM('Control Sample Data'!K$3:K$98)&gt;10,IF(AND(ISNUMBER('Control Sample Data'!K53),'Control Sample Data'!K53&lt;37,'Control Sample Data'!K53&gt;0),'Control Sample Data'!K53,37),"")</f>
        <v/>
      </c>
      <c r="L53" s="70" t="str">
        <f>IF(SUM('Control Sample Data'!L$3:L$98)&gt;10,IF(AND(ISNUMBER('Control Sample Data'!L53),'Control Sample Data'!L53&lt;37,'Control Sample Data'!L53&gt;0),'Control Sample Data'!L53,37),"")</f>
        <v/>
      </c>
      <c r="M53" s="54">
        <f>IF(ISERROR(AVERAGE(Calculations!C53:L53)),"",AVERAGE(Calculations!C53:L53))</f>
        <v>37</v>
      </c>
      <c r="N53" s="54">
        <f>IF(ISERROR(STDEV(Calculations!C53:L53)),"",IF(COUNT(Calculations!C53:L53)&lt;3,"N/A",STDEV(Calculations!C53:L53)))</f>
        <v>0</v>
      </c>
      <c r="O53" s="71" t="s">
        <v>50</v>
      </c>
      <c r="P53" s="72" t="str">
        <f>'Array Table'!B52</f>
        <v>OXA-2 Group</v>
      </c>
      <c r="Q53" s="70">
        <f>IF(SUM('Test Sample Data'!C$3:C$98)&gt;10,IF(AND(ISNUMBER('Test Sample Data'!C53),'Test Sample Data'!C53&lt;37,'Test Sample Data'!C53&gt;0),'Test Sample Data'!C53,37),"")</f>
        <v>37</v>
      </c>
      <c r="R53" s="70" t="str">
        <f>IF(SUM('Test Sample Data'!D$3:D$98)&gt;10,IF(AND(ISNUMBER('Test Sample Data'!D53),'Test Sample Data'!D53&lt;37,'Test Sample Data'!D53&gt;0),'Test Sample Data'!D53,37),"")</f>
        <v/>
      </c>
      <c r="S53" s="70" t="str">
        <f>IF(SUM('Test Sample Data'!E$3:E$98)&gt;10,IF(AND(ISNUMBER('Test Sample Data'!E53),'Test Sample Data'!E53&lt;37,'Test Sample Data'!E53&gt;0),'Test Sample Data'!E53,37),"")</f>
        <v/>
      </c>
      <c r="T53" s="70" t="str">
        <f>IF(SUM('Test Sample Data'!F$3:F$98)&gt;10,IF(AND(ISNUMBER('Test Sample Data'!F53),'Test Sample Data'!F53&lt;37,'Test Sample Data'!F53&gt;0),'Test Sample Data'!F53,37),"")</f>
        <v/>
      </c>
      <c r="U53" s="70" t="str">
        <f>IF(SUM('Test Sample Data'!G$3:G$98)&gt;10,IF(AND(ISNUMBER('Test Sample Data'!G53),'Test Sample Data'!G53&lt;37,'Test Sample Data'!G53&gt;0),'Test Sample Data'!G53,37),"")</f>
        <v/>
      </c>
      <c r="V53" s="70" t="str">
        <f>IF(SUM('Test Sample Data'!H$3:H$98)&gt;10,IF(AND(ISNUMBER('Test Sample Data'!H53),'Test Sample Data'!H53&lt;37,'Test Sample Data'!H53&gt;0),'Test Sample Data'!H53,37),"")</f>
        <v/>
      </c>
      <c r="W53" s="70" t="str">
        <f>IF(SUM('Test Sample Data'!I$3:I$98)&gt;10,IF(AND(ISNUMBER('Test Sample Data'!I53),'Test Sample Data'!I53&lt;37,'Test Sample Data'!I53&gt;0),'Test Sample Data'!I53,37),"")</f>
        <v/>
      </c>
      <c r="X53" s="70" t="str">
        <f>IF(SUM('Test Sample Data'!J$3:J$98)&gt;10,IF(AND(ISNUMBER('Test Sample Data'!J53),'Test Sample Data'!J53&lt;37,'Test Sample Data'!J53&gt;0),'Test Sample Data'!J53,37),"")</f>
        <v/>
      </c>
      <c r="Y53" s="70" t="str">
        <f>IF(SUM('Test Sample Data'!K$3:K$98)&gt;10,IF(AND(ISNUMBER('Test Sample Data'!K53),'Test Sample Data'!K53&lt;37,'Test Sample Data'!K53&gt;0),'Test Sample Data'!K53,37),"")</f>
        <v/>
      </c>
      <c r="Z53" s="70" t="str">
        <f>IF(SUM('Test Sample Data'!L$3:L$98)&gt;10,IF(AND(ISNUMBER('Test Sample Data'!L53),'Test Sample Data'!L53&lt;37,'Test Sample Data'!L53&gt;0),'Test Sample Data'!L53,37),"")</f>
        <v/>
      </c>
      <c r="AA53" s="54">
        <f>IF(ISERROR(AVERAGE(Calculations!Q53:Z53)),"",AVERAGE(Calculations!Q53:Z53))</f>
        <v>37</v>
      </c>
      <c r="AB53" s="54" t="str">
        <f>IF(ISERROR(STDEV(Calculations!Q53:Z53)),"",IF(COUNT(Calculations!Q53:Z53)&lt;3,"N/A",STDEV(Calculations!Q53:Z53)))</f>
        <v/>
      </c>
      <c r="AC53" s="71" t="s">
        <v>50</v>
      </c>
      <c r="AD53" s="72" t="str">
        <f>'Array Table'!B52</f>
        <v>OXA-2 Group</v>
      </c>
      <c r="AE53" s="70">
        <f t="shared" si="27"/>
        <v>8.8333333333333321</v>
      </c>
      <c r="AF53" s="70">
        <f t="shared" si="28"/>
        <v>6.8333333333333321</v>
      </c>
      <c r="AG53" s="70">
        <f t="shared" si="29"/>
        <v>9.1666666666666679</v>
      </c>
      <c r="AH53" s="70" t="str">
        <f t="shared" si="30"/>
        <v/>
      </c>
      <c r="AI53" s="70" t="str">
        <f t="shared" si="31"/>
        <v/>
      </c>
      <c r="AJ53" s="70" t="str">
        <f t="shared" si="32"/>
        <v/>
      </c>
      <c r="AK53" s="70" t="str">
        <f t="shared" si="33"/>
        <v/>
      </c>
      <c r="AL53" s="70" t="str">
        <f t="shared" si="34"/>
        <v/>
      </c>
      <c r="AM53" s="70" t="str">
        <f t="shared" si="35"/>
        <v/>
      </c>
      <c r="AN53" s="70" t="str">
        <f t="shared" si="36"/>
        <v/>
      </c>
      <c r="AO53" s="70">
        <f t="shared" si="12"/>
        <v>8.2777777777777768</v>
      </c>
      <c r="AP53" s="71" t="s">
        <v>50</v>
      </c>
      <c r="AQ53" s="70">
        <f t="shared" si="13"/>
        <v>6.1699999999999982</v>
      </c>
      <c r="AR53" s="70" t="str">
        <f t="shared" si="14"/>
        <v/>
      </c>
      <c r="AS53" s="70" t="str">
        <f t="shared" si="15"/>
        <v/>
      </c>
      <c r="AT53" s="70" t="str">
        <f t="shared" si="16"/>
        <v/>
      </c>
      <c r="AU53" s="70" t="str">
        <f t="shared" si="17"/>
        <v/>
      </c>
      <c r="AV53" s="70" t="str">
        <f t="shared" si="18"/>
        <v/>
      </c>
      <c r="AW53" s="70" t="str">
        <f t="shared" si="19"/>
        <v/>
      </c>
      <c r="AX53" s="70" t="str">
        <f t="shared" si="20"/>
        <v/>
      </c>
      <c r="AY53" s="70" t="str">
        <f t="shared" si="21"/>
        <v/>
      </c>
      <c r="AZ53" s="70" t="str">
        <f t="shared" si="22"/>
        <v/>
      </c>
      <c r="BA53" s="70">
        <f t="shared" si="23"/>
        <v>6.1699999999999982</v>
      </c>
      <c r="BB53" s="71" t="s">
        <v>50</v>
      </c>
      <c r="BC53" s="72" t="str">
        <f>'Array Table'!B52</f>
        <v>OXA-2 Group</v>
      </c>
      <c r="BD53" s="73">
        <f t="shared" si="37"/>
        <v>4.3102686066986955</v>
      </c>
      <c r="BE53" s="74">
        <f t="shared" si="24"/>
        <v>4.3102686066986955</v>
      </c>
      <c r="BF53" s="73">
        <f t="shared" si="25"/>
        <v>0.63450433530508044</v>
      </c>
    </row>
    <row r="54" spans="1:58" x14ac:dyDescent="0.25">
      <c r="A54" s="71" t="s">
        <v>51</v>
      </c>
      <c r="B54" s="72" t="str">
        <f>'Array Table'!B53</f>
        <v>OXA-23 Group</v>
      </c>
      <c r="C54" s="70">
        <f>IF(SUM('Control Sample Data'!C$3:C$98)&gt;10,IF(AND(ISNUMBER('Control Sample Data'!C54),'Control Sample Data'!C54&lt;37,'Control Sample Data'!C54&gt;0),'Control Sample Data'!C54,37),"")</f>
        <v>37</v>
      </c>
      <c r="D54" s="70">
        <f>IF(SUM('Control Sample Data'!D$3:D$98)&gt;10,IF(AND(ISNUMBER('Control Sample Data'!D54),'Control Sample Data'!D54&lt;37,'Control Sample Data'!D54&gt;0),'Control Sample Data'!D54,37),"")</f>
        <v>37</v>
      </c>
      <c r="E54" s="70">
        <f>IF(SUM('Control Sample Data'!E$3:E$98)&gt;10,IF(AND(ISNUMBER('Control Sample Data'!E54),'Control Sample Data'!E54&lt;37,'Control Sample Data'!E54&gt;0),'Control Sample Data'!E54,37),"")</f>
        <v>37</v>
      </c>
      <c r="F54" s="70" t="str">
        <f>IF(SUM('Control Sample Data'!F$3:F$98)&gt;10,IF(AND(ISNUMBER('Control Sample Data'!F54),'Control Sample Data'!F54&lt;37,'Control Sample Data'!F54&gt;0),'Control Sample Data'!F54,37),"")</f>
        <v/>
      </c>
      <c r="G54" s="70" t="str">
        <f>IF(SUM('Control Sample Data'!G$3:G$98)&gt;10,IF(AND(ISNUMBER('Control Sample Data'!G54),'Control Sample Data'!G54&lt;37,'Control Sample Data'!G54&gt;0),'Control Sample Data'!G54,37),"")</f>
        <v/>
      </c>
      <c r="H54" s="70" t="str">
        <f>IF(SUM('Control Sample Data'!H$3:H$98)&gt;10,IF(AND(ISNUMBER('Control Sample Data'!H54),'Control Sample Data'!H54&lt;37,'Control Sample Data'!H54&gt;0),'Control Sample Data'!H54,37),"")</f>
        <v/>
      </c>
      <c r="I54" s="70" t="str">
        <f>IF(SUM('Control Sample Data'!I$3:I$98)&gt;10,IF(AND(ISNUMBER('Control Sample Data'!I54),'Control Sample Data'!I54&lt;37,'Control Sample Data'!I54&gt;0),'Control Sample Data'!I54,37),"")</f>
        <v/>
      </c>
      <c r="J54" s="70" t="str">
        <f>IF(SUM('Control Sample Data'!J$3:J$98)&gt;10,IF(AND(ISNUMBER('Control Sample Data'!J54),'Control Sample Data'!J54&lt;37,'Control Sample Data'!J54&gt;0),'Control Sample Data'!J54,37),"")</f>
        <v/>
      </c>
      <c r="K54" s="70" t="str">
        <f>IF(SUM('Control Sample Data'!K$3:K$98)&gt;10,IF(AND(ISNUMBER('Control Sample Data'!K54),'Control Sample Data'!K54&lt;37,'Control Sample Data'!K54&gt;0),'Control Sample Data'!K54,37),"")</f>
        <v/>
      </c>
      <c r="L54" s="70" t="str">
        <f>IF(SUM('Control Sample Data'!L$3:L$98)&gt;10,IF(AND(ISNUMBER('Control Sample Data'!L54),'Control Sample Data'!L54&lt;37,'Control Sample Data'!L54&gt;0),'Control Sample Data'!L54,37),"")</f>
        <v/>
      </c>
      <c r="M54" s="54">
        <f>IF(ISERROR(AVERAGE(Calculations!C54:L54)),"",AVERAGE(Calculations!C54:L54))</f>
        <v>37</v>
      </c>
      <c r="N54" s="54">
        <f>IF(ISERROR(STDEV(Calculations!C54:L54)),"",IF(COUNT(Calculations!C54:L54)&lt;3,"N/A",STDEV(Calculations!C54:L54)))</f>
        <v>0</v>
      </c>
      <c r="O54" s="71" t="s">
        <v>51</v>
      </c>
      <c r="P54" s="72" t="str">
        <f>'Array Table'!B53</f>
        <v>OXA-23 Group</v>
      </c>
      <c r="Q54" s="70">
        <f>IF(SUM('Test Sample Data'!C$3:C$98)&gt;10,IF(AND(ISNUMBER('Test Sample Data'!C54),'Test Sample Data'!C54&lt;37,'Test Sample Data'!C54&gt;0),'Test Sample Data'!C54,37),"")</f>
        <v>37</v>
      </c>
      <c r="R54" s="70" t="str">
        <f>IF(SUM('Test Sample Data'!D$3:D$98)&gt;10,IF(AND(ISNUMBER('Test Sample Data'!D54),'Test Sample Data'!D54&lt;37,'Test Sample Data'!D54&gt;0),'Test Sample Data'!D54,37),"")</f>
        <v/>
      </c>
      <c r="S54" s="70" t="str">
        <f>IF(SUM('Test Sample Data'!E$3:E$98)&gt;10,IF(AND(ISNUMBER('Test Sample Data'!E54),'Test Sample Data'!E54&lt;37,'Test Sample Data'!E54&gt;0),'Test Sample Data'!E54,37),"")</f>
        <v/>
      </c>
      <c r="T54" s="70" t="str">
        <f>IF(SUM('Test Sample Data'!F$3:F$98)&gt;10,IF(AND(ISNUMBER('Test Sample Data'!F54),'Test Sample Data'!F54&lt;37,'Test Sample Data'!F54&gt;0),'Test Sample Data'!F54,37),"")</f>
        <v/>
      </c>
      <c r="U54" s="70" t="str">
        <f>IF(SUM('Test Sample Data'!G$3:G$98)&gt;10,IF(AND(ISNUMBER('Test Sample Data'!G54),'Test Sample Data'!G54&lt;37,'Test Sample Data'!G54&gt;0),'Test Sample Data'!G54,37),"")</f>
        <v/>
      </c>
      <c r="V54" s="70" t="str">
        <f>IF(SUM('Test Sample Data'!H$3:H$98)&gt;10,IF(AND(ISNUMBER('Test Sample Data'!H54),'Test Sample Data'!H54&lt;37,'Test Sample Data'!H54&gt;0),'Test Sample Data'!H54,37),"")</f>
        <v/>
      </c>
      <c r="W54" s="70" t="str">
        <f>IF(SUM('Test Sample Data'!I$3:I$98)&gt;10,IF(AND(ISNUMBER('Test Sample Data'!I54),'Test Sample Data'!I54&lt;37,'Test Sample Data'!I54&gt;0),'Test Sample Data'!I54,37),"")</f>
        <v/>
      </c>
      <c r="X54" s="70" t="str">
        <f>IF(SUM('Test Sample Data'!J$3:J$98)&gt;10,IF(AND(ISNUMBER('Test Sample Data'!J54),'Test Sample Data'!J54&lt;37,'Test Sample Data'!J54&gt;0),'Test Sample Data'!J54,37),"")</f>
        <v/>
      </c>
      <c r="Y54" s="70" t="str">
        <f>IF(SUM('Test Sample Data'!K$3:K$98)&gt;10,IF(AND(ISNUMBER('Test Sample Data'!K54),'Test Sample Data'!K54&lt;37,'Test Sample Data'!K54&gt;0),'Test Sample Data'!K54,37),"")</f>
        <v/>
      </c>
      <c r="Z54" s="70" t="str">
        <f>IF(SUM('Test Sample Data'!L$3:L$98)&gt;10,IF(AND(ISNUMBER('Test Sample Data'!L54),'Test Sample Data'!L54&lt;37,'Test Sample Data'!L54&gt;0),'Test Sample Data'!L54,37),"")</f>
        <v/>
      </c>
      <c r="AA54" s="54">
        <f>IF(ISERROR(AVERAGE(Calculations!Q54:Z54)),"",AVERAGE(Calculations!Q54:Z54))</f>
        <v>37</v>
      </c>
      <c r="AB54" s="54" t="str">
        <f>IF(ISERROR(STDEV(Calculations!Q54:Z54)),"",IF(COUNT(Calculations!Q54:Z54)&lt;3,"N/A",STDEV(Calculations!Q54:Z54)))</f>
        <v/>
      </c>
      <c r="AC54" s="71" t="s">
        <v>51</v>
      </c>
      <c r="AD54" s="72" t="str">
        <f>'Array Table'!B53</f>
        <v>OXA-23 Group</v>
      </c>
      <c r="AE54" s="70">
        <f t="shared" si="27"/>
        <v>8.8333333333333321</v>
      </c>
      <c r="AF54" s="70">
        <f t="shared" si="28"/>
        <v>6.8333333333333321</v>
      </c>
      <c r="AG54" s="70">
        <f t="shared" si="29"/>
        <v>9.1666666666666679</v>
      </c>
      <c r="AH54" s="70" t="str">
        <f t="shared" si="30"/>
        <v/>
      </c>
      <c r="AI54" s="70" t="str">
        <f t="shared" si="31"/>
        <v/>
      </c>
      <c r="AJ54" s="70" t="str">
        <f t="shared" si="32"/>
        <v/>
      </c>
      <c r="AK54" s="70" t="str">
        <f t="shared" si="33"/>
        <v/>
      </c>
      <c r="AL54" s="70" t="str">
        <f t="shared" si="34"/>
        <v/>
      </c>
      <c r="AM54" s="70" t="str">
        <f t="shared" si="35"/>
        <v/>
      </c>
      <c r="AN54" s="70" t="str">
        <f t="shared" si="36"/>
        <v/>
      </c>
      <c r="AO54" s="70">
        <f t="shared" si="12"/>
        <v>8.2777777777777768</v>
      </c>
      <c r="AP54" s="71" t="s">
        <v>51</v>
      </c>
      <c r="AQ54" s="70">
        <f t="shared" si="13"/>
        <v>6.1699999999999982</v>
      </c>
      <c r="AR54" s="70" t="str">
        <f t="shared" si="14"/>
        <v/>
      </c>
      <c r="AS54" s="70" t="str">
        <f t="shared" si="15"/>
        <v/>
      </c>
      <c r="AT54" s="70" t="str">
        <f t="shared" si="16"/>
        <v/>
      </c>
      <c r="AU54" s="70" t="str">
        <f t="shared" si="17"/>
        <v/>
      </c>
      <c r="AV54" s="70" t="str">
        <f t="shared" si="18"/>
        <v/>
      </c>
      <c r="AW54" s="70" t="str">
        <f t="shared" si="19"/>
        <v/>
      </c>
      <c r="AX54" s="70" t="str">
        <f t="shared" si="20"/>
        <v/>
      </c>
      <c r="AY54" s="70" t="str">
        <f t="shared" si="21"/>
        <v/>
      </c>
      <c r="AZ54" s="70" t="str">
        <f t="shared" si="22"/>
        <v/>
      </c>
      <c r="BA54" s="70">
        <f t="shared" si="23"/>
        <v>6.1699999999999982</v>
      </c>
      <c r="BB54" s="71" t="s">
        <v>51</v>
      </c>
      <c r="BC54" s="72" t="str">
        <f>'Array Table'!B53</f>
        <v>OXA-23 Group</v>
      </c>
      <c r="BD54" s="73">
        <f t="shared" si="37"/>
        <v>4.3102686066986955</v>
      </c>
      <c r="BE54" s="74">
        <f t="shared" si="24"/>
        <v>4.3102686066986955</v>
      </c>
      <c r="BF54" s="73">
        <f t="shared" si="25"/>
        <v>0.63450433530508044</v>
      </c>
    </row>
    <row r="55" spans="1:58" x14ac:dyDescent="0.25">
      <c r="A55" s="71" t="s">
        <v>52</v>
      </c>
      <c r="B55" s="72" t="str">
        <f>'Array Table'!B54</f>
        <v>OXA-24 Group</v>
      </c>
      <c r="C55" s="70">
        <f>IF(SUM('Control Sample Data'!C$3:C$98)&gt;10,IF(AND(ISNUMBER('Control Sample Data'!C55),'Control Sample Data'!C55&lt;37,'Control Sample Data'!C55&gt;0),'Control Sample Data'!C55,37),"")</f>
        <v>37</v>
      </c>
      <c r="D55" s="70">
        <f>IF(SUM('Control Sample Data'!D$3:D$98)&gt;10,IF(AND(ISNUMBER('Control Sample Data'!D55),'Control Sample Data'!D55&lt;37,'Control Sample Data'!D55&gt;0),'Control Sample Data'!D55,37),"")</f>
        <v>37</v>
      </c>
      <c r="E55" s="70">
        <f>IF(SUM('Control Sample Data'!E$3:E$98)&gt;10,IF(AND(ISNUMBER('Control Sample Data'!E55),'Control Sample Data'!E55&lt;37,'Control Sample Data'!E55&gt;0),'Control Sample Data'!E55,37),"")</f>
        <v>37</v>
      </c>
      <c r="F55" s="70" t="str">
        <f>IF(SUM('Control Sample Data'!F$3:F$98)&gt;10,IF(AND(ISNUMBER('Control Sample Data'!F55),'Control Sample Data'!F55&lt;37,'Control Sample Data'!F55&gt;0),'Control Sample Data'!F55,37),"")</f>
        <v/>
      </c>
      <c r="G55" s="70" t="str">
        <f>IF(SUM('Control Sample Data'!G$3:G$98)&gt;10,IF(AND(ISNUMBER('Control Sample Data'!G55),'Control Sample Data'!G55&lt;37,'Control Sample Data'!G55&gt;0),'Control Sample Data'!G55,37),"")</f>
        <v/>
      </c>
      <c r="H55" s="70" t="str">
        <f>IF(SUM('Control Sample Data'!H$3:H$98)&gt;10,IF(AND(ISNUMBER('Control Sample Data'!H55),'Control Sample Data'!H55&lt;37,'Control Sample Data'!H55&gt;0),'Control Sample Data'!H55,37),"")</f>
        <v/>
      </c>
      <c r="I55" s="70" t="str">
        <f>IF(SUM('Control Sample Data'!I$3:I$98)&gt;10,IF(AND(ISNUMBER('Control Sample Data'!I55),'Control Sample Data'!I55&lt;37,'Control Sample Data'!I55&gt;0),'Control Sample Data'!I55,37),"")</f>
        <v/>
      </c>
      <c r="J55" s="70" t="str">
        <f>IF(SUM('Control Sample Data'!J$3:J$98)&gt;10,IF(AND(ISNUMBER('Control Sample Data'!J55),'Control Sample Data'!J55&lt;37,'Control Sample Data'!J55&gt;0),'Control Sample Data'!J55,37),"")</f>
        <v/>
      </c>
      <c r="K55" s="70" t="str">
        <f>IF(SUM('Control Sample Data'!K$3:K$98)&gt;10,IF(AND(ISNUMBER('Control Sample Data'!K55),'Control Sample Data'!K55&lt;37,'Control Sample Data'!K55&gt;0),'Control Sample Data'!K55,37),"")</f>
        <v/>
      </c>
      <c r="L55" s="70" t="str">
        <f>IF(SUM('Control Sample Data'!L$3:L$98)&gt;10,IF(AND(ISNUMBER('Control Sample Data'!L55),'Control Sample Data'!L55&lt;37,'Control Sample Data'!L55&gt;0),'Control Sample Data'!L55,37),"")</f>
        <v/>
      </c>
      <c r="M55" s="54">
        <f>IF(ISERROR(AVERAGE(Calculations!C55:L55)),"",AVERAGE(Calculations!C55:L55))</f>
        <v>37</v>
      </c>
      <c r="N55" s="54">
        <f>IF(ISERROR(STDEV(Calculations!C55:L55)),"",IF(COUNT(Calculations!C55:L55)&lt;3,"N/A",STDEV(Calculations!C55:L55)))</f>
        <v>0</v>
      </c>
      <c r="O55" s="71" t="s">
        <v>52</v>
      </c>
      <c r="P55" s="72" t="str">
        <f>'Array Table'!B54</f>
        <v>OXA-24 Group</v>
      </c>
      <c r="Q55" s="70">
        <f>IF(SUM('Test Sample Data'!C$3:C$98)&gt;10,IF(AND(ISNUMBER('Test Sample Data'!C55),'Test Sample Data'!C55&lt;37,'Test Sample Data'!C55&gt;0),'Test Sample Data'!C55,37),"")</f>
        <v>37</v>
      </c>
      <c r="R55" s="70" t="str">
        <f>IF(SUM('Test Sample Data'!D$3:D$98)&gt;10,IF(AND(ISNUMBER('Test Sample Data'!D55),'Test Sample Data'!D55&lt;37,'Test Sample Data'!D55&gt;0),'Test Sample Data'!D55,37),"")</f>
        <v/>
      </c>
      <c r="S55" s="70" t="str">
        <f>IF(SUM('Test Sample Data'!E$3:E$98)&gt;10,IF(AND(ISNUMBER('Test Sample Data'!E55),'Test Sample Data'!E55&lt;37,'Test Sample Data'!E55&gt;0),'Test Sample Data'!E55,37),"")</f>
        <v/>
      </c>
      <c r="T55" s="70" t="str">
        <f>IF(SUM('Test Sample Data'!F$3:F$98)&gt;10,IF(AND(ISNUMBER('Test Sample Data'!F55),'Test Sample Data'!F55&lt;37,'Test Sample Data'!F55&gt;0),'Test Sample Data'!F55,37),"")</f>
        <v/>
      </c>
      <c r="U55" s="70" t="str">
        <f>IF(SUM('Test Sample Data'!G$3:G$98)&gt;10,IF(AND(ISNUMBER('Test Sample Data'!G55),'Test Sample Data'!G55&lt;37,'Test Sample Data'!G55&gt;0),'Test Sample Data'!G55,37),"")</f>
        <v/>
      </c>
      <c r="V55" s="70" t="str">
        <f>IF(SUM('Test Sample Data'!H$3:H$98)&gt;10,IF(AND(ISNUMBER('Test Sample Data'!H55),'Test Sample Data'!H55&lt;37,'Test Sample Data'!H55&gt;0),'Test Sample Data'!H55,37),"")</f>
        <v/>
      </c>
      <c r="W55" s="70" t="str">
        <f>IF(SUM('Test Sample Data'!I$3:I$98)&gt;10,IF(AND(ISNUMBER('Test Sample Data'!I55),'Test Sample Data'!I55&lt;37,'Test Sample Data'!I55&gt;0),'Test Sample Data'!I55,37),"")</f>
        <v/>
      </c>
      <c r="X55" s="70" t="str">
        <f>IF(SUM('Test Sample Data'!J$3:J$98)&gt;10,IF(AND(ISNUMBER('Test Sample Data'!J55),'Test Sample Data'!J55&lt;37,'Test Sample Data'!J55&gt;0),'Test Sample Data'!J55,37),"")</f>
        <v/>
      </c>
      <c r="Y55" s="70" t="str">
        <f>IF(SUM('Test Sample Data'!K$3:K$98)&gt;10,IF(AND(ISNUMBER('Test Sample Data'!K55),'Test Sample Data'!K55&lt;37,'Test Sample Data'!K55&gt;0),'Test Sample Data'!K55,37),"")</f>
        <v/>
      </c>
      <c r="Z55" s="70" t="str">
        <f>IF(SUM('Test Sample Data'!L$3:L$98)&gt;10,IF(AND(ISNUMBER('Test Sample Data'!L55),'Test Sample Data'!L55&lt;37,'Test Sample Data'!L55&gt;0),'Test Sample Data'!L55,37),"")</f>
        <v/>
      </c>
      <c r="AA55" s="54">
        <f>IF(ISERROR(AVERAGE(Calculations!Q55:Z55)),"",AVERAGE(Calculations!Q55:Z55))</f>
        <v>37</v>
      </c>
      <c r="AB55" s="54" t="str">
        <f>IF(ISERROR(STDEV(Calculations!Q55:Z55)),"",IF(COUNT(Calculations!Q55:Z55)&lt;3,"N/A",STDEV(Calculations!Q55:Z55)))</f>
        <v/>
      </c>
      <c r="AC55" s="71" t="s">
        <v>52</v>
      </c>
      <c r="AD55" s="72" t="str">
        <f>'Array Table'!B54</f>
        <v>OXA-24 Group</v>
      </c>
      <c r="AE55" s="70">
        <f t="shared" si="27"/>
        <v>8.8333333333333321</v>
      </c>
      <c r="AF55" s="70">
        <f t="shared" si="28"/>
        <v>6.8333333333333321</v>
      </c>
      <c r="AG55" s="70">
        <f t="shared" si="29"/>
        <v>9.1666666666666679</v>
      </c>
      <c r="AH55" s="70" t="str">
        <f t="shared" si="30"/>
        <v/>
      </c>
      <c r="AI55" s="70" t="str">
        <f t="shared" si="31"/>
        <v/>
      </c>
      <c r="AJ55" s="70" t="str">
        <f t="shared" si="32"/>
        <v/>
      </c>
      <c r="AK55" s="70" t="str">
        <f t="shared" si="33"/>
        <v/>
      </c>
      <c r="AL55" s="70" t="str">
        <f t="shared" si="34"/>
        <v/>
      </c>
      <c r="AM55" s="70" t="str">
        <f t="shared" si="35"/>
        <v/>
      </c>
      <c r="AN55" s="70" t="str">
        <f t="shared" si="36"/>
        <v/>
      </c>
      <c r="AO55" s="70">
        <f t="shared" si="12"/>
        <v>8.2777777777777768</v>
      </c>
      <c r="AP55" s="71" t="s">
        <v>52</v>
      </c>
      <c r="AQ55" s="70">
        <f t="shared" si="13"/>
        <v>6.1699999999999982</v>
      </c>
      <c r="AR55" s="70" t="str">
        <f t="shared" si="14"/>
        <v/>
      </c>
      <c r="AS55" s="70" t="str">
        <f t="shared" si="15"/>
        <v/>
      </c>
      <c r="AT55" s="70" t="str">
        <f t="shared" si="16"/>
        <v/>
      </c>
      <c r="AU55" s="70" t="str">
        <f t="shared" si="17"/>
        <v/>
      </c>
      <c r="AV55" s="70" t="str">
        <f t="shared" si="18"/>
        <v/>
      </c>
      <c r="AW55" s="70" t="str">
        <f t="shared" si="19"/>
        <v/>
      </c>
      <c r="AX55" s="70" t="str">
        <f t="shared" si="20"/>
        <v/>
      </c>
      <c r="AY55" s="70" t="str">
        <f t="shared" si="21"/>
        <v/>
      </c>
      <c r="AZ55" s="70" t="str">
        <f t="shared" si="22"/>
        <v/>
      </c>
      <c r="BA55" s="70">
        <f t="shared" si="23"/>
        <v>6.1699999999999982</v>
      </c>
      <c r="BB55" s="71" t="s">
        <v>52</v>
      </c>
      <c r="BC55" s="72" t="str">
        <f>'Array Table'!B54</f>
        <v>OXA-24 Group</v>
      </c>
      <c r="BD55" s="73">
        <f t="shared" si="37"/>
        <v>4.3102686066986955</v>
      </c>
      <c r="BE55" s="74">
        <f t="shared" si="24"/>
        <v>4.3102686066986955</v>
      </c>
      <c r="BF55" s="73">
        <f t="shared" si="25"/>
        <v>0.63450433530508044</v>
      </c>
    </row>
    <row r="56" spans="1:58" x14ac:dyDescent="0.25">
      <c r="A56" s="71" t="s">
        <v>53</v>
      </c>
      <c r="B56" s="72" t="str">
        <f>'Array Table'!B55</f>
        <v>OXA-45</v>
      </c>
      <c r="C56" s="70">
        <f>IF(SUM('Control Sample Data'!C$3:C$98)&gt;10,IF(AND(ISNUMBER('Control Sample Data'!C56),'Control Sample Data'!C56&lt;37,'Control Sample Data'!C56&gt;0),'Control Sample Data'!C56,37),"")</f>
        <v>37</v>
      </c>
      <c r="D56" s="70">
        <f>IF(SUM('Control Sample Data'!D$3:D$98)&gt;10,IF(AND(ISNUMBER('Control Sample Data'!D56),'Control Sample Data'!D56&lt;37,'Control Sample Data'!D56&gt;0),'Control Sample Data'!D56,37),"")</f>
        <v>37</v>
      </c>
      <c r="E56" s="70">
        <f>IF(SUM('Control Sample Data'!E$3:E$98)&gt;10,IF(AND(ISNUMBER('Control Sample Data'!E56),'Control Sample Data'!E56&lt;37,'Control Sample Data'!E56&gt;0),'Control Sample Data'!E56,37),"")</f>
        <v>37</v>
      </c>
      <c r="F56" s="70" t="str">
        <f>IF(SUM('Control Sample Data'!F$3:F$98)&gt;10,IF(AND(ISNUMBER('Control Sample Data'!F56),'Control Sample Data'!F56&lt;37,'Control Sample Data'!F56&gt;0),'Control Sample Data'!F56,37),"")</f>
        <v/>
      </c>
      <c r="G56" s="70" t="str">
        <f>IF(SUM('Control Sample Data'!G$3:G$98)&gt;10,IF(AND(ISNUMBER('Control Sample Data'!G56),'Control Sample Data'!G56&lt;37,'Control Sample Data'!G56&gt;0),'Control Sample Data'!G56,37),"")</f>
        <v/>
      </c>
      <c r="H56" s="70" t="str">
        <f>IF(SUM('Control Sample Data'!H$3:H$98)&gt;10,IF(AND(ISNUMBER('Control Sample Data'!H56),'Control Sample Data'!H56&lt;37,'Control Sample Data'!H56&gt;0),'Control Sample Data'!H56,37),"")</f>
        <v/>
      </c>
      <c r="I56" s="70" t="str">
        <f>IF(SUM('Control Sample Data'!I$3:I$98)&gt;10,IF(AND(ISNUMBER('Control Sample Data'!I56),'Control Sample Data'!I56&lt;37,'Control Sample Data'!I56&gt;0),'Control Sample Data'!I56,37),"")</f>
        <v/>
      </c>
      <c r="J56" s="70" t="str">
        <f>IF(SUM('Control Sample Data'!J$3:J$98)&gt;10,IF(AND(ISNUMBER('Control Sample Data'!J56),'Control Sample Data'!J56&lt;37,'Control Sample Data'!J56&gt;0),'Control Sample Data'!J56,37),"")</f>
        <v/>
      </c>
      <c r="K56" s="70" t="str">
        <f>IF(SUM('Control Sample Data'!K$3:K$98)&gt;10,IF(AND(ISNUMBER('Control Sample Data'!K56),'Control Sample Data'!K56&lt;37,'Control Sample Data'!K56&gt;0),'Control Sample Data'!K56,37),"")</f>
        <v/>
      </c>
      <c r="L56" s="70" t="str">
        <f>IF(SUM('Control Sample Data'!L$3:L$98)&gt;10,IF(AND(ISNUMBER('Control Sample Data'!L56),'Control Sample Data'!L56&lt;37,'Control Sample Data'!L56&gt;0),'Control Sample Data'!L56,37),"")</f>
        <v/>
      </c>
      <c r="M56" s="54">
        <f>IF(ISERROR(AVERAGE(Calculations!C56:L56)),"",AVERAGE(Calculations!C56:L56))</f>
        <v>37</v>
      </c>
      <c r="N56" s="54">
        <f>IF(ISERROR(STDEV(Calculations!C56:L56)),"",IF(COUNT(Calculations!C56:L56)&lt;3,"N/A",STDEV(Calculations!C56:L56)))</f>
        <v>0</v>
      </c>
      <c r="O56" s="71" t="s">
        <v>53</v>
      </c>
      <c r="P56" s="72" t="str">
        <f>'Array Table'!B55</f>
        <v>OXA-45</v>
      </c>
      <c r="Q56" s="70">
        <f>IF(SUM('Test Sample Data'!C$3:C$98)&gt;10,IF(AND(ISNUMBER('Test Sample Data'!C56),'Test Sample Data'!C56&lt;37,'Test Sample Data'!C56&gt;0),'Test Sample Data'!C56,37),"")</f>
        <v>37</v>
      </c>
      <c r="R56" s="70" t="str">
        <f>IF(SUM('Test Sample Data'!D$3:D$98)&gt;10,IF(AND(ISNUMBER('Test Sample Data'!D56),'Test Sample Data'!D56&lt;37,'Test Sample Data'!D56&gt;0),'Test Sample Data'!D56,37),"")</f>
        <v/>
      </c>
      <c r="S56" s="70" t="str">
        <f>IF(SUM('Test Sample Data'!E$3:E$98)&gt;10,IF(AND(ISNUMBER('Test Sample Data'!E56),'Test Sample Data'!E56&lt;37,'Test Sample Data'!E56&gt;0),'Test Sample Data'!E56,37),"")</f>
        <v/>
      </c>
      <c r="T56" s="70" t="str">
        <f>IF(SUM('Test Sample Data'!F$3:F$98)&gt;10,IF(AND(ISNUMBER('Test Sample Data'!F56),'Test Sample Data'!F56&lt;37,'Test Sample Data'!F56&gt;0),'Test Sample Data'!F56,37),"")</f>
        <v/>
      </c>
      <c r="U56" s="70" t="str">
        <f>IF(SUM('Test Sample Data'!G$3:G$98)&gt;10,IF(AND(ISNUMBER('Test Sample Data'!G56),'Test Sample Data'!G56&lt;37,'Test Sample Data'!G56&gt;0),'Test Sample Data'!G56,37),"")</f>
        <v/>
      </c>
      <c r="V56" s="70" t="str">
        <f>IF(SUM('Test Sample Data'!H$3:H$98)&gt;10,IF(AND(ISNUMBER('Test Sample Data'!H56),'Test Sample Data'!H56&lt;37,'Test Sample Data'!H56&gt;0),'Test Sample Data'!H56,37),"")</f>
        <v/>
      </c>
      <c r="W56" s="70" t="str">
        <f>IF(SUM('Test Sample Data'!I$3:I$98)&gt;10,IF(AND(ISNUMBER('Test Sample Data'!I56),'Test Sample Data'!I56&lt;37,'Test Sample Data'!I56&gt;0),'Test Sample Data'!I56,37),"")</f>
        <v/>
      </c>
      <c r="X56" s="70" t="str">
        <f>IF(SUM('Test Sample Data'!J$3:J$98)&gt;10,IF(AND(ISNUMBER('Test Sample Data'!J56),'Test Sample Data'!J56&lt;37,'Test Sample Data'!J56&gt;0),'Test Sample Data'!J56,37),"")</f>
        <v/>
      </c>
      <c r="Y56" s="70" t="str">
        <f>IF(SUM('Test Sample Data'!K$3:K$98)&gt;10,IF(AND(ISNUMBER('Test Sample Data'!K56),'Test Sample Data'!K56&lt;37,'Test Sample Data'!K56&gt;0),'Test Sample Data'!K56,37),"")</f>
        <v/>
      </c>
      <c r="Z56" s="70" t="str">
        <f>IF(SUM('Test Sample Data'!L$3:L$98)&gt;10,IF(AND(ISNUMBER('Test Sample Data'!L56),'Test Sample Data'!L56&lt;37,'Test Sample Data'!L56&gt;0),'Test Sample Data'!L56,37),"")</f>
        <v/>
      </c>
      <c r="AA56" s="54">
        <f>IF(ISERROR(AVERAGE(Calculations!Q56:Z56)),"",AVERAGE(Calculations!Q56:Z56))</f>
        <v>37</v>
      </c>
      <c r="AB56" s="54" t="str">
        <f>IF(ISERROR(STDEV(Calculations!Q56:Z56)),"",IF(COUNT(Calculations!Q56:Z56)&lt;3,"N/A",STDEV(Calculations!Q56:Z56)))</f>
        <v/>
      </c>
      <c r="AC56" s="71" t="s">
        <v>53</v>
      </c>
      <c r="AD56" s="72" t="str">
        <f>'Array Table'!B55</f>
        <v>OXA-45</v>
      </c>
      <c r="AE56" s="70">
        <f t="shared" si="27"/>
        <v>8.8333333333333321</v>
      </c>
      <c r="AF56" s="70">
        <f t="shared" si="28"/>
        <v>6.8333333333333321</v>
      </c>
      <c r="AG56" s="70">
        <f t="shared" si="29"/>
        <v>9.1666666666666679</v>
      </c>
      <c r="AH56" s="70" t="str">
        <f t="shared" si="30"/>
        <v/>
      </c>
      <c r="AI56" s="70" t="str">
        <f t="shared" si="31"/>
        <v/>
      </c>
      <c r="AJ56" s="70" t="str">
        <f t="shared" si="32"/>
        <v/>
      </c>
      <c r="AK56" s="70" t="str">
        <f t="shared" si="33"/>
        <v/>
      </c>
      <c r="AL56" s="70" t="str">
        <f t="shared" si="34"/>
        <v/>
      </c>
      <c r="AM56" s="70" t="str">
        <f t="shared" si="35"/>
        <v/>
      </c>
      <c r="AN56" s="70" t="str">
        <f t="shared" si="36"/>
        <v/>
      </c>
      <c r="AO56" s="70">
        <f t="shared" si="12"/>
        <v>8.2777777777777768</v>
      </c>
      <c r="AP56" s="71" t="s">
        <v>53</v>
      </c>
      <c r="AQ56" s="70">
        <f t="shared" si="13"/>
        <v>6.1699999999999982</v>
      </c>
      <c r="AR56" s="70" t="str">
        <f t="shared" si="14"/>
        <v/>
      </c>
      <c r="AS56" s="70" t="str">
        <f t="shared" si="15"/>
        <v/>
      </c>
      <c r="AT56" s="70" t="str">
        <f t="shared" si="16"/>
        <v/>
      </c>
      <c r="AU56" s="70" t="str">
        <f t="shared" si="17"/>
        <v/>
      </c>
      <c r="AV56" s="70" t="str">
        <f t="shared" si="18"/>
        <v/>
      </c>
      <c r="AW56" s="70" t="str">
        <f t="shared" si="19"/>
        <v/>
      </c>
      <c r="AX56" s="70" t="str">
        <f t="shared" si="20"/>
        <v/>
      </c>
      <c r="AY56" s="70" t="str">
        <f t="shared" si="21"/>
        <v/>
      </c>
      <c r="AZ56" s="70" t="str">
        <f t="shared" si="22"/>
        <v/>
      </c>
      <c r="BA56" s="70">
        <f t="shared" si="23"/>
        <v>6.1699999999999982</v>
      </c>
      <c r="BB56" s="71" t="s">
        <v>53</v>
      </c>
      <c r="BC56" s="72" t="str">
        <f>'Array Table'!B55</f>
        <v>OXA-45</v>
      </c>
      <c r="BD56" s="73">
        <f t="shared" si="37"/>
        <v>4.3102686066986955</v>
      </c>
      <c r="BE56" s="74">
        <f t="shared" si="24"/>
        <v>4.3102686066986955</v>
      </c>
      <c r="BF56" s="73">
        <f t="shared" si="25"/>
        <v>0.63450433530508044</v>
      </c>
    </row>
    <row r="57" spans="1:58" x14ac:dyDescent="0.25">
      <c r="A57" s="71" t="s">
        <v>54</v>
      </c>
      <c r="B57" s="72" t="str">
        <f>'Array Table'!B56</f>
        <v>OXA-48 Group</v>
      </c>
      <c r="C57" s="70">
        <f>IF(SUM('Control Sample Data'!C$3:C$98)&gt;10,IF(AND(ISNUMBER('Control Sample Data'!C57),'Control Sample Data'!C57&lt;37,'Control Sample Data'!C57&gt;0),'Control Sample Data'!C57,37),"")</f>
        <v>37</v>
      </c>
      <c r="D57" s="70">
        <f>IF(SUM('Control Sample Data'!D$3:D$98)&gt;10,IF(AND(ISNUMBER('Control Sample Data'!D57),'Control Sample Data'!D57&lt;37,'Control Sample Data'!D57&gt;0),'Control Sample Data'!D57,37),"")</f>
        <v>37</v>
      </c>
      <c r="E57" s="70">
        <f>IF(SUM('Control Sample Data'!E$3:E$98)&gt;10,IF(AND(ISNUMBER('Control Sample Data'!E57),'Control Sample Data'!E57&lt;37,'Control Sample Data'!E57&gt;0),'Control Sample Data'!E57,37),"")</f>
        <v>37</v>
      </c>
      <c r="F57" s="70" t="str">
        <f>IF(SUM('Control Sample Data'!F$3:F$98)&gt;10,IF(AND(ISNUMBER('Control Sample Data'!F57),'Control Sample Data'!F57&lt;37,'Control Sample Data'!F57&gt;0),'Control Sample Data'!F57,37),"")</f>
        <v/>
      </c>
      <c r="G57" s="70" t="str">
        <f>IF(SUM('Control Sample Data'!G$3:G$98)&gt;10,IF(AND(ISNUMBER('Control Sample Data'!G57),'Control Sample Data'!G57&lt;37,'Control Sample Data'!G57&gt;0),'Control Sample Data'!G57,37),"")</f>
        <v/>
      </c>
      <c r="H57" s="70" t="str">
        <f>IF(SUM('Control Sample Data'!H$3:H$98)&gt;10,IF(AND(ISNUMBER('Control Sample Data'!H57),'Control Sample Data'!H57&lt;37,'Control Sample Data'!H57&gt;0),'Control Sample Data'!H57,37),"")</f>
        <v/>
      </c>
      <c r="I57" s="70" t="str">
        <f>IF(SUM('Control Sample Data'!I$3:I$98)&gt;10,IF(AND(ISNUMBER('Control Sample Data'!I57),'Control Sample Data'!I57&lt;37,'Control Sample Data'!I57&gt;0),'Control Sample Data'!I57,37),"")</f>
        <v/>
      </c>
      <c r="J57" s="70" t="str">
        <f>IF(SUM('Control Sample Data'!J$3:J$98)&gt;10,IF(AND(ISNUMBER('Control Sample Data'!J57),'Control Sample Data'!J57&lt;37,'Control Sample Data'!J57&gt;0),'Control Sample Data'!J57,37),"")</f>
        <v/>
      </c>
      <c r="K57" s="70" t="str">
        <f>IF(SUM('Control Sample Data'!K$3:K$98)&gt;10,IF(AND(ISNUMBER('Control Sample Data'!K57),'Control Sample Data'!K57&lt;37,'Control Sample Data'!K57&gt;0),'Control Sample Data'!K57,37),"")</f>
        <v/>
      </c>
      <c r="L57" s="70" t="str">
        <f>IF(SUM('Control Sample Data'!L$3:L$98)&gt;10,IF(AND(ISNUMBER('Control Sample Data'!L57),'Control Sample Data'!L57&lt;37,'Control Sample Data'!L57&gt;0),'Control Sample Data'!L57,37),"")</f>
        <v/>
      </c>
      <c r="M57" s="54">
        <f>IF(ISERROR(AVERAGE(Calculations!C57:L57)),"",AVERAGE(Calculations!C57:L57))</f>
        <v>37</v>
      </c>
      <c r="N57" s="54">
        <f>IF(ISERROR(STDEV(Calculations!C57:L57)),"",IF(COUNT(Calculations!C57:L57)&lt;3,"N/A",STDEV(Calculations!C57:L57)))</f>
        <v>0</v>
      </c>
      <c r="O57" s="71" t="s">
        <v>54</v>
      </c>
      <c r="P57" s="72" t="str">
        <f>'Array Table'!B56</f>
        <v>OXA-48 Group</v>
      </c>
      <c r="Q57" s="70">
        <f>IF(SUM('Test Sample Data'!C$3:C$98)&gt;10,IF(AND(ISNUMBER('Test Sample Data'!C57),'Test Sample Data'!C57&lt;37,'Test Sample Data'!C57&gt;0),'Test Sample Data'!C57,37),"")</f>
        <v>31.96</v>
      </c>
      <c r="R57" s="70" t="str">
        <f>IF(SUM('Test Sample Data'!D$3:D$98)&gt;10,IF(AND(ISNUMBER('Test Sample Data'!D57),'Test Sample Data'!D57&lt;37,'Test Sample Data'!D57&gt;0),'Test Sample Data'!D57,37),"")</f>
        <v/>
      </c>
      <c r="S57" s="70" t="str">
        <f>IF(SUM('Test Sample Data'!E$3:E$98)&gt;10,IF(AND(ISNUMBER('Test Sample Data'!E57),'Test Sample Data'!E57&lt;37,'Test Sample Data'!E57&gt;0),'Test Sample Data'!E57,37),"")</f>
        <v/>
      </c>
      <c r="T57" s="70" t="str">
        <f>IF(SUM('Test Sample Data'!F$3:F$98)&gt;10,IF(AND(ISNUMBER('Test Sample Data'!F57),'Test Sample Data'!F57&lt;37,'Test Sample Data'!F57&gt;0),'Test Sample Data'!F57,37),"")</f>
        <v/>
      </c>
      <c r="U57" s="70" t="str">
        <f>IF(SUM('Test Sample Data'!G$3:G$98)&gt;10,IF(AND(ISNUMBER('Test Sample Data'!G57),'Test Sample Data'!G57&lt;37,'Test Sample Data'!G57&gt;0),'Test Sample Data'!G57,37),"")</f>
        <v/>
      </c>
      <c r="V57" s="70" t="str">
        <f>IF(SUM('Test Sample Data'!H$3:H$98)&gt;10,IF(AND(ISNUMBER('Test Sample Data'!H57),'Test Sample Data'!H57&lt;37,'Test Sample Data'!H57&gt;0),'Test Sample Data'!H57,37),"")</f>
        <v/>
      </c>
      <c r="W57" s="70" t="str">
        <f>IF(SUM('Test Sample Data'!I$3:I$98)&gt;10,IF(AND(ISNUMBER('Test Sample Data'!I57),'Test Sample Data'!I57&lt;37,'Test Sample Data'!I57&gt;0),'Test Sample Data'!I57,37),"")</f>
        <v/>
      </c>
      <c r="X57" s="70" t="str">
        <f>IF(SUM('Test Sample Data'!J$3:J$98)&gt;10,IF(AND(ISNUMBER('Test Sample Data'!J57),'Test Sample Data'!J57&lt;37,'Test Sample Data'!J57&gt;0),'Test Sample Data'!J57,37),"")</f>
        <v/>
      </c>
      <c r="Y57" s="70" t="str">
        <f>IF(SUM('Test Sample Data'!K$3:K$98)&gt;10,IF(AND(ISNUMBER('Test Sample Data'!K57),'Test Sample Data'!K57&lt;37,'Test Sample Data'!K57&gt;0),'Test Sample Data'!K57,37),"")</f>
        <v/>
      </c>
      <c r="Z57" s="70" t="str">
        <f>IF(SUM('Test Sample Data'!L$3:L$98)&gt;10,IF(AND(ISNUMBER('Test Sample Data'!L57),'Test Sample Data'!L57&lt;37,'Test Sample Data'!L57&gt;0),'Test Sample Data'!L57,37),"")</f>
        <v/>
      </c>
      <c r="AA57" s="54">
        <f>IF(ISERROR(AVERAGE(Calculations!Q57:Z57)),"",AVERAGE(Calculations!Q57:Z57))</f>
        <v>31.96</v>
      </c>
      <c r="AB57" s="54" t="str">
        <f>IF(ISERROR(STDEV(Calculations!Q57:Z57)),"",IF(COUNT(Calculations!Q57:Z57)&lt;3,"N/A",STDEV(Calculations!Q57:Z57)))</f>
        <v/>
      </c>
      <c r="AC57" s="71" t="s">
        <v>54</v>
      </c>
      <c r="AD57" s="72" t="str">
        <f>'Array Table'!B56</f>
        <v>OXA-48 Group</v>
      </c>
      <c r="AE57" s="70">
        <f t="shared" si="27"/>
        <v>8.8333333333333321</v>
      </c>
      <c r="AF57" s="70">
        <f t="shared" si="28"/>
        <v>6.8333333333333321</v>
      </c>
      <c r="AG57" s="70">
        <f t="shared" si="29"/>
        <v>9.1666666666666679</v>
      </c>
      <c r="AH57" s="70" t="str">
        <f t="shared" si="30"/>
        <v/>
      </c>
      <c r="AI57" s="70" t="str">
        <f t="shared" si="31"/>
        <v/>
      </c>
      <c r="AJ57" s="70" t="str">
        <f t="shared" si="32"/>
        <v/>
      </c>
      <c r="AK57" s="70" t="str">
        <f t="shared" si="33"/>
        <v/>
      </c>
      <c r="AL57" s="70" t="str">
        <f t="shared" si="34"/>
        <v/>
      </c>
      <c r="AM57" s="70" t="str">
        <f t="shared" si="35"/>
        <v/>
      </c>
      <c r="AN57" s="70" t="str">
        <f t="shared" si="36"/>
        <v/>
      </c>
      <c r="AO57" s="70">
        <f t="shared" si="12"/>
        <v>8.2777777777777768</v>
      </c>
      <c r="AP57" s="71" t="s">
        <v>54</v>
      </c>
      <c r="AQ57" s="70">
        <f t="shared" si="13"/>
        <v>1.129999999999999</v>
      </c>
      <c r="AR57" s="70" t="str">
        <f t="shared" si="14"/>
        <v/>
      </c>
      <c r="AS57" s="70" t="str">
        <f t="shared" si="15"/>
        <v/>
      </c>
      <c r="AT57" s="70" t="str">
        <f t="shared" si="16"/>
        <v/>
      </c>
      <c r="AU57" s="70" t="str">
        <f t="shared" si="17"/>
        <v/>
      </c>
      <c r="AV57" s="70" t="str">
        <f t="shared" si="18"/>
        <v/>
      </c>
      <c r="AW57" s="70" t="str">
        <f t="shared" si="19"/>
        <v/>
      </c>
      <c r="AX57" s="70" t="str">
        <f t="shared" si="20"/>
        <v/>
      </c>
      <c r="AY57" s="70" t="str">
        <f t="shared" si="21"/>
        <v/>
      </c>
      <c r="AZ57" s="70" t="str">
        <f t="shared" si="22"/>
        <v/>
      </c>
      <c r="BA57" s="70">
        <f t="shared" si="23"/>
        <v>1.129999999999999</v>
      </c>
      <c r="BB57" s="71" t="s">
        <v>54</v>
      </c>
      <c r="BC57" s="72" t="str">
        <f>'Array Table'!B56</f>
        <v>OXA-48 Group</v>
      </c>
      <c r="BD57" s="73">
        <f t="shared" si="37"/>
        <v>141.8062960367522</v>
      </c>
      <c r="BE57" s="74">
        <f t="shared" si="24"/>
        <v>141.8062960367522</v>
      </c>
      <c r="BF57" s="73">
        <f t="shared" si="25"/>
        <v>2.1516955134515454</v>
      </c>
    </row>
    <row r="58" spans="1:58" x14ac:dyDescent="0.25">
      <c r="A58" s="71" t="s">
        <v>55</v>
      </c>
      <c r="B58" s="72" t="str">
        <f>'Array Table'!B57</f>
        <v>OXA-50 Group</v>
      </c>
      <c r="C58" s="70">
        <f>IF(SUM('Control Sample Data'!C$3:C$98)&gt;10,IF(AND(ISNUMBER('Control Sample Data'!C58),'Control Sample Data'!C58&lt;37,'Control Sample Data'!C58&gt;0),'Control Sample Data'!C58,37),"")</f>
        <v>37</v>
      </c>
      <c r="D58" s="70">
        <f>IF(SUM('Control Sample Data'!D$3:D$98)&gt;10,IF(AND(ISNUMBER('Control Sample Data'!D58),'Control Sample Data'!D58&lt;37,'Control Sample Data'!D58&gt;0),'Control Sample Data'!D58,37),"")</f>
        <v>37</v>
      </c>
      <c r="E58" s="70">
        <f>IF(SUM('Control Sample Data'!E$3:E$98)&gt;10,IF(AND(ISNUMBER('Control Sample Data'!E58),'Control Sample Data'!E58&lt;37,'Control Sample Data'!E58&gt;0),'Control Sample Data'!E58,37),"")</f>
        <v>37</v>
      </c>
      <c r="F58" s="70" t="str">
        <f>IF(SUM('Control Sample Data'!F$3:F$98)&gt;10,IF(AND(ISNUMBER('Control Sample Data'!F58),'Control Sample Data'!F58&lt;37,'Control Sample Data'!F58&gt;0),'Control Sample Data'!F58,37),"")</f>
        <v/>
      </c>
      <c r="G58" s="70" t="str">
        <f>IF(SUM('Control Sample Data'!G$3:G$98)&gt;10,IF(AND(ISNUMBER('Control Sample Data'!G58),'Control Sample Data'!G58&lt;37,'Control Sample Data'!G58&gt;0),'Control Sample Data'!G58,37),"")</f>
        <v/>
      </c>
      <c r="H58" s="70" t="str">
        <f>IF(SUM('Control Sample Data'!H$3:H$98)&gt;10,IF(AND(ISNUMBER('Control Sample Data'!H58),'Control Sample Data'!H58&lt;37,'Control Sample Data'!H58&gt;0),'Control Sample Data'!H58,37),"")</f>
        <v/>
      </c>
      <c r="I58" s="70" t="str">
        <f>IF(SUM('Control Sample Data'!I$3:I$98)&gt;10,IF(AND(ISNUMBER('Control Sample Data'!I58),'Control Sample Data'!I58&lt;37,'Control Sample Data'!I58&gt;0),'Control Sample Data'!I58,37),"")</f>
        <v/>
      </c>
      <c r="J58" s="70" t="str">
        <f>IF(SUM('Control Sample Data'!J$3:J$98)&gt;10,IF(AND(ISNUMBER('Control Sample Data'!J58),'Control Sample Data'!J58&lt;37,'Control Sample Data'!J58&gt;0),'Control Sample Data'!J58,37),"")</f>
        <v/>
      </c>
      <c r="K58" s="70" t="str">
        <f>IF(SUM('Control Sample Data'!K$3:K$98)&gt;10,IF(AND(ISNUMBER('Control Sample Data'!K58),'Control Sample Data'!K58&lt;37,'Control Sample Data'!K58&gt;0),'Control Sample Data'!K58,37),"")</f>
        <v/>
      </c>
      <c r="L58" s="70" t="str">
        <f>IF(SUM('Control Sample Data'!L$3:L$98)&gt;10,IF(AND(ISNUMBER('Control Sample Data'!L58),'Control Sample Data'!L58&lt;37,'Control Sample Data'!L58&gt;0),'Control Sample Data'!L58,37),"")</f>
        <v/>
      </c>
      <c r="M58" s="54">
        <f>IF(ISERROR(AVERAGE(Calculations!C58:L58)),"",AVERAGE(Calculations!C58:L58))</f>
        <v>37</v>
      </c>
      <c r="N58" s="54">
        <f>IF(ISERROR(STDEV(Calculations!C58:L58)),"",IF(COUNT(Calculations!C58:L58)&lt;3,"N/A",STDEV(Calculations!C58:L58)))</f>
        <v>0</v>
      </c>
      <c r="O58" s="71" t="s">
        <v>55</v>
      </c>
      <c r="P58" s="72" t="str">
        <f>'Array Table'!B57</f>
        <v>OXA-50 Group</v>
      </c>
      <c r="Q58" s="70">
        <f>IF(SUM('Test Sample Data'!C$3:C$98)&gt;10,IF(AND(ISNUMBER('Test Sample Data'!C58),'Test Sample Data'!C58&lt;37,'Test Sample Data'!C58&gt;0),'Test Sample Data'!C58,37),"")</f>
        <v>37</v>
      </c>
      <c r="R58" s="70" t="str">
        <f>IF(SUM('Test Sample Data'!D$3:D$98)&gt;10,IF(AND(ISNUMBER('Test Sample Data'!D58),'Test Sample Data'!D58&lt;37,'Test Sample Data'!D58&gt;0),'Test Sample Data'!D58,37),"")</f>
        <v/>
      </c>
      <c r="S58" s="70" t="str">
        <f>IF(SUM('Test Sample Data'!E$3:E$98)&gt;10,IF(AND(ISNUMBER('Test Sample Data'!E58),'Test Sample Data'!E58&lt;37,'Test Sample Data'!E58&gt;0),'Test Sample Data'!E58,37),"")</f>
        <v/>
      </c>
      <c r="T58" s="70" t="str">
        <f>IF(SUM('Test Sample Data'!F$3:F$98)&gt;10,IF(AND(ISNUMBER('Test Sample Data'!F58),'Test Sample Data'!F58&lt;37,'Test Sample Data'!F58&gt;0),'Test Sample Data'!F58,37),"")</f>
        <v/>
      </c>
      <c r="U58" s="70" t="str">
        <f>IF(SUM('Test Sample Data'!G$3:G$98)&gt;10,IF(AND(ISNUMBER('Test Sample Data'!G58),'Test Sample Data'!G58&lt;37,'Test Sample Data'!G58&gt;0),'Test Sample Data'!G58,37),"")</f>
        <v/>
      </c>
      <c r="V58" s="70" t="str">
        <f>IF(SUM('Test Sample Data'!H$3:H$98)&gt;10,IF(AND(ISNUMBER('Test Sample Data'!H58),'Test Sample Data'!H58&lt;37,'Test Sample Data'!H58&gt;0),'Test Sample Data'!H58,37),"")</f>
        <v/>
      </c>
      <c r="W58" s="70" t="str">
        <f>IF(SUM('Test Sample Data'!I$3:I$98)&gt;10,IF(AND(ISNUMBER('Test Sample Data'!I58),'Test Sample Data'!I58&lt;37,'Test Sample Data'!I58&gt;0),'Test Sample Data'!I58,37),"")</f>
        <v/>
      </c>
      <c r="X58" s="70" t="str">
        <f>IF(SUM('Test Sample Data'!J$3:J$98)&gt;10,IF(AND(ISNUMBER('Test Sample Data'!J58),'Test Sample Data'!J58&lt;37,'Test Sample Data'!J58&gt;0),'Test Sample Data'!J58,37),"")</f>
        <v/>
      </c>
      <c r="Y58" s="70" t="str">
        <f>IF(SUM('Test Sample Data'!K$3:K$98)&gt;10,IF(AND(ISNUMBER('Test Sample Data'!K58),'Test Sample Data'!K58&lt;37,'Test Sample Data'!K58&gt;0),'Test Sample Data'!K58,37),"")</f>
        <v/>
      </c>
      <c r="Z58" s="70" t="str">
        <f>IF(SUM('Test Sample Data'!L$3:L$98)&gt;10,IF(AND(ISNUMBER('Test Sample Data'!L58),'Test Sample Data'!L58&lt;37,'Test Sample Data'!L58&gt;0),'Test Sample Data'!L58,37),"")</f>
        <v/>
      </c>
      <c r="AA58" s="54">
        <f>IF(ISERROR(AVERAGE(Calculations!Q58:Z58)),"",AVERAGE(Calculations!Q58:Z58))</f>
        <v>37</v>
      </c>
      <c r="AB58" s="54" t="str">
        <f>IF(ISERROR(STDEV(Calculations!Q58:Z58)),"",IF(COUNT(Calculations!Q58:Z58)&lt;3,"N/A",STDEV(Calculations!Q58:Z58)))</f>
        <v/>
      </c>
      <c r="AC58" s="71" t="s">
        <v>55</v>
      </c>
      <c r="AD58" s="72" t="str">
        <f>'Array Table'!B57</f>
        <v>OXA-50 Group</v>
      </c>
      <c r="AE58" s="70">
        <f t="shared" si="27"/>
        <v>8.8333333333333321</v>
      </c>
      <c r="AF58" s="70">
        <f t="shared" si="28"/>
        <v>6.8333333333333321</v>
      </c>
      <c r="AG58" s="70">
        <f t="shared" si="29"/>
        <v>9.1666666666666679</v>
      </c>
      <c r="AH58" s="70" t="str">
        <f t="shared" si="30"/>
        <v/>
      </c>
      <c r="AI58" s="70" t="str">
        <f t="shared" si="31"/>
        <v/>
      </c>
      <c r="AJ58" s="70" t="str">
        <f t="shared" si="32"/>
        <v/>
      </c>
      <c r="AK58" s="70" t="str">
        <f t="shared" si="33"/>
        <v/>
      </c>
      <c r="AL58" s="70" t="str">
        <f t="shared" si="34"/>
        <v/>
      </c>
      <c r="AM58" s="70" t="str">
        <f t="shared" si="35"/>
        <v/>
      </c>
      <c r="AN58" s="70" t="str">
        <f t="shared" si="36"/>
        <v/>
      </c>
      <c r="AO58" s="70">
        <f t="shared" si="12"/>
        <v>8.2777777777777768</v>
      </c>
      <c r="AP58" s="71" t="s">
        <v>55</v>
      </c>
      <c r="AQ58" s="70">
        <f t="shared" si="13"/>
        <v>6.1699999999999982</v>
      </c>
      <c r="AR58" s="70" t="str">
        <f t="shared" si="14"/>
        <v/>
      </c>
      <c r="AS58" s="70" t="str">
        <f t="shared" si="15"/>
        <v/>
      </c>
      <c r="AT58" s="70" t="str">
        <f t="shared" si="16"/>
        <v/>
      </c>
      <c r="AU58" s="70" t="str">
        <f t="shared" si="17"/>
        <v/>
      </c>
      <c r="AV58" s="70" t="str">
        <f t="shared" si="18"/>
        <v/>
      </c>
      <c r="AW58" s="70" t="str">
        <f t="shared" si="19"/>
        <v/>
      </c>
      <c r="AX58" s="70" t="str">
        <f t="shared" si="20"/>
        <v/>
      </c>
      <c r="AY58" s="70" t="str">
        <f t="shared" si="21"/>
        <v/>
      </c>
      <c r="AZ58" s="70" t="str">
        <f t="shared" si="22"/>
        <v/>
      </c>
      <c r="BA58" s="70">
        <f t="shared" si="23"/>
        <v>6.1699999999999982</v>
      </c>
      <c r="BB58" s="71" t="s">
        <v>55</v>
      </c>
      <c r="BC58" s="72" t="str">
        <f>'Array Table'!B57</f>
        <v>OXA-50 Group</v>
      </c>
      <c r="BD58" s="73">
        <f t="shared" si="37"/>
        <v>4.3102686066986955</v>
      </c>
      <c r="BE58" s="74">
        <f t="shared" si="24"/>
        <v>4.3102686066986955</v>
      </c>
      <c r="BF58" s="73">
        <f t="shared" si="25"/>
        <v>0.63450433530508044</v>
      </c>
    </row>
    <row r="59" spans="1:58" x14ac:dyDescent="0.25">
      <c r="A59" s="71" t="s">
        <v>56</v>
      </c>
      <c r="B59" s="72" t="str">
        <f>'Array Table'!B58</f>
        <v>OXA-51 Group</v>
      </c>
      <c r="C59" s="70">
        <f>IF(SUM('Control Sample Data'!C$3:C$98)&gt;10,IF(AND(ISNUMBER('Control Sample Data'!C59),'Control Sample Data'!C59&lt;37,'Control Sample Data'!C59&gt;0),'Control Sample Data'!C59,37),"")</f>
        <v>37</v>
      </c>
      <c r="D59" s="70">
        <f>IF(SUM('Control Sample Data'!D$3:D$98)&gt;10,IF(AND(ISNUMBER('Control Sample Data'!D59),'Control Sample Data'!D59&lt;37,'Control Sample Data'!D59&gt;0),'Control Sample Data'!D59,37),"")</f>
        <v>37</v>
      </c>
      <c r="E59" s="70">
        <f>IF(SUM('Control Sample Data'!E$3:E$98)&gt;10,IF(AND(ISNUMBER('Control Sample Data'!E59),'Control Sample Data'!E59&lt;37,'Control Sample Data'!E59&gt;0),'Control Sample Data'!E59,37),"")</f>
        <v>37</v>
      </c>
      <c r="F59" s="70" t="str">
        <f>IF(SUM('Control Sample Data'!F$3:F$98)&gt;10,IF(AND(ISNUMBER('Control Sample Data'!F59),'Control Sample Data'!F59&lt;37,'Control Sample Data'!F59&gt;0),'Control Sample Data'!F59,37),"")</f>
        <v/>
      </c>
      <c r="G59" s="70" t="str">
        <f>IF(SUM('Control Sample Data'!G$3:G$98)&gt;10,IF(AND(ISNUMBER('Control Sample Data'!G59),'Control Sample Data'!G59&lt;37,'Control Sample Data'!G59&gt;0),'Control Sample Data'!G59,37),"")</f>
        <v/>
      </c>
      <c r="H59" s="70" t="str">
        <f>IF(SUM('Control Sample Data'!H$3:H$98)&gt;10,IF(AND(ISNUMBER('Control Sample Data'!H59),'Control Sample Data'!H59&lt;37,'Control Sample Data'!H59&gt;0),'Control Sample Data'!H59,37),"")</f>
        <v/>
      </c>
      <c r="I59" s="70" t="str">
        <f>IF(SUM('Control Sample Data'!I$3:I$98)&gt;10,IF(AND(ISNUMBER('Control Sample Data'!I59),'Control Sample Data'!I59&lt;37,'Control Sample Data'!I59&gt;0),'Control Sample Data'!I59,37),"")</f>
        <v/>
      </c>
      <c r="J59" s="70" t="str">
        <f>IF(SUM('Control Sample Data'!J$3:J$98)&gt;10,IF(AND(ISNUMBER('Control Sample Data'!J59),'Control Sample Data'!J59&lt;37,'Control Sample Data'!J59&gt;0),'Control Sample Data'!J59,37),"")</f>
        <v/>
      </c>
      <c r="K59" s="70" t="str">
        <f>IF(SUM('Control Sample Data'!K$3:K$98)&gt;10,IF(AND(ISNUMBER('Control Sample Data'!K59),'Control Sample Data'!K59&lt;37,'Control Sample Data'!K59&gt;0),'Control Sample Data'!K59,37),"")</f>
        <v/>
      </c>
      <c r="L59" s="70" t="str">
        <f>IF(SUM('Control Sample Data'!L$3:L$98)&gt;10,IF(AND(ISNUMBER('Control Sample Data'!L59),'Control Sample Data'!L59&lt;37,'Control Sample Data'!L59&gt;0),'Control Sample Data'!L59,37),"")</f>
        <v/>
      </c>
      <c r="M59" s="54">
        <f>IF(ISERROR(AVERAGE(Calculations!C59:L59)),"",AVERAGE(Calculations!C59:L59))</f>
        <v>37</v>
      </c>
      <c r="N59" s="54">
        <f>IF(ISERROR(STDEV(Calculations!C59:L59)),"",IF(COUNT(Calculations!C59:L59)&lt;3,"N/A",STDEV(Calculations!C59:L59)))</f>
        <v>0</v>
      </c>
      <c r="O59" s="71" t="s">
        <v>56</v>
      </c>
      <c r="P59" s="72" t="str">
        <f>'Array Table'!B58</f>
        <v>OXA-51 Group</v>
      </c>
      <c r="Q59" s="70">
        <f>IF(SUM('Test Sample Data'!C$3:C$98)&gt;10,IF(AND(ISNUMBER('Test Sample Data'!C59),'Test Sample Data'!C59&lt;37,'Test Sample Data'!C59&gt;0),'Test Sample Data'!C59,37),"")</f>
        <v>37</v>
      </c>
      <c r="R59" s="70" t="str">
        <f>IF(SUM('Test Sample Data'!D$3:D$98)&gt;10,IF(AND(ISNUMBER('Test Sample Data'!D59),'Test Sample Data'!D59&lt;37,'Test Sample Data'!D59&gt;0),'Test Sample Data'!D59,37),"")</f>
        <v/>
      </c>
      <c r="S59" s="70" t="str">
        <f>IF(SUM('Test Sample Data'!E$3:E$98)&gt;10,IF(AND(ISNUMBER('Test Sample Data'!E59),'Test Sample Data'!E59&lt;37,'Test Sample Data'!E59&gt;0),'Test Sample Data'!E59,37),"")</f>
        <v/>
      </c>
      <c r="T59" s="70" t="str">
        <f>IF(SUM('Test Sample Data'!F$3:F$98)&gt;10,IF(AND(ISNUMBER('Test Sample Data'!F59),'Test Sample Data'!F59&lt;37,'Test Sample Data'!F59&gt;0),'Test Sample Data'!F59,37),"")</f>
        <v/>
      </c>
      <c r="U59" s="70" t="str">
        <f>IF(SUM('Test Sample Data'!G$3:G$98)&gt;10,IF(AND(ISNUMBER('Test Sample Data'!G59),'Test Sample Data'!G59&lt;37,'Test Sample Data'!G59&gt;0),'Test Sample Data'!G59,37),"")</f>
        <v/>
      </c>
      <c r="V59" s="70" t="str">
        <f>IF(SUM('Test Sample Data'!H$3:H$98)&gt;10,IF(AND(ISNUMBER('Test Sample Data'!H59),'Test Sample Data'!H59&lt;37,'Test Sample Data'!H59&gt;0),'Test Sample Data'!H59,37),"")</f>
        <v/>
      </c>
      <c r="W59" s="70" t="str">
        <f>IF(SUM('Test Sample Data'!I$3:I$98)&gt;10,IF(AND(ISNUMBER('Test Sample Data'!I59),'Test Sample Data'!I59&lt;37,'Test Sample Data'!I59&gt;0),'Test Sample Data'!I59,37),"")</f>
        <v/>
      </c>
      <c r="X59" s="70" t="str">
        <f>IF(SUM('Test Sample Data'!J$3:J$98)&gt;10,IF(AND(ISNUMBER('Test Sample Data'!J59),'Test Sample Data'!J59&lt;37,'Test Sample Data'!J59&gt;0),'Test Sample Data'!J59,37),"")</f>
        <v/>
      </c>
      <c r="Y59" s="70" t="str">
        <f>IF(SUM('Test Sample Data'!K$3:K$98)&gt;10,IF(AND(ISNUMBER('Test Sample Data'!K59),'Test Sample Data'!K59&lt;37,'Test Sample Data'!K59&gt;0),'Test Sample Data'!K59,37),"")</f>
        <v/>
      </c>
      <c r="Z59" s="70" t="str">
        <f>IF(SUM('Test Sample Data'!L$3:L$98)&gt;10,IF(AND(ISNUMBER('Test Sample Data'!L59),'Test Sample Data'!L59&lt;37,'Test Sample Data'!L59&gt;0),'Test Sample Data'!L59,37),"")</f>
        <v/>
      </c>
      <c r="AA59" s="54">
        <f>IF(ISERROR(AVERAGE(Calculations!Q59:Z59)),"",AVERAGE(Calculations!Q59:Z59))</f>
        <v>37</v>
      </c>
      <c r="AB59" s="54" t="str">
        <f>IF(ISERROR(STDEV(Calculations!Q59:Z59)),"",IF(COUNT(Calculations!Q59:Z59)&lt;3,"N/A",STDEV(Calculations!Q59:Z59)))</f>
        <v/>
      </c>
      <c r="AC59" s="71" t="s">
        <v>56</v>
      </c>
      <c r="AD59" s="72" t="str">
        <f>'Array Table'!B58</f>
        <v>OXA-51 Group</v>
      </c>
      <c r="AE59" s="70">
        <f t="shared" si="27"/>
        <v>8.8333333333333321</v>
      </c>
      <c r="AF59" s="70">
        <f t="shared" si="28"/>
        <v>6.8333333333333321</v>
      </c>
      <c r="AG59" s="70">
        <f t="shared" si="29"/>
        <v>9.1666666666666679</v>
      </c>
      <c r="AH59" s="70" t="str">
        <f t="shared" si="30"/>
        <v/>
      </c>
      <c r="AI59" s="70" t="str">
        <f t="shared" si="31"/>
        <v/>
      </c>
      <c r="AJ59" s="70" t="str">
        <f t="shared" si="32"/>
        <v/>
      </c>
      <c r="AK59" s="70" t="str">
        <f t="shared" si="33"/>
        <v/>
      </c>
      <c r="AL59" s="70" t="str">
        <f t="shared" si="34"/>
        <v/>
      </c>
      <c r="AM59" s="70" t="str">
        <f t="shared" si="35"/>
        <v/>
      </c>
      <c r="AN59" s="70" t="str">
        <f t="shared" si="36"/>
        <v/>
      </c>
      <c r="AO59" s="70">
        <f t="shared" si="12"/>
        <v>8.2777777777777768</v>
      </c>
      <c r="AP59" s="71" t="s">
        <v>56</v>
      </c>
      <c r="AQ59" s="70">
        <f t="shared" si="13"/>
        <v>6.1699999999999982</v>
      </c>
      <c r="AR59" s="70" t="str">
        <f t="shared" si="14"/>
        <v/>
      </c>
      <c r="AS59" s="70" t="str">
        <f t="shared" si="15"/>
        <v/>
      </c>
      <c r="AT59" s="70" t="str">
        <f t="shared" si="16"/>
        <v/>
      </c>
      <c r="AU59" s="70" t="str">
        <f t="shared" si="17"/>
        <v/>
      </c>
      <c r="AV59" s="70" t="str">
        <f t="shared" si="18"/>
        <v/>
      </c>
      <c r="AW59" s="70" t="str">
        <f t="shared" si="19"/>
        <v/>
      </c>
      <c r="AX59" s="70" t="str">
        <f t="shared" si="20"/>
        <v/>
      </c>
      <c r="AY59" s="70" t="str">
        <f t="shared" si="21"/>
        <v/>
      </c>
      <c r="AZ59" s="70" t="str">
        <f t="shared" si="22"/>
        <v/>
      </c>
      <c r="BA59" s="70">
        <f t="shared" si="23"/>
        <v>6.1699999999999982</v>
      </c>
      <c r="BB59" s="71" t="s">
        <v>56</v>
      </c>
      <c r="BC59" s="72" t="str">
        <f>'Array Table'!B58</f>
        <v>OXA-51 Group</v>
      </c>
      <c r="BD59" s="73">
        <f t="shared" si="37"/>
        <v>4.3102686066986955</v>
      </c>
      <c r="BE59" s="74">
        <f t="shared" si="24"/>
        <v>4.3102686066986955</v>
      </c>
      <c r="BF59" s="73">
        <f t="shared" si="25"/>
        <v>0.63450433530508044</v>
      </c>
    </row>
    <row r="60" spans="1:58" x14ac:dyDescent="0.25">
      <c r="A60" s="71" t="s">
        <v>57</v>
      </c>
      <c r="B60" s="72" t="str">
        <f>'Array Table'!B59</f>
        <v>OXA-54</v>
      </c>
      <c r="C60" s="70">
        <f>IF(SUM('Control Sample Data'!C$3:C$98)&gt;10,IF(AND(ISNUMBER('Control Sample Data'!C60),'Control Sample Data'!C60&lt;37,'Control Sample Data'!C60&gt;0),'Control Sample Data'!C60,37),"")</f>
        <v>37</v>
      </c>
      <c r="D60" s="70">
        <f>IF(SUM('Control Sample Data'!D$3:D$98)&gt;10,IF(AND(ISNUMBER('Control Sample Data'!D60),'Control Sample Data'!D60&lt;37,'Control Sample Data'!D60&gt;0),'Control Sample Data'!D60,37),"")</f>
        <v>37</v>
      </c>
      <c r="E60" s="70">
        <f>IF(SUM('Control Sample Data'!E$3:E$98)&gt;10,IF(AND(ISNUMBER('Control Sample Data'!E60),'Control Sample Data'!E60&lt;37,'Control Sample Data'!E60&gt;0),'Control Sample Data'!E60,37),"")</f>
        <v>37</v>
      </c>
      <c r="F60" s="70" t="str">
        <f>IF(SUM('Control Sample Data'!F$3:F$98)&gt;10,IF(AND(ISNUMBER('Control Sample Data'!F60),'Control Sample Data'!F60&lt;37,'Control Sample Data'!F60&gt;0),'Control Sample Data'!F60,37),"")</f>
        <v/>
      </c>
      <c r="G60" s="70" t="str">
        <f>IF(SUM('Control Sample Data'!G$3:G$98)&gt;10,IF(AND(ISNUMBER('Control Sample Data'!G60),'Control Sample Data'!G60&lt;37,'Control Sample Data'!G60&gt;0),'Control Sample Data'!G60,37),"")</f>
        <v/>
      </c>
      <c r="H60" s="70" t="str">
        <f>IF(SUM('Control Sample Data'!H$3:H$98)&gt;10,IF(AND(ISNUMBER('Control Sample Data'!H60),'Control Sample Data'!H60&lt;37,'Control Sample Data'!H60&gt;0),'Control Sample Data'!H60,37),"")</f>
        <v/>
      </c>
      <c r="I60" s="70" t="str">
        <f>IF(SUM('Control Sample Data'!I$3:I$98)&gt;10,IF(AND(ISNUMBER('Control Sample Data'!I60),'Control Sample Data'!I60&lt;37,'Control Sample Data'!I60&gt;0),'Control Sample Data'!I60,37),"")</f>
        <v/>
      </c>
      <c r="J60" s="70" t="str">
        <f>IF(SUM('Control Sample Data'!J$3:J$98)&gt;10,IF(AND(ISNUMBER('Control Sample Data'!J60),'Control Sample Data'!J60&lt;37,'Control Sample Data'!J60&gt;0),'Control Sample Data'!J60,37),"")</f>
        <v/>
      </c>
      <c r="K60" s="70" t="str">
        <f>IF(SUM('Control Sample Data'!K$3:K$98)&gt;10,IF(AND(ISNUMBER('Control Sample Data'!K60),'Control Sample Data'!K60&lt;37,'Control Sample Data'!K60&gt;0),'Control Sample Data'!K60,37),"")</f>
        <v/>
      </c>
      <c r="L60" s="70" t="str">
        <f>IF(SUM('Control Sample Data'!L$3:L$98)&gt;10,IF(AND(ISNUMBER('Control Sample Data'!L60),'Control Sample Data'!L60&lt;37,'Control Sample Data'!L60&gt;0),'Control Sample Data'!L60,37),"")</f>
        <v/>
      </c>
      <c r="M60" s="54">
        <f>IF(ISERROR(AVERAGE(Calculations!C60:L60)),"",AVERAGE(Calculations!C60:L60))</f>
        <v>37</v>
      </c>
      <c r="N60" s="54">
        <f>IF(ISERROR(STDEV(Calculations!C60:L60)),"",IF(COUNT(Calculations!C60:L60)&lt;3,"N/A",STDEV(Calculations!C60:L60)))</f>
        <v>0</v>
      </c>
      <c r="O60" s="71" t="s">
        <v>57</v>
      </c>
      <c r="P60" s="72" t="str">
        <f>'Array Table'!B59</f>
        <v>OXA-54</v>
      </c>
      <c r="Q60" s="70">
        <f>IF(SUM('Test Sample Data'!C$3:C$98)&gt;10,IF(AND(ISNUMBER('Test Sample Data'!C60),'Test Sample Data'!C60&lt;37,'Test Sample Data'!C60&gt;0),'Test Sample Data'!C60,37),"")</f>
        <v>29.54</v>
      </c>
      <c r="R60" s="70" t="str">
        <f>IF(SUM('Test Sample Data'!D$3:D$98)&gt;10,IF(AND(ISNUMBER('Test Sample Data'!D60),'Test Sample Data'!D60&lt;37,'Test Sample Data'!D60&gt;0),'Test Sample Data'!D60,37),"")</f>
        <v/>
      </c>
      <c r="S60" s="70" t="str">
        <f>IF(SUM('Test Sample Data'!E$3:E$98)&gt;10,IF(AND(ISNUMBER('Test Sample Data'!E60),'Test Sample Data'!E60&lt;37,'Test Sample Data'!E60&gt;0),'Test Sample Data'!E60,37),"")</f>
        <v/>
      </c>
      <c r="T60" s="70" t="str">
        <f>IF(SUM('Test Sample Data'!F$3:F$98)&gt;10,IF(AND(ISNUMBER('Test Sample Data'!F60),'Test Sample Data'!F60&lt;37,'Test Sample Data'!F60&gt;0),'Test Sample Data'!F60,37),"")</f>
        <v/>
      </c>
      <c r="U60" s="70" t="str">
        <f>IF(SUM('Test Sample Data'!G$3:G$98)&gt;10,IF(AND(ISNUMBER('Test Sample Data'!G60),'Test Sample Data'!G60&lt;37,'Test Sample Data'!G60&gt;0),'Test Sample Data'!G60,37),"")</f>
        <v/>
      </c>
      <c r="V60" s="70" t="str">
        <f>IF(SUM('Test Sample Data'!H$3:H$98)&gt;10,IF(AND(ISNUMBER('Test Sample Data'!H60),'Test Sample Data'!H60&lt;37,'Test Sample Data'!H60&gt;0),'Test Sample Data'!H60,37),"")</f>
        <v/>
      </c>
      <c r="W60" s="70" t="str">
        <f>IF(SUM('Test Sample Data'!I$3:I$98)&gt;10,IF(AND(ISNUMBER('Test Sample Data'!I60),'Test Sample Data'!I60&lt;37,'Test Sample Data'!I60&gt;0),'Test Sample Data'!I60,37),"")</f>
        <v/>
      </c>
      <c r="X60" s="70" t="str">
        <f>IF(SUM('Test Sample Data'!J$3:J$98)&gt;10,IF(AND(ISNUMBER('Test Sample Data'!J60),'Test Sample Data'!J60&lt;37,'Test Sample Data'!J60&gt;0),'Test Sample Data'!J60,37),"")</f>
        <v/>
      </c>
      <c r="Y60" s="70" t="str">
        <f>IF(SUM('Test Sample Data'!K$3:K$98)&gt;10,IF(AND(ISNUMBER('Test Sample Data'!K60),'Test Sample Data'!K60&lt;37,'Test Sample Data'!K60&gt;0),'Test Sample Data'!K60,37),"")</f>
        <v/>
      </c>
      <c r="Z60" s="70" t="str">
        <f>IF(SUM('Test Sample Data'!L$3:L$98)&gt;10,IF(AND(ISNUMBER('Test Sample Data'!L60),'Test Sample Data'!L60&lt;37,'Test Sample Data'!L60&gt;0),'Test Sample Data'!L60,37),"")</f>
        <v/>
      </c>
      <c r="AA60" s="54">
        <f>IF(ISERROR(AVERAGE(Calculations!Q60:Z60)),"",AVERAGE(Calculations!Q60:Z60))</f>
        <v>29.54</v>
      </c>
      <c r="AB60" s="54" t="str">
        <f>IF(ISERROR(STDEV(Calculations!Q60:Z60)),"",IF(COUNT(Calculations!Q60:Z60)&lt;3,"N/A",STDEV(Calculations!Q60:Z60)))</f>
        <v/>
      </c>
      <c r="AC60" s="71" t="s">
        <v>57</v>
      </c>
      <c r="AD60" s="72" t="str">
        <f>'Array Table'!B59</f>
        <v>OXA-54</v>
      </c>
      <c r="AE60" s="70">
        <f t="shared" si="27"/>
        <v>8.8333333333333321</v>
      </c>
      <c r="AF60" s="70">
        <f t="shared" si="28"/>
        <v>6.8333333333333321</v>
      </c>
      <c r="AG60" s="70">
        <f t="shared" si="29"/>
        <v>9.1666666666666679</v>
      </c>
      <c r="AH60" s="70" t="str">
        <f t="shared" si="30"/>
        <v/>
      </c>
      <c r="AI60" s="70" t="str">
        <f t="shared" si="31"/>
        <v/>
      </c>
      <c r="AJ60" s="70" t="str">
        <f t="shared" si="32"/>
        <v/>
      </c>
      <c r="AK60" s="70" t="str">
        <f t="shared" si="33"/>
        <v/>
      </c>
      <c r="AL60" s="70" t="str">
        <f t="shared" si="34"/>
        <v/>
      </c>
      <c r="AM60" s="70" t="str">
        <f t="shared" si="35"/>
        <v/>
      </c>
      <c r="AN60" s="70" t="str">
        <f t="shared" si="36"/>
        <v/>
      </c>
      <c r="AO60" s="70">
        <f t="shared" si="12"/>
        <v>8.2777777777777768</v>
      </c>
      <c r="AP60" s="71" t="s">
        <v>57</v>
      </c>
      <c r="AQ60" s="70">
        <f t="shared" si="13"/>
        <v>-1.2900000000000027</v>
      </c>
      <c r="AR60" s="70" t="str">
        <f t="shared" si="14"/>
        <v/>
      </c>
      <c r="AS60" s="70" t="str">
        <f t="shared" si="15"/>
        <v/>
      </c>
      <c r="AT60" s="70" t="str">
        <f t="shared" si="16"/>
        <v/>
      </c>
      <c r="AU60" s="70" t="str">
        <f t="shared" si="17"/>
        <v/>
      </c>
      <c r="AV60" s="70" t="str">
        <f t="shared" si="18"/>
        <v/>
      </c>
      <c r="AW60" s="70" t="str">
        <f t="shared" si="19"/>
        <v/>
      </c>
      <c r="AX60" s="70" t="str">
        <f t="shared" si="20"/>
        <v/>
      </c>
      <c r="AY60" s="70" t="str">
        <f t="shared" si="21"/>
        <v/>
      </c>
      <c r="AZ60" s="70" t="str">
        <f t="shared" si="22"/>
        <v/>
      </c>
      <c r="BA60" s="70">
        <f t="shared" si="23"/>
        <v>-1.2900000000000027</v>
      </c>
      <c r="BB60" s="71" t="s">
        <v>57</v>
      </c>
      <c r="BC60" s="72" t="str">
        <f>'Array Table'!B59</f>
        <v>OXA-54</v>
      </c>
      <c r="BD60" s="73">
        <f t="shared" si="37"/>
        <v>758.9062036389106</v>
      </c>
      <c r="BE60" s="74">
        <f t="shared" si="24"/>
        <v>758.9062036389106</v>
      </c>
      <c r="BF60" s="73">
        <f t="shared" si="25"/>
        <v>2.8801881029583805</v>
      </c>
    </row>
    <row r="61" spans="1:58" x14ac:dyDescent="0.25">
      <c r="A61" s="71" t="s">
        <v>58</v>
      </c>
      <c r="B61" s="72" t="str">
        <f>'Array Table'!B60</f>
        <v>OXA-55</v>
      </c>
      <c r="C61" s="70">
        <f>IF(SUM('Control Sample Data'!C$3:C$98)&gt;10,IF(AND(ISNUMBER('Control Sample Data'!C61),'Control Sample Data'!C61&lt;37,'Control Sample Data'!C61&gt;0),'Control Sample Data'!C61,37),"")</f>
        <v>37</v>
      </c>
      <c r="D61" s="70">
        <f>IF(SUM('Control Sample Data'!D$3:D$98)&gt;10,IF(AND(ISNUMBER('Control Sample Data'!D61),'Control Sample Data'!D61&lt;37,'Control Sample Data'!D61&gt;0),'Control Sample Data'!D61,37),"")</f>
        <v>37</v>
      </c>
      <c r="E61" s="70">
        <f>IF(SUM('Control Sample Data'!E$3:E$98)&gt;10,IF(AND(ISNUMBER('Control Sample Data'!E61),'Control Sample Data'!E61&lt;37,'Control Sample Data'!E61&gt;0),'Control Sample Data'!E61,37),"")</f>
        <v>37</v>
      </c>
      <c r="F61" s="70" t="str">
        <f>IF(SUM('Control Sample Data'!F$3:F$98)&gt;10,IF(AND(ISNUMBER('Control Sample Data'!F61),'Control Sample Data'!F61&lt;37,'Control Sample Data'!F61&gt;0),'Control Sample Data'!F61,37),"")</f>
        <v/>
      </c>
      <c r="G61" s="70" t="str">
        <f>IF(SUM('Control Sample Data'!G$3:G$98)&gt;10,IF(AND(ISNUMBER('Control Sample Data'!G61),'Control Sample Data'!G61&lt;37,'Control Sample Data'!G61&gt;0),'Control Sample Data'!G61,37),"")</f>
        <v/>
      </c>
      <c r="H61" s="70" t="str">
        <f>IF(SUM('Control Sample Data'!H$3:H$98)&gt;10,IF(AND(ISNUMBER('Control Sample Data'!H61),'Control Sample Data'!H61&lt;37,'Control Sample Data'!H61&gt;0),'Control Sample Data'!H61,37),"")</f>
        <v/>
      </c>
      <c r="I61" s="70" t="str">
        <f>IF(SUM('Control Sample Data'!I$3:I$98)&gt;10,IF(AND(ISNUMBER('Control Sample Data'!I61),'Control Sample Data'!I61&lt;37,'Control Sample Data'!I61&gt;0),'Control Sample Data'!I61,37),"")</f>
        <v/>
      </c>
      <c r="J61" s="70" t="str">
        <f>IF(SUM('Control Sample Data'!J$3:J$98)&gt;10,IF(AND(ISNUMBER('Control Sample Data'!J61),'Control Sample Data'!J61&lt;37,'Control Sample Data'!J61&gt;0),'Control Sample Data'!J61,37),"")</f>
        <v/>
      </c>
      <c r="K61" s="70" t="str">
        <f>IF(SUM('Control Sample Data'!K$3:K$98)&gt;10,IF(AND(ISNUMBER('Control Sample Data'!K61),'Control Sample Data'!K61&lt;37,'Control Sample Data'!K61&gt;0),'Control Sample Data'!K61,37),"")</f>
        <v/>
      </c>
      <c r="L61" s="70" t="str">
        <f>IF(SUM('Control Sample Data'!L$3:L$98)&gt;10,IF(AND(ISNUMBER('Control Sample Data'!L61),'Control Sample Data'!L61&lt;37,'Control Sample Data'!L61&gt;0),'Control Sample Data'!L61,37),"")</f>
        <v/>
      </c>
      <c r="M61" s="54">
        <f>IF(ISERROR(AVERAGE(Calculations!C61:L61)),"",AVERAGE(Calculations!C61:L61))</f>
        <v>37</v>
      </c>
      <c r="N61" s="54">
        <f>IF(ISERROR(STDEV(Calculations!C61:L61)),"",IF(COUNT(Calculations!C61:L61)&lt;3,"N/A",STDEV(Calculations!C61:L61)))</f>
        <v>0</v>
      </c>
      <c r="O61" s="71" t="s">
        <v>58</v>
      </c>
      <c r="P61" s="72" t="str">
        <f>'Array Table'!B60</f>
        <v>OXA-55</v>
      </c>
      <c r="Q61" s="70">
        <f>IF(SUM('Test Sample Data'!C$3:C$98)&gt;10,IF(AND(ISNUMBER('Test Sample Data'!C61),'Test Sample Data'!C61&lt;37,'Test Sample Data'!C61&gt;0),'Test Sample Data'!C61,37),"")</f>
        <v>37</v>
      </c>
      <c r="R61" s="70" t="str">
        <f>IF(SUM('Test Sample Data'!D$3:D$98)&gt;10,IF(AND(ISNUMBER('Test Sample Data'!D61),'Test Sample Data'!D61&lt;37,'Test Sample Data'!D61&gt;0),'Test Sample Data'!D61,37),"")</f>
        <v/>
      </c>
      <c r="S61" s="70" t="str">
        <f>IF(SUM('Test Sample Data'!E$3:E$98)&gt;10,IF(AND(ISNUMBER('Test Sample Data'!E61),'Test Sample Data'!E61&lt;37,'Test Sample Data'!E61&gt;0),'Test Sample Data'!E61,37),"")</f>
        <v/>
      </c>
      <c r="T61" s="70" t="str">
        <f>IF(SUM('Test Sample Data'!F$3:F$98)&gt;10,IF(AND(ISNUMBER('Test Sample Data'!F61),'Test Sample Data'!F61&lt;37,'Test Sample Data'!F61&gt;0),'Test Sample Data'!F61,37),"")</f>
        <v/>
      </c>
      <c r="U61" s="70" t="str">
        <f>IF(SUM('Test Sample Data'!G$3:G$98)&gt;10,IF(AND(ISNUMBER('Test Sample Data'!G61),'Test Sample Data'!G61&lt;37,'Test Sample Data'!G61&gt;0),'Test Sample Data'!G61,37),"")</f>
        <v/>
      </c>
      <c r="V61" s="70" t="str">
        <f>IF(SUM('Test Sample Data'!H$3:H$98)&gt;10,IF(AND(ISNUMBER('Test Sample Data'!H61),'Test Sample Data'!H61&lt;37,'Test Sample Data'!H61&gt;0),'Test Sample Data'!H61,37),"")</f>
        <v/>
      </c>
      <c r="W61" s="70" t="str">
        <f>IF(SUM('Test Sample Data'!I$3:I$98)&gt;10,IF(AND(ISNUMBER('Test Sample Data'!I61),'Test Sample Data'!I61&lt;37,'Test Sample Data'!I61&gt;0),'Test Sample Data'!I61,37),"")</f>
        <v/>
      </c>
      <c r="X61" s="70" t="str">
        <f>IF(SUM('Test Sample Data'!J$3:J$98)&gt;10,IF(AND(ISNUMBER('Test Sample Data'!J61),'Test Sample Data'!J61&lt;37,'Test Sample Data'!J61&gt;0),'Test Sample Data'!J61,37),"")</f>
        <v/>
      </c>
      <c r="Y61" s="70" t="str">
        <f>IF(SUM('Test Sample Data'!K$3:K$98)&gt;10,IF(AND(ISNUMBER('Test Sample Data'!K61),'Test Sample Data'!K61&lt;37,'Test Sample Data'!K61&gt;0),'Test Sample Data'!K61,37),"")</f>
        <v/>
      </c>
      <c r="Z61" s="70" t="str">
        <f>IF(SUM('Test Sample Data'!L$3:L$98)&gt;10,IF(AND(ISNUMBER('Test Sample Data'!L61),'Test Sample Data'!L61&lt;37,'Test Sample Data'!L61&gt;0),'Test Sample Data'!L61,37),"")</f>
        <v/>
      </c>
      <c r="AA61" s="54">
        <f>IF(ISERROR(AVERAGE(Calculations!Q61:Z61)),"",AVERAGE(Calculations!Q61:Z61))</f>
        <v>37</v>
      </c>
      <c r="AB61" s="54" t="str">
        <f>IF(ISERROR(STDEV(Calculations!Q61:Z61)),"",IF(COUNT(Calculations!Q61:Z61)&lt;3,"N/A",STDEV(Calculations!Q61:Z61)))</f>
        <v/>
      </c>
      <c r="AC61" s="71" t="s">
        <v>58</v>
      </c>
      <c r="AD61" s="72" t="str">
        <f>'Array Table'!B60</f>
        <v>OXA-55</v>
      </c>
      <c r="AE61" s="70">
        <f t="shared" si="27"/>
        <v>8.8333333333333321</v>
      </c>
      <c r="AF61" s="70">
        <f t="shared" si="28"/>
        <v>6.8333333333333321</v>
      </c>
      <c r="AG61" s="70">
        <f t="shared" si="29"/>
        <v>9.1666666666666679</v>
      </c>
      <c r="AH61" s="70" t="str">
        <f t="shared" si="30"/>
        <v/>
      </c>
      <c r="AI61" s="70" t="str">
        <f t="shared" si="31"/>
        <v/>
      </c>
      <c r="AJ61" s="70" t="str">
        <f t="shared" si="32"/>
        <v/>
      </c>
      <c r="AK61" s="70" t="str">
        <f t="shared" si="33"/>
        <v/>
      </c>
      <c r="AL61" s="70" t="str">
        <f t="shared" si="34"/>
        <v/>
      </c>
      <c r="AM61" s="70" t="str">
        <f t="shared" si="35"/>
        <v/>
      </c>
      <c r="AN61" s="70" t="str">
        <f t="shared" si="36"/>
        <v/>
      </c>
      <c r="AO61" s="70">
        <f t="shared" si="12"/>
        <v>8.2777777777777768</v>
      </c>
      <c r="AP61" s="71" t="s">
        <v>58</v>
      </c>
      <c r="AQ61" s="70">
        <f t="shared" si="13"/>
        <v>6.1699999999999982</v>
      </c>
      <c r="AR61" s="70" t="str">
        <f t="shared" si="14"/>
        <v/>
      </c>
      <c r="AS61" s="70" t="str">
        <f t="shared" si="15"/>
        <v/>
      </c>
      <c r="AT61" s="70" t="str">
        <f t="shared" si="16"/>
        <v/>
      </c>
      <c r="AU61" s="70" t="str">
        <f t="shared" si="17"/>
        <v/>
      </c>
      <c r="AV61" s="70" t="str">
        <f t="shared" si="18"/>
        <v/>
      </c>
      <c r="AW61" s="70" t="str">
        <f t="shared" si="19"/>
        <v/>
      </c>
      <c r="AX61" s="70" t="str">
        <f t="shared" si="20"/>
        <v/>
      </c>
      <c r="AY61" s="70" t="str">
        <f t="shared" si="21"/>
        <v/>
      </c>
      <c r="AZ61" s="70" t="str">
        <f t="shared" si="22"/>
        <v/>
      </c>
      <c r="BA61" s="70">
        <f t="shared" si="23"/>
        <v>6.1699999999999982</v>
      </c>
      <c r="BB61" s="71" t="s">
        <v>58</v>
      </c>
      <c r="BC61" s="72" t="str">
        <f>'Array Table'!B60</f>
        <v>OXA-55</v>
      </c>
      <c r="BD61" s="73">
        <f t="shared" si="37"/>
        <v>4.3102686066986955</v>
      </c>
      <c r="BE61" s="74">
        <f t="shared" si="24"/>
        <v>4.3102686066986955</v>
      </c>
      <c r="BF61" s="73">
        <f t="shared" si="25"/>
        <v>0.63450433530508044</v>
      </c>
    </row>
    <row r="62" spans="1:58" x14ac:dyDescent="0.25">
      <c r="A62" s="71" t="s">
        <v>59</v>
      </c>
      <c r="B62" s="72" t="str">
        <f>'Array Table'!B61</f>
        <v>OXA-58 Group</v>
      </c>
      <c r="C62" s="70">
        <f>IF(SUM('Control Sample Data'!C$3:C$98)&gt;10,IF(AND(ISNUMBER('Control Sample Data'!C62),'Control Sample Data'!C62&lt;37,'Control Sample Data'!C62&gt;0),'Control Sample Data'!C62,37),"")</f>
        <v>37</v>
      </c>
      <c r="D62" s="70">
        <f>IF(SUM('Control Sample Data'!D$3:D$98)&gt;10,IF(AND(ISNUMBER('Control Sample Data'!D62),'Control Sample Data'!D62&lt;37,'Control Sample Data'!D62&gt;0),'Control Sample Data'!D62,37),"")</f>
        <v>37</v>
      </c>
      <c r="E62" s="70">
        <f>IF(SUM('Control Sample Data'!E$3:E$98)&gt;10,IF(AND(ISNUMBER('Control Sample Data'!E62),'Control Sample Data'!E62&lt;37,'Control Sample Data'!E62&gt;0),'Control Sample Data'!E62,37),"")</f>
        <v>37</v>
      </c>
      <c r="F62" s="70" t="str">
        <f>IF(SUM('Control Sample Data'!F$3:F$98)&gt;10,IF(AND(ISNUMBER('Control Sample Data'!F62),'Control Sample Data'!F62&lt;37,'Control Sample Data'!F62&gt;0),'Control Sample Data'!F62,37),"")</f>
        <v/>
      </c>
      <c r="G62" s="70" t="str">
        <f>IF(SUM('Control Sample Data'!G$3:G$98)&gt;10,IF(AND(ISNUMBER('Control Sample Data'!G62),'Control Sample Data'!G62&lt;37,'Control Sample Data'!G62&gt;0),'Control Sample Data'!G62,37),"")</f>
        <v/>
      </c>
      <c r="H62" s="70" t="str">
        <f>IF(SUM('Control Sample Data'!H$3:H$98)&gt;10,IF(AND(ISNUMBER('Control Sample Data'!H62),'Control Sample Data'!H62&lt;37,'Control Sample Data'!H62&gt;0),'Control Sample Data'!H62,37),"")</f>
        <v/>
      </c>
      <c r="I62" s="70" t="str">
        <f>IF(SUM('Control Sample Data'!I$3:I$98)&gt;10,IF(AND(ISNUMBER('Control Sample Data'!I62),'Control Sample Data'!I62&lt;37,'Control Sample Data'!I62&gt;0),'Control Sample Data'!I62,37),"")</f>
        <v/>
      </c>
      <c r="J62" s="70" t="str">
        <f>IF(SUM('Control Sample Data'!J$3:J$98)&gt;10,IF(AND(ISNUMBER('Control Sample Data'!J62),'Control Sample Data'!J62&lt;37,'Control Sample Data'!J62&gt;0),'Control Sample Data'!J62,37),"")</f>
        <v/>
      </c>
      <c r="K62" s="70" t="str">
        <f>IF(SUM('Control Sample Data'!K$3:K$98)&gt;10,IF(AND(ISNUMBER('Control Sample Data'!K62),'Control Sample Data'!K62&lt;37,'Control Sample Data'!K62&gt;0),'Control Sample Data'!K62,37),"")</f>
        <v/>
      </c>
      <c r="L62" s="70" t="str">
        <f>IF(SUM('Control Sample Data'!L$3:L$98)&gt;10,IF(AND(ISNUMBER('Control Sample Data'!L62),'Control Sample Data'!L62&lt;37,'Control Sample Data'!L62&gt;0),'Control Sample Data'!L62,37),"")</f>
        <v/>
      </c>
      <c r="M62" s="54">
        <f>IF(ISERROR(AVERAGE(Calculations!C62:L62)),"",AVERAGE(Calculations!C62:L62))</f>
        <v>37</v>
      </c>
      <c r="N62" s="54">
        <f>IF(ISERROR(STDEV(Calculations!C62:L62)),"",IF(COUNT(Calculations!C62:L62)&lt;3,"N/A",STDEV(Calculations!C62:L62)))</f>
        <v>0</v>
      </c>
      <c r="O62" s="71" t="s">
        <v>59</v>
      </c>
      <c r="P62" s="72" t="str">
        <f>'Array Table'!B61</f>
        <v>OXA-58 Group</v>
      </c>
      <c r="Q62" s="70">
        <f>IF(SUM('Test Sample Data'!C$3:C$98)&gt;10,IF(AND(ISNUMBER('Test Sample Data'!C62),'Test Sample Data'!C62&lt;37,'Test Sample Data'!C62&gt;0),'Test Sample Data'!C62,37),"")</f>
        <v>37</v>
      </c>
      <c r="R62" s="70" t="str">
        <f>IF(SUM('Test Sample Data'!D$3:D$98)&gt;10,IF(AND(ISNUMBER('Test Sample Data'!D62),'Test Sample Data'!D62&lt;37,'Test Sample Data'!D62&gt;0),'Test Sample Data'!D62,37),"")</f>
        <v/>
      </c>
      <c r="S62" s="70" t="str">
        <f>IF(SUM('Test Sample Data'!E$3:E$98)&gt;10,IF(AND(ISNUMBER('Test Sample Data'!E62),'Test Sample Data'!E62&lt;37,'Test Sample Data'!E62&gt;0),'Test Sample Data'!E62,37),"")</f>
        <v/>
      </c>
      <c r="T62" s="70" t="str">
        <f>IF(SUM('Test Sample Data'!F$3:F$98)&gt;10,IF(AND(ISNUMBER('Test Sample Data'!F62),'Test Sample Data'!F62&lt;37,'Test Sample Data'!F62&gt;0),'Test Sample Data'!F62,37),"")</f>
        <v/>
      </c>
      <c r="U62" s="70" t="str">
        <f>IF(SUM('Test Sample Data'!G$3:G$98)&gt;10,IF(AND(ISNUMBER('Test Sample Data'!G62),'Test Sample Data'!G62&lt;37,'Test Sample Data'!G62&gt;0),'Test Sample Data'!G62,37),"")</f>
        <v/>
      </c>
      <c r="V62" s="70" t="str">
        <f>IF(SUM('Test Sample Data'!H$3:H$98)&gt;10,IF(AND(ISNUMBER('Test Sample Data'!H62),'Test Sample Data'!H62&lt;37,'Test Sample Data'!H62&gt;0),'Test Sample Data'!H62,37),"")</f>
        <v/>
      </c>
      <c r="W62" s="70" t="str">
        <f>IF(SUM('Test Sample Data'!I$3:I$98)&gt;10,IF(AND(ISNUMBER('Test Sample Data'!I62),'Test Sample Data'!I62&lt;37,'Test Sample Data'!I62&gt;0),'Test Sample Data'!I62,37),"")</f>
        <v/>
      </c>
      <c r="X62" s="70" t="str">
        <f>IF(SUM('Test Sample Data'!J$3:J$98)&gt;10,IF(AND(ISNUMBER('Test Sample Data'!J62),'Test Sample Data'!J62&lt;37,'Test Sample Data'!J62&gt;0),'Test Sample Data'!J62,37),"")</f>
        <v/>
      </c>
      <c r="Y62" s="70" t="str">
        <f>IF(SUM('Test Sample Data'!K$3:K$98)&gt;10,IF(AND(ISNUMBER('Test Sample Data'!K62),'Test Sample Data'!K62&lt;37,'Test Sample Data'!K62&gt;0),'Test Sample Data'!K62,37),"")</f>
        <v/>
      </c>
      <c r="Z62" s="70" t="str">
        <f>IF(SUM('Test Sample Data'!L$3:L$98)&gt;10,IF(AND(ISNUMBER('Test Sample Data'!L62),'Test Sample Data'!L62&lt;37,'Test Sample Data'!L62&gt;0),'Test Sample Data'!L62,37),"")</f>
        <v/>
      </c>
      <c r="AA62" s="54">
        <f>IF(ISERROR(AVERAGE(Calculations!Q62:Z62)),"",AVERAGE(Calculations!Q62:Z62))</f>
        <v>37</v>
      </c>
      <c r="AB62" s="54" t="str">
        <f>IF(ISERROR(STDEV(Calculations!Q62:Z62)),"",IF(COUNT(Calculations!Q62:Z62)&lt;3,"N/A",STDEV(Calculations!Q62:Z62)))</f>
        <v/>
      </c>
      <c r="AC62" s="71" t="s">
        <v>59</v>
      </c>
      <c r="AD62" s="72" t="str">
        <f>'Array Table'!B61</f>
        <v>OXA-58 Group</v>
      </c>
      <c r="AE62" s="70">
        <f t="shared" si="27"/>
        <v>8.8333333333333321</v>
      </c>
      <c r="AF62" s="70">
        <f t="shared" si="28"/>
        <v>6.8333333333333321</v>
      </c>
      <c r="AG62" s="70">
        <f t="shared" si="29"/>
        <v>9.1666666666666679</v>
      </c>
      <c r="AH62" s="70" t="str">
        <f t="shared" si="30"/>
        <v/>
      </c>
      <c r="AI62" s="70" t="str">
        <f t="shared" si="31"/>
        <v/>
      </c>
      <c r="AJ62" s="70" t="str">
        <f t="shared" si="32"/>
        <v/>
      </c>
      <c r="AK62" s="70" t="str">
        <f t="shared" si="33"/>
        <v/>
      </c>
      <c r="AL62" s="70" t="str">
        <f t="shared" si="34"/>
        <v/>
      </c>
      <c r="AM62" s="70" t="str">
        <f t="shared" si="35"/>
        <v/>
      </c>
      <c r="AN62" s="70" t="str">
        <f t="shared" si="36"/>
        <v/>
      </c>
      <c r="AO62" s="70">
        <f t="shared" si="12"/>
        <v>8.2777777777777768</v>
      </c>
      <c r="AP62" s="71" t="s">
        <v>59</v>
      </c>
      <c r="AQ62" s="70">
        <f t="shared" si="13"/>
        <v>6.1699999999999982</v>
      </c>
      <c r="AR62" s="70" t="str">
        <f t="shared" si="14"/>
        <v/>
      </c>
      <c r="AS62" s="70" t="str">
        <f t="shared" si="15"/>
        <v/>
      </c>
      <c r="AT62" s="70" t="str">
        <f t="shared" si="16"/>
        <v/>
      </c>
      <c r="AU62" s="70" t="str">
        <f t="shared" si="17"/>
        <v/>
      </c>
      <c r="AV62" s="70" t="str">
        <f t="shared" si="18"/>
        <v/>
      </c>
      <c r="AW62" s="70" t="str">
        <f t="shared" si="19"/>
        <v/>
      </c>
      <c r="AX62" s="70" t="str">
        <f t="shared" si="20"/>
        <v/>
      </c>
      <c r="AY62" s="70" t="str">
        <f t="shared" si="21"/>
        <v/>
      </c>
      <c r="AZ62" s="70" t="str">
        <f t="shared" si="22"/>
        <v/>
      </c>
      <c r="BA62" s="70">
        <f t="shared" si="23"/>
        <v>6.1699999999999982</v>
      </c>
      <c r="BB62" s="71" t="s">
        <v>59</v>
      </c>
      <c r="BC62" s="72" t="str">
        <f>'Array Table'!B61</f>
        <v>OXA-58 Group</v>
      </c>
      <c r="BD62" s="73">
        <f t="shared" si="37"/>
        <v>4.3102686066986955</v>
      </c>
      <c r="BE62" s="74">
        <f t="shared" si="24"/>
        <v>4.3102686066986955</v>
      </c>
      <c r="BF62" s="73">
        <f t="shared" si="25"/>
        <v>0.63450433530508044</v>
      </c>
    </row>
    <row r="63" spans="1:58" x14ac:dyDescent="0.25">
      <c r="A63" s="71" t="s">
        <v>60</v>
      </c>
      <c r="B63" s="72" t="str">
        <f>'Array Table'!B62</f>
        <v>OXA-60</v>
      </c>
      <c r="C63" s="70">
        <f>IF(SUM('Control Sample Data'!C$3:C$98)&gt;10,IF(AND(ISNUMBER('Control Sample Data'!C63),'Control Sample Data'!C63&lt;37,'Control Sample Data'!C63&gt;0),'Control Sample Data'!C63,37),"")</f>
        <v>37</v>
      </c>
      <c r="D63" s="70">
        <f>IF(SUM('Control Sample Data'!D$3:D$98)&gt;10,IF(AND(ISNUMBER('Control Sample Data'!D63),'Control Sample Data'!D63&lt;37,'Control Sample Data'!D63&gt;0),'Control Sample Data'!D63,37),"")</f>
        <v>37</v>
      </c>
      <c r="E63" s="70">
        <f>IF(SUM('Control Sample Data'!E$3:E$98)&gt;10,IF(AND(ISNUMBER('Control Sample Data'!E63),'Control Sample Data'!E63&lt;37,'Control Sample Data'!E63&gt;0),'Control Sample Data'!E63,37),"")</f>
        <v>37</v>
      </c>
      <c r="F63" s="70" t="str">
        <f>IF(SUM('Control Sample Data'!F$3:F$98)&gt;10,IF(AND(ISNUMBER('Control Sample Data'!F63),'Control Sample Data'!F63&lt;37,'Control Sample Data'!F63&gt;0),'Control Sample Data'!F63,37),"")</f>
        <v/>
      </c>
      <c r="G63" s="70" t="str">
        <f>IF(SUM('Control Sample Data'!G$3:G$98)&gt;10,IF(AND(ISNUMBER('Control Sample Data'!G63),'Control Sample Data'!G63&lt;37,'Control Sample Data'!G63&gt;0),'Control Sample Data'!G63,37),"")</f>
        <v/>
      </c>
      <c r="H63" s="70" t="str">
        <f>IF(SUM('Control Sample Data'!H$3:H$98)&gt;10,IF(AND(ISNUMBER('Control Sample Data'!H63),'Control Sample Data'!H63&lt;37,'Control Sample Data'!H63&gt;0),'Control Sample Data'!H63,37),"")</f>
        <v/>
      </c>
      <c r="I63" s="70" t="str">
        <f>IF(SUM('Control Sample Data'!I$3:I$98)&gt;10,IF(AND(ISNUMBER('Control Sample Data'!I63),'Control Sample Data'!I63&lt;37,'Control Sample Data'!I63&gt;0),'Control Sample Data'!I63,37),"")</f>
        <v/>
      </c>
      <c r="J63" s="70" t="str">
        <f>IF(SUM('Control Sample Data'!J$3:J$98)&gt;10,IF(AND(ISNUMBER('Control Sample Data'!J63),'Control Sample Data'!J63&lt;37,'Control Sample Data'!J63&gt;0),'Control Sample Data'!J63,37),"")</f>
        <v/>
      </c>
      <c r="K63" s="70" t="str">
        <f>IF(SUM('Control Sample Data'!K$3:K$98)&gt;10,IF(AND(ISNUMBER('Control Sample Data'!K63),'Control Sample Data'!K63&lt;37,'Control Sample Data'!K63&gt;0),'Control Sample Data'!K63,37),"")</f>
        <v/>
      </c>
      <c r="L63" s="70" t="str">
        <f>IF(SUM('Control Sample Data'!L$3:L$98)&gt;10,IF(AND(ISNUMBER('Control Sample Data'!L63),'Control Sample Data'!L63&lt;37,'Control Sample Data'!L63&gt;0),'Control Sample Data'!L63,37),"")</f>
        <v/>
      </c>
      <c r="M63" s="54">
        <f>IF(ISERROR(AVERAGE(Calculations!C63:L63)),"",AVERAGE(Calculations!C63:L63))</f>
        <v>37</v>
      </c>
      <c r="N63" s="54">
        <f>IF(ISERROR(STDEV(Calculations!C63:L63)),"",IF(COUNT(Calculations!C63:L63)&lt;3,"N/A",STDEV(Calculations!C63:L63)))</f>
        <v>0</v>
      </c>
      <c r="O63" s="71" t="s">
        <v>60</v>
      </c>
      <c r="P63" s="72" t="str">
        <f>'Array Table'!B62</f>
        <v>OXA-60</v>
      </c>
      <c r="Q63" s="70">
        <f>IF(SUM('Test Sample Data'!C$3:C$98)&gt;10,IF(AND(ISNUMBER('Test Sample Data'!C63),'Test Sample Data'!C63&lt;37,'Test Sample Data'!C63&gt;0),'Test Sample Data'!C63,37),"")</f>
        <v>37</v>
      </c>
      <c r="R63" s="70" t="str">
        <f>IF(SUM('Test Sample Data'!D$3:D$98)&gt;10,IF(AND(ISNUMBER('Test Sample Data'!D63),'Test Sample Data'!D63&lt;37,'Test Sample Data'!D63&gt;0),'Test Sample Data'!D63,37),"")</f>
        <v/>
      </c>
      <c r="S63" s="70" t="str">
        <f>IF(SUM('Test Sample Data'!E$3:E$98)&gt;10,IF(AND(ISNUMBER('Test Sample Data'!E63),'Test Sample Data'!E63&lt;37,'Test Sample Data'!E63&gt;0),'Test Sample Data'!E63,37),"")</f>
        <v/>
      </c>
      <c r="T63" s="70" t="str">
        <f>IF(SUM('Test Sample Data'!F$3:F$98)&gt;10,IF(AND(ISNUMBER('Test Sample Data'!F63),'Test Sample Data'!F63&lt;37,'Test Sample Data'!F63&gt;0),'Test Sample Data'!F63,37),"")</f>
        <v/>
      </c>
      <c r="U63" s="70" t="str">
        <f>IF(SUM('Test Sample Data'!G$3:G$98)&gt;10,IF(AND(ISNUMBER('Test Sample Data'!G63),'Test Sample Data'!G63&lt;37,'Test Sample Data'!G63&gt;0),'Test Sample Data'!G63,37),"")</f>
        <v/>
      </c>
      <c r="V63" s="70" t="str">
        <f>IF(SUM('Test Sample Data'!H$3:H$98)&gt;10,IF(AND(ISNUMBER('Test Sample Data'!H63),'Test Sample Data'!H63&lt;37,'Test Sample Data'!H63&gt;0),'Test Sample Data'!H63,37),"")</f>
        <v/>
      </c>
      <c r="W63" s="70" t="str">
        <f>IF(SUM('Test Sample Data'!I$3:I$98)&gt;10,IF(AND(ISNUMBER('Test Sample Data'!I63),'Test Sample Data'!I63&lt;37,'Test Sample Data'!I63&gt;0),'Test Sample Data'!I63,37),"")</f>
        <v/>
      </c>
      <c r="X63" s="70" t="str">
        <f>IF(SUM('Test Sample Data'!J$3:J$98)&gt;10,IF(AND(ISNUMBER('Test Sample Data'!J63),'Test Sample Data'!J63&lt;37,'Test Sample Data'!J63&gt;0),'Test Sample Data'!J63,37),"")</f>
        <v/>
      </c>
      <c r="Y63" s="70" t="str">
        <f>IF(SUM('Test Sample Data'!K$3:K$98)&gt;10,IF(AND(ISNUMBER('Test Sample Data'!K63),'Test Sample Data'!K63&lt;37,'Test Sample Data'!K63&gt;0),'Test Sample Data'!K63,37),"")</f>
        <v/>
      </c>
      <c r="Z63" s="70" t="str">
        <f>IF(SUM('Test Sample Data'!L$3:L$98)&gt;10,IF(AND(ISNUMBER('Test Sample Data'!L63),'Test Sample Data'!L63&lt;37,'Test Sample Data'!L63&gt;0),'Test Sample Data'!L63,37),"")</f>
        <v/>
      </c>
      <c r="AA63" s="54">
        <f>IF(ISERROR(AVERAGE(Calculations!Q63:Z63)),"",AVERAGE(Calculations!Q63:Z63))</f>
        <v>37</v>
      </c>
      <c r="AB63" s="54" t="str">
        <f>IF(ISERROR(STDEV(Calculations!Q63:Z63)),"",IF(COUNT(Calculations!Q63:Z63)&lt;3,"N/A",STDEV(Calculations!Q63:Z63)))</f>
        <v/>
      </c>
      <c r="AC63" s="71" t="s">
        <v>60</v>
      </c>
      <c r="AD63" s="72" t="str">
        <f>'Array Table'!B62</f>
        <v>OXA-60</v>
      </c>
      <c r="AE63" s="70">
        <f t="shared" si="27"/>
        <v>8.8333333333333321</v>
      </c>
      <c r="AF63" s="70">
        <f t="shared" si="28"/>
        <v>6.8333333333333321</v>
      </c>
      <c r="AG63" s="70">
        <f t="shared" si="29"/>
        <v>9.1666666666666679</v>
      </c>
      <c r="AH63" s="70" t="str">
        <f t="shared" si="30"/>
        <v/>
      </c>
      <c r="AI63" s="70" t="str">
        <f t="shared" si="31"/>
        <v/>
      </c>
      <c r="AJ63" s="70" t="str">
        <f t="shared" si="32"/>
        <v/>
      </c>
      <c r="AK63" s="70" t="str">
        <f t="shared" si="33"/>
        <v/>
      </c>
      <c r="AL63" s="70" t="str">
        <f t="shared" si="34"/>
        <v/>
      </c>
      <c r="AM63" s="70" t="str">
        <f t="shared" si="35"/>
        <v/>
      </c>
      <c r="AN63" s="70" t="str">
        <f t="shared" si="36"/>
        <v/>
      </c>
      <c r="AO63" s="70">
        <f t="shared" si="12"/>
        <v>8.2777777777777768</v>
      </c>
      <c r="AP63" s="71" t="s">
        <v>60</v>
      </c>
      <c r="AQ63" s="70">
        <f t="shared" si="13"/>
        <v>6.1699999999999982</v>
      </c>
      <c r="AR63" s="70" t="str">
        <f t="shared" si="14"/>
        <v/>
      </c>
      <c r="AS63" s="70" t="str">
        <f t="shared" si="15"/>
        <v/>
      </c>
      <c r="AT63" s="70" t="str">
        <f t="shared" si="16"/>
        <v/>
      </c>
      <c r="AU63" s="70" t="str">
        <f t="shared" si="17"/>
        <v/>
      </c>
      <c r="AV63" s="70" t="str">
        <f t="shared" si="18"/>
        <v/>
      </c>
      <c r="AW63" s="70" t="str">
        <f t="shared" si="19"/>
        <v/>
      </c>
      <c r="AX63" s="70" t="str">
        <f t="shared" si="20"/>
        <v/>
      </c>
      <c r="AY63" s="70" t="str">
        <f t="shared" si="21"/>
        <v/>
      </c>
      <c r="AZ63" s="70" t="str">
        <f t="shared" si="22"/>
        <v/>
      </c>
      <c r="BA63" s="70">
        <f t="shared" si="23"/>
        <v>6.1699999999999982</v>
      </c>
      <c r="BB63" s="71" t="s">
        <v>60</v>
      </c>
      <c r="BC63" s="72" t="str">
        <f>'Array Table'!B62</f>
        <v>OXA-60</v>
      </c>
      <c r="BD63" s="73">
        <f t="shared" si="37"/>
        <v>4.3102686066986955</v>
      </c>
      <c r="BE63" s="74">
        <f t="shared" si="24"/>
        <v>4.3102686066986955</v>
      </c>
      <c r="BF63" s="73">
        <f t="shared" si="25"/>
        <v>0.63450433530508044</v>
      </c>
    </row>
    <row r="64" spans="1:58" x14ac:dyDescent="0.25">
      <c r="A64" s="71" t="s">
        <v>61</v>
      </c>
      <c r="B64" s="72" t="str">
        <f>'Array Table'!B63</f>
        <v>ereB</v>
      </c>
      <c r="C64" s="70">
        <f>IF(SUM('Control Sample Data'!C$3:C$98)&gt;10,IF(AND(ISNUMBER('Control Sample Data'!C64),'Control Sample Data'!C64&lt;37,'Control Sample Data'!C64&gt;0),'Control Sample Data'!C64,37),"")</f>
        <v>37</v>
      </c>
      <c r="D64" s="70">
        <f>IF(SUM('Control Sample Data'!D$3:D$98)&gt;10,IF(AND(ISNUMBER('Control Sample Data'!D64),'Control Sample Data'!D64&lt;37,'Control Sample Data'!D64&gt;0),'Control Sample Data'!D64,37),"")</f>
        <v>37</v>
      </c>
      <c r="E64" s="70">
        <f>IF(SUM('Control Sample Data'!E$3:E$98)&gt;10,IF(AND(ISNUMBER('Control Sample Data'!E64),'Control Sample Data'!E64&lt;37,'Control Sample Data'!E64&gt;0),'Control Sample Data'!E64,37),"")</f>
        <v>37</v>
      </c>
      <c r="F64" s="70" t="str">
        <f>IF(SUM('Control Sample Data'!F$3:F$98)&gt;10,IF(AND(ISNUMBER('Control Sample Data'!F64),'Control Sample Data'!F64&lt;37,'Control Sample Data'!F64&gt;0),'Control Sample Data'!F64,37),"")</f>
        <v/>
      </c>
      <c r="G64" s="70" t="str">
        <f>IF(SUM('Control Sample Data'!G$3:G$98)&gt;10,IF(AND(ISNUMBER('Control Sample Data'!G64),'Control Sample Data'!G64&lt;37,'Control Sample Data'!G64&gt;0),'Control Sample Data'!G64,37),"")</f>
        <v/>
      </c>
      <c r="H64" s="70" t="str">
        <f>IF(SUM('Control Sample Data'!H$3:H$98)&gt;10,IF(AND(ISNUMBER('Control Sample Data'!H64),'Control Sample Data'!H64&lt;37,'Control Sample Data'!H64&gt;0),'Control Sample Data'!H64,37),"")</f>
        <v/>
      </c>
      <c r="I64" s="70" t="str">
        <f>IF(SUM('Control Sample Data'!I$3:I$98)&gt;10,IF(AND(ISNUMBER('Control Sample Data'!I64),'Control Sample Data'!I64&lt;37,'Control Sample Data'!I64&gt;0),'Control Sample Data'!I64,37),"")</f>
        <v/>
      </c>
      <c r="J64" s="70" t="str">
        <f>IF(SUM('Control Sample Data'!J$3:J$98)&gt;10,IF(AND(ISNUMBER('Control Sample Data'!J64),'Control Sample Data'!J64&lt;37,'Control Sample Data'!J64&gt;0),'Control Sample Data'!J64,37),"")</f>
        <v/>
      </c>
      <c r="K64" s="70" t="str">
        <f>IF(SUM('Control Sample Data'!K$3:K$98)&gt;10,IF(AND(ISNUMBER('Control Sample Data'!K64),'Control Sample Data'!K64&lt;37,'Control Sample Data'!K64&gt;0),'Control Sample Data'!K64,37),"")</f>
        <v/>
      </c>
      <c r="L64" s="70" t="str">
        <f>IF(SUM('Control Sample Data'!L$3:L$98)&gt;10,IF(AND(ISNUMBER('Control Sample Data'!L64),'Control Sample Data'!L64&lt;37,'Control Sample Data'!L64&gt;0),'Control Sample Data'!L64,37),"")</f>
        <v/>
      </c>
      <c r="M64" s="54">
        <f>IF(ISERROR(AVERAGE(Calculations!C64:L64)),"",AVERAGE(Calculations!C64:L64))</f>
        <v>37</v>
      </c>
      <c r="N64" s="54">
        <f>IF(ISERROR(STDEV(Calculations!C64:L64)),"",IF(COUNT(Calculations!C64:L64)&lt;3,"N/A",STDEV(Calculations!C64:L64)))</f>
        <v>0</v>
      </c>
      <c r="O64" s="71" t="s">
        <v>61</v>
      </c>
      <c r="P64" s="72" t="str">
        <f>'Array Table'!B63</f>
        <v>ereB</v>
      </c>
      <c r="Q64" s="70">
        <f>IF(SUM('Test Sample Data'!C$3:C$98)&gt;10,IF(AND(ISNUMBER('Test Sample Data'!C64),'Test Sample Data'!C64&lt;37,'Test Sample Data'!C64&gt;0),'Test Sample Data'!C64,37),"")</f>
        <v>37</v>
      </c>
      <c r="R64" s="70" t="str">
        <f>IF(SUM('Test Sample Data'!D$3:D$98)&gt;10,IF(AND(ISNUMBER('Test Sample Data'!D64),'Test Sample Data'!D64&lt;37,'Test Sample Data'!D64&gt;0),'Test Sample Data'!D64,37),"")</f>
        <v/>
      </c>
      <c r="S64" s="70" t="str">
        <f>IF(SUM('Test Sample Data'!E$3:E$98)&gt;10,IF(AND(ISNUMBER('Test Sample Data'!E64),'Test Sample Data'!E64&lt;37,'Test Sample Data'!E64&gt;0),'Test Sample Data'!E64,37),"")</f>
        <v/>
      </c>
      <c r="T64" s="70" t="str">
        <f>IF(SUM('Test Sample Data'!F$3:F$98)&gt;10,IF(AND(ISNUMBER('Test Sample Data'!F64),'Test Sample Data'!F64&lt;37,'Test Sample Data'!F64&gt;0),'Test Sample Data'!F64,37),"")</f>
        <v/>
      </c>
      <c r="U64" s="70" t="str">
        <f>IF(SUM('Test Sample Data'!G$3:G$98)&gt;10,IF(AND(ISNUMBER('Test Sample Data'!G64),'Test Sample Data'!G64&lt;37,'Test Sample Data'!G64&gt;0),'Test Sample Data'!G64,37),"")</f>
        <v/>
      </c>
      <c r="V64" s="70" t="str">
        <f>IF(SUM('Test Sample Data'!H$3:H$98)&gt;10,IF(AND(ISNUMBER('Test Sample Data'!H64),'Test Sample Data'!H64&lt;37,'Test Sample Data'!H64&gt;0),'Test Sample Data'!H64,37),"")</f>
        <v/>
      </c>
      <c r="W64" s="70" t="str">
        <f>IF(SUM('Test Sample Data'!I$3:I$98)&gt;10,IF(AND(ISNUMBER('Test Sample Data'!I64),'Test Sample Data'!I64&lt;37,'Test Sample Data'!I64&gt;0),'Test Sample Data'!I64,37),"")</f>
        <v/>
      </c>
      <c r="X64" s="70" t="str">
        <f>IF(SUM('Test Sample Data'!J$3:J$98)&gt;10,IF(AND(ISNUMBER('Test Sample Data'!J64),'Test Sample Data'!J64&lt;37,'Test Sample Data'!J64&gt;0),'Test Sample Data'!J64,37),"")</f>
        <v/>
      </c>
      <c r="Y64" s="70" t="str">
        <f>IF(SUM('Test Sample Data'!K$3:K$98)&gt;10,IF(AND(ISNUMBER('Test Sample Data'!K64),'Test Sample Data'!K64&lt;37,'Test Sample Data'!K64&gt;0),'Test Sample Data'!K64,37),"")</f>
        <v/>
      </c>
      <c r="Z64" s="70" t="str">
        <f>IF(SUM('Test Sample Data'!L$3:L$98)&gt;10,IF(AND(ISNUMBER('Test Sample Data'!L64),'Test Sample Data'!L64&lt;37,'Test Sample Data'!L64&gt;0),'Test Sample Data'!L64,37),"")</f>
        <v/>
      </c>
      <c r="AA64" s="54">
        <f>IF(ISERROR(AVERAGE(Calculations!Q64:Z64)),"",AVERAGE(Calculations!Q64:Z64))</f>
        <v>37</v>
      </c>
      <c r="AB64" s="54" t="str">
        <f>IF(ISERROR(STDEV(Calculations!Q64:Z64)),"",IF(COUNT(Calculations!Q64:Z64)&lt;3,"N/A",STDEV(Calculations!Q64:Z64)))</f>
        <v/>
      </c>
      <c r="AC64" s="71" t="s">
        <v>61</v>
      </c>
      <c r="AD64" s="72" t="str">
        <f>'Array Table'!B63</f>
        <v>ereB</v>
      </c>
      <c r="AE64" s="70">
        <f t="shared" si="27"/>
        <v>8.8333333333333321</v>
      </c>
      <c r="AF64" s="70">
        <f t="shared" si="28"/>
        <v>6.8333333333333321</v>
      </c>
      <c r="AG64" s="70">
        <f t="shared" si="29"/>
        <v>9.1666666666666679</v>
      </c>
      <c r="AH64" s="70" t="str">
        <f t="shared" si="30"/>
        <v/>
      </c>
      <c r="AI64" s="70" t="str">
        <f t="shared" si="31"/>
        <v/>
      </c>
      <c r="AJ64" s="70" t="str">
        <f t="shared" si="32"/>
        <v/>
      </c>
      <c r="AK64" s="70" t="str">
        <f t="shared" si="33"/>
        <v/>
      </c>
      <c r="AL64" s="70" t="str">
        <f t="shared" si="34"/>
        <v/>
      </c>
      <c r="AM64" s="70" t="str">
        <f t="shared" si="35"/>
        <v/>
      </c>
      <c r="AN64" s="70" t="str">
        <f t="shared" si="36"/>
        <v/>
      </c>
      <c r="AO64" s="70">
        <f t="shared" si="12"/>
        <v>8.2777777777777768</v>
      </c>
      <c r="AP64" s="71" t="s">
        <v>61</v>
      </c>
      <c r="AQ64" s="70">
        <f t="shared" si="13"/>
        <v>6.1699999999999982</v>
      </c>
      <c r="AR64" s="70" t="str">
        <f t="shared" si="14"/>
        <v/>
      </c>
      <c r="AS64" s="70" t="str">
        <f t="shared" si="15"/>
        <v/>
      </c>
      <c r="AT64" s="70" t="str">
        <f t="shared" si="16"/>
        <v/>
      </c>
      <c r="AU64" s="70" t="str">
        <f t="shared" si="17"/>
        <v/>
      </c>
      <c r="AV64" s="70" t="str">
        <f t="shared" si="18"/>
        <v/>
      </c>
      <c r="AW64" s="70" t="str">
        <f t="shared" si="19"/>
        <v/>
      </c>
      <c r="AX64" s="70" t="str">
        <f t="shared" si="20"/>
        <v/>
      </c>
      <c r="AY64" s="70" t="str">
        <f t="shared" si="21"/>
        <v/>
      </c>
      <c r="AZ64" s="70" t="str">
        <f t="shared" si="22"/>
        <v/>
      </c>
      <c r="BA64" s="70">
        <f t="shared" si="23"/>
        <v>6.1699999999999982</v>
      </c>
      <c r="BB64" s="71" t="s">
        <v>61</v>
      </c>
      <c r="BC64" s="72" t="str">
        <f>'Array Table'!B63</f>
        <v>ereB</v>
      </c>
      <c r="BD64" s="73">
        <f t="shared" si="37"/>
        <v>4.3102686066986955</v>
      </c>
      <c r="BE64" s="74">
        <f t="shared" si="24"/>
        <v>4.3102686066986955</v>
      </c>
      <c r="BF64" s="73">
        <f t="shared" si="25"/>
        <v>0.63450433530508044</v>
      </c>
    </row>
    <row r="65" spans="1:58" x14ac:dyDescent="0.25">
      <c r="A65" s="71" t="s">
        <v>62</v>
      </c>
      <c r="B65" s="72" t="str">
        <f>'Array Table'!B64</f>
        <v>QepA</v>
      </c>
      <c r="C65" s="70">
        <f>IF(SUM('Control Sample Data'!C$3:C$98)&gt;10,IF(AND(ISNUMBER('Control Sample Data'!C65),'Control Sample Data'!C65&lt;37,'Control Sample Data'!C65&gt;0),'Control Sample Data'!C65,37),"")</f>
        <v>36</v>
      </c>
      <c r="D65" s="70">
        <f>IF(SUM('Control Sample Data'!D$3:D$98)&gt;10,IF(AND(ISNUMBER('Control Sample Data'!D65),'Control Sample Data'!D65&lt;37,'Control Sample Data'!D65&gt;0),'Control Sample Data'!D65,37),"")</f>
        <v>35</v>
      </c>
      <c r="E65" s="70">
        <f>IF(SUM('Control Sample Data'!E$3:E$98)&gt;10,IF(AND(ISNUMBER('Control Sample Data'!E65),'Control Sample Data'!E65&lt;37,'Control Sample Data'!E65&gt;0),'Control Sample Data'!E65,37),"")</f>
        <v>37</v>
      </c>
      <c r="F65" s="70" t="str">
        <f>IF(SUM('Control Sample Data'!F$3:F$98)&gt;10,IF(AND(ISNUMBER('Control Sample Data'!F65),'Control Sample Data'!F65&lt;37,'Control Sample Data'!F65&gt;0),'Control Sample Data'!F65,37),"")</f>
        <v/>
      </c>
      <c r="G65" s="70" t="str">
        <f>IF(SUM('Control Sample Data'!G$3:G$98)&gt;10,IF(AND(ISNUMBER('Control Sample Data'!G65),'Control Sample Data'!G65&lt;37,'Control Sample Data'!G65&gt;0),'Control Sample Data'!G65,37),"")</f>
        <v/>
      </c>
      <c r="H65" s="70" t="str">
        <f>IF(SUM('Control Sample Data'!H$3:H$98)&gt;10,IF(AND(ISNUMBER('Control Sample Data'!H65),'Control Sample Data'!H65&lt;37,'Control Sample Data'!H65&gt;0),'Control Sample Data'!H65,37),"")</f>
        <v/>
      </c>
      <c r="I65" s="70" t="str">
        <f>IF(SUM('Control Sample Data'!I$3:I$98)&gt;10,IF(AND(ISNUMBER('Control Sample Data'!I65),'Control Sample Data'!I65&lt;37,'Control Sample Data'!I65&gt;0),'Control Sample Data'!I65,37),"")</f>
        <v/>
      </c>
      <c r="J65" s="70" t="str">
        <f>IF(SUM('Control Sample Data'!J$3:J$98)&gt;10,IF(AND(ISNUMBER('Control Sample Data'!J65),'Control Sample Data'!J65&lt;37,'Control Sample Data'!J65&gt;0),'Control Sample Data'!J65,37),"")</f>
        <v/>
      </c>
      <c r="K65" s="70" t="str">
        <f>IF(SUM('Control Sample Data'!K$3:K$98)&gt;10,IF(AND(ISNUMBER('Control Sample Data'!K65),'Control Sample Data'!K65&lt;37,'Control Sample Data'!K65&gt;0),'Control Sample Data'!K65,37),"")</f>
        <v/>
      </c>
      <c r="L65" s="70" t="str">
        <f>IF(SUM('Control Sample Data'!L$3:L$98)&gt;10,IF(AND(ISNUMBER('Control Sample Data'!L65),'Control Sample Data'!L65&lt;37,'Control Sample Data'!L65&gt;0),'Control Sample Data'!L65,37),"")</f>
        <v/>
      </c>
      <c r="M65" s="54">
        <f>IF(ISERROR(AVERAGE(Calculations!C65:L65)),"",AVERAGE(Calculations!C65:L65))</f>
        <v>36</v>
      </c>
      <c r="N65" s="54">
        <f>IF(ISERROR(STDEV(Calculations!C65:L65)),"",IF(COUNT(Calculations!C65:L65)&lt;3,"N/A",STDEV(Calculations!C65:L65)))</f>
        <v>1</v>
      </c>
      <c r="O65" s="71" t="s">
        <v>62</v>
      </c>
      <c r="P65" s="72" t="str">
        <f>'Array Table'!B64</f>
        <v>QepA</v>
      </c>
      <c r="Q65" s="70">
        <f>IF(SUM('Test Sample Data'!C$3:C$98)&gt;10,IF(AND(ISNUMBER('Test Sample Data'!C65),'Test Sample Data'!C65&lt;37,'Test Sample Data'!C65&gt;0),'Test Sample Data'!C65,37),"")</f>
        <v>37</v>
      </c>
      <c r="R65" s="70" t="str">
        <f>IF(SUM('Test Sample Data'!D$3:D$98)&gt;10,IF(AND(ISNUMBER('Test Sample Data'!D65),'Test Sample Data'!D65&lt;37,'Test Sample Data'!D65&gt;0),'Test Sample Data'!D65,37),"")</f>
        <v/>
      </c>
      <c r="S65" s="70" t="str">
        <f>IF(SUM('Test Sample Data'!E$3:E$98)&gt;10,IF(AND(ISNUMBER('Test Sample Data'!E65),'Test Sample Data'!E65&lt;37,'Test Sample Data'!E65&gt;0),'Test Sample Data'!E65,37),"")</f>
        <v/>
      </c>
      <c r="T65" s="70" t="str">
        <f>IF(SUM('Test Sample Data'!F$3:F$98)&gt;10,IF(AND(ISNUMBER('Test Sample Data'!F65),'Test Sample Data'!F65&lt;37,'Test Sample Data'!F65&gt;0),'Test Sample Data'!F65,37),"")</f>
        <v/>
      </c>
      <c r="U65" s="70" t="str">
        <f>IF(SUM('Test Sample Data'!G$3:G$98)&gt;10,IF(AND(ISNUMBER('Test Sample Data'!G65),'Test Sample Data'!G65&lt;37,'Test Sample Data'!G65&gt;0),'Test Sample Data'!G65,37),"")</f>
        <v/>
      </c>
      <c r="V65" s="70" t="str">
        <f>IF(SUM('Test Sample Data'!H$3:H$98)&gt;10,IF(AND(ISNUMBER('Test Sample Data'!H65),'Test Sample Data'!H65&lt;37,'Test Sample Data'!H65&gt;0),'Test Sample Data'!H65,37),"")</f>
        <v/>
      </c>
      <c r="W65" s="70" t="str">
        <f>IF(SUM('Test Sample Data'!I$3:I$98)&gt;10,IF(AND(ISNUMBER('Test Sample Data'!I65),'Test Sample Data'!I65&lt;37,'Test Sample Data'!I65&gt;0),'Test Sample Data'!I65,37),"")</f>
        <v/>
      </c>
      <c r="X65" s="70" t="str">
        <f>IF(SUM('Test Sample Data'!J$3:J$98)&gt;10,IF(AND(ISNUMBER('Test Sample Data'!J65),'Test Sample Data'!J65&lt;37,'Test Sample Data'!J65&gt;0),'Test Sample Data'!J65,37),"")</f>
        <v/>
      </c>
      <c r="Y65" s="70" t="str">
        <f>IF(SUM('Test Sample Data'!K$3:K$98)&gt;10,IF(AND(ISNUMBER('Test Sample Data'!K65),'Test Sample Data'!K65&lt;37,'Test Sample Data'!K65&gt;0),'Test Sample Data'!K65,37),"")</f>
        <v/>
      </c>
      <c r="Z65" s="70" t="str">
        <f>IF(SUM('Test Sample Data'!L$3:L$98)&gt;10,IF(AND(ISNUMBER('Test Sample Data'!L65),'Test Sample Data'!L65&lt;37,'Test Sample Data'!L65&gt;0),'Test Sample Data'!L65,37),"")</f>
        <v/>
      </c>
      <c r="AA65" s="54">
        <f>IF(ISERROR(AVERAGE(Calculations!Q65:Z65)),"",AVERAGE(Calculations!Q65:Z65))</f>
        <v>37</v>
      </c>
      <c r="AB65" s="54" t="str">
        <f>IF(ISERROR(STDEV(Calculations!Q65:Z65)),"",IF(COUNT(Calculations!Q65:Z65)&lt;3,"N/A",STDEV(Calculations!Q65:Z65)))</f>
        <v/>
      </c>
      <c r="AC65" s="71" t="s">
        <v>62</v>
      </c>
      <c r="AD65" s="72" t="str">
        <f>'Array Table'!B64</f>
        <v>QepA</v>
      </c>
      <c r="AE65" s="70">
        <f t="shared" si="27"/>
        <v>7.8333333333333321</v>
      </c>
      <c r="AF65" s="70">
        <f t="shared" si="28"/>
        <v>4.8333333333333321</v>
      </c>
      <c r="AG65" s="70">
        <f t="shared" si="29"/>
        <v>9.1666666666666679</v>
      </c>
      <c r="AH65" s="70" t="str">
        <f t="shared" si="30"/>
        <v/>
      </c>
      <c r="AI65" s="70" t="str">
        <f t="shared" si="31"/>
        <v/>
      </c>
      <c r="AJ65" s="70" t="str">
        <f t="shared" si="32"/>
        <v/>
      </c>
      <c r="AK65" s="70" t="str">
        <f t="shared" si="33"/>
        <v/>
      </c>
      <c r="AL65" s="70" t="str">
        <f t="shared" si="34"/>
        <v/>
      </c>
      <c r="AM65" s="70" t="str">
        <f t="shared" si="35"/>
        <v/>
      </c>
      <c r="AN65" s="70" t="str">
        <f t="shared" si="36"/>
        <v/>
      </c>
      <c r="AO65" s="70">
        <f t="shared" si="12"/>
        <v>7.2777777777777777</v>
      </c>
      <c r="AP65" s="71" t="s">
        <v>62</v>
      </c>
      <c r="AQ65" s="70">
        <f t="shared" si="13"/>
        <v>6.1699999999999982</v>
      </c>
      <c r="AR65" s="70" t="str">
        <f t="shared" si="14"/>
        <v/>
      </c>
      <c r="AS65" s="70" t="str">
        <f t="shared" si="15"/>
        <v/>
      </c>
      <c r="AT65" s="70" t="str">
        <f t="shared" si="16"/>
        <v/>
      </c>
      <c r="AU65" s="70" t="str">
        <f t="shared" si="17"/>
        <v/>
      </c>
      <c r="AV65" s="70" t="str">
        <f t="shared" si="18"/>
        <v/>
      </c>
      <c r="AW65" s="70" t="str">
        <f t="shared" si="19"/>
        <v/>
      </c>
      <c r="AX65" s="70" t="str">
        <f t="shared" si="20"/>
        <v/>
      </c>
      <c r="AY65" s="70" t="str">
        <f t="shared" si="21"/>
        <v/>
      </c>
      <c r="AZ65" s="70" t="str">
        <f t="shared" si="22"/>
        <v/>
      </c>
      <c r="BA65" s="70">
        <f t="shared" si="23"/>
        <v>6.1699999999999982</v>
      </c>
      <c r="BB65" s="71" t="s">
        <v>62</v>
      </c>
      <c r="BC65" s="72" t="str">
        <f>'Array Table'!B64</f>
        <v>QepA</v>
      </c>
      <c r="BD65" s="73">
        <f t="shared" si="37"/>
        <v>2.1551343033493477</v>
      </c>
      <c r="BE65" s="74">
        <f t="shared" si="24"/>
        <v>2.1551343033493477</v>
      </c>
      <c r="BF65" s="73">
        <f t="shared" si="25"/>
        <v>0.33347433964109929</v>
      </c>
    </row>
    <row r="66" spans="1:58" x14ac:dyDescent="0.25">
      <c r="A66" s="71" t="s">
        <v>63</v>
      </c>
      <c r="B66" s="72" t="str">
        <f>'Array Table'!B65</f>
        <v>QnrA</v>
      </c>
      <c r="C66" s="70">
        <f>IF(SUM('Control Sample Data'!C$3:C$98)&gt;10,IF(AND(ISNUMBER('Control Sample Data'!C66),'Control Sample Data'!C66&lt;37,'Control Sample Data'!C66&gt;0),'Control Sample Data'!C66,37),"")</f>
        <v>37</v>
      </c>
      <c r="D66" s="70">
        <f>IF(SUM('Control Sample Data'!D$3:D$98)&gt;10,IF(AND(ISNUMBER('Control Sample Data'!D66),'Control Sample Data'!D66&lt;37,'Control Sample Data'!D66&gt;0),'Control Sample Data'!D66,37),"")</f>
        <v>37</v>
      </c>
      <c r="E66" s="70">
        <f>IF(SUM('Control Sample Data'!E$3:E$98)&gt;10,IF(AND(ISNUMBER('Control Sample Data'!E66),'Control Sample Data'!E66&lt;37,'Control Sample Data'!E66&gt;0),'Control Sample Data'!E66,37),"")</f>
        <v>37</v>
      </c>
      <c r="F66" s="70" t="str">
        <f>IF(SUM('Control Sample Data'!F$3:F$98)&gt;10,IF(AND(ISNUMBER('Control Sample Data'!F66),'Control Sample Data'!F66&lt;37,'Control Sample Data'!F66&gt;0),'Control Sample Data'!F66,37),"")</f>
        <v/>
      </c>
      <c r="G66" s="70" t="str">
        <f>IF(SUM('Control Sample Data'!G$3:G$98)&gt;10,IF(AND(ISNUMBER('Control Sample Data'!G66),'Control Sample Data'!G66&lt;37,'Control Sample Data'!G66&gt;0),'Control Sample Data'!G66,37),"")</f>
        <v/>
      </c>
      <c r="H66" s="70" t="str">
        <f>IF(SUM('Control Sample Data'!H$3:H$98)&gt;10,IF(AND(ISNUMBER('Control Sample Data'!H66),'Control Sample Data'!H66&lt;37,'Control Sample Data'!H66&gt;0),'Control Sample Data'!H66,37),"")</f>
        <v/>
      </c>
      <c r="I66" s="70" t="str">
        <f>IF(SUM('Control Sample Data'!I$3:I$98)&gt;10,IF(AND(ISNUMBER('Control Sample Data'!I66),'Control Sample Data'!I66&lt;37,'Control Sample Data'!I66&gt;0),'Control Sample Data'!I66,37),"")</f>
        <v/>
      </c>
      <c r="J66" s="70" t="str">
        <f>IF(SUM('Control Sample Data'!J$3:J$98)&gt;10,IF(AND(ISNUMBER('Control Sample Data'!J66),'Control Sample Data'!J66&lt;37,'Control Sample Data'!J66&gt;0),'Control Sample Data'!J66,37),"")</f>
        <v/>
      </c>
      <c r="K66" s="70" t="str">
        <f>IF(SUM('Control Sample Data'!K$3:K$98)&gt;10,IF(AND(ISNUMBER('Control Sample Data'!K66),'Control Sample Data'!K66&lt;37,'Control Sample Data'!K66&gt;0),'Control Sample Data'!K66,37),"")</f>
        <v/>
      </c>
      <c r="L66" s="70" t="str">
        <f>IF(SUM('Control Sample Data'!L$3:L$98)&gt;10,IF(AND(ISNUMBER('Control Sample Data'!L66),'Control Sample Data'!L66&lt;37,'Control Sample Data'!L66&gt;0),'Control Sample Data'!L66,37),"")</f>
        <v/>
      </c>
      <c r="M66" s="54">
        <f>IF(ISERROR(AVERAGE(Calculations!C66:L66)),"",AVERAGE(Calculations!C66:L66))</f>
        <v>37</v>
      </c>
      <c r="N66" s="54">
        <f>IF(ISERROR(STDEV(Calculations!C66:L66)),"",IF(COUNT(Calculations!C66:L66)&lt;3,"N/A",STDEV(Calculations!C66:L66)))</f>
        <v>0</v>
      </c>
      <c r="O66" s="71" t="s">
        <v>63</v>
      </c>
      <c r="P66" s="72" t="str">
        <f>'Array Table'!B65</f>
        <v>QnrA</v>
      </c>
      <c r="Q66" s="70">
        <f>IF(SUM('Test Sample Data'!C$3:C$98)&gt;10,IF(AND(ISNUMBER('Test Sample Data'!C66),'Test Sample Data'!C66&lt;37,'Test Sample Data'!C66&gt;0),'Test Sample Data'!C66,37),"")</f>
        <v>37</v>
      </c>
      <c r="R66" s="70" t="str">
        <f>IF(SUM('Test Sample Data'!D$3:D$98)&gt;10,IF(AND(ISNUMBER('Test Sample Data'!D66),'Test Sample Data'!D66&lt;37,'Test Sample Data'!D66&gt;0),'Test Sample Data'!D66,37),"")</f>
        <v/>
      </c>
      <c r="S66" s="70" t="str">
        <f>IF(SUM('Test Sample Data'!E$3:E$98)&gt;10,IF(AND(ISNUMBER('Test Sample Data'!E66),'Test Sample Data'!E66&lt;37,'Test Sample Data'!E66&gt;0),'Test Sample Data'!E66,37),"")</f>
        <v/>
      </c>
      <c r="T66" s="70" t="str">
        <f>IF(SUM('Test Sample Data'!F$3:F$98)&gt;10,IF(AND(ISNUMBER('Test Sample Data'!F66),'Test Sample Data'!F66&lt;37,'Test Sample Data'!F66&gt;0),'Test Sample Data'!F66,37),"")</f>
        <v/>
      </c>
      <c r="U66" s="70" t="str">
        <f>IF(SUM('Test Sample Data'!G$3:G$98)&gt;10,IF(AND(ISNUMBER('Test Sample Data'!G66),'Test Sample Data'!G66&lt;37,'Test Sample Data'!G66&gt;0),'Test Sample Data'!G66,37),"")</f>
        <v/>
      </c>
      <c r="V66" s="70" t="str">
        <f>IF(SUM('Test Sample Data'!H$3:H$98)&gt;10,IF(AND(ISNUMBER('Test Sample Data'!H66),'Test Sample Data'!H66&lt;37,'Test Sample Data'!H66&gt;0),'Test Sample Data'!H66,37),"")</f>
        <v/>
      </c>
      <c r="W66" s="70" t="str">
        <f>IF(SUM('Test Sample Data'!I$3:I$98)&gt;10,IF(AND(ISNUMBER('Test Sample Data'!I66),'Test Sample Data'!I66&lt;37,'Test Sample Data'!I66&gt;0),'Test Sample Data'!I66,37),"")</f>
        <v/>
      </c>
      <c r="X66" s="70" t="str">
        <f>IF(SUM('Test Sample Data'!J$3:J$98)&gt;10,IF(AND(ISNUMBER('Test Sample Data'!J66),'Test Sample Data'!J66&lt;37,'Test Sample Data'!J66&gt;0),'Test Sample Data'!J66,37),"")</f>
        <v/>
      </c>
      <c r="Y66" s="70" t="str">
        <f>IF(SUM('Test Sample Data'!K$3:K$98)&gt;10,IF(AND(ISNUMBER('Test Sample Data'!K66),'Test Sample Data'!K66&lt;37,'Test Sample Data'!K66&gt;0),'Test Sample Data'!K66,37),"")</f>
        <v/>
      </c>
      <c r="Z66" s="70" t="str">
        <f>IF(SUM('Test Sample Data'!L$3:L$98)&gt;10,IF(AND(ISNUMBER('Test Sample Data'!L66),'Test Sample Data'!L66&lt;37,'Test Sample Data'!L66&gt;0),'Test Sample Data'!L66,37),"")</f>
        <v/>
      </c>
      <c r="AA66" s="54">
        <f>IF(ISERROR(AVERAGE(Calculations!Q66:Z66)),"",AVERAGE(Calculations!Q66:Z66))</f>
        <v>37</v>
      </c>
      <c r="AB66" s="54" t="str">
        <f>IF(ISERROR(STDEV(Calculations!Q66:Z66)),"",IF(COUNT(Calculations!Q66:Z66)&lt;3,"N/A",STDEV(Calculations!Q66:Z66)))</f>
        <v/>
      </c>
      <c r="AC66" s="71" t="s">
        <v>63</v>
      </c>
      <c r="AD66" s="72" t="str">
        <f>'Array Table'!B65</f>
        <v>QnrA</v>
      </c>
      <c r="AE66" s="70">
        <f t="shared" si="27"/>
        <v>8.8333333333333321</v>
      </c>
      <c r="AF66" s="70">
        <f t="shared" si="28"/>
        <v>6.8333333333333321</v>
      </c>
      <c r="AG66" s="70">
        <f t="shared" si="29"/>
        <v>9.1666666666666679</v>
      </c>
      <c r="AH66" s="70" t="str">
        <f t="shared" si="30"/>
        <v/>
      </c>
      <c r="AI66" s="70" t="str">
        <f t="shared" si="31"/>
        <v/>
      </c>
      <c r="AJ66" s="70" t="str">
        <f t="shared" si="32"/>
        <v/>
      </c>
      <c r="AK66" s="70" t="str">
        <f t="shared" si="33"/>
        <v/>
      </c>
      <c r="AL66" s="70" t="str">
        <f t="shared" si="34"/>
        <v/>
      </c>
      <c r="AM66" s="70" t="str">
        <f t="shared" si="35"/>
        <v/>
      </c>
      <c r="AN66" s="70" t="str">
        <f t="shared" si="36"/>
        <v/>
      </c>
      <c r="AO66" s="70">
        <f t="shared" si="12"/>
        <v>8.2777777777777768</v>
      </c>
      <c r="AP66" s="71" t="s">
        <v>63</v>
      </c>
      <c r="AQ66" s="70">
        <f t="shared" si="13"/>
        <v>6.1699999999999982</v>
      </c>
      <c r="AR66" s="70" t="str">
        <f t="shared" si="14"/>
        <v/>
      </c>
      <c r="AS66" s="70" t="str">
        <f t="shared" si="15"/>
        <v/>
      </c>
      <c r="AT66" s="70" t="str">
        <f t="shared" si="16"/>
        <v/>
      </c>
      <c r="AU66" s="70" t="str">
        <f t="shared" si="17"/>
        <v/>
      </c>
      <c r="AV66" s="70" t="str">
        <f t="shared" si="18"/>
        <v/>
      </c>
      <c r="AW66" s="70" t="str">
        <f t="shared" si="19"/>
        <v/>
      </c>
      <c r="AX66" s="70" t="str">
        <f t="shared" si="20"/>
        <v/>
      </c>
      <c r="AY66" s="70" t="str">
        <f t="shared" si="21"/>
        <v/>
      </c>
      <c r="AZ66" s="70" t="str">
        <f t="shared" si="22"/>
        <v/>
      </c>
      <c r="BA66" s="70">
        <f t="shared" si="23"/>
        <v>6.1699999999999982</v>
      </c>
      <c r="BB66" s="71" t="s">
        <v>63</v>
      </c>
      <c r="BC66" s="72" t="str">
        <f>'Array Table'!B65</f>
        <v>QnrA</v>
      </c>
      <c r="BD66" s="73">
        <f t="shared" si="37"/>
        <v>4.3102686066986955</v>
      </c>
      <c r="BE66" s="74">
        <f t="shared" si="24"/>
        <v>4.3102686066986955</v>
      </c>
      <c r="BF66" s="73">
        <f t="shared" si="25"/>
        <v>0.63450433530508044</v>
      </c>
    </row>
    <row r="67" spans="1:58" x14ac:dyDescent="0.25">
      <c r="A67" s="71" t="s">
        <v>64</v>
      </c>
      <c r="B67" s="72" t="str">
        <f>'Array Table'!B66</f>
        <v>QnrB-1 group</v>
      </c>
      <c r="C67" s="70">
        <f>IF(SUM('Control Sample Data'!C$3:C$98)&gt;10,IF(AND(ISNUMBER('Control Sample Data'!C67),'Control Sample Data'!C67&lt;37,'Control Sample Data'!C67&gt;0),'Control Sample Data'!C67,37),"")</f>
        <v>37</v>
      </c>
      <c r="D67" s="70">
        <f>IF(SUM('Control Sample Data'!D$3:D$98)&gt;10,IF(AND(ISNUMBER('Control Sample Data'!D67),'Control Sample Data'!D67&lt;37,'Control Sample Data'!D67&gt;0),'Control Sample Data'!D67,37),"")</f>
        <v>37</v>
      </c>
      <c r="E67" s="70">
        <f>IF(SUM('Control Sample Data'!E$3:E$98)&gt;10,IF(AND(ISNUMBER('Control Sample Data'!E67),'Control Sample Data'!E67&lt;37,'Control Sample Data'!E67&gt;0),'Control Sample Data'!E67,37),"")</f>
        <v>37</v>
      </c>
      <c r="F67" s="70" t="str">
        <f>IF(SUM('Control Sample Data'!F$3:F$98)&gt;10,IF(AND(ISNUMBER('Control Sample Data'!F67),'Control Sample Data'!F67&lt;37,'Control Sample Data'!F67&gt;0),'Control Sample Data'!F67,37),"")</f>
        <v/>
      </c>
      <c r="G67" s="70" t="str">
        <f>IF(SUM('Control Sample Data'!G$3:G$98)&gt;10,IF(AND(ISNUMBER('Control Sample Data'!G67),'Control Sample Data'!G67&lt;37,'Control Sample Data'!G67&gt;0),'Control Sample Data'!G67,37),"")</f>
        <v/>
      </c>
      <c r="H67" s="70" t="str">
        <f>IF(SUM('Control Sample Data'!H$3:H$98)&gt;10,IF(AND(ISNUMBER('Control Sample Data'!H67),'Control Sample Data'!H67&lt;37,'Control Sample Data'!H67&gt;0),'Control Sample Data'!H67,37),"")</f>
        <v/>
      </c>
      <c r="I67" s="70" t="str">
        <f>IF(SUM('Control Sample Data'!I$3:I$98)&gt;10,IF(AND(ISNUMBER('Control Sample Data'!I67),'Control Sample Data'!I67&lt;37,'Control Sample Data'!I67&gt;0),'Control Sample Data'!I67,37),"")</f>
        <v/>
      </c>
      <c r="J67" s="70" t="str">
        <f>IF(SUM('Control Sample Data'!J$3:J$98)&gt;10,IF(AND(ISNUMBER('Control Sample Data'!J67),'Control Sample Data'!J67&lt;37,'Control Sample Data'!J67&gt;0),'Control Sample Data'!J67,37),"")</f>
        <v/>
      </c>
      <c r="K67" s="70" t="str">
        <f>IF(SUM('Control Sample Data'!K$3:K$98)&gt;10,IF(AND(ISNUMBER('Control Sample Data'!K67),'Control Sample Data'!K67&lt;37,'Control Sample Data'!K67&gt;0),'Control Sample Data'!K67,37),"")</f>
        <v/>
      </c>
      <c r="L67" s="70" t="str">
        <f>IF(SUM('Control Sample Data'!L$3:L$98)&gt;10,IF(AND(ISNUMBER('Control Sample Data'!L67),'Control Sample Data'!L67&lt;37,'Control Sample Data'!L67&gt;0),'Control Sample Data'!L67,37),"")</f>
        <v/>
      </c>
      <c r="M67" s="54">
        <f>IF(ISERROR(AVERAGE(Calculations!C67:L67)),"",AVERAGE(Calculations!C67:L67))</f>
        <v>37</v>
      </c>
      <c r="N67" s="54">
        <f>IF(ISERROR(STDEV(Calculations!C67:L67)),"",IF(COUNT(Calculations!C67:L67)&lt;3,"N/A",STDEV(Calculations!C67:L67)))</f>
        <v>0</v>
      </c>
      <c r="O67" s="71" t="s">
        <v>64</v>
      </c>
      <c r="P67" s="72" t="str">
        <f>'Array Table'!B66</f>
        <v>QnrB-1 group</v>
      </c>
      <c r="Q67" s="70">
        <f>IF(SUM('Test Sample Data'!C$3:C$98)&gt;10,IF(AND(ISNUMBER('Test Sample Data'!C67),'Test Sample Data'!C67&lt;37,'Test Sample Data'!C67&gt;0),'Test Sample Data'!C67,37),"")</f>
        <v>37</v>
      </c>
      <c r="R67" s="70" t="str">
        <f>IF(SUM('Test Sample Data'!D$3:D$98)&gt;10,IF(AND(ISNUMBER('Test Sample Data'!D67),'Test Sample Data'!D67&lt;37,'Test Sample Data'!D67&gt;0),'Test Sample Data'!D67,37),"")</f>
        <v/>
      </c>
      <c r="S67" s="70" t="str">
        <f>IF(SUM('Test Sample Data'!E$3:E$98)&gt;10,IF(AND(ISNUMBER('Test Sample Data'!E67),'Test Sample Data'!E67&lt;37,'Test Sample Data'!E67&gt;0),'Test Sample Data'!E67,37),"")</f>
        <v/>
      </c>
      <c r="T67" s="70" t="str">
        <f>IF(SUM('Test Sample Data'!F$3:F$98)&gt;10,IF(AND(ISNUMBER('Test Sample Data'!F67),'Test Sample Data'!F67&lt;37,'Test Sample Data'!F67&gt;0),'Test Sample Data'!F67,37),"")</f>
        <v/>
      </c>
      <c r="U67" s="70" t="str">
        <f>IF(SUM('Test Sample Data'!G$3:G$98)&gt;10,IF(AND(ISNUMBER('Test Sample Data'!G67),'Test Sample Data'!G67&lt;37,'Test Sample Data'!G67&gt;0),'Test Sample Data'!G67,37),"")</f>
        <v/>
      </c>
      <c r="V67" s="70" t="str">
        <f>IF(SUM('Test Sample Data'!H$3:H$98)&gt;10,IF(AND(ISNUMBER('Test Sample Data'!H67),'Test Sample Data'!H67&lt;37,'Test Sample Data'!H67&gt;0),'Test Sample Data'!H67,37),"")</f>
        <v/>
      </c>
      <c r="W67" s="70" t="str">
        <f>IF(SUM('Test Sample Data'!I$3:I$98)&gt;10,IF(AND(ISNUMBER('Test Sample Data'!I67),'Test Sample Data'!I67&lt;37,'Test Sample Data'!I67&gt;0),'Test Sample Data'!I67,37),"")</f>
        <v/>
      </c>
      <c r="X67" s="70" t="str">
        <f>IF(SUM('Test Sample Data'!J$3:J$98)&gt;10,IF(AND(ISNUMBER('Test Sample Data'!J67),'Test Sample Data'!J67&lt;37,'Test Sample Data'!J67&gt;0),'Test Sample Data'!J67,37),"")</f>
        <v/>
      </c>
      <c r="Y67" s="70" t="str">
        <f>IF(SUM('Test Sample Data'!K$3:K$98)&gt;10,IF(AND(ISNUMBER('Test Sample Data'!K67),'Test Sample Data'!K67&lt;37,'Test Sample Data'!K67&gt;0),'Test Sample Data'!K67,37),"")</f>
        <v/>
      </c>
      <c r="Z67" s="70" t="str">
        <f>IF(SUM('Test Sample Data'!L$3:L$98)&gt;10,IF(AND(ISNUMBER('Test Sample Data'!L67),'Test Sample Data'!L67&lt;37,'Test Sample Data'!L67&gt;0),'Test Sample Data'!L67,37),"")</f>
        <v/>
      </c>
      <c r="AA67" s="54">
        <f>IF(ISERROR(AVERAGE(Calculations!Q67:Z67)),"",AVERAGE(Calculations!Q67:Z67))</f>
        <v>37</v>
      </c>
      <c r="AB67" s="54" t="str">
        <f>IF(ISERROR(STDEV(Calculations!Q67:Z67)),"",IF(COUNT(Calculations!Q67:Z67)&lt;3,"N/A",STDEV(Calculations!Q67:Z67)))</f>
        <v/>
      </c>
      <c r="AC67" s="71" t="s">
        <v>64</v>
      </c>
      <c r="AD67" s="72" t="str">
        <f>'Array Table'!B66</f>
        <v>QnrB-1 group</v>
      </c>
      <c r="AE67" s="70">
        <f t="shared" si="27"/>
        <v>8.8333333333333321</v>
      </c>
      <c r="AF67" s="70">
        <f t="shared" si="28"/>
        <v>6.8333333333333321</v>
      </c>
      <c r="AG67" s="70">
        <f t="shared" si="29"/>
        <v>9.1666666666666679</v>
      </c>
      <c r="AH67" s="70" t="str">
        <f t="shared" si="30"/>
        <v/>
      </c>
      <c r="AI67" s="70" t="str">
        <f t="shared" si="31"/>
        <v/>
      </c>
      <c r="AJ67" s="70" t="str">
        <f t="shared" si="32"/>
        <v/>
      </c>
      <c r="AK67" s="70" t="str">
        <f t="shared" si="33"/>
        <v/>
      </c>
      <c r="AL67" s="70" t="str">
        <f t="shared" si="34"/>
        <v/>
      </c>
      <c r="AM67" s="70" t="str">
        <f t="shared" si="35"/>
        <v/>
      </c>
      <c r="AN67" s="70" t="str">
        <f t="shared" si="36"/>
        <v/>
      </c>
      <c r="AO67" s="70">
        <f t="shared" si="12"/>
        <v>8.2777777777777768</v>
      </c>
      <c r="AP67" s="71" t="s">
        <v>64</v>
      </c>
      <c r="AQ67" s="70">
        <f t="shared" si="13"/>
        <v>6.1699999999999982</v>
      </c>
      <c r="AR67" s="70" t="str">
        <f t="shared" si="14"/>
        <v/>
      </c>
      <c r="AS67" s="70" t="str">
        <f t="shared" si="15"/>
        <v/>
      </c>
      <c r="AT67" s="70" t="str">
        <f t="shared" si="16"/>
        <v/>
      </c>
      <c r="AU67" s="70" t="str">
        <f t="shared" si="17"/>
        <v/>
      </c>
      <c r="AV67" s="70" t="str">
        <f t="shared" si="18"/>
        <v/>
      </c>
      <c r="AW67" s="70" t="str">
        <f t="shared" si="19"/>
        <v/>
      </c>
      <c r="AX67" s="70" t="str">
        <f t="shared" si="20"/>
        <v/>
      </c>
      <c r="AY67" s="70" t="str">
        <f t="shared" si="21"/>
        <v/>
      </c>
      <c r="AZ67" s="70" t="str">
        <f t="shared" si="22"/>
        <v/>
      </c>
      <c r="BA67" s="70">
        <f t="shared" si="23"/>
        <v>6.1699999999999982</v>
      </c>
      <c r="BB67" s="71" t="s">
        <v>64</v>
      </c>
      <c r="BC67" s="72" t="str">
        <f>'Array Table'!B66</f>
        <v>QnrB-1 group</v>
      </c>
      <c r="BD67" s="73">
        <f t="shared" si="37"/>
        <v>4.3102686066986955</v>
      </c>
      <c r="BE67" s="74">
        <f t="shared" si="24"/>
        <v>4.3102686066986955</v>
      </c>
      <c r="BF67" s="73">
        <f t="shared" si="25"/>
        <v>0.63450433530508044</v>
      </c>
    </row>
    <row r="68" spans="1:58" x14ac:dyDescent="0.25">
      <c r="A68" s="71" t="s">
        <v>65</v>
      </c>
      <c r="B68" s="72" t="str">
        <f>'Array Table'!B67</f>
        <v>QnrB-31 group</v>
      </c>
      <c r="C68" s="70">
        <f>IF(SUM('Control Sample Data'!C$3:C$98)&gt;10,IF(AND(ISNUMBER('Control Sample Data'!C68),'Control Sample Data'!C68&lt;37,'Control Sample Data'!C68&gt;0),'Control Sample Data'!C68,37),"")</f>
        <v>37</v>
      </c>
      <c r="D68" s="70">
        <f>IF(SUM('Control Sample Data'!D$3:D$98)&gt;10,IF(AND(ISNUMBER('Control Sample Data'!D68),'Control Sample Data'!D68&lt;37,'Control Sample Data'!D68&gt;0),'Control Sample Data'!D68,37),"")</f>
        <v>37</v>
      </c>
      <c r="E68" s="70">
        <f>IF(SUM('Control Sample Data'!E$3:E$98)&gt;10,IF(AND(ISNUMBER('Control Sample Data'!E68),'Control Sample Data'!E68&lt;37,'Control Sample Data'!E68&gt;0),'Control Sample Data'!E68,37),"")</f>
        <v>37</v>
      </c>
      <c r="F68" s="70" t="str">
        <f>IF(SUM('Control Sample Data'!F$3:F$98)&gt;10,IF(AND(ISNUMBER('Control Sample Data'!F68),'Control Sample Data'!F68&lt;37,'Control Sample Data'!F68&gt;0),'Control Sample Data'!F68,37),"")</f>
        <v/>
      </c>
      <c r="G68" s="70" t="str">
        <f>IF(SUM('Control Sample Data'!G$3:G$98)&gt;10,IF(AND(ISNUMBER('Control Sample Data'!G68),'Control Sample Data'!G68&lt;37,'Control Sample Data'!G68&gt;0),'Control Sample Data'!G68,37),"")</f>
        <v/>
      </c>
      <c r="H68" s="70" t="str">
        <f>IF(SUM('Control Sample Data'!H$3:H$98)&gt;10,IF(AND(ISNUMBER('Control Sample Data'!H68),'Control Sample Data'!H68&lt;37,'Control Sample Data'!H68&gt;0),'Control Sample Data'!H68,37),"")</f>
        <v/>
      </c>
      <c r="I68" s="70" t="str">
        <f>IF(SUM('Control Sample Data'!I$3:I$98)&gt;10,IF(AND(ISNUMBER('Control Sample Data'!I68),'Control Sample Data'!I68&lt;37,'Control Sample Data'!I68&gt;0),'Control Sample Data'!I68,37),"")</f>
        <v/>
      </c>
      <c r="J68" s="70" t="str">
        <f>IF(SUM('Control Sample Data'!J$3:J$98)&gt;10,IF(AND(ISNUMBER('Control Sample Data'!J68),'Control Sample Data'!J68&lt;37,'Control Sample Data'!J68&gt;0),'Control Sample Data'!J68,37),"")</f>
        <v/>
      </c>
      <c r="K68" s="70" t="str">
        <f>IF(SUM('Control Sample Data'!K$3:K$98)&gt;10,IF(AND(ISNUMBER('Control Sample Data'!K68),'Control Sample Data'!K68&lt;37,'Control Sample Data'!K68&gt;0),'Control Sample Data'!K68,37),"")</f>
        <v/>
      </c>
      <c r="L68" s="70" t="str">
        <f>IF(SUM('Control Sample Data'!L$3:L$98)&gt;10,IF(AND(ISNUMBER('Control Sample Data'!L68),'Control Sample Data'!L68&lt;37,'Control Sample Data'!L68&gt;0),'Control Sample Data'!L68,37),"")</f>
        <v/>
      </c>
      <c r="M68" s="54">
        <f>IF(ISERROR(AVERAGE(Calculations!C68:L68)),"",AVERAGE(Calculations!C68:L68))</f>
        <v>37</v>
      </c>
      <c r="N68" s="54">
        <f>IF(ISERROR(STDEV(Calculations!C68:L68)),"",IF(COUNT(Calculations!C68:L68)&lt;3,"N/A",STDEV(Calculations!C68:L68)))</f>
        <v>0</v>
      </c>
      <c r="O68" s="71" t="s">
        <v>65</v>
      </c>
      <c r="P68" s="72" t="str">
        <f>'Array Table'!B67</f>
        <v>QnrB-31 group</v>
      </c>
      <c r="Q68" s="70">
        <f>IF(SUM('Test Sample Data'!C$3:C$98)&gt;10,IF(AND(ISNUMBER('Test Sample Data'!C68),'Test Sample Data'!C68&lt;37,'Test Sample Data'!C68&gt;0),'Test Sample Data'!C68,37),"")</f>
        <v>37</v>
      </c>
      <c r="R68" s="70" t="str">
        <f>IF(SUM('Test Sample Data'!D$3:D$98)&gt;10,IF(AND(ISNUMBER('Test Sample Data'!D68),'Test Sample Data'!D68&lt;37,'Test Sample Data'!D68&gt;0),'Test Sample Data'!D68,37),"")</f>
        <v/>
      </c>
      <c r="S68" s="70" t="str">
        <f>IF(SUM('Test Sample Data'!E$3:E$98)&gt;10,IF(AND(ISNUMBER('Test Sample Data'!E68),'Test Sample Data'!E68&lt;37,'Test Sample Data'!E68&gt;0),'Test Sample Data'!E68,37),"")</f>
        <v/>
      </c>
      <c r="T68" s="70" t="str">
        <f>IF(SUM('Test Sample Data'!F$3:F$98)&gt;10,IF(AND(ISNUMBER('Test Sample Data'!F68),'Test Sample Data'!F68&lt;37,'Test Sample Data'!F68&gt;0),'Test Sample Data'!F68,37),"")</f>
        <v/>
      </c>
      <c r="U68" s="70" t="str">
        <f>IF(SUM('Test Sample Data'!G$3:G$98)&gt;10,IF(AND(ISNUMBER('Test Sample Data'!G68),'Test Sample Data'!G68&lt;37,'Test Sample Data'!G68&gt;0),'Test Sample Data'!G68,37),"")</f>
        <v/>
      </c>
      <c r="V68" s="70" t="str">
        <f>IF(SUM('Test Sample Data'!H$3:H$98)&gt;10,IF(AND(ISNUMBER('Test Sample Data'!H68),'Test Sample Data'!H68&lt;37,'Test Sample Data'!H68&gt;0),'Test Sample Data'!H68,37),"")</f>
        <v/>
      </c>
      <c r="W68" s="70" t="str">
        <f>IF(SUM('Test Sample Data'!I$3:I$98)&gt;10,IF(AND(ISNUMBER('Test Sample Data'!I68),'Test Sample Data'!I68&lt;37,'Test Sample Data'!I68&gt;0),'Test Sample Data'!I68,37),"")</f>
        <v/>
      </c>
      <c r="X68" s="70" t="str">
        <f>IF(SUM('Test Sample Data'!J$3:J$98)&gt;10,IF(AND(ISNUMBER('Test Sample Data'!J68),'Test Sample Data'!J68&lt;37,'Test Sample Data'!J68&gt;0),'Test Sample Data'!J68,37),"")</f>
        <v/>
      </c>
      <c r="Y68" s="70" t="str">
        <f>IF(SUM('Test Sample Data'!K$3:K$98)&gt;10,IF(AND(ISNUMBER('Test Sample Data'!K68),'Test Sample Data'!K68&lt;37,'Test Sample Data'!K68&gt;0),'Test Sample Data'!K68,37),"")</f>
        <v/>
      </c>
      <c r="Z68" s="70" t="str">
        <f>IF(SUM('Test Sample Data'!L$3:L$98)&gt;10,IF(AND(ISNUMBER('Test Sample Data'!L68),'Test Sample Data'!L68&lt;37,'Test Sample Data'!L68&gt;0),'Test Sample Data'!L68,37),"")</f>
        <v/>
      </c>
      <c r="AA68" s="54">
        <f>IF(ISERROR(AVERAGE(Calculations!Q68:Z68)),"",AVERAGE(Calculations!Q68:Z68))</f>
        <v>37</v>
      </c>
      <c r="AB68" s="54" t="str">
        <f>IF(ISERROR(STDEV(Calculations!Q68:Z68)),"",IF(COUNT(Calculations!Q68:Z68)&lt;3,"N/A",STDEV(Calculations!Q68:Z68)))</f>
        <v/>
      </c>
      <c r="AC68" s="71" t="s">
        <v>65</v>
      </c>
      <c r="AD68" s="72" t="str">
        <f>'Array Table'!B67</f>
        <v>QnrB-31 group</v>
      </c>
      <c r="AE68" s="70">
        <f t="shared" si="27"/>
        <v>8.8333333333333321</v>
      </c>
      <c r="AF68" s="70">
        <f t="shared" si="28"/>
        <v>6.8333333333333321</v>
      </c>
      <c r="AG68" s="70">
        <f t="shared" si="29"/>
        <v>9.1666666666666679</v>
      </c>
      <c r="AH68" s="70" t="str">
        <f t="shared" si="30"/>
        <v/>
      </c>
      <c r="AI68" s="70" t="str">
        <f t="shared" si="31"/>
        <v/>
      </c>
      <c r="AJ68" s="70" t="str">
        <f t="shared" si="32"/>
        <v/>
      </c>
      <c r="AK68" s="70" t="str">
        <f t="shared" si="33"/>
        <v/>
      </c>
      <c r="AL68" s="70" t="str">
        <f t="shared" si="34"/>
        <v/>
      </c>
      <c r="AM68" s="70" t="str">
        <f t="shared" si="35"/>
        <v/>
      </c>
      <c r="AN68" s="70" t="str">
        <f t="shared" si="36"/>
        <v/>
      </c>
      <c r="AO68" s="70">
        <f t="shared" ref="AO68:AO98" si="38">IF(ISERROR(AVERAGE(AE68:AN68)),"N/A",AVERAGE(AE68:AN68))</f>
        <v>8.2777777777777768</v>
      </c>
      <c r="AP68" s="71" t="s">
        <v>65</v>
      </c>
      <c r="AQ68" s="70">
        <f t="shared" ref="AQ68:AQ98" si="39">IF(ISERROR(Q68-Q$100),"",Q68-Q$100)</f>
        <v>6.1699999999999982</v>
      </c>
      <c r="AR68" s="70" t="str">
        <f t="shared" ref="AR68:AR98" si="40">IF(ISERROR(R68-R$100),"",R68-R$100)</f>
        <v/>
      </c>
      <c r="AS68" s="70" t="str">
        <f t="shared" ref="AS68:AS98" si="41">IF(ISERROR(S68-S$100),"",S68-S$100)</f>
        <v/>
      </c>
      <c r="AT68" s="70" t="str">
        <f t="shared" ref="AT68:AT98" si="42">IF(ISERROR(T68-T$100),"",T68-T$100)</f>
        <v/>
      </c>
      <c r="AU68" s="70" t="str">
        <f t="shared" ref="AU68:AU98" si="43">IF(ISERROR(U68-U$100),"",U68-U$100)</f>
        <v/>
      </c>
      <c r="AV68" s="70" t="str">
        <f t="shared" ref="AV68:AV98" si="44">IF(ISERROR(V68-V$100),"",V68-V$100)</f>
        <v/>
      </c>
      <c r="AW68" s="70" t="str">
        <f t="shared" ref="AW68:AW98" si="45">IF(ISERROR(W68-W$100),"",W68-W$100)</f>
        <v/>
      </c>
      <c r="AX68" s="70" t="str">
        <f t="shared" ref="AX68:AX98" si="46">IF(ISERROR(X68-X$100),"",X68-X$100)</f>
        <v/>
      </c>
      <c r="AY68" s="70" t="str">
        <f t="shared" ref="AY68:AY98" si="47">IF(ISERROR(Y68-Y$100),"",Y68-Y$100)</f>
        <v/>
      </c>
      <c r="AZ68" s="70" t="str">
        <f t="shared" ref="AZ68:AZ98" si="48">IF(ISERROR(Z68-Z$100),"",Z68-Z$100)</f>
        <v/>
      </c>
      <c r="BA68" s="70">
        <f t="shared" ref="BA68:BA98" si="49">IF(ISERROR(AVERAGE(AQ68:AZ68)),"N/A",AVERAGE(AQ68:AZ68))</f>
        <v>6.1699999999999982</v>
      </c>
      <c r="BB68" s="71" t="s">
        <v>65</v>
      </c>
      <c r="BC68" s="72" t="str">
        <f>'Array Table'!B67</f>
        <v>QnrB-31 group</v>
      </c>
      <c r="BD68" s="73">
        <f t="shared" si="37"/>
        <v>4.3102686066986955</v>
      </c>
      <c r="BE68" s="74">
        <f t="shared" ref="BE68:BE92" si="50">IF(BD68&gt;=1,BD68,(-1/BD68))</f>
        <v>4.3102686066986955</v>
      </c>
      <c r="BF68" s="73">
        <f t="shared" ref="BF68:BF85" si="51">LOG(BE68,10)</f>
        <v>0.63450433530508044</v>
      </c>
    </row>
    <row r="69" spans="1:58" x14ac:dyDescent="0.25">
      <c r="A69" s="71" t="s">
        <v>66</v>
      </c>
      <c r="B69" s="72" t="str">
        <f>'Array Table'!B68</f>
        <v>QnrB-4 group</v>
      </c>
      <c r="C69" s="70">
        <f>IF(SUM('Control Sample Data'!C$3:C$98)&gt;10,IF(AND(ISNUMBER('Control Sample Data'!C69),'Control Sample Data'!C69&lt;37,'Control Sample Data'!C69&gt;0),'Control Sample Data'!C69,37),"")</f>
        <v>37</v>
      </c>
      <c r="D69" s="70">
        <f>IF(SUM('Control Sample Data'!D$3:D$98)&gt;10,IF(AND(ISNUMBER('Control Sample Data'!D69),'Control Sample Data'!D69&lt;37,'Control Sample Data'!D69&gt;0),'Control Sample Data'!D69,37),"")</f>
        <v>37</v>
      </c>
      <c r="E69" s="70">
        <f>IF(SUM('Control Sample Data'!E$3:E$98)&gt;10,IF(AND(ISNUMBER('Control Sample Data'!E69),'Control Sample Data'!E69&lt;37,'Control Sample Data'!E69&gt;0),'Control Sample Data'!E69,37),"")</f>
        <v>37</v>
      </c>
      <c r="F69" s="70" t="str">
        <f>IF(SUM('Control Sample Data'!F$3:F$98)&gt;10,IF(AND(ISNUMBER('Control Sample Data'!F69),'Control Sample Data'!F69&lt;37,'Control Sample Data'!F69&gt;0),'Control Sample Data'!F69,37),"")</f>
        <v/>
      </c>
      <c r="G69" s="70" t="str">
        <f>IF(SUM('Control Sample Data'!G$3:G$98)&gt;10,IF(AND(ISNUMBER('Control Sample Data'!G69),'Control Sample Data'!G69&lt;37,'Control Sample Data'!G69&gt;0),'Control Sample Data'!G69,37),"")</f>
        <v/>
      </c>
      <c r="H69" s="70" t="str">
        <f>IF(SUM('Control Sample Data'!H$3:H$98)&gt;10,IF(AND(ISNUMBER('Control Sample Data'!H69),'Control Sample Data'!H69&lt;37,'Control Sample Data'!H69&gt;0),'Control Sample Data'!H69,37),"")</f>
        <v/>
      </c>
      <c r="I69" s="70" t="str">
        <f>IF(SUM('Control Sample Data'!I$3:I$98)&gt;10,IF(AND(ISNUMBER('Control Sample Data'!I69),'Control Sample Data'!I69&lt;37,'Control Sample Data'!I69&gt;0),'Control Sample Data'!I69,37),"")</f>
        <v/>
      </c>
      <c r="J69" s="70" t="str">
        <f>IF(SUM('Control Sample Data'!J$3:J$98)&gt;10,IF(AND(ISNUMBER('Control Sample Data'!J69),'Control Sample Data'!J69&lt;37,'Control Sample Data'!J69&gt;0),'Control Sample Data'!J69,37),"")</f>
        <v/>
      </c>
      <c r="K69" s="70" t="str">
        <f>IF(SUM('Control Sample Data'!K$3:K$98)&gt;10,IF(AND(ISNUMBER('Control Sample Data'!K69),'Control Sample Data'!K69&lt;37,'Control Sample Data'!K69&gt;0),'Control Sample Data'!K69,37),"")</f>
        <v/>
      </c>
      <c r="L69" s="70" t="str">
        <f>IF(SUM('Control Sample Data'!L$3:L$98)&gt;10,IF(AND(ISNUMBER('Control Sample Data'!L69),'Control Sample Data'!L69&lt;37,'Control Sample Data'!L69&gt;0),'Control Sample Data'!L69,37),"")</f>
        <v/>
      </c>
      <c r="M69" s="54">
        <f>IF(ISERROR(AVERAGE(Calculations!C69:L69)),"",AVERAGE(Calculations!C69:L69))</f>
        <v>37</v>
      </c>
      <c r="N69" s="54">
        <f>IF(ISERROR(STDEV(Calculations!C69:L69)),"",IF(COUNT(Calculations!C69:L69)&lt;3,"N/A",STDEV(Calculations!C69:L69)))</f>
        <v>0</v>
      </c>
      <c r="O69" s="71" t="s">
        <v>66</v>
      </c>
      <c r="P69" s="72" t="str">
        <f>'Array Table'!B68</f>
        <v>QnrB-4 group</v>
      </c>
      <c r="Q69" s="70">
        <f>IF(SUM('Test Sample Data'!C$3:C$98)&gt;10,IF(AND(ISNUMBER('Test Sample Data'!C69),'Test Sample Data'!C69&lt;37,'Test Sample Data'!C69&gt;0),'Test Sample Data'!C69,37),"")</f>
        <v>37</v>
      </c>
      <c r="R69" s="70" t="str">
        <f>IF(SUM('Test Sample Data'!D$3:D$98)&gt;10,IF(AND(ISNUMBER('Test Sample Data'!D69),'Test Sample Data'!D69&lt;37,'Test Sample Data'!D69&gt;0),'Test Sample Data'!D69,37),"")</f>
        <v/>
      </c>
      <c r="S69" s="70" t="str">
        <f>IF(SUM('Test Sample Data'!E$3:E$98)&gt;10,IF(AND(ISNUMBER('Test Sample Data'!E69),'Test Sample Data'!E69&lt;37,'Test Sample Data'!E69&gt;0),'Test Sample Data'!E69,37),"")</f>
        <v/>
      </c>
      <c r="T69" s="70" t="str">
        <f>IF(SUM('Test Sample Data'!F$3:F$98)&gt;10,IF(AND(ISNUMBER('Test Sample Data'!F69),'Test Sample Data'!F69&lt;37,'Test Sample Data'!F69&gt;0),'Test Sample Data'!F69,37),"")</f>
        <v/>
      </c>
      <c r="U69" s="70" t="str">
        <f>IF(SUM('Test Sample Data'!G$3:G$98)&gt;10,IF(AND(ISNUMBER('Test Sample Data'!G69),'Test Sample Data'!G69&lt;37,'Test Sample Data'!G69&gt;0),'Test Sample Data'!G69,37),"")</f>
        <v/>
      </c>
      <c r="V69" s="70" t="str">
        <f>IF(SUM('Test Sample Data'!H$3:H$98)&gt;10,IF(AND(ISNUMBER('Test Sample Data'!H69),'Test Sample Data'!H69&lt;37,'Test Sample Data'!H69&gt;0),'Test Sample Data'!H69,37),"")</f>
        <v/>
      </c>
      <c r="W69" s="70" t="str">
        <f>IF(SUM('Test Sample Data'!I$3:I$98)&gt;10,IF(AND(ISNUMBER('Test Sample Data'!I69),'Test Sample Data'!I69&lt;37,'Test Sample Data'!I69&gt;0),'Test Sample Data'!I69,37),"")</f>
        <v/>
      </c>
      <c r="X69" s="70" t="str">
        <f>IF(SUM('Test Sample Data'!J$3:J$98)&gt;10,IF(AND(ISNUMBER('Test Sample Data'!J69),'Test Sample Data'!J69&lt;37,'Test Sample Data'!J69&gt;0),'Test Sample Data'!J69,37),"")</f>
        <v/>
      </c>
      <c r="Y69" s="70" t="str">
        <f>IF(SUM('Test Sample Data'!K$3:K$98)&gt;10,IF(AND(ISNUMBER('Test Sample Data'!K69),'Test Sample Data'!K69&lt;37,'Test Sample Data'!K69&gt;0),'Test Sample Data'!K69,37),"")</f>
        <v/>
      </c>
      <c r="Z69" s="70" t="str">
        <f>IF(SUM('Test Sample Data'!L$3:L$98)&gt;10,IF(AND(ISNUMBER('Test Sample Data'!L69),'Test Sample Data'!L69&lt;37,'Test Sample Data'!L69&gt;0),'Test Sample Data'!L69,37),"")</f>
        <v/>
      </c>
      <c r="AA69" s="54">
        <f>IF(ISERROR(AVERAGE(Calculations!Q69:Z69)),"",AVERAGE(Calculations!Q69:Z69))</f>
        <v>37</v>
      </c>
      <c r="AB69" s="54" t="str">
        <f>IF(ISERROR(STDEV(Calculations!Q69:Z69)),"",IF(COUNT(Calculations!Q69:Z69)&lt;3,"N/A",STDEV(Calculations!Q69:Z69)))</f>
        <v/>
      </c>
      <c r="AC69" s="71" t="s">
        <v>66</v>
      </c>
      <c r="AD69" s="72" t="str">
        <f>'Array Table'!B68</f>
        <v>QnrB-4 group</v>
      </c>
      <c r="AE69" s="70">
        <f t="shared" si="27"/>
        <v>8.8333333333333321</v>
      </c>
      <c r="AF69" s="70">
        <f t="shared" si="28"/>
        <v>6.8333333333333321</v>
      </c>
      <c r="AG69" s="70">
        <f t="shared" si="29"/>
        <v>9.1666666666666679</v>
      </c>
      <c r="AH69" s="70" t="str">
        <f t="shared" si="30"/>
        <v/>
      </c>
      <c r="AI69" s="70" t="str">
        <f t="shared" si="31"/>
        <v/>
      </c>
      <c r="AJ69" s="70" t="str">
        <f t="shared" si="32"/>
        <v/>
      </c>
      <c r="AK69" s="70" t="str">
        <f t="shared" si="33"/>
        <v/>
      </c>
      <c r="AL69" s="70" t="str">
        <f t="shared" si="34"/>
        <v/>
      </c>
      <c r="AM69" s="70" t="str">
        <f t="shared" si="35"/>
        <v/>
      </c>
      <c r="AN69" s="70" t="str">
        <f t="shared" si="36"/>
        <v/>
      </c>
      <c r="AO69" s="70">
        <f t="shared" si="38"/>
        <v>8.2777777777777768</v>
      </c>
      <c r="AP69" s="71" t="s">
        <v>66</v>
      </c>
      <c r="AQ69" s="70">
        <f t="shared" si="39"/>
        <v>6.1699999999999982</v>
      </c>
      <c r="AR69" s="70" t="str">
        <f t="shared" si="40"/>
        <v/>
      </c>
      <c r="AS69" s="70" t="str">
        <f t="shared" si="41"/>
        <v/>
      </c>
      <c r="AT69" s="70" t="str">
        <f t="shared" si="42"/>
        <v/>
      </c>
      <c r="AU69" s="70" t="str">
        <f t="shared" si="43"/>
        <v/>
      </c>
      <c r="AV69" s="70" t="str">
        <f t="shared" si="44"/>
        <v/>
      </c>
      <c r="AW69" s="70" t="str">
        <f t="shared" si="45"/>
        <v/>
      </c>
      <c r="AX69" s="70" t="str">
        <f t="shared" si="46"/>
        <v/>
      </c>
      <c r="AY69" s="70" t="str">
        <f t="shared" si="47"/>
        <v/>
      </c>
      <c r="AZ69" s="70" t="str">
        <f t="shared" si="48"/>
        <v/>
      </c>
      <c r="BA69" s="70">
        <f t="shared" si="49"/>
        <v>6.1699999999999982</v>
      </c>
      <c r="BB69" s="71" t="s">
        <v>66</v>
      </c>
      <c r="BC69" s="72" t="str">
        <f>'Array Table'!B68</f>
        <v>QnrB-4 group</v>
      </c>
      <c r="BD69" s="73">
        <f t="shared" si="37"/>
        <v>4.3102686066986955</v>
      </c>
      <c r="BE69" s="74">
        <f t="shared" si="50"/>
        <v>4.3102686066986955</v>
      </c>
      <c r="BF69" s="73">
        <f t="shared" si="51"/>
        <v>0.63450433530508044</v>
      </c>
    </row>
    <row r="70" spans="1:58" x14ac:dyDescent="0.25">
      <c r="A70" s="71" t="s">
        <v>67</v>
      </c>
      <c r="B70" s="72" t="str">
        <f>'Array Table'!B69</f>
        <v>QnrB-5 group</v>
      </c>
      <c r="C70" s="70">
        <f>IF(SUM('Control Sample Data'!C$3:C$98)&gt;10,IF(AND(ISNUMBER('Control Sample Data'!C70),'Control Sample Data'!C70&lt;37,'Control Sample Data'!C70&gt;0),'Control Sample Data'!C70,37),"")</f>
        <v>37</v>
      </c>
      <c r="D70" s="70">
        <f>IF(SUM('Control Sample Data'!D$3:D$98)&gt;10,IF(AND(ISNUMBER('Control Sample Data'!D70),'Control Sample Data'!D70&lt;37,'Control Sample Data'!D70&gt;0),'Control Sample Data'!D70,37),"")</f>
        <v>37</v>
      </c>
      <c r="E70" s="70">
        <f>IF(SUM('Control Sample Data'!E$3:E$98)&gt;10,IF(AND(ISNUMBER('Control Sample Data'!E70),'Control Sample Data'!E70&lt;37,'Control Sample Data'!E70&gt;0),'Control Sample Data'!E70,37),"")</f>
        <v>37</v>
      </c>
      <c r="F70" s="70" t="str">
        <f>IF(SUM('Control Sample Data'!F$3:F$98)&gt;10,IF(AND(ISNUMBER('Control Sample Data'!F70),'Control Sample Data'!F70&lt;37,'Control Sample Data'!F70&gt;0),'Control Sample Data'!F70,37),"")</f>
        <v/>
      </c>
      <c r="G70" s="70" t="str">
        <f>IF(SUM('Control Sample Data'!G$3:G$98)&gt;10,IF(AND(ISNUMBER('Control Sample Data'!G70),'Control Sample Data'!G70&lt;37,'Control Sample Data'!G70&gt;0),'Control Sample Data'!G70,37),"")</f>
        <v/>
      </c>
      <c r="H70" s="70" t="str">
        <f>IF(SUM('Control Sample Data'!H$3:H$98)&gt;10,IF(AND(ISNUMBER('Control Sample Data'!H70),'Control Sample Data'!H70&lt;37,'Control Sample Data'!H70&gt;0),'Control Sample Data'!H70,37),"")</f>
        <v/>
      </c>
      <c r="I70" s="70" t="str">
        <f>IF(SUM('Control Sample Data'!I$3:I$98)&gt;10,IF(AND(ISNUMBER('Control Sample Data'!I70),'Control Sample Data'!I70&lt;37,'Control Sample Data'!I70&gt;0),'Control Sample Data'!I70,37),"")</f>
        <v/>
      </c>
      <c r="J70" s="70" t="str">
        <f>IF(SUM('Control Sample Data'!J$3:J$98)&gt;10,IF(AND(ISNUMBER('Control Sample Data'!J70),'Control Sample Data'!J70&lt;37,'Control Sample Data'!J70&gt;0),'Control Sample Data'!J70,37),"")</f>
        <v/>
      </c>
      <c r="K70" s="70" t="str">
        <f>IF(SUM('Control Sample Data'!K$3:K$98)&gt;10,IF(AND(ISNUMBER('Control Sample Data'!K70),'Control Sample Data'!K70&lt;37,'Control Sample Data'!K70&gt;0),'Control Sample Data'!K70,37),"")</f>
        <v/>
      </c>
      <c r="L70" s="70" t="str">
        <f>IF(SUM('Control Sample Data'!L$3:L$98)&gt;10,IF(AND(ISNUMBER('Control Sample Data'!L70),'Control Sample Data'!L70&lt;37,'Control Sample Data'!L70&gt;0),'Control Sample Data'!L70,37),"")</f>
        <v/>
      </c>
      <c r="M70" s="54">
        <f>IF(ISERROR(AVERAGE(Calculations!C70:L70)),"",AVERAGE(Calculations!C70:L70))</f>
        <v>37</v>
      </c>
      <c r="N70" s="54">
        <f>IF(ISERROR(STDEV(Calculations!C70:L70)),"",IF(COUNT(Calculations!C70:L70)&lt;3,"N/A",STDEV(Calculations!C70:L70)))</f>
        <v>0</v>
      </c>
      <c r="O70" s="71" t="s">
        <v>67</v>
      </c>
      <c r="P70" s="72" t="str">
        <f>'Array Table'!B69</f>
        <v>QnrB-5 group</v>
      </c>
      <c r="Q70" s="70">
        <f>IF(SUM('Test Sample Data'!C$3:C$98)&gt;10,IF(AND(ISNUMBER('Test Sample Data'!C70),'Test Sample Data'!C70&lt;37,'Test Sample Data'!C70&gt;0),'Test Sample Data'!C70,37),"")</f>
        <v>37</v>
      </c>
      <c r="R70" s="70" t="str">
        <f>IF(SUM('Test Sample Data'!D$3:D$98)&gt;10,IF(AND(ISNUMBER('Test Sample Data'!D70),'Test Sample Data'!D70&lt;37,'Test Sample Data'!D70&gt;0),'Test Sample Data'!D70,37),"")</f>
        <v/>
      </c>
      <c r="S70" s="70" t="str">
        <f>IF(SUM('Test Sample Data'!E$3:E$98)&gt;10,IF(AND(ISNUMBER('Test Sample Data'!E70),'Test Sample Data'!E70&lt;37,'Test Sample Data'!E70&gt;0),'Test Sample Data'!E70,37),"")</f>
        <v/>
      </c>
      <c r="T70" s="70" t="str">
        <f>IF(SUM('Test Sample Data'!F$3:F$98)&gt;10,IF(AND(ISNUMBER('Test Sample Data'!F70),'Test Sample Data'!F70&lt;37,'Test Sample Data'!F70&gt;0),'Test Sample Data'!F70,37),"")</f>
        <v/>
      </c>
      <c r="U70" s="70" t="str">
        <f>IF(SUM('Test Sample Data'!G$3:G$98)&gt;10,IF(AND(ISNUMBER('Test Sample Data'!G70),'Test Sample Data'!G70&lt;37,'Test Sample Data'!G70&gt;0),'Test Sample Data'!G70,37),"")</f>
        <v/>
      </c>
      <c r="V70" s="70" t="str">
        <f>IF(SUM('Test Sample Data'!H$3:H$98)&gt;10,IF(AND(ISNUMBER('Test Sample Data'!H70),'Test Sample Data'!H70&lt;37,'Test Sample Data'!H70&gt;0),'Test Sample Data'!H70,37),"")</f>
        <v/>
      </c>
      <c r="W70" s="70" t="str">
        <f>IF(SUM('Test Sample Data'!I$3:I$98)&gt;10,IF(AND(ISNUMBER('Test Sample Data'!I70),'Test Sample Data'!I70&lt;37,'Test Sample Data'!I70&gt;0),'Test Sample Data'!I70,37),"")</f>
        <v/>
      </c>
      <c r="X70" s="70" t="str">
        <f>IF(SUM('Test Sample Data'!J$3:J$98)&gt;10,IF(AND(ISNUMBER('Test Sample Data'!J70),'Test Sample Data'!J70&lt;37,'Test Sample Data'!J70&gt;0),'Test Sample Data'!J70,37),"")</f>
        <v/>
      </c>
      <c r="Y70" s="70" t="str">
        <f>IF(SUM('Test Sample Data'!K$3:K$98)&gt;10,IF(AND(ISNUMBER('Test Sample Data'!K70),'Test Sample Data'!K70&lt;37,'Test Sample Data'!K70&gt;0),'Test Sample Data'!K70,37),"")</f>
        <v/>
      </c>
      <c r="Z70" s="70" t="str">
        <f>IF(SUM('Test Sample Data'!L$3:L$98)&gt;10,IF(AND(ISNUMBER('Test Sample Data'!L70),'Test Sample Data'!L70&lt;37,'Test Sample Data'!L70&gt;0),'Test Sample Data'!L70,37),"")</f>
        <v/>
      </c>
      <c r="AA70" s="54">
        <f>IF(ISERROR(AVERAGE(Calculations!Q70:Z70)),"",AVERAGE(Calculations!Q70:Z70))</f>
        <v>37</v>
      </c>
      <c r="AB70" s="54" t="str">
        <f>IF(ISERROR(STDEV(Calculations!Q70:Z70)),"",IF(COUNT(Calculations!Q70:Z70)&lt;3,"N/A",STDEV(Calculations!Q70:Z70)))</f>
        <v/>
      </c>
      <c r="AC70" s="71" t="s">
        <v>67</v>
      </c>
      <c r="AD70" s="72" t="str">
        <f>'Array Table'!B69</f>
        <v>QnrB-5 group</v>
      </c>
      <c r="AE70" s="70">
        <f t="shared" si="27"/>
        <v>8.8333333333333321</v>
      </c>
      <c r="AF70" s="70">
        <f t="shared" si="28"/>
        <v>6.8333333333333321</v>
      </c>
      <c r="AG70" s="70">
        <f t="shared" si="29"/>
        <v>9.1666666666666679</v>
      </c>
      <c r="AH70" s="70" t="str">
        <f t="shared" si="30"/>
        <v/>
      </c>
      <c r="AI70" s="70" t="str">
        <f t="shared" si="31"/>
        <v/>
      </c>
      <c r="AJ70" s="70" t="str">
        <f t="shared" si="32"/>
        <v/>
      </c>
      <c r="AK70" s="70" t="str">
        <f t="shared" si="33"/>
        <v/>
      </c>
      <c r="AL70" s="70" t="str">
        <f t="shared" si="34"/>
        <v/>
      </c>
      <c r="AM70" s="70" t="str">
        <f t="shared" si="35"/>
        <v/>
      </c>
      <c r="AN70" s="70" t="str">
        <f t="shared" si="36"/>
        <v/>
      </c>
      <c r="AO70" s="70">
        <f t="shared" si="38"/>
        <v>8.2777777777777768</v>
      </c>
      <c r="AP70" s="71" t="s">
        <v>67</v>
      </c>
      <c r="AQ70" s="70">
        <f t="shared" si="39"/>
        <v>6.1699999999999982</v>
      </c>
      <c r="AR70" s="70" t="str">
        <f t="shared" si="40"/>
        <v/>
      </c>
      <c r="AS70" s="70" t="str">
        <f t="shared" si="41"/>
        <v/>
      </c>
      <c r="AT70" s="70" t="str">
        <f t="shared" si="42"/>
        <v/>
      </c>
      <c r="AU70" s="70" t="str">
        <f t="shared" si="43"/>
        <v/>
      </c>
      <c r="AV70" s="70" t="str">
        <f t="shared" si="44"/>
        <v/>
      </c>
      <c r="AW70" s="70" t="str">
        <f t="shared" si="45"/>
        <v/>
      </c>
      <c r="AX70" s="70" t="str">
        <f t="shared" si="46"/>
        <v/>
      </c>
      <c r="AY70" s="70" t="str">
        <f t="shared" si="47"/>
        <v/>
      </c>
      <c r="AZ70" s="70" t="str">
        <f t="shared" si="48"/>
        <v/>
      </c>
      <c r="BA70" s="70">
        <f t="shared" si="49"/>
        <v>6.1699999999999982</v>
      </c>
      <c r="BB70" s="71" t="s">
        <v>67</v>
      </c>
      <c r="BC70" s="72" t="str">
        <f>'Array Table'!B69</f>
        <v>QnrB-5 group</v>
      </c>
      <c r="BD70" s="73">
        <f t="shared" si="37"/>
        <v>4.3102686066986955</v>
      </c>
      <c r="BE70" s="74">
        <f t="shared" si="50"/>
        <v>4.3102686066986955</v>
      </c>
      <c r="BF70" s="73">
        <f t="shared" si="51"/>
        <v>0.63450433530508044</v>
      </c>
    </row>
    <row r="71" spans="1:58" x14ac:dyDescent="0.25">
      <c r="A71" s="71" t="s">
        <v>68</v>
      </c>
      <c r="B71" s="72" t="str">
        <f>'Array Table'!B70</f>
        <v>QnrB-8 group</v>
      </c>
      <c r="C71" s="70">
        <f>IF(SUM('Control Sample Data'!C$3:C$98)&gt;10,IF(AND(ISNUMBER('Control Sample Data'!C71),'Control Sample Data'!C71&lt;37,'Control Sample Data'!C71&gt;0),'Control Sample Data'!C71,37),"")</f>
        <v>37</v>
      </c>
      <c r="D71" s="70">
        <f>IF(SUM('Control Sample Data'!D$3:D$98)&gt;10,IF(AND(ISNUMBER('Control Sample Data'!D71),'Control Sample Data'!D71&lt;37,'Control Sample Data'!D71&gt;0),'Control Sample Data'!D71,37),"")</f>
        <v>37</v>
      </c>
      <c r="E71" s="70">
        <f>IF(SUM('Control Sample Data'!E$3:E$98)&gt;10,IF(AND(ISNUMBER('Control Sample Data'!E71),'Control Sample Data'!E71&lt;37,'Control Sample Data'!E71&gt;0),'Control Sample Data'!E71,37),"")</f>
        <v>37</v>
      </c>
      <c r="F71" s="70" t="str">
        <f>IF(SUM('Control Sample Data'!F$3:F$98)&gt;10,IF(AND(ISNUMBER('Control Sample Data'!F71),'Control Sample Data'!F71&lt;37,'Control Sample Data'!F71&gt;0),'Control Sample Data'!F71,37),"")</f>
        <v/>
      </c>
      <c r="G71" s="70" t="str">
        <f>IF(SUM('Control Sample Data'!G$3:G$98)&gt;10,IF(AND(ISNUMBER('Control Sample Data'!G71),'Control Sample Data'!G71&lt;37,'Control Sample Data'!G71&gt;0),'Control Sample Data'!G71,37),"")</f>
        <v/>
      </c>
      <c r="H71" s="70" t="str">
        <f>IF(SUM('Control Sample Data'!H$3:H$98)&gt;10,IF(AND(ISNUMBER('Control Sample Data'!H71),'Control Sample Data'!H71&lt;37,'Control Sample Data'!H71&gt;0),'Control Sample Data'!H71,37),"")</f>
        <v/>
      </c>
      <c r="I71" s="70" t="str">
        <f>IF(SUM('Control Sample Data'!I$3:I$98)&gt;10,IF(AND(ISNUMBER('Control Sample Data'!I71),'Control Sample Data'!I71&lt;37,'Control Sample Data'!I71&gt;0),'Control Sample Data'!I71,37),"")</f>
        <v/>
      </c>
      <c r="J71" s="70" t="str">
        <f>IF(SUM('Control Sample Data'!J$3:J$98)&gt;10,IF(AND(ISNUMBER('Control Sample Data'!J71),'Control Sample Data'!J71&lt;37,'Control Sample Data'!J71&gt;0),'Control Sample Data'!J71,37),"")</f>
        <v/>
      </c>
      <c r="K71" s="70" t="str">
        <f>IF(SUM('Control Sample Data'!K$3:K$98)&gt;10,IF(AND(ISNUMBER('Control Sample Data'!K71),'Control Sample Data'!K71&lt;37,'Control Sample Data'!K71&gt;0),'Control Sample Data'!K71,37),"")</f>
        <v/>
      </c>
      <c r="L71" s="70" t="str">
        <f>IF(SUM('Control Sample Data'!L$3:L$98)&gt;10,IF(AND(ISNUMBER('Control Sample Data'!L71),'Control Sample Data'!L71&lt;37,'Control Sample Data'!L71&gt;0),'Control Sample Data'!L71,37),"")</f>
        <v/>
      </c>
      <c r="M71" s="54">
        <f>IF(ISERROR(AVERAGE(Calculations!C71:L71)),"",AVERAGE(Calculations!C71:L71))</f>
        <v>37</v>
      </c>
      <c r="N71" s="54">
        <f>IF(ISERROR(STDEV(Calculations!C71:L71)),"",IF(COUNT(Calculations!C71:L71)&lt;3,"N/A",STDEV(Calculations!C71:L71)))</f>
        <v>0</v>
      </c>
      <c r="O71" s="71" t="s">
        <v>68</v>
      </c>
      <c r="P71" s="72" t="str">
        <f>'Array Table'!B70</f>
        <v>QnrB-8 group</v>
      </c>
      <c r="Q71" s="70">
        <f>IF(SUM('Test Sample Data'!C$3:C$98)&gt;10,IF(AND(ISNUMBER('Test Sample Data'!C71),'Test Sample Data'!C71&lt;37,'Test Sample Data'!C71&gt;0),'Test Sample Data'!C71,37),"")</f>
        <v>37</v>
      </c>
      <c r="R71" s="70" t="str">
        <f>IF(SUM('Test Sample Data'!D$3:D$98)&gt;10,IF(AND(ISNUMBER('Test Sample Data'!D71),'Test Sample Data'!D71&lt;37,'Test Sample Data'!D71&gt;0),'Test Sample Data'!D71,37),"")</f>
        <v/>
      </c>
      <c r="S71" s="70" t="str">
        <f>IF(SUM('Test Sample Data'!E$3:E$98)&gt;10,IF(AND(ISNUMBER('Test Sample Data'!E71),'Test Sample Data'!E71&lt;37,'Test Sample Data'!E71&gt;0),'Test Sample Data'!E71,37),"")</f>
        <v/>
      </c>
      <c r="T71" s="70" t="str">
        <f>IF(SUM('Test Sample Data'!F$3:F$98)&gt;10,IF(AND(ISNUMBER('Test Sample Data'!F71),'Test Sample Data'!F71&lt;37,'Test Sample Data'!F71&gt;0),'Test Sample Data'!F71,37),"")</f>
        <v/>
      </c>
      <c r="U71" s="70" t="str">
        <f>IF(SUM('Test Sample Data'!G$3:G$98)&gt;10,IF(AND(ISNUMBER('Test Sample Data'!G71),'Test Sample Data'!G71&lt;37,'Test Sample Data'!G71&gt;0),'Test Sample Data'!G71,37),"")</f>
        <v/>
      </c>
      <c r="V71" s="70" t="str">
        <f>IF(SUM('Test Sample Data'!H$3:H$98)&gt;10,IF(AND(ISNUMBER('Test Sample Data'!H71),'Test Sample Data'!H71&lt;37,'Test Sample Data'!H71&gt;0),'Test Sample Data'!H71,37),"")</f>
        <v/>
      </c>
      <c r="W71" s="70" t="str">
        <f>IF(SUM('Test Sample Data'!I$3:I$98)&gt;10,IF(AND(ISNUMBER('Test Sample Data'!I71),'Test Sample Data'!I71&lt;37,'Test Sample Data'!I71&gt;0),'Test Sample Data'!I71,37),"")</f>
        <v/>
      </c>
      <c r="X71" s="70" t="str">
        <f>IF(SUM('Test Sample Data'!J$3:J$98)&gt;10,IF(AND(ISNUMBER('Test Sample Data'!J71),'Test Sample Data'!J71&lt;37,'Test Sample Data'!J71&gt;0),'Test Sample Data'!J71,37),"")</f>
        <v/>
      </c>
      <c r="Y71" s="70" t="str">
        <f>IF(SUM('Test Sample Data'!K$3:K$98)&gt;10,IF(AND(ISNUMBER('Test Sample Data'!K71),'Test Sample Data'!K71&lt;37,'Test Sample Data'!K71&gt;0),'Test Sample Data'!K71,37),"")</f>
        <v/>
      </c>
      <c r="Z71" s="70" t="str">
        <f>IF(SUM('Test Sample Data'!L$3:L$98)&gt;10,IF(AND(ISNUMBER('Test Sample Data'!L71),'Test Sample Data'!L71&lt;37,'Test Sample Data'!L71&gt;0),'Test Sample Data'!L71,37),"")</f>
        <v/>
      </c>
      <c r="AA71" s="54">
        <f>IF(ISERROR(AVERAGE(Calculations!Q71:Z71)),"",AVERAGE(Calculations!Q71:Z71))</f>
        <v>37</v>
      </c>
      <c r="AB71" s="54" t="str">
        <f>IF(ISERROR(STDEV(Calculations!Q71:Z71)),"",IF(COUNT(Calculations!Q71:Z71)&lt;3,"N/A",STDEV(Calculations!Q71:Z71)))</f>
        <v/>
      </c>
      <c r="AC71" s="71" t="s">
        <v>68</v>
      </c>
      <c r="AD71" s="72" t="str">
        <f>'Array Table'!B70</f>
        <v>QnrB-8 group</v>
      </c>
      <c r="AE71" s="70">
        <f t="shared" si="27"/>
        <v>8.8333333333333321</v>
      </c>
      <c r="AF71" s="70">
        <f t="shared" si="28"/>
        <v>6.8333333333333321</v>
      </c>
      <c r="AG71" s="70">
        <f t="shared" si="29"/>
        <v>9.1666666666666679</v>
      </c>
      <c r="AH71" s="70" t="str">
        <f t="shared" si="30"/>
        <v/>
      </c>
      <c r="AI71" s="70" t="str">
        <f t="shared" si="31"/>
        <v/>
      </c>
      <c r="AJ71" s="70" t="str">
        <f t="shared" si="32"/>
        <v/>
      </c>
      <c r="AK71" s="70" t="str">
        <f t="shared" si="33"/>
        <v/>
      </c>
      <c r="AL71" s="70" t="str">
        <f t="shared" si="34"/>
        <v/>
      </c>
      <c r="AM71" s="70" t="str">
        <f t="shared" si="35"/>
        <v/>
      </c>
      <c r="AN71" s="70" t="str">
        <f t="shared" si="36"/>
        <v/>
      </c>
      <c r="AO71" s="70">
        <f t="shared" si="38"/>
        <v>8.2777777777777768</v>
      </c>
      <c r="AP71" s="71" t="s">
        <v>68</v>
      </c>
      <c r="AQ71" s="70">
        <f t="shared" si="39"/>
        <v>6.1699999999999982</v>
      </c>
      <c r="AR71" s="70" t="str">
        <f t="shared" si="40"/>
        <v/>
      </c>
      <c r="AS71" s="70" t="str">
        <f t="shared" si="41"/>
        <v/>
      </c>
      <c r="AT71" s="70" t="str">
        <f t="shared" si="42"/>
        <v/>
      </c>
      <c r="AU71" s="70" t="str">
        <f t="shared" si="43"/>
        <v/>
      </c>
      <c r="AV71" s="70" t="str">
        <f t="shared" si="44"/>
        <v/>
      </c>
      <c r="AW71" s="70" t="str">
        <f t="shared" si="45"/>
        <v/>
      </c>
      <c r="AX71" s="70" t="str">
        <f t="shared" si="46"/>
        <v/>
      </c>
      <c r="AY71" s="70" t="str">
        <f t="shared" si="47"/>
        <v/>
      </c>
      <c r="AZ71" s="70" t="str">
        <f t="shared" si="48"/>
        <v/>
      </c>
      <c r="BA71" s="70">
        <f t="shared" si="49"/>
        <v>6.1699999999999982</v>
      </c>
      <c r="BB71" s="71" t="s">
        <v>68</v>
      </c>
      <c r="BC71" s="72" t="str">
        <f>'Array Table'!B70</f>
        <v>QnrB-8 group</v>
      </c>
      <c r="BD71" s="73">
        <f t="shared" si="37"/>
        <v>4.3102686066986955</v>
      </c>
      <c r="BE71" s="74">
        <f t="shared" si="50"/>
        <v>4.3102686066986955</v>
      </c>
      <c r="BF71" s="73">
        <f t="shared" si="51"/>
        <v>0.63450433530508044</v>
      </c>
    </row>
    <row r="72" spans="1:58" x14ac:dyDescent="0.25">
      <c r="A72" s="71" t="s">
        <v>69</v>
      </c>
      <c r="B72" s="72" t="str">
        <f>'Array Table'!B71</f>
        <v>QnrC</v>
      </c>
      <c r="C72" s="70">
        <f>IF(SUM('Control Sample Data'!C$3:C$98)&gt;10,IF(AND(ISNUMBER('Control Sample Data'!C72),'Control Sample Data'!C72&lt;37,'Control Sample Data'!C72&gt;0),'Control Sample Data'!C72,37),"")</f>
        <v>37</v>
      </c>
      <c r="D72" s="70">
        <f>IF(SUM('Control Sample Data'!D$3:D$98)&gt;10,IF(AND(ISNUMBER('Control Sample Data'!D72),'Control Sample Data'!D72&lt;37,'Control Sample Data'!D72&gt;0),'Control Sample Data'!D72,37),"")</f>
        <v>37</v>
      </c>
      <c r="E72" s="70">
        <f>IF(SUM('Control Sample Data'!E$3:E$98)&gt;10,IF(AND(ISNUMBER('Control Sample Data'!E72),'Control Sample Data'!E72&lt;37,'Control Sample Data'!E72&gt;0),'Control Sample Data'!E72,37),"")</f>
        <v>37</v>
      </c>
      <c r="F72" s="70" t="str">
        <f>IF(SUM('Control Sample Data'!F$3:F$98)&gt;10,IF(AND(ISNUMBER('Control Sample Data'!F72),'Control Sample Data'!F72&lt;37,'Control Sample Data'!F72&gt;0),'Control Sample Data'!F72,37),"")</f>
        <v/>
      </c>
      <c r="G72" s="70" t="str">
        <f>IF(SUM('Control Sample Data'!G$3:G$98)&gt;10,IF(AND(ISNUMBER('Control Sample Data'!G72),'Control Sample Data'!G72&lt;37,'Control Sample Data'!G72&gt;0),'Control Sample Data'!G72,37),"")</f>
        <v/>
      </c>
      <c r="H72" s="70" t="str">
        <f>IF(SUM('Control Sample Data'!H$3:H$98)&gt;10,IF(AND(ISNUMBER('Control Sample Data'!H72),'Control Sample Data'!H72&lt;37,'Control Sample Data'!H72&gt;0),'Control Sample Data'!H72,37),"")</f>
        <v/>
      </c>
      <c r="I72" s="70" t="str">
        <f>IF(SUM('Control Sample Data'!I$3:I$98)&gt;10,IF(AND(ISNUMBER('Control Sample Data'!I72),'Control Sample Data'!I72&lt;37,'Control Sample Data'!I72&gt;0),'Control Sample Data'!I72,37),"")</f>
        <v/>
      </c>
      <c r="J72" s="70" t="str">
        <f>IF(SUM('Control Sample Data'!J$3:J$98)&gt;10,IF(AND(ISNUMBER('Control Sample Data'!J72),'Control Sample Data'!J72&lt;37,'Control Sample Data'!J72&gt;0),'Control Sample Data'!J72,37),"")</f>
        <v/>
      </c>
      <c r="K72" s="70" t="str">
        <f>IF(SUM('Control Sample Data'!K$3:K$98)&gt;10,IF(AND(ISNUMBER('Control Sample Data'!K72),'Control Sample Data'!K72&lt;37,'Control Sample Data'!K72&gt;0),'Control Sample Data'!K72,37),"")</f>
        <v/>
      </c>
      <c r="L72" s="70" t="str">
        <f>IF(SUM('Control Sample Data'!L$3:L$98)&gt;10,IF(AND(ISNUMBER('Control Sample Data'!L72),'Control Sample Data'!L72&lt;37,'Control Sample Data'!L72&gt;0),'Control Sample Data'!L72,37),"")</f>
        <v/>
      </c>
      <c r="M72" s="54">
        <f>IF(ISERROR(AVERAGE(Calculations!C72:L72)),"",AVERAGE(Calculations!C72:L72))</f>
        <v>37</v>
      </c>
      <c r="N72" s="54">
        <f>IF(ISERROR(STDEV(Calculations!C72:L72)),"",IF(COUNT(Calculations!C72:L72)&lt;3,"N/A",STDEV(Calculations!C72:L72)))</f>
        <v>0</v>
      </c>
      <c r="O72" s="71" t="s">
        <v>69</v>
      </c>
      <c r="P72" s="72" t="str">
        <f>'Array Table'!B71</f>
        <v>QnrC</v>
      </c>
      <c r="Q72" s="70">
        <f>IF(SUM('Test Sample Data'!C$3:C$98)&gt;10,IF(AND(ISNUMBER('Test Sample Data'!C72),'Test Sample Data'!C72&lt;37,'Test Sample Data'!C72&gt;0),'Test Sample Data'!C72,37),"")</f>
        <v>37</v>
      </c>
      <c r="R72" s="70" t="str">
        <f>IF(SUM('Test Sample Data'!D$3:D$98)&gt;10,IF(AND(ISNUMBER('Test Sample Data'!D72),'Test Sample Data'!D72&lt;37,'Test Sample Data'!D72&gt;0),'Test Sample Data'!D72,37),"")</f>
        <v/>
      </c>
      <c r="S72" s="70" t="str">
        <f>IF(SUM('Test Sample Data'!E$3:E$98)&gt;10,IF(AND(ISNUMBER('Test Sample Data'!E72),'Test Sample Data'!E72&lt;37,'Test Sample Data'!E72&gt;0),'Test Sample Data'!E72,37),"")</f>
        <v/>
      </c>
      <c r="T72" s="70" t="str">
        <f>IF(SUM('Test Sample Data'!F$3:F$98)&gt;10,IF(AND(ISNUMBER('Test Sample Data'!F72),'Test Sample Data'!F72&lt;37,'Test Sample Data'!F72&gt;0),'Test Sample Data'!F72,37),"")</f>
        <v/>
      </c>
      <c r="U72" s="70" t="str">
        <f>IF(SUM('Test Sample Data'!G$3:G$98)&gt;10,IF(AND(ISNUMBER('Test Sample Data'!G72),'Test Sample Data'!G72&lt;37,'Test Sample Data'!G72&gt;0),'Test Sample Data'!G72,37),"")</f>
        <v/>
      </c>
      <c r="V72" s="70" t="str">
        <f>IF(SUM('Test Sample Data'!H$3:H$98)&gt;10,IF(AND(ISNUMBER('Test Sample Data'!H72),'Test Sample Data'!H72&lt;37,'Test Sample Data'!H72&gt;0),'Test Sample Data'!H72,37),"")</f>
        <v/>
      </c>
      <c r="W72" s="70" t="str">
        <f>IF(SUM('Test Sample Data'!I$3:I$98)&gt;10,IF(AND(ISNUMBER('Test Sample Data'!I72),'Test Sample Data'!I72&lt;37,'Test Sample Data'!I72&gt;0),'Test Sample Data'!I72,37),"")</f>
        <v/>
      </c>
      <c r="X72" s="70" t="str">
        <f>IF(SUM('Test Sample Data'!J$3:J$98)&gt;10,IF(AND(ISNUMBER('Test Sample Data'!J72),'Test Sample Data'!J72&lt;37,'Test Sample Data'!J72&gt;0),'Test Sample Data'!J72,37),"")</f>
        <v/>
      </c>
      <c r="Y72" s="70" t="str">
        <f>IF(SUM('Test Sample Data'!K$3:K$98)&gt;10,IF(AND(ISNUMBER('Test Sample Data'!K72),'Test Sample Data'!K72&lt;37,'Test Sample Data'!K72&gt;0),'Test Sample Data'!K72,37),"")</f>
        <v/>
      </c>
      <c r="Z72" s="70" t="str">
        <f>IF(SUM('Test Sample Data'!L$3:L$98)&gt;10,IF(AND(ISNUMBER('Test Sample Data'!L72),'Test Sample Data'!L72&lt;37,'Test Sample Data'!L72&gt;0),'Test Sample Data'!L72,37),"")</f>
        <v/>
      </c>
      <c r="AA72" s="54">
        <f>IF(ISERROR(AVERAGE(Calculations!Q72:Z72)),"",AVERAGE(Calculations!Q72:Z72))</f>
        <v>37</v>
      </c>
      <c r="AB72" s="54" t="str">
        <f>IF(ISERROR(STDEV(Calculations!Q72:Z72)),"",IF(COUNT(Calculations!Q72:Z72)&lt;3,"N/A",STDEV(Calculations!Q72:Z72)))</f>
        <v/>
      </c>
      <c r="AC72" s="71" t="s">
        <v>69</v>
      </c>
      <c r="AD72" s="72" t="str">
        <f>'Array Table'!B71</f>
        <v>QnrC</v>
      </c>
      <c r="AE72" s="70">
        <f t="shared" si="27"/>
        <v>8.8333333333333321</v>
      </c>
      <c r="AF72" s="70">
        <f t="shared" si="28"/>
        <v>6.8333333333333321</v>
      </c>
      <c r="AG72" s="70">
        <f t="shared" si="29"/>
        <v>9.1666666666666679</v>
      </c>
      <c r="AH72" s="70" t="str">
        <f t="shared" si="30"/>
        <v/>
      </c>
      <c r="AI72" s="70" t="str">
        <f t="shared" si="31"/>
        <v/>
      </c>
      <c r="AJ72" s="70" t="str">
        <f t="shared" si="32"/>
        <v/>
      </c>
      <c r="AK72" s="70" t="str">
        <f t="shared" si="33"/>
        <v/>
      </c>
      <c r="AL72" s="70" t="str">
        <f t="shared" si="34"/>
        <v/>
      </c>
      <c r="AM72" s="70" t="str">
        <f t="shared" si="35"/>
        <v/>
      </c>
      <c r="AN72" s="70" t="str">
        <f t="shared" si="36"/>
        <v/>
      </c>
      <c r="AO72" s="70">
        <f t="shared" si="38"/>
        <v>8.2777777777777768</v>
      </c>
      <c r="AP72" s="71" t="s">
        <v>69</v>
      </c>
      <c r="AQ72" s="70">
        <f t="shared" si="39"/>
        <v>6.1699999999999982</v>
      </c>
      <c r="AR72" s="70" t="str">
        <f t="shared" si="40"/>
        <v/>
      </c>
      <c r="AS72" s="70" t="str">
        <f t="shared" si="41"/>
        <v/>
      </c>
      <c r="AT72" s="70" t="str">
        <f t="shared" si="42"/>
        <v/>
      </c>
      <c r="AU72" s="70" t="str">
        <f t="shared" si="43"/>
        <v/>
      </c>
      <c r="AV72" s="70" t="str">
        <f t="shared" si="44"/>
        <v/>
      </c>
      <c r="AW72" s="70" t="str">
        <f t="shared" si="45"/>
        <v/>
      </c>
      <c r="AX72" s="70" t="str">
        <f t="shared" si="46"/>
        <v/>
      </c>
      <c r="AY72" s="70" t="str">
        <f t="shared" si="47"/>
        <v/>
      </c>
      <c r="AZ72" s="70" t="str">
        <f t="shared" si="48"/>
        <v/>
      </c>
      <c r="BA72" s="70">
        <f t="shared" si="49"/>
        <v>6.1699999999999982</v>
      </c>
      <c r="BB72" s="71" t="s">
        <v>69</v>
      </c>
      <c r="BC72" s="72" t="str">
        <f>'Array Table'!B71</f>
        <v>QnrC</v>
      </c>
      <c r="BD72" s="73">
        <f t="shared" ref="BD72:BD92" si="52">IF(AO72&gt;=BA72,((2^-BA72)/(2^-AO72)),(-(2^-AO72)/(2^-BA72)))</f>
        <v>4.3102686066986955</v>
      </c>
      <c r="BE72" s="74">
        <f t="shared" si="50"/>
        <v>4.3102686066986955</v>
      </c>
      <c r="BF72" s="73">
        <f t="shared" si="51"/>
        <v>0.63450433530508044</v>
      </c>
    </row>
    <row r="73" spans="1:58" x14ac:dyDescent="0.25">
      <c r="A73" s="71" t="s">
        <v>70</v>
      </c>
      <c r="B73" s="72" t="str">
        <f>'Array Table'!B72</f>
        <v>QnrD</v>
      </c>
      <c r="C73" s="70">
        <f>IF(SUM('Control Sample Data'!C$3:C$98)&gt;10,IF(AND(ISNUMBER('Control Sample Data'!C73),'Control Sample Data'!C73&lt;37,'Control Sample Data'!C73&gt;0),'Control Sample Data'!C73,37),"")</f>
        <v>37</v>
      </c>
      <c r="D73" s="70">
        <f>IF(SUM('Control Sample Data'!D$3:D$98)&gt;10,IF(AND(ISNUMBER('Control Sample Data'!D73),'Control Sample Data'!D73&lt;37,'Control Sample Data'!D73&gt;0),'Control Sample Data'!D73,37),"")</f>
        <v>37</v>
      </c>
      <c r="E73" s="70">
        <f>IF(SUM('Control Sample Data'!E$3:E$98)&gt;10,IF(AND(ISNUMBER('Control Sample Data'!E73),'Control Sample Data'!E73&lt;37,'Control Sample Data'!E73&gt;0),'Control Sample Data'!E73,37),"")</f>
        <v>37</v>
      </c>
      <c r="F73" s="70" t="str">
        <f>IF(SUM('Control Sample Data'!F$3:F$98)&gt;10,IF(AND(ISNUMBER('Control Sample Data'!F73),'Control Sample Data'!F73&lt;37,'Control Sample Data'!F73&gt;0),'Control Sample Data'!F73,37),"")</f>
        <v/>
      </c>
      <c r="G73" s="70" t="str">
        <f>IF(SUM('Control Sample Data'!G$3:G$98)&gt;10,IF(AND(ISNUMBER('Control Sample Data'!G73),'Control Sample Data'!G73&lt;37,'Control Sample Data'!G73&gt;0),'Control Sample Data'!G73,37),"")</f>
        <v/>
      </c>
      <c r="H73" s="70" t="str">
        <f>IF(SUM('Control Sample Data'!H$3:H$98)&gt;10,IF(AND(ISNUMBER('Control Sample Data'!H73),'Control Sample Data'!H73&lt;37,'Control Sample Data'!H73&gt;0),'Control Sample Data'!H73,37),"")</f>
        <v/>
      </c>
      <c r="I73" s="70" t="str">
        <f>IF(SUM('Control Sample Data'!I$3:I$98)&gt;10,IF(AND(ISNUMBER('Control Sample Data'!I73),'Control Sample Data'!I73&lt;37,'Control Sample Data'!I73&gt;0),'Control Sample Data'!I73,37),"")</f>
        <v/>
      </c>
      <c r="J73" s="70" t="str">
        <f>IF(SUM('Control Sample Data'!J$3:J$98)&gt;10,IF(AND(ISNUMBER('Control Sample Data'!J73),'Control Sample Data'!J73&lt;37,'Control Sample Data'!J73&gt;0),'Control Sample Data'!J73,37),"")</f>
        <v/>
      </c>
      <c r="K73" s="70" t="str">
        <f>IF(SUM('Control Sample Data'!K$3:K$98)&gt;10,IF(AND(ISNUMBER('Control Sample Data'!K73),'Control Sample Data'!K73&lt;37,'Control Sample Data'!K73&gt;0),'Control Sample Data'!K73,37),"")</f>
        <v/>
      </c>
      <c r="L73" s="70" t="str">
        <f>IF(SUM('Control Sample Data'!L$3:L$98)&gt;10,IF(AND(ISNUMBER('Control Sample Data'!L73),'Control Sample Data'!L73&lt;37,'Control Sample Data'!L73&gt;0),'Control Sample Data'!L73,37),"")</f>
        <v/>
      </c>
      <c r="M73" s="54">
        <f>IF(ISERROR(AVERAGE(Calculations!C73:L73)),"",AVERAGE(Calculations!C73:L73))</f>
        <v>37</v>
      </c>
      <c r="N73" s="54">
        <f>IF(ISERROR(STDEV(Calculations!C73:L73)),"",IF(COUNT(Calculations!C73:L73)&lt;3,"N/A",STDEV(Calculations!C73:L73)))</f>
        <v>0</v>
      </c>
      <c r="O73" s="71" t="s">
        <v>70</v>
      </c>
      <c r="P73" s="72" t="str">
        <f>'Array Table'!B72</f>
        <v>QnrD</v>
      </c>
      <c r="Q73" s="70">
        <f>IF(SUM('Test Sample Data'!C$3:C$98)&gt;10,IF(AND(ISNUMBER('Test Sample Data'!C73),'Test Sample Data'!C73&lt;37,'Test Sample Data'!C73&gt;0),'Test Sample Data'!C73,37),"")</f>
        <v>37</v>
      </c>
      <c r="R73" s="70" t="str">
        <f>IF(SUM('Test Sample Data'!D$3:D$98)&gt;10,IF(AND(ISNUMBER('Test Sample Data'!D73),'Test Sample Data'!D73&lt;37,'Test Sample Data'!D73&gt;0),'Test Sample Data'!D73,37),"")</f>
        <v/>
      </c>
      <c r="S73" s="70" t="str">
        <f>IF(SUM('Test Sample Data'!E$3:E$98)&gt;10,IF(AND(ISNUMBER('Test Sample Data'!E73),'Test Sample Data'!E73&lt;37,'Test Sample Data'!E73&gt;0),'Test Sample Data'!E73,37),"")</f>
        <v/>
      </c>
      <c r="T73" s="70" t="str">
        <f>IF(SUM('Test Sample Data'!F$3:F$98)&gt;10,IF(AND(ISNUMBER('Test Sample Data'!F73),'Test Sample Data'!F73&lt;37,'Test Sample Data'!F73&gt;0),'Test Sample Data'!F73,37),"")</f>
        <v/>
      </c>
      <c r="U73" s="70" t="str">
        <f>IF(SUM('Test Sample Data'!G$3:G$98)&gt;10,IF(AND(ISNUMBER('Test Sample Data'!G73),'Test Sample Data'!G73&lt;37,'Test Sample Data'!G73&gt;0),'Test Sample Data'!G73,37),"")</f>
        <v/>
      </c>
      <c r="V73" s="70" t="str">
        <f>IF(SUM('Test Sample Data'!H$3:H$98)&gt;10,IF(AND(ISNUMBER('Test Sample Data'!H73),'Test Sample Data'!H73&lt;37,'Test Sample Data'!H73&gt;0),'Test Sample Data'!H73,37),"")</f>
        <v/>
      </c>
      <c r="W73" s="70" t="str">
        <f>IF(SUM('Test Sample Data'!I$3:I$98)&gt;10,IF(AND(ISNUMBER('Test Sample Data'!I73),'Test Sample Data'!I73&lt;37,'Test Sample Data'!I73&gt;0),'Test Sample Data'!I73,37),"")</f>
        <v/>
      </c>
      <c r="X73" s="70" t="str">
        <f>IF(SUM('Test Sample Data'!J$3:J$98)&gt;10,IF(AND(ISNUMBER('Test Sample Data'!J73),'Test Sample Data'!J73&lt;37,'Test Sample Data'!J73&gt;0),'Test Sample Data'!J73,37),"")</f>
        <v/>
      </c>
      <c r="Y73" s="70" t="str">
        <f>IF(SUM('Test Sample Data'!K$3:K$98)&gt;10,IF(AND(ISNUMBER('Test Sample Data'!K73),'Test Sample Data'!K73&lt;37,'Test Sample Data'!K73&gt;0),'Test Sample Data'!K73,37),"")</f>
        <v/>
      </c>
      <c r="Z73" s="70" t="str">
        <f>IF(SUM('Test Sample Data'!L$3:L$98)&gt;10,IF(AND(ISNUMBER('Test Sample Data'!L73),'Test Sample Data'!L73&lt;37,'Test Sample Data'!L73&gt;0),'Test Sample Data'!L73,37),"")</f>
        <v/>
      </c>
      <c r="AA73" s="54">
        <f>IF(ISERROR(AVERAGE(Calculations!Q73:Z73)),"",AVERAGE(Calculations!Q73:Z73))</f>
        <v>37</v>
      </c>
      <c r="AB73" s="54" t="str">
        <f>IF(ISERROR(STDEV(Calculations!Q73:Z73)),"",IF(COUNT(Calculations!Q73:Z73)&lt;3,"N/A",STDEV(Calculations!Q73:Z73)))</f>
        <v/>
      </c>
      <c r="AC73" s="71" t="s">
        <v>70</v>
      </c>
      <c r="AD73" s="72" t="str">
        <f>'Array Table'!B72</f>
        <v>QnrD</v>
      </c>
      <c r="AE73" s="70">
        <f t="shared" si="27"/>
        <v>8.8333333333333321</v>
      </c>
      <c r="AF73" s="70">
        <f t="shared" si="28"/>
        <v>6.8333333333333321</v>
      </c>
      <c r="AG73" s="70">
        <f t="shared" si="29"/>
        <v>9.1666666666666679</v>
      </c>
      <c r="AH73" s="70" t="str">
        <f t="shared" si="30"/>
        <v/>
      </c>
      <c r="AI73" s="70" t="str">
        <f t="shared" si="31"/>
        <v/>
      </c>
      <c r="AJ73" s="70" t="str">
        <f t="shared" si="32"/>
        <v/>
      </c>
      <c r="AK73" s="70" t="str">
        <f t="shared" si="33"/>
        <v/>
      </c>
      <c r="AL73" s="70" t="str">
        <f t="shared" si="34"/>
        <v/>
      </c>
      <c r="AM73" s="70" t="str">
        <f t="shared" si="35"/>
        <v/>
      </c>
      <c r="AN73" s="70" t="str">
        <f t="shared" si="36"/>
        <v/>
      </c>
      <c r="AO73" s="70">
        <f t="shared" si="38"/>
        <v>8.2777777777777768</v>
      </c>
      <c r="AP73" s="71" t="s">
        <v>70</v>
      </c>
      <c r="AQ73" s="70">
        <f t="shared" si="39"/>
        <v>6.1699999999999982</v>
      </c>
      <c r="AR73" s="70" t="str">
        <f t="shared" si="40"/>
        <v/>
      </c>
      <c r="AS73" s="70" t="str">
        <f t="shared" si="41"/>
        <v/>
      </c>
      <c r="AT73" s="70" t="str">
        <f t="shared" si="42"/>
        <v/>
      </c>
      <c r="AU73" s="70" t="str">
        <f t="shared" si="43"/>
        <v/>
      </c>
      <c r="AV73" s="70" t="str">
        <f t="shared" si="44"/>
        <v/>
      </c>
      <c r="AW73" s="70" t="str">
        <f t="shared" si="45"/>
        <v/>
      </c>
      <c r="AX73" s="70" t="str">
        <f t="shared" si="46"/>
        <v/>
      </c>
      <c r="AY73" s="70" t="str">
        <f t="shared" si="47"/>
        <v/>
      </c>
      <c r="AZ73" s="70" t="str">
        <f t="shared" si="48"/>
        <v/>
      </c>
      <c r="BA73" s="70">
        <f t="shared" si="49"/>
        <v>6.1699999999999982</v>
      </c>
      <c r="BB73" s="71" t="s">
        <v>70</v>
      </c>
      <c r="BC73" s="72" t="str">
        <f>'Array Table'!B72</f>
        <v>QnrD</v>
      </c>
      <c r="BD73" s="73">
        <f t="shared" si="52"/>
        <v>4.3102686066986955</v>
      </c>
      <c r="BE73" s="74">
        <f t="shared" si="50"/>
        <v>4.3102686066986955</v>
      </c>
      <c r="BF73" s="73">
        <f t="shared" si="51"/>
        <v>0.63450433530508044</v>
      </c>
    </row>
    <row r="74" spans="1:58" x14ac:dyDescent="0.25">
      <c r="A74" s="71" t="s">
        <v>71</v>
      </c>
      <c r="B74" s="72" t="str">
        <f>'Array Table'!B73</f>
        <v>QnrS</v>
      </c>
      <c r="C74" s="70">
        <f>IF(SUM('Control Sample Data'!C$3:C$98)&gt;10,IF(AND(ISNUMBER('Control Sample Data'!C74),'Control Sample Data'!C74&lt;37,'Control Sample Data'!C74&gt;0),'Control Sample Data'!C74,37),"")</f>
        <v>37</v>
      </c>
      <c r="D74" s="70">
        <f>IF(SUM('Control Sample Data'!D$3:D$98)&gt;10,IF(AND(ISNUMBER('Control Sample Data'!D74),'Control Sample Data'!D74&lt;37,'Control Sample Data'!D74&gt;0),'Control Sample Data'!D74,37),"")</f>
        <v>37</v>
      </c>
      <c r="E74" s="70">
        <f>IF(SUM('Control Sample Data'!E$3:E$98)&gt;10,IF(AND(ISNUMBER('Control Sample Data'!E74),'Control Sample Data'!E74&lt;37,'Control Sample Data'!E74&gt;0),'Control Sample Data'!E74,37),"")</f>
        <v>37</v>
      </c>
      <c r="F74" s="70" t="str">
        <f>IF(SUM('Control Sample Data'!F$3:F$98)&gt;10,IF(AND(ISNUMBER('Control Sample Data'!F74),'Control Sample Data'!F74&lt;37,'Control Sample Data'!F74&gt;0),'Control Sample Data'!F74,37),"")</f>
        <v/>
      </c>
      <c r="G74" s="70" t="str">
        <f>IF(SUM('Control Sample Data'!G$3:G$98)&gt;10,IF(AND(ISNUMBER('Control Sample Data'!G74),'Control Sample Data'!G74&lt;37,'Control Sample Data'!G74&gt;0),'Control Sample Data'!G74,37),"")</f>
        <v/>
      </c>
      <c r="H74" s="70" t="str">
        <f>IF(SUM('Control Sample Data'!H$3:H$98)&gt;10,IF(AND(ISNUMBER('Control Sample Data'!H74),'Control Sample Data'!H74&lt;37,'Control Sample Data'!H74&gt;0),'Control Sample Data'!H74,37),"")</f>
        <v/>
      </c>
      <c r="I74" s="70" t="str">
        <f>IF(SUM('Control Sample Data'!I$3:I$98)&gt;10,IF(AND(ISNUMBER('Control Sample Data'!I74),'Control Sample Data'!I74&lt;37,'Control Sample Data'!I74&gt;0),'Control Sample Data'!I74,37),"")</f>
        <v/>
      </c>
      <c r="J74" s="70" t="str">
        <f>IF(SUM('Control Sample Data'!J$3:J$98)&gt;10,IF(AND(ISNUMBER('Control Sample Data'!J74),'Control Sample Data'!J74&lt;37,'Control Sample Data'!J74&gt;0),'Control Sample Data'!J74,37),"")</f>
        <v/>
      </c>
      <c r="K74" s="70" t="str">
        <f>IF(SUM('Control Sample Data'!K$3:K$98)&gt;10,IF(AND(ISNUMBER('Control Sample Data'!K74),'Control Sample Data'!K74&lt;37,'Control Sample Data'!K74&gt;0),'Control Sample Data'!K74,37),"")</f>
        <v/>
      </c>
      <c r="L74" s="70" t="str">
        <f>IF(SUM('Control Sample Data'!L$3:L$98)&gt;10,IF(AND(ISNUMBER('Control Sample Data'!L74),'Control Sample Data'!L74&lt;37,'Control Sample Data'!L74&gt;0),'Control Sample Data'!L74,37),"")</f>
        <v/>
      </c>
      <c r="M74" s="54">
        <f>IF(ISERROR(AVERAGE(Calculations!C74:L74)),"",AVERAGE(Calculations!C74:L74))</f>
        <v>37</v>
      </c>
      <c r="N74" s="54">
        <f>IF(ISERROR(STDEV(Calculations!C74:L74)),"",IF(COUNT(Calculations!C74:L74)&lt;3,"N/A",STDEV(Calculations!C74:L74)))</f>
        <v>0</v>
      </c>
      <c r="O74" s="71" t="s">
        <v>71</v>
      </c>
      <c r="P74" s="72" t="str">
        <f>'Array Table'!B73</f>
        <v>QnrS</v>
      </c>
      <c r="Q74" s="70">
        <f>IF(SUM('Test Sample Data'!C$3:C$98)&gt;10,IF(AND(ISNUMBER('Test Sample Data'!C74),'Test Sample Data'!C74&lt;37,'Test Sample Data'!C74&gt;0),'Test Sample Data'!C74,37),"")</f>
        <v>37</v>
      </c>
      <c r="R74" s="70" t="str">
        <f>IF(SUM('Test Sample Data'!D$3:D$98)&gt;10,IF(AND(ISNUMBER('Test Sample Data'!D74),'Test Sample Data'!D74&lt;37,'Test Sample Data'!D74&gt;0),'Test Sample Data'!D74,37),"")</f>
        <v/>
      </c>
      <c r="S74" s="70" t="str">
        <f>IF(SUM('Test Sample Data'!E$3:E$98)&gt;10,IF(AND(ISNUMBER('Test Sample Data'!E74),'Test Sample Data'!E74&lt;37,'Test Sample Data'!E74&gt;0),'Test Sample Data'!E74,37),"")</f>
        <v/>
      </c>
      <c r="T74" s="70" t="str">
        <f>IF(SUM('Test Sample Data'!F$3:F$98)&gt;10,IF(AND(ISNUMBER('Test Sample Data'!F74),'Test Sample Data'!F74&lt;37,'Test Sample Data'!F74&gt;0),'Test Sample Data'!F74,37),"")</f>
        <v/>
      </c>
      <c r="U74" s="70" t="str">
        <f>IF(SUM('Test Sample Data'!G$3:G$98)&gt;10,IF(AND(ISNUMBER('Test Sample Data'!G74),'Test Sample Data'!G74&lt;37,'Test Sample Data'!G74&gt;0),'Test Sample Data'!G74,37),"")</f>
        <v/>
      </c>
      <c r="V74" s="70" t="str">
        <f>IF(SUM('Test Sample Data'!H$3:H$98)&gt;10,IF(AND(ISNUMBER('Test Sample Data'!H74),'Test Sample Data'!H74&lt;37,'Test Sample Data'!H74&gt;0),'Test Sample Data'!H74,37),"")</f>
        <v/>
      </c>
      <c r="W74" s="70" t="str">
        <f>IF(SUM('Test Sample Data'!I$3:I$98)&gt;10,IF(AND(ISNUMBER('Test Sample Data'!I74),'Test Sample Data'!I74&lt;37,'Test Sample Data'!I74&gt;0),'Test Sample Data'!I74,37),"")</f>
        <v/>
      </c>
      <c r="X74" s="70" t="str">
        <f>IF(SUM('Test Sample Data'!J$3:J$98)&gt;10,IF(AND(ISNUMBER('Test Sample Data'!J74),'Test Sample Data'!J74&lt;37,'Test Sample Data'!J74&gt;0),'Test Sample Data'!J74,37),"")</f>
        <v/>
      </c>
      <c r="Y74" s="70" t="str">
        <f>IF(SUM('Test Sample Data'!K$3:K$98)&gt;10,IF(AND(ISNUMBER('Test Sample Data'!K74),'Test Sample Data'!K74&lt;37,'Test Sample Data'!K74&gt;0),'Test Sample Data'!K74,37),"")</f>
        <v/>
      </c>
      <c r="Z74" s="70" t="str">
        <f>IF(SUM('Test Sample Data'!L$3:L$98)&gt;10,IF(AND(ISNUMBER('Test Sample Data'!L74),'Test Sample Data'!L74&lt;37,'Test Sample Data'!L74&gt;0),'Test Sample Data'!L74,37),"")</f>
        <v/>
      </c>
      <c r="AA74" s="54">
        <f>IF(ISERROR(AVERAGE(Calculations!Q74:Z74)),"",AVERAGE(Calculations!Q74:Z74))</f>
        <v>37</v>
      </c>
      <c r="AB74" s="54" t="str">
        <f>IF(ISERROR(STDEV(Calculations!Q74:Z74)),"",IF(COUNT(Calculations!Q74:Z74)&lt;3,"N/A",STDEV(Calculations!Q74:Z74)))</f>
        <v/>
      </c>
      <c r="AC74" s="71" t="s">
        <v>71</v>
      </c>
      <c r="AD74" s="72" t="str">
        <f>'Array Table'!B73</f>
        <v>QnrS</v>
      </c>
      <c r="AE74" s="70">
        <f t="shared" si="27"/>
        <v>8.8333333333333321</v>
      </c>
      <c r="AF74" s="70">
        <f t="shared" si="28"/>
        <v>6.8333333333333321</v>
      </c>
      <c r="AG74" s="70">
        <f t="shared" si="29"/>
        <v>9.1666666666666679</v>
      </c>
      <c r="AH74" s="70" t="str">
        <f t="shared" si="30"/>
        <v/>
      </c>
      <c r="AI74" s="70" t="str">
        <f t="shared" si="31"/>
        <v/>
      </c>
      <c r="AJ74" s="70" t="str">
        <f t="shared" si="32"/>
        <v/>
      </c>
      <c r="AK74" s="70" t="str">
        <f t="shared" si="33"/>
        <v/>
      </c>
      <c r="AL74" s="70" t="str">
        <f t="shared" si="34"/>
        <v/>
      </c>
      <c r="AM74" s="70" t="str">
        <f t="shared" si="35"/>
        <v/>
      </c>
      <c r="AN74" s="70" t="str">
        <f t="shared" si="36"/>
        <v/>
      </c>
      <c r="AO74" s="70">
        <f t="shared" si="38"/>
        <v>8.2777777777777768</v>
      </c>
      <c r="AP74" s="71" t="s">
        <v>71</v>
      </c>
      <c r="AQ74" s="70">
        <f t="shared" si="39"/>
        <v>6.1699999999999982</v>
      </c>
      <c r="AR74" s="70" t="str">
        <f t="shared" si="40"/>
        <v/>
      </c>
      <c r="AS74" s="70" t="str">
        <f t="shared" si="41"/>
        <v/>
      </c>
      <c r="AT74" s="70" t="str">
        <f t="shared" si="42"/>
        <v/>
      </c>
      <c r="AU74" s="70" t="str">
        <f t="shared" si="43"/>
        <v/>
      </c>
      <c r="AV74" s="70" t="str">
        <f t="shared" si="44"/>
        <v/>
      </c>
      <c r="AW74" s="70" t="str">
        <f t="shared" si="45"/>
        <v/>
      </c>
      <c r="AX74" s="70" t="str">
        <f t="shared" si="46"/>
        <v/>
      </c>
      <c r="AY74" s="70" t="str">
        <f t="shared" si="47"/>
        <v/>
      </c>
      <c r="AZ74" s="70" t="str">
        <f t="shared" si="48"/>
        <v/>
      </c>
      <c r="BA74" s="70">
        <f t="shared" si="49"/>
        <v>6.1699999999999982</v>
      </c>
      <c r="BB74" s="71" t="s">
        <v>71</v>
      </c>
      <c r="BC74" s="72" t="str">
        <f>'Array Table'!B73</f>
        <v>QnrS</v>
      </c>
      <c r="BD74" s="73">
        <f t="shared" si="52"/>
        <v>4.3102686066986955</v>
      </c>
      <c r="BE74" s="74">
        <f t="shared" si="50"/>
        <v>4.3102686066986955</v>
      </c>
      <c r="BF74" s="73">
        <f t="shared" si="51"/>
        <v>0.63450433530508044</v>
      </c>
    </row>
    <row r="75" spans="1:58" x14ac:dyDescent="0.25">
      <c r="A75" s="71" t="s">
        <v>72</v>
      </c>
      <c r="B75" s="72" t="str">
        <f>'Array Table'!B74</f>
        <v>ermA</v>
      </c>
      <c r="C75" s="70">
        <f>IF(SUM('Control Sample Data'!C$3:C$98)&gt;10,IF(AND(ISNUMBER('Control Sample Data'!C75),'Control Sample Data'!C75&lt;37,'Control Sample Data'!C75&gt;0),'Control Sample Data'!C75,37),"")</f>
        <v>37</v>
      </c>
      <c r="D75" s="70">
        <f>IF(SUM('Control Sample Data'!D$3:D$98)&gt;10,IF(AND(ISNUMBER('Control Sample Data'!D75),'Control Sample Data'!D75&lt;37,'Control Sample Data'!D75&gt;0),'Control Sample Data'!D75,37),"")</f>
        <v>37</v>
      </c>
      <c r="E75" s="70">
        <f>IF(SUM('Control Sample Data'!E$3:E$98)&gt;10,IF(AND(ISNUMBER('Control Sample Data'!E75),'Control Sample Data'!E75&lt;37,'Control Sample Data'!E75&gt;0),'Control Sample Data'!E75,37),"")</f>
        <v>37</v>
      </c>
      <c r="F75" s="70" t="str">
        <f>IF(SUM('Control Sample Data'!F$3:F$98)&gt;10,IF(AND(ISNUMBER('Control Sample Data'!F75),'Control Sample Data'!F75&lt;37,'Control Sample Data'!F75&gt;0),'Control Sample Data'!F75,37),"")</f>
        <v/>
      </c>
      <c r="G75" s="70" t="str">
        <f>IF(SUM('Control Sample Data'!G$3:G$98)&gt;10,IF(AND(ISNUMBER('Control Sample Data'!G75),'Control Sample Data'!G75&lt;37,'Control Sample Data'!G75&gt;0),'Control Sample Data'!G75,37),"")</f>
        <v/>
      </c>
      <c r="H75" s="70" t="str">
        <f>IF(SUM('Control Sample Data'!H$3:H$98)&gt;10,IF(AND(ISNUMBER('Control Sample Data'!H75),'Control Sample Data'!H75&lt;37,'Control Sample Data'!H75&gt;0),'Control Sample Data'!H75,37),"")</f>
        <v/>
      </c>
      <c r="I75" s="70" t="str">
        <f>IF(SUM('Control Sample Data'!I$3:I$98)&gt;10,IF(AND(ISNUMBER('Control Sample Data'!I75),'Control Sample Data'!I75&lt;37,'Control Sample Data'!I75&gt;0),'Control Sample Data'!I75,37),"")</f>
        <v/>
      </c>
      <c r="J75" s="70" t="str">
        <f>IF(SUM('Control Sample Data'!J$3:J$98)&gt;10,IF(AND(ISNUMBER('Control Sample Data'!J75),'Control Sample Data'!J75&lt;37,'Control Sample Data'!J75&gt;0),'Control Sample Data'!J75,37),"")</f>
        <v/>
      </c>
      <c r="K75" s="70" t="str">
        <f>IF(SUM('Control Sample Data'!K$3:K$98)&gt;10,IF(AND(ISNUMBER('Control Sample Data'!K75),'Control Sample Data'!K75&lt;37,'Control Sample Data'!K75&gt;0),'Control Sample Data'!K75,37),"")</f>
        <v/>
      </c>
      <c r="L75" s="70" t="str">
        <f>IF(SUM('Control Sample Data'!L$3:L$98)&gt;10,IF(AND(ISNUMBER('Control Sample Data'!L75),'Control Sample Data'!L75&lt;37,'Control Sample Data'!L75&gt;0),'Control Sample Data'!L75,37),"")</f>
        <v/>
      </c>
      <c r="M75" s="54">
        <f>IF(ISERROR(AVERAGE(Calculations!C75:L75)),"",AVERAGE(Calculations!C75:L75))</f>
        <v>37</v>
      </c>
      <c r="N75" s="54">
        <f>IF(ISERROR(STDEV(Calculations!C75:L75)),"",IF(COUNT(Calculations!C75:L75)&lt;3,"N/A",STDEV(Calculations!C75:L75)))</f>
        <v>0</v>
      </c>
      <c r="O75" s="71" t="s">
        <v>72</v>
      </c>
      <c r="P75" s="72" t="str">
        <f>'Array Table'!B74</f>
        <v>ermA</v>
      </c>
      <c r="Q75" s="70">
        <f>IF(SUM('Test Sample Data'!C$3:C$98)&gt;10,IF(AND(ISNUMBER('Test Sample Data'!C75),'Test Sample Data'!C75&lt;37,'Test Sample Data'!C75&gt;0),'Test Sample Data'!C75,37),"")</f>
        <v>37</v>
      </c>
      <c r="R75" s="70" t="str">
        <f>IF(SUM('Test Sample Data'!D$3:D$98)&gt;10,IF(AND(ISNUMBER('Test Sample Data'!D75),'Test Sample Data'!D75&lt;37,'Test Sample Data'!D75&gt;0),'Test Sample Data'!D75,37),"")</f>
        <v/>
      </c>
      <c r="S75" s="70" t="str">
        <f>IF(SUM('Test Sample Data'!E$3:E$98)&gt;10,IF(AND(ISNUMBER('Test Sample Data'!E75),'Test Sample Data'!E75&lt;37,'Test Sample Data'!E75&gt;0),'Test Sample Data'!E75,37),"")</f>
        <v/>
      </c>
      <c r="T75" s="70" t="str">
        <f>IF(SUM('Test Sample Data'!F$3:F$98)&gt;10,IF(AND(ISNUMBER('Test Sample Data'!F75),'Test Sample Data'!F75&lt;37,'Test Sample Data'!F75&gt;0),'Test Sample Data'!F75,37),"")</f>
        <v/>
      </c>
      <c r="U75" s="70" t="str">
        <f>IF(SUM('Test Sample Data'!G$3:G$98)&gt;10,IF(AND(ISNUMBER('Test Sample Data'!G75),'Test Sample Data'!G75&lt;37,'Test Sample Data'!G75&gt;0),'Test Sample Data'!G75,37),"")</f>
        <v/>
      </c>
      <c r="V75" s="70" t="str">
        <f>IF(SUM('Test Sample Data'!H$3:H$98)&gt;10,IF(AND(ISNUMBER('Test Sample Data'!H75),'Test Sample Data'!H75&lt;37,'Test Sample Data'!H75&gt;0),'Test Sample Data'!H75,37),"")</f>
        <v/>
      </c>
      <c r="W75" s="70" t="str">
        <f>IF(SUM('Test Sample Data'!I$3:I$98)&gt;10,IF(AND(ISNUMBER('Test Sample Data'!I75),'Test Sample Data'!I75&lt;37,'Test Sample Data'!I75&gt;0),'Test Sample Data'!I75,37),"")</f>
        <v/>
      </c>
      <c r="X75" s="70" t="str">
        <f>IF(SUM('Test Sample Data'!J$3:J$98)&gt;10,IF(AND(ISNUMBER('Test Sample Data'!J75),'Test Sample Data'!J75&lt;37,'Test Sample Data'!J75&gt;0),'Test Sample Data'!J75,37),"")</f>
        <v/>
      </c>
      <c r="Y75" s="70" t="str">
        <f>IF(SUM('Test Sample Data'!K$3:K$98)&gt;10,IF(AND(ISNUMBER('Test Sample Data'!K75),'Test Sample Data'!K75&lt;37,'Test Sample Data'!K75&gt;0),'Test Sample Data'!K75,37),"")</f>
        <v/>
      </c>
      <c r="Z75" s="70" t="str">
        <f>IF(SUM('Test Sample Data'!L$3:L$98)&gt;10,IF(AND(ISNUMBER('Test Sample Data'!L75),'Test Sample Data'!L75&lt;37,'Test Sample Data'!L75&gt;0),'Test Sample Data'!L75,37),"")</f>
        <v/>
      </c>
      <c r="AA75" s="54">
        <f>IF(ISERROR(AVERAGE(Calculations!Q75:Z75)),"",AVERAGE(Calculations!Q75:Z75))</f>
        <v>37</v>
      </c>
      <c r="AB75" s="54" t="str">
        <f>IF(ISERROR(STDEV(Calculations!Q75:Z75)),"",IF(COUNT(Calculations!Q75:Z75)&lt;3,"N/A",STDEV(Calculations!Q75:Z75)))</f>
        <v/>
      </c>
      <c r="AC75" s="71" t="s">
        <v>72</v>
      </c>
      <c r="AD75" s="72" t="str">
        <f>'Array Table'!B74</f>
        <v>ermA</v>
      </c>
      <c r="AE75" s="70">
        <f t="shared" si="27"/>
        <v>8.8333333333333321</v>
      </c>
      <c r="AF75" s="70">
        <f t="shared" si="28"/>
        <v>6.8333333333333321</v>
      </c>
      <c r="AG75" s="70">
        <f t="shared" si="29"/>
        <v>9.1666666666666679</v>
      </c>
      <c r="AH75" s="70" t="str">
        <f t="shared" si="30"/>
        <v/>
      </c>
      <c r="AI75" s="70" t="str">
        <f t="shared" si="31"/>
        <v/>
      </c>
      <c r="AJ75" s="70" t="str">
        <f t="shared" si="32"/>
        <v/>
      </c>
      <c r="AK75" s="70" t="str">
        <f t="shared" si="33"/>
        <v/>
      </c>
      <c r="AL75" s="70" t="str">
        <f t="shared" si="34"/>
        <v/>
      </c>
      <c r="AM75" s="70" t="str">
        <f t="shared" si="35"/>
        <v/>
      </c>
      <c r="AN75" s="70" t="str">
        <f t="shared" si="36"/>
        <v/>
      </c>
      <c r="AO75" s="70">
        <f t="shared" si="38"/>
        <v>8.2777777777777768</v>
      </c>
      <c r="AP75" s="71" t="s">
        <v>72</v>
      </c>
      <c r="AQ75" s="70">
        <f t="shared" si="39"/>
        <v>6.1699999999999982</v>
      </c>
      <c r="AR75" s="70" t="str">
        <f t="shared" si="40"/>
        <v/>
      </c>
      <c r="AS75" s="70" t="str">
        <f t="shared" si="41"/>
        <v/>
      </c>
      <c r="AT75" s="70" t="str">
        <f t="shared" si="42"/>
        <v/>
      </c>
      <c r="AU75" s="70" t="str">
        <f t="shared" si="43"/>
        <v/>
      </c>
      <c r="AV75" s="70" t="str">
        <f t="shared" si="44"/>
        <v/>
      </c>
      <c r="AW75" s="70" t="str">
        <f t="shared" si="45"/>
        <v/>
      </c>
      <c r="AX75" s="70" t="str">
        <f t="shared" si="46"/>
        <v/>
      </c>
      <c r="AY75" s="70" t="str">
        <f t="shared" si="47"/>
        <v/>
      </c>
      <c r="AZ75" s="70" t="str">
        <f t="shared" si="48"/>
        <v/>
      </c>
      <c r="BA75" s="70">
        <f t="shared" si="49"/>
        <v>6.1699999999999982</v>
      </c>
      <c r="BB75" s="71" t="s">
        <v>72</v>
      </c>
      <c r="BC75" s="72" t="str">
        <f>'Array Table'!B74</f>
        <v>ermA</v>
      </c>
      <c r="BD75" s="73">
        <f t="shared" si="52"/>
        <v>4.3102686066986955</v>
      </c>
      <c r="BE75" s="74">
        <f t="shared" si="50"/>
        <v>4.3102686066986955</v>
      </c>
      <c r="BF75" s="73">
        <f t="shared" si="51"/>
        <v>0.63450433530508044</v>
      </c>
    </row>
    <row r="76" spans="1:58" x14ac:dyDescent="0.25">
      <c r="A76" s="71" t="s">
        <v>73</v>
      </c>
      <c r="B76" s="72" t="str">
        <f>'Array Table'!B75</f>
        <v>ermB</v>
      </c>
      <c r="C76" s="70">
        <f>IF(SUM('Control Sample Data'!C$3:C$98)&gt;10,IF(AND(ISNUMBER('Control Sample Data'!C76),'Control Sample Data'!C76&lt;37,'Control Sample Data'!C76&gt;0),'Control Sample Data'!C76,37),"")</f>
        <v>36</v>
      </c>
      <c r="D76" s="70">
        <f>IF(SUM('Control Sample Data'!D$3:D$98)&gt;10,IF(AND(ISNUMBER('Control Sample Data'!D76),'Control Sample Data'!D76&lt;37,'Control Sample Data'!D76&gt;0),'Control Sample Data'!D76,37),"")</f>
        <v>37</v>
      </c>
      <c r="E76" s="70">
        <f>IF(SUM('Control Sample Data'!E$3:E$98)&gt;10,IF(AND(ISNUMBER('Control Sample Data'!E76),'Control Sample Data'!E76&lt;37,'Control Sample Data'!E76&gt;0),'Control Sample Data'!E76,37),"")</f>
        <v>37</v>
      </c>
      <c r="F76" s="70" t="str">
        <f>IF(SUM('Control Sample Data'!F$3:F$98)&gt;10,IF(AND(ISNUMBER('Control Sample Data'!F76),'Control Sample Data'!F76&lt;37,'Control Sample Data'!F76&gt;0),'Control Sample Data'!F76,37),"")</f>
        <v/>
      </c>
      <c r="G76" s="70" t="str">
        <f>IF(SUM('Control Sample Data'!G$3:G$98)&gt;10,IF(AND(ISNUMBER('Control Sample Data'!G76),'Control Sample Data'!G76&lt;37,'Control Sample Data'!G76&gt;0),'Control Sample Data'!G76,37),"")</f>
        <v/>
      </c>
      <c r="H76" s="70" t="str">
        <f>IF(SUM('Control Sample Data'!H$3:H$98)&gt;10,IF(AND(ISNUMBER('Control Sample Data'!H76),'Control Sample Data'!H76&lt;37,'Control Sample Data'!H76&gt;0),'Control Sample Data'!H76,37),"")</f>
        <v/>
      </c>
      <c r="I76" s="70" t="str">
        <f>IF(SUM('Control Sample Data'!I$3:I$98)&gt;10,IF(AND(ISNUMBER('Control Sample Data'!I76),'Control Sample Data'!I76&lt;37,'Control Sample Data'!I76&gt;0),'Control Sample Data'!I76,37),"")</f>
        <v/>
      </c>
      <c r="J76" s="70" t="str">
        <f>IF(SUM('Control Sample Data'!J$3:J$98)&gt;10,IF(AND(ISNUMBER('Control Sample Data'!J76),'Control Sample Data'!J76&lt;37,'Control Sample Data'!J76&gt;0),'Control Sample Data'!J76,37),"")</f>
        <v/>
      </c>
      <c r="K76" s="70" t="str">
        <f>IF(SUM('Control Sample Data'!K$3:K$98)&gt;10,IF(AND(ISNUMBER('Control Sample Data'!K76),'Control Sample Data'!K76&lt;37,'Control Sample Data'!K76&gt;0),'Control Sample Data'!K76,37),"")</f>
        <v/>
      </c>
      <c r="L76" s="70" t="str">
        <f>IF(SUM('Control Sample Data'!L$3:L$98)&gt;10,IF(AND(ISNUMBER('Control Sample Data'!L76),'Control Sample Data'!L76&lt;37,'Control Sample Data'!L76&gt;0),'Control Sample Data'!L76,37),"")</f>
        <v/>
      </c>
      <c r="M76" s="54">
        <f>IF(ISERROR(AVERAGE(Calculations!C76:L76)),"",AVERAGE(Calculations!C76:L76))</f>
        <v>36.666666666666664</v>
      </c>
      <c r="N76" s="54">
        <f>IF(ISERROR(STDEV(Calculations!C76:L76)),"",IF(COUNT(Calculations!C76:L76)&lt;3,"N/A",STDEV(Calculations!C76:L76)))</f>
        <v>0.57735026918962584</v>
      </c>
      <c r="O76" s="71" t="s">
        <v>73</v>
      </c>
      <c r="P76" s="72" t="str">
        <f>'Array Table'!B75</f>
        <v>ermB</v>
      </c>
      <c r="Q76" s="70">
        <f>IF(SUM('Test Sample Data'!C$3:C$98)&gt;10,IF(AND(ISNUMBER('Test Sample Data'!C76),'Test Sample Data'!C76&lt;37,'Test Sample Data'!C76&gt;0),'Test Sample Data'!C76,37),"")</f>
        <v>37</v>
      </c>
      <c r="R76" s="70" t="str">
        <f>IF(SUM('Test Sample Data'!D$3:D$98)&gt;10,IF(AND(ISNUMBER('Test Sample Data'!D76),'Test Sample Data'!D76&lt;37,'Test Sample Data'!D76&gt;0),'Test Sample Data'!D76,37),"")</f>
        <v/>
      </c>
      <c r="S76" s="70" t="str">
        <f>IF(SUM('Test Sample Data'!E$3:E$98)&gt;10,IF(AND(ISNUMBER('Test Sample Data'!E76),'Test Sample Data'!E76&lt;37,'Test Sample Data'!E76&gt;0),'Test Sample Data'!E76,37),"")</f>
        <v/>
      </c>
      <c r="T76" s="70" t="str">
        <f>IF(SUM('Test Sample Data'!F$3:F$98)&gt;10,IF(AND(ISNUMBER('Test Sample Data'!F76),'Test Sample Data'!F76&lt;37,'Test Sample Data'!F76&gt;0),'Test Sample Data'!F76,37),"")</f>
        <v/>
      </c>
      <c r="U76" s="70" t="str">
        <f>IF(SUM('Test Sample Data'!G$3:G$98)&gt;10,IF(AND(ISNUMBER('Test Sample Data'!G76),'Test Sample Data'!G76&lt;37,'Test Sample Data'!G76&gt;0),'Test Sample Data'!G76,37),"")</f>
        <v/>
      </c>
      <c r="V76" s="70" t="str">
        <f>IF(SUM('Test Sample Data'!H$3:H$98)&gt;10,IF(AND(ISNUMBER('Test Sample Data'!H76),'Test Sample Data'!H76&lt;37,'Test Sample Data'!H76&gt;0),'Test Sample Data'!H76,37),"")</f>
        <v/>
      </c>
      <c r="W76" s="70" t="str">
        <f>IF(SUM('Test Sample Data'!I$3:I$98)&gt;10,IF(AND(ISNUMBER('Test Sample Data'!I76),'Test Sample Data'!I76&lt;37,'Test Sample Data'!I76&gt;0),'Test Sample Data'!I76,37),"")</f>
        <v/>
      </c>
      <c r="X76" s="70" t="str">
        <f>IF(SUM('Test Sample Data'!J$3:J$98)&gt;10,IF(AND(ISNUMBER('Test Sample Data'!J76),'Test Sample Data'!J76&lt;37,'Test Sample Data'!J76&gt;0),'Test Sample Data'!J76,37),"")</f>
        <v/>
      </c>
      <c r="Y76" s="70" t="str">
        <f>IF(SUM('Test Sample Data'!K$3:K$98)&gt;10,IF(AND(ISNUMBER('Test Sample Data'!K76),'Test Sample Data'!K76&lt;37,'Test Sample Data'!K76&gt;0),'Test Sample Data'!K76,37),"")</f>
        <v/>
      </c>
      <c r="Z76" s="70" t="str">
        <f>IF(SUM('Test Sample Data'!L$3:L$98)&gt;10,IF(AND(ISNUMBER('Test Sample Data'!L76),'Test Sample Data'!L76&lt;37,'Test Sample Data'!L76&gt;0),'Test Sample Data'!L76,37),"")</f>
        <v/>
      </c>
      <c r="AA76" s="54">
        <f>IF(ISERROR(AVERAGE(Calculations!Q76:Z76)),"",AVERAGE(Calculations!Q76:Z76))</f>
        <v>37</v>
      </c>
      <c r="AB76" s="54" t="str">
        <f>IF(ISERROR(STDEV(Calculations!Q76:Z76)),"",IF(COUNT(Calculations!Q76:Z76)&lt;3,"N/A",STDEV(Calculations!Q76:Z76)))</f>
        <v/>
      </c>
      <c r="AC76" s="71" t="s">
        <v>73</v>
      </c>
      <c r="AD76" s="72" t="str">
        <f>'Array Table'!B75</f>
        <v>ermB</v>
      </c>
      <c r="AE76" s="70">
        <f t="shared" si="27"/>
        <v>7.8333333333333321</v>
      </c>
      <c r="AF76" s="70">
        <f t="shared" si="28"/>
        <v>6.8333333333333321</v>
      </c>
      <c r="AG76" s="70">
        <f t="shared" si="29"/>
        <v>9.1666666666666679</v>
      </c>
      <c r="AH76" s="70" t="str">
        <f t="shared" si="30"/>
        <v/>
      </c>
      <c r="AI76" s="70" t="str">
        <f t="shared" si="31"/>
        <v/>
      </c>
      <c r="AJ76" s="70" t="str">
        <f t="shared" si="32"/>
        <v/>
      </c>
      <c r="AK76" s="70" t="str">
        <f t="shared" si="33"/>
        <v/>
      </c>
      <c r="AL76" s="70" t="str">
        <f t="shared" si="34"/>
        <v/>
      </c>
      <c r="AM76" s="70" t="str">
        <f t="shared" si="35"/>
        <v/>
      </c>
      <c r="AN76" s="70" t="str">
        <f t="shared" si="36"/>
        <v/>
      </c>
      <c r="AO76" s="70">
        <f t="shared" si="38"/>
        <v>7.9444444444444438</v>
      </c>
      <c r="AP76" s="71" t="s">
        <v>73</v>
      </c>
      <c r="AQ76" s="70">
        <f t="shared" si="39"/>
        <v>6.1699999999999982</v>
      </c>
      <c r="AR76" s="70" t="str">
        <f t="shared" si="40"/>
        <v/>
      </c>
      <c r="AS76" s="70" t="str">
        <f t="shared" si="41"/>
        <v/>
      </c>
      <c r="AT76" s="70" t="str">
        <f t="shared" si="42"/>
        <v/>
      </c>
      <c r="AU76" s="70" t="str">
        <f t="shared" si="43"/>
        <v/>
      </c>
      <c r="AV76" s="70" t="str">
        <f t="shared" si="44"/>
        <v/>
      </c>
      <c r="AW76" s="70" t="str">
        <f t="shared" si="45"/>
        <v/>
      </c>
      <c r="AX76" s="70" t="str">
        <f t="shared" si="46"/>
        <v/>
      </c>
      <c r="AY76" s="70" t="str">
        <f t="shared" si="47"/>
        <v/>
      </c>
      <c r="AZ76" s="70" t="str">
        <f t="shared" si="48"/>
        <v/>
      </c>
      <c r="BA76" s="70">
        <f t="shared" si="49"/>
        <v>6.1699999999999982</v>
      </c>
      <c r="BB76" s="71" t="s">
        <v>73</v>
      </c>
      <c r="BC76" s="72" t="str">
        <f>'Array Table'!B75</f>
        <v>ermB</v>
      </c>
      <c r="BD76" s="73">
        <f t="shared" si="52"/>
        <v>3.4210624602695083</v>
      </c>
      <c r="BE76" s="74">
        <f t="shared" si="50"/>
        <v>3.4210624602695083</v>
      </c>
      <c r="BF76" s="73">
        <f t="shared" si="51"/>
        <v>0.53416100341708683</v>
      </c>
    </row>
    <row r="77" spans="1:58" x14ac:dyDescent="0.25">
      <c r="A77" s="71" t="s">
        <v>74</v>
      </c>
      <c r="B77" s="72" t="str">
        <f>'Array Table'!B76</f>
        <v>ermC</v>
      </c>
      <c r="C77" s="70">
        <f>IF(SUM('Control Sample Data'!C$3:C$98)&gt;10,IF(AND(ISNUMBER('Control Sample Data'!C77),'Control Sample Data'!C77&lt;37,'Control Sample Data'!C77&gt;0),'Control Sample Data'!C77,37),"")</f>
        <v>37</v>
      </c>
      <c r="D77" s="70">
        <f>IF(SUM('Control Sample Data'!D$3:D$98)&gt;10,IF(AND(ISNUMBER('Control Sample Data'!D77),'Control Sample Data'!D77&lt;37,'Control Sample Data'!D77&gt;0),'Control Sample Data'!D77,37),"")</f>
        <v>37</v>
      </c>
      <c r="E77" s="70">
        <f>IF(SUM('Control Sample Data'!E$3:E$98)&gt;10,IF(AND(ISNUMBER('Control Sample Data'!E77),'Control Sample Data'!E77&lt;37,'Control Sample Data'!E77&gt;0),'Control Sample Data'!E77,37),"")</f>
        <v>37</v>
      </c>
      <c r="F77" s="70" t="str">
        <f>IF(SUM('Control Sample Data'!F$3:F$98)&gt;10,IF(AND(ISNUMBER('Control Sample Data'!F77),'Control Sample Data'!F77&lt;37,'Control Sample Data'!F77&gt;0),'Control Sample Data'!F77,37),"")</f>
        <v/>
      </c>
      <c r="G77" s="70" t="str">
        <f>IF(SUM('Control Sample Data'!G$3:G$98)&gt;10,IF(AND(ISNUMBER('Control Sample Data'!G77),'Control Sample Data'!G77&lt;37,'Control Sample Data'!G77&gt;0),'Control Sample Data'!G77,37),"")</f>
        <v/>
      </c>
      <c r="H77" s="70" t="str">
        <f>IF(SUM('Control Sample Data'!H$3:H$98)&gt;10,IF(AND(ISNUMBER('Control Sample Data'!H77),'Control Sample Data'!H77&lt;37,'Control Sample Data'!H77&gt;0),'Control Sample Data'!H77,37),"")</f>
        <v/>
      </c>
      <c r="I77" s="70" t="str">
        <f>IF(SUM('Control Sample Data'!I$3:I$98)&gt;10,IF(AND(ISNUMBER('Control Sample Data'!I77),'Control Sample Data'!I77&lt;37,'Control Sample Data'!I77&gt;0),'Control Sample Data'!I77,37),"")</f>
        <v/>
      </c>
      <c r="J77" s="70" t="str">
        <f>IF(SUM('Control Sample Data'!J$3:J$98)&gt;10,IF(AND(ISNUMBER('Control Sample Data'!J77),'Control Sample Data'!J77&lt;37,'Control Sample Data'!J77&gt;0),'Control Sample Data'!J77,37),"")</f>
        <v/>
      </c>
      <c r="K77" s="70" t="str">
        <f>IF(SUM('Control Sample Data'!K$3:K$98)&gt;10,IF(AND(ISNUMBER('Control Sample Data'!K77),'Control Sample Data'!K77&lt;37,'Control Sample Data'!K77&gt;0),'Control Sample Data'!K77,37),"")</f>
        <v/>
      </c>
      <c r="L77" s="70" t="str">
        <f>IF(SUM('Control Sample Data'!L$3:L$98)&gt;10,IF(AND(ISNUMBER('Control Sample Data'!L77),'Control Sample Data'!L77&lt;37,'Control Sample Data'!L77&gt;0),'Control Sample Data'!L77,37),"")</f>
        <v/>
      </c>
      <c r="M77" s="54">
        <f>IF(ISERROR(AVERAGE(Calculations!C77:L77)),"",AVERAGE(Calculations!C77:L77))</f>
        <v>37</v>
      </c>
      <c r="N77" s="54">
        <f>IF(ISERROR(STDEV(Calculations!C77:L77)),"",IF(COUNT(Calculations!C77:L77)&lt;3,"N/A",STDEV(Calculations!C77:L77)))</f>
        <v>0</v>
      </c>
      <c r="O77" s="71" t="s">
        <v>74</v>
      </c>
      <c r="P77" s="72" t="str">
        <f>'Array Table'!B76</f>
        <v>ermC</v>
      </c>
      <c r="Q77" s="70">
        <f>IF(SUM('Test Sample Data'!C$3:C$98)&gt;10,IF(AND(ISNUMBER('Test Sample Data'!C77),'Test Sample Data'!C77&lt;37,'Test Sample Data'!C77&gt;0),'Test Sample Data'!C77,37),"")</f>
        <v>37</v>
      </c>
      <c r="R77" s="70" t="str">
        <f>IF(SUM('Test Sample Data'!D$3:D$98)&gt;10,IF(AND(ISNUMBER('Test Sample Data'!D77),'Test Sample Data'!D77&lt;37,'Test Sample Data'!D77&gt;0),'Test Sample Data'!D77,37),"")</f>
        <v/>
      </c>
      <c r="S77" s="70" t="str">
        <f>IF(SUM('Test Sample Data'!E$3:E$98)&gt;10,IF(AND(ISNUMBER('Test Sample Data'!E77),'Test Sample Data'!E77&lt;37,'Test Sample Data'!E77&gt;0),'Test Sample Data'!E77,37),"")</f>
        <v/>
      </c>
      <c r="T77" s="70" t="str">
        <f>IF(SUM('Test Sample Data'!F$3:F$98)&gt;10,IF(AND(ISNUMBER('Test Sample Data'!F77),'Test Sample Data'!F77&lt;37,'Test Sample Data'!F77&gt;0),'Test Sample Data'!F77,37),"")</f>
        <v/>
      </c>
      <c r="U77" s="70" t="str">
        <f>IF(SUM('Test Sample Data'!G$3:G$98)&gt;10,IF(AND(ISNUMBER('Test Sample Data'!G77),'Test Sample Data'!G77&lt;37,'Test Sample Data'!G77&gt;0),'Test Sample Data'!G77,37),"")</f>
        <v/>
      </c>
      <c r="V77" s="70" t="str">
        <f>IF(SUM('Test Sample Data'!H$3:H$98)&gt;10,IF(AND(ISNUMBER('Test Sample Data'!H77),'Test Sample Data'!H77&lt;37,'Test Sample Data'!H77&gt;0),'Test Sample Data'!H77,37),"")</f>
        <v/>
      </c>
      <c r="W77" s="70" t="str">
        <f>IF(SUM('Test Sample Data'!I$3:I$98)&gt;10,IF(AND(ISNUMBER('Test Sample Data'!I77),'Test Sample Data'!I77&lt;37,'Test Sample Data'!I77&gt;0),'Test Sample Data'!I77,37),"")</f>
        <v/>
      </c>
      <c r="X77" s="70" t="str">
        <f>IF(SUM('Test Sample Data'!J$3:J$98)&gt;10,IF(AND(ISNUMBER('Test Sample Data'!J77),'Test Sample Data'!J77&lt;37,'Test Sample Data'!J77&gt;0),'Test Sample Data'!J77,37),"")</f>
        <v/>
      </c>
      <c r="Y77" s="70" t="str">
        <f>IF(SUM('Test Sample Data'!K$3:K$98)&gt;10,IF(AND(ISNUMBER('Test Sample Data'!K77),'Test Sample Data'!K77&lt;37,'Test Sample Data'!K77&gt;0),'Test Sample Data'!K77,37),"")</f>
        <v/>
      </c>
      <c r="Z77" s="70" t="str">
        <f>IF(SUM('Test Sample Data'!L$3:L$98)&gt;10,IF(AND(ISNUMBER('Test Sample Data'!L77),'Test Sample Data'!L77&lt;37,'Test Sample Data'!L77&gt;0),'Test Sample Data'!L77,37),"")</f>
        <v/>
      </c>
      <c r="AA77" s="54">
        <f>IF(ISERROR(AVERAGE(Calculations!Q77:Z77)),"",AVERAGE(Calculations!Q77:Z77))</f>
        <v>37</v>
      </c>
      <c r="AB77" s="54" t="str">
        <f>IF(ISERROR(STDEV(Calculations!Q77:Z77)),"",IF(COUNT(Calculations!Q77:Z77)&lt;3,"N/A",STDEV(Calculations!Q77:Z77)))</f>
        <v/>
      </c>
      <c r="AC77" s="71" t="s">
        <v>74</v>
      </c>
      <c r="AD77" s="72" t="str">
        <f>'Array Table'!B76</f>
        <v>ermC</v>
      </c>
      <c r="AE77" s="70">
        <f t="shared" si="27"/>
        <v>8.8333333333333321</v>
      </c>
      <c r="AF77" s="70">
        <f t="shared" si="28"/>
        <v>6.8333333333333321</v>
      </c>
      <c r="AG77" s="70">
        <f t="shared" si="29"/>
        <v>9.1666666666666679</v>
      </c>
      <c r="AH77" s="70" t="str">
        <f t="shared" si="30"/>
        <v/>
      </c>
      <c r="AI77" s="70" t="str">
        <f t="shared" si="31"/>
        <v/>
      </c>
      <c r="AJ77" s="70" t="str">
        <f t="shared" si="32"/>
        <v/>
      </c>
      <c r="AK77" s="70" t="str">
        <f t="shared" si="33"/>
        <v/>
      </c>
      <c r="AL77" s="70" t="str">
        <f t="shared" si="34"/>
        <v/>
      </c>
      <c r="AM77" s="70" t="str">
        <f t="shared" si="35"/>
        <v/>
      </c>
      <c r="AN77" s="70" t="str">
        <f t="shared" si="36"/>
        <v/>
      </c>
      <c r="AO77" s="70">
        <f t="shared" si="38"/>
        <v>8.2777777777777768</v>
      </c>
      <c r="AP77" s="71" t="s">
        <v>74</v>
      </c>
      <c r="AQ77" s="70">
        <f t="shared" si="39"/>
        <v>6.1699999999999982</v>
      </c>
      <c r="AR77" s="70" t="str">
        <f t="shared" si="40"/>
        <v/>
      </c>
      <c r="AS77" s="70" t="str">
        <f t="shared" si="41"/>
        <v/>
      </c>
      <c r="AT77" s="70" t="str">
        <f t="shared" si="42"/>
        <v/>
      </c>
      <c r="AU77" s="70" t="str">
        <f t="shared" si="43"/>
        <v/>
      </c>
      <c r="AV77" s="70" t="str">
        <f t="shared" si="44"/>
        <v/>
      </c>
      <c r="AW77" s="70" t="str">
        <f t="shared" si="45"/>
        <v/>
      </c>
      <c r="AX77" s="70" t="str">
        <f t="shared" si="46"/>
        <v/>
      </c>
      <c r="AY77" s="70" t="str">
        <f t="shared" si="47"/>
        <v/>
      </c>
      <c r="AZ77" s="70" t="str">
        <f t="shared" si="48"/>
        <v/>
      </c>
      <c r="BA77" s="70">
        <f t="shared" si="49"/>
        <v>6.1699999999999982</v>
      </c>
      <c r="BB77" s="71" t="s">
        <v>74</v>
      </c>
      <c r="BC77" s="72" t="str">
        <f>'Array Table'!B76</f>
        <v>ermC</v>
      </c>
      <c r="BD77" s="73">
        <f t="shared" si="52"/>
        <v>4.3102686066986955</v>
      </c>
      <c r="BE77" s="74">
        <f t="shared" si="50"/>
        <v>4.3102686066986955</v>
      </c>
      <c r="BF77" s="73">
        <f t="shared" si="51"/>
        <v>0.63450433530508044</v>
      </c>
    </row>
    <row r="78" spans="1:58" x14ac:dyDescent="0.25">
      <c r="A78" s="71" t="s">
        <v>75</v>
      </c>
      <c r="B78" s="72" t="str">
        <f>'Array Table'!B77</f>
        <v>mefA</v>
      </c>
      <c r="C78" s="70">
        <f>IF(SUM('Control Sample Data'!C$3:C$98)&gt;10,IF(AND(ISNUMBER('Control Sample Data'!C78),'Control Sample Data'!C78&lt;37,'Control Sample Data'!C78&gt;0),'Control Sample Data'!C78,37),"")</f>
        <v>37</v>
      </c>
      <c r="D78" s="70">
        <f>IF(SUM('Control Sample Data'!D$3:D$98)&gt;10,IF(AND(ISNUMBER('Control Sample Data'!D78),'Control Sample Data'!D78&lt;37,'Control Sample Data'!D78&gt;0),'Control Sample Data'!D78,37),"")</f>
        <v>37</v>
      </c>
      <c r="E78" s="70">
        <f>IF(SUM('Control Sample Data'!E$3:E$98)&gt;10,IF(AND(ISNUMBER('Control Sample Data'!E78),'Control Sample Data'!E78&lt;37,'Control Sample Data'!E78&gt;0),'Control Sample Data'!E78,37),"")</f>
        <v>37</v>
      </c>
      <c r="F78" s="70" t="str">
        <f>IF(SUM('Control Sample Data'!F$3:F$98)&gt;10,IF(AND(ISNUMBER('Control Sample Data'!F78),'Control Sample Data'!F78&lt;37,'Control Sample Data'!F78&gt;0),'Control Sample Data'!F78,37),"")</f>
        <v/>
      </c>
      <c r="G78" s="70" t="str">
        <f>IF(SUM('Control Sample Data'!G$3:G$98)&gt;10,IF(AND(ISNUMBER('Control Sample Data'!G78),'Control Sample Data'!G78&lt;37,'Control Sample Data'!G78&gt;0),'Control Sample Data'!G78,37),"")</f>
        <v/>
      </c>
      <c r="H78" s="70" t="str">
        <f>IF(SUM('Control Sample Data'!H$3:H$98)&gt;10,IF(AND(ISNUMBER('Control Sample Data'!H78),'Control Sample Data'!H78&lt;37,'Control Sample Data'!H78&gt;0),'Control Sample Data'!H78,37),"")</f>
        <v/>
      </c>
      <c r="I78" s="70" t="str">
        <f>IF(SUM('Control Sample Data'!I$3:I$98)&gt;10,IF(AND(ISNUMBER('Control Sample Data'!I78),'Control Sample Data'!I78&lt;37,'Control Sample Data'!I78&gt;0),'Control Sample Data'!I78,37),"")</f>
        <v/>
      </c>
      <c r="J78" s="70" t="str">
        <f>IF(SUM('Control Sample Data'!J$3:J$98)&gt;10,IF(AND(ISNUMBER('Control Sample Data'!J78),'Control Sample Data'!J78&lt;37,'Control Sample Data'!J78&gt;0),'Control Sample Data'!J78,37),"")</f>
        <v/>
      </c>
      <c r="K78" s="70" t="str">
        <f>IF(SUM('Control Sample Data'!K$3:K$98)&gt;10,IF(AND(ISNUMBER('Control Sample Data'!K78),'Control Sample Data'!K78&lt;37,'Control Sample Data'!K78&gt;0),'Control Sample Data'!K78,37),"")</f>
        <v/>
      </c>
      <c r="L78" s="70" t="str">
        <f>IF(SUM('Control Sample Data'!L$3:L$98)&gt;10,IF(AND(ISNUMBER('Control Sample Data'!L78),'Control Sample Data'!L78&lt;37,'Control Sample Data'!L78&gt;0),'Control Sample Data'!L78,37),"")</f>
        <v/>
      </c>
      <c r="M78" s="54">
        <f>IF(ISERROR(AVERAGE(Calculations!C78:L78)),"",AVERAGE(Calculations!C78:L78))</f>
        <v>37</v>
      </c>
      <c r="N78" s="54">
        <f>IF(ISERROR(STDEV(Calculations!C78:L78)),"",IF(COUNT(Calculations!C78:L78)&lt;3,"N/A",STDEV(Calculations!C78:L78)))</f>
        <v>0</v>
      </c>
      <c r="O78" s="71" t="s">
        <v>75</v>
      </c>
      <c r="P78" s="72" t="str">
        <f>'Array Table'!B77</f>
        <v>mefA</v>
      </c>
      <c r="Q78" s="70">
        <f>IF(SUM('Test Sample Data'!C$3:C$98)&gt;10,IF(AND(ISNUMBER('Test Sample Data'!C78),'Test Sample Data'!C78&lt;37,'Test Sample Data'!C78&gt;0),'Test Sample Data'!C78,37),"")</f>
        <v>37</v>
      </c>
      <c r="R78" s="70" t="str">
        <f>IF(SUM('Test Sample Data'!D$3:D$98)&gt;10,IF(AND(ISNUMBER('Test Sample Data'!D78),'Test Sample Data'!D78&lt;37,'Test Sample Data'!D78&gt;0),'Test Sample Data'!D78,37),"")</f>
        <v/>
      </c>
      <c r="S78" s="70" t="str">
        <f>IF(SUM('Test Sample Data'!E$3:E$98)&gt;10,IF(AND(ISNUMBER('Test Sample Data'!E78),'Test Sample Data'!E78&lt;37,'Test Sample Data'!E78&gt;0),'Test Sample Data'!E78,37),"")</f>
        <v/>
      </c>
      <c r="T78" s="70" t="str">
        <f>IF(SUM('Test Sample Data'!F$3:F$98)&gt;10,IF(AND(ISNUMBER('Test Sample Data'!F78),'Test Sample Data'!F78&lt;37,'Test Sample Data'!F78&gt;0),'Test Sample Data'!F78,37),"")</f>
        <v/>
      </c>
      <c r="U78" s="70" t="str">
        <f>IF(SUM('Test Sample Data'!G$3:G$98)&gt;10,IF(AND(ISNUMBER('Test Sample Data'!G78),'Test Sample Data'!G78&lt;37,'Test Sample Data'!G78&gt;0),'Test Sample Data'!G78,37),"")</f>
        <v/>
      </c>
      <c r="V78" s="70" t="str">
        <f>IF(SUM('Test Sample Data'!H$3:H$98)&gt;10,IF(AND(ISNUMBER('Test Sample Data'!H78),'Test Sample Data'!H78&lt;37,'Test Sample Data'!H78&gt;0),'Test Sample Data'!H78,37),"")</f>
        <v/>
      </c>
      <c r="W78" s="70" t="str">
        <f>IF(SUM('Test Sample Data'!I$3:I$98)&gt;10,IF(AND(ISNUMBER('Test Sample Data'!I78),'Test Sample Data'!I78&lt;37,'Test Sample Data'!I78&gt;0),'Test Sample Data'!I78,37),"")</f>
        <v/>
      </c>
      <c r="X78" s="70" t="str">
        <f>IF(SUM('Test Sample Data'!J$3:J$98)&gt;10,IF(AND(ISNUMBER('Test Sample Data'!J78),'Test Sample Data'!J78&lt;37,'Test Sample Data'!J78&gt;0),'Test Sample Data'!J78,37),"")</f>
        <v/>
      </c>
      <c r="Y78" s="70" t="str">
        <f>IF(SUM('Test Sample Data'!K$3:K$98)&gt;10,IF(AND(ISNUMBER('Test Sample Data'!K78),'Test Sample Data'!K78&lt;37,'Test Sample Data'!K78&gt;0),'Test Sample Data'!K78,37),"")</f>
        <v/>
      </c>
      <c r="Z78" s="70" t="str">
        <f>IF(SUM('Test Sample Data'!L$3:L$98)&gt;10,IF(AND(ISNUMBER('Test Sample Data'!L78),'Test Sample Data'!L78&lt;37,'Test Sample Data'!L78&gt;0),'Test Sample Data'!L78,37),"")</f>
        <v/>
      </c>
      <c r="AA78" s="54">
        <f>IF(ISERROR(AVERAGE(Calculations!Q78:Z78)),"",AVERAGE(Calculations!Q78:Z78))</f>
        <v>37</v>
      </c>
      <c r="AB78" s="54" t="str">
        <f>IF(ISERROR(STDEV(Calculations!Q78:Z78)),"",IF(COUNT(Calculations!Q78:Z78)&lt;3,"N/A",STDEV(Calculations!Q78:Z78)))</f>
        <v/>
      </c>
      <c r="AC78" s="71" t="s">
        <v>75</v>
      </c>
      <c r="AD78" s="72" t="str">
        <f>'Array Table'!B77</f>
        <v>mefA</v>
      </c>
      <c r="AE78" s="70">
        <f t="shared" si="27"/>
        <v>8.8333333333333321</v>
      </c>
      <c r="AF78" s="70">
        <f t="shared" si="28"/>
        <v>6.8333333333333321</v>
      </c>
      <c r="AG78" s="70">
        <f t="shared" si="29"/>
        <v>9.1666666666666679</v>
      </c>
      <c r="AH78" s="70" t="str">
        <f t="shared" si="30"/>
        <v/>
      </c>
      <c r="AI78" s="70" t="str">
        <f t="shared" si="31"/>
        <v/>
      </c>
      <c r="AJ78" s="70" t="str">
        <f t="shared" si="32"/>
        <v/>
      </c>
      <c r="AK78" s="70" t="str">
        <f t="shared" si="33"/>
        <v/>
      </c>
      <c r="AL78" s="70" t="str">
        <f t="shared" si="34"/>
        <v/>
      </c>
      <c r="AM78" s="70" t="str">
        <f t="shared" si="35"/>
        <v/>
      </c>
      <c r="AN78" s="70" t="str">
        <f t="shared" si="36"/>
        <v/>
      </c>
      <c r="AO78" s="70">
        <f t="shared" si="38"/>
        <v>8.2777777777777768</v>
      </c>
      <c r="AP78" s="71" t="s">
        <v>75</v>
      </c>
      <c r="AQ78" s="70">
        <f t="shared" si="39"/>
        <v>6.1699999999999982</v>
      </c>
      <c r="AR78" s="70" t="str">
        <f t="shared" si="40"/>
        <v/>
      </c>
      <c r="AS78" s="70" t="str">
        <f t="shared" si="41"/>
        <v/>
      </c>
      <c r="AT78" s="70" t="str">
        <f t="shared" si="42"/>
        <v/>
      </c>
      <c r="AU78" s="70" t="str">
        <f t="shared" si="43"/>
        <v/>
      </c>
      <c r="AV78" s="70" t="str">
        <f t="shared" si="44"/>
        <v/>
      </c>
      <c r="AW78" s="70" t="str">
        <f t="shared" si="45"/>
        <v/>
      </c>
      <c r="AX78" s="70" t="str">
        <f t="shared" si="46"/>
        <v/>
      </c>
      <c r="AY78" s="70" t="str">
        <f t="shared" si="47"/>
        <v/>
      </c>
      <c r="AZ78" s="70" t="str">
        <f t="shared" si="48"/>
        <v/>
      </c>
      <c r="BA78" s="70">
        <f t="shared" si="49"/>
        <v>6.1699999999999982</v>
      </c>
      <c r="BB78" s="71" t="s">
        <v>75</v>
      </c>
      <c r="BC78" s="72" t="str">
        <f>'Array Table'!B77</f>
        <v>mefA</v>
      </c>
      <c r="BD78" s="73">
        <f t="shared" si="52"/>
        <v>4.3102686066986955</v>
      </c>
      <c r="BE78" s="74">
        <f t="shared" si="50"/>
        <v>4.3102686066986955</v>
      </c>
      <c r="BF78" s="73">
        <f t="shared" si="51"/>
        <v>0.63450433530508044</v>
      </c>
    </row>
    <row r="79" spans="1:58" x14ac:dyDescent="0.25">
      <c r="A79" s="71" t="s">
        <v>76</v>
      </c>
      <c r="B79" s="72" t="str">
        <f>'Array Table'!B78</f>
        <v>msrA</v>
      </c>
      <c r="C79" s="70">
        <f>IF(SUM('Control Sample Data'!C$3:C$98)&gt;10,IF(AND(ISNUMBER('Control Sample Data'!C79),'Control Sample Data'!C79&lt;37,'Control Sample Data'!C79&gt;0),'Control Sample Data'!C79,37),"")</f>
        <v>37</v>
      </c>
      <c r="D79" s="70">
        <f>IF(SUM('Control Sample Data'!D$3:D$98)&gt;10,IF(AND(ISNUMBER('Control Sample Data'!D79),'Control Sample Data'!D79&lt;37,'Control Sample Data'!D79&gt;0),'Control Sample Data'!D79,37),"")</f>
        <v>37</v>
      </c>
      <c r="E79" s="70">
        <f>IF(SUM('Control Sample Data'!E$3:E$98)&gt;10,IF(AND(ISNUMBER('Control Sample Data'!E79),'Control Sample Data'!E79&lt;37,'Control Sample Data'!E79&gt;0),'Control Sample Data'!E79,37),"")</f>
        <v>37</v>
      </c>
      <c r="F79" s="70" t="str">
        <f>IF(SUM('Control Sample Data'!F$3:F$98)&gt;10,IF(AND(ISNUMBER('Control Sample Data'!F79),'Control Sample Data'!F79&lt;37,'Control Sample Data'!F79&gt;0),'Control Sample Data'!F79,37),"")</f>
        <v/>
      </c>
      <c r="G79" s="70" t="str">
        <f>IF(SUM('Control Sample Data'!G$3:G$98)&gt;10,IF(AND(ISNUMBER('Control Sample Data'!G79),'Control Sample Data'!G79&lt;37,'Control Sample Data'!G79&gt;0),'Control Sample Data'!G79,37),"")</f>
        <v/>
      </c>
      <c r="H79" s="70" t="str">
        <f>IF(SUM('Control Sample Data'!H$3:H$98)&gt;10,IF(AND(ISNUMBER('Control Sample Data'!H79),'Control Sample Data'!H79&lt;37,'Control Sample Data'!H79&gt;0),'Control Sample Data'!H79,37),"")</f>
        <v/>
      </c>
      <c r="I79" s="70" t="str">
        <f>IF(SUM('Control Sample Data'!I$3:I$98)&gt;10,IF(AND(ISNUMBER('Control Sample Data'!I79),'Control Sample Data'!I79&lt;37,'Control Sample Data'!I79&gt;0),'Control Sample Data'!I79,37),"")</f>
        <v/>
      </c>
      <c r="J79" s="70" t="str">
        <f>IF(SUM('Control Sample Data'!J$3:J$98)&gt;10,IF(AND(ISNUMBER('Control Sample Data'!J79),'Control Sample Data'!J79&lt;37,'Control Sample Data'!J79&gt;0),'Control Sample Data'!J79,37),"")</f>
        <v/>
      </c>
      <c r="K79" s="70" t="str">
        <f>IF(SUM('Control Sample Data'!K$3:K$98)&gt;10,IF(AND(ISNUMBER('Control Sample Data'!K79),'Control Sample Data'!K79&lt;37,'Control Sample Data'!K79&gt;0),'Control Sample Data'!K79,37),"")</f>
        <v/>
      </c>
      <c r="L79" s="70" t="str">
        <f>IF(SUM('Control Sample Data'!L$3:L$98)&gt;10,IF(AND(ISNUMBER('Control Sample Data'!L79),'Control Sample Data'!L79&lt;37,'Control Sample Data'!L79&gt;0),'Control Sample Data'!L79,37),"")</f>
        <v/>
      </c>
      <c r="M79" s="54">
        <f>IF(ISERROR(AVERAGE(Calculations!C79:L79)),"",AVERAGE(Calculations!C79:L79))</f>
        <v>37</v>
      </c>
      <c r="N79" s="54">
        <f>IF(ISERROR(STDEV(Calculations!C79:L79)),"",IF(COUNT(Calculations!C79:L79)&lt;3,"N/A",STDEV(Calculations!C79:L79)))</f>
        <v>0</v>
      </c>
      <c r="O79" s="71" t="s">
        <v>76</v>
      </c>
      <c r="P79" s="72" t="str">
        <f>'Array Table'!B78</f>
        <v>msrA</v>
      </c>
      <c r="Q79" s="70">
        <f>IF(SUM('Test Sample Data'!C$3:C$98)&gt;10,IF(AND(ISNUMBER('Test Sample Data'!C79),'Test Sample Data'!C79&lt;37,'Test Sample Data'!C79&gt;0),'Test Sample Data'!C79,37),"")</f>
        <v>37</v>
      </c>
      <c r="R79" s="70" t="str">
        <f>IF(SUM('Test Sample Data'!D$3:D$98)&gt;10,IF(AND(ISNUMBER('Test Sample Data'!D79),'Test Sample Data'!D79&lt;37,'Test Sample Data'!D79&gt;0),'Test Sample Data'!D79,37),"")</f>
        <v/>
      </c>
      <c r="S79" s="70" t="str">
        <f>IF(SUM('Test Sample Data'!E$3:E$98)&gt;10,IF(AND(ISNUMBER('Test Sample Data'!E79),'Test Sample Data'!E79&lt;37,'Test Sample Data'!E79&gt;0),'Test Sample Data'!E79,37),"")</f>
        <v/>
      </c>
      <c r="T79" s="70" t="str">
        <f>IF(SUM('Test Sample Data'!F$3:F$98)&gt;10,IF(AND(ISNUMBER('Test Sample Data'!F79),'Test Sample Data'!F79&lt;37,'Test Sample Data'!F79&gt;0),'Test Sample Data'!F79,37),"")</f>
        <v/>
      </c>
      <c r="U79" s="70" t="str">
        <f>IF(SUM('Test Sample Data'!G$3:G$98)&gt;10,IF(AND(ISNUMBER('Test Sample Data'!G79),'Test Sample Data'!G79&lt;37,'Test Sample Data'!G79&gt;0),'Test Sample Data'!G79,37),"")</f>
        <v/>
      </c>
      <c r="V79" s="70" t="str">
        <f>IF(SUM('Test Sample Data'!H$3:H$98)&gt;10,IF(AND(ISNUMBER('Test Sample Data'!H79),'Test Sample Data'!H79&lt;37,'Test Sample Data'!H79&gt;0),'Test Sample Data'!H79,37),"")</f>
        <v/>
      </c>
      <c r="W79" s="70" t="str">
        <f>IF(SUM('Test Sample Data'!I$3:I$98)&gt;10,IF(AND(ISNUMBER('Test Sample Data'!I79),'Test Sample Data'!I79&lt;37,'Test Sample Data'!I79&gt;0),'Test Sample Data'!I79,37),"")</f>
        <v/>
      </c>
      <c r="X79" s="70" t="str">
        <f>IF(SUM('Test Sample Data'!J$3:J$98)&gt;10,IF(AND(ISNUMBER('Test Sample Data'!J79),'Test Sample Data'!J79&lt;37,'Test Sample Data'!J79&gt;0),'Test Sample Data'!J79,37),"")</f>
        <v/>
      </c>
      <c r="Y79" s="70" t="str">
        <f>IF(SUM('Test Sample Data'!K$3:K$98)&gt;10,IF(AND(ISNUMBER('Test Sample Data'!K79),'Test Sample Data'!K79&lt;37,'Test Sample Data'!K79&gt;0),'Test Sample Data'!K79,37),"")</f>
        <v/>
      </c>
      <c r="Z79" s="70" t="str">
        <f>IF(SUM('Test Sample Data'!L$3:L$98)&gt;10,IF(AND(ISNUMBER('Test Sample Data'!L79),'Test Sample Data'!L79&lt;37,'Test Sample Data'!L79&gt;0),'Test Sample Data'!L79,37),"")</f>
        <v/>
      </c>
      <c r="AA79" s="54">
        <f>IF(ISERROR(AVERAGE(Calculations!Q79:Z79)),"",AVERAGE(Calculations!Q79:Z79))</f>
        <v>37</v>
      </c>
      <c r="AB79" s="54" t="str">
        <f>IF(ISERROR(STDEV(Calculations!Q79:Z79)),"",IF(COUNT(Calculations!Q79:Z79)&lt;3,"N/A",STDEV(Calculations!Q79:Z79)))</f>
        <v/>
      </c>
      <c r="AC79" s="71" t="s">
        <v>76</v>
      </c>
      <c r="AD79" s="72" t="str">
        <f>'Array Table'!B78</f>
        <v>msrA</v>
      </c>
      <c r="AE79" s="70">
        <f t="shared" si="27"/>
        <v>8.8333333333333321</v>
      </c>
      <c r="AF79" s="70">
        <f t="shared" si="28"/>
        <v>6.8333333333333321</v>
      </c>
      <c r="AG79" s="70">
        <f t="shared" si="29"/>
        <v>9.1666666666666679</v>
      </c>
      <c r="AH79" s="70" t="str">
        <f t="shared" si="30"/>
        <v/>
      </c>
      <c r="AI79" s="70" t="str">
        <f t="shared" si="31"/>
        <v/>
      </c>
      <c r="AJ79" s="70" t="str">
        <f t="shared" si="32"/>
        <v/>
      </c>
      <c r="AK79" s="70" t="str">
        <f t="shared" si="33"/>
        <v/>
      </c>
      <c r="AL79" s="70" t="str">
        <f t="shared" si="34"/>
        <v/>
      </c>
      <c r="AM79" s="70" t="str">
        <f t="shared" si="35"/>
        <v/>
      </c>
      <c r="AN79" s="70" t="str">
        <f t="shared" si="36"/>
        <v/>
      </c>
      <c r="AO79" s="70">
        <f t="shared" si="38"/>
        <v>8.2777777777777768</v>
      </c>
      <c r="AP79" s="71" t="s">
        <v>76</v>
      </c>
      <c r="AQ79" s="70">
        <f t="shared" si="39"/>
        <v>6.1699999999999982</v>
      </c>
      <c r="AR79" s="70" t="str">
        <f t="shared" si="40"/>
        <v/>
      </c>
      <c r="AS79" s="70" t="str">
        <f t="shared" si="41"/>
        <v/>
      </c>
      <c r="AT79" s="70" t="str">
        <f t="shared" si="42"/>
        <v/>
      </c>
      <c r="AU79" s="70" t="str">
        <f t="shared" si="43"/>
        <v/>
      </c>
      <c r="AV79" s="70" t="str">
        <f t="shared" si="44"/>
        <v/>
      </c>
      <c r="AW79" s="70" t="str">
        <f t="shared" si="45"/>
        <v/>
      </c>
      <c r="AX79" s="70" t="str">
        <f t="shared" si="46"/>
        <v/>
      </c>
      <c r="AY79" s="70" t="str">
        <f t="shared" si="47"/>
        <v/>
      </c>
      <c r="AZ79" s="70" t="str">
        <f t="shared" si="48"/>
        <v/>
      </c>
      <c r="BA79" s="70">
        <f t="shared" si="49"/>
        <v>6.1699999999999982</v>
      </c>
      <c r="BB79" s="71" t="s">
        <v>76</v>
      </c>
      <c r="BC79" s="72" t="str">
        <f>'Array Table'!B78</f>
        <v>msrA</v>
      </c>
      <c r="BD79" s="73">
        <f t="shared" si="52"/>
        <v>4.3102686066986955</v>
      </c>
      <c r="BE79" s="74">
        <f t="shared" si="50"/>
        <v>4.3102686066986955</v>
      </c>
      <c r="BF79" s="73">
        <f t="shared" si="51"/>
        <v>0.63450433530508044</v>
      </c>
    </row>
    <row r="80" spans="1:58" x14ac:dyDescent="0.25">
      <c r="A80" s="71" t="s">
        <v>77</v>
      </c>
      <c r="B80" s="72" t="str">
        <f>'Array Table'!B79</f>
        <v>oprj</v>
      </c>
      <c r="C80" s="70">
        <f>IF(SUM('Control Sample Data'!C$3:C$98)&gt;10,IF(AND(ISNUMBER('Control Sample Data'!C80),'Control Sample Data'!C80&lt;37,'Control Sample Data'!C80&gt;0),'Control Sample Data'!C80,37),"")</f>
        <v>37</v>
      </c>
      <c r="D80" s="70">
        <f>IF(SUM('Control Sample Data'!D$3:D$98)&gt;10,IF(AND(ISNUMBER('Control Sample Data'!D80),'Control Sample Data'!D80&lt;37,'Control Sample Data'!D80&gt;0),'Control Sample Data'!D80,37),"")</f>
        <v>37</v>
      </c>
      <c r="E80" s="70">
        <f>IF(SUM('Control Sample Data'!E$3:E$98)&gt;10,IF(AND(ISNUMBER('Control Sample Data'!E80),'Control Sample Data'!E80&lt;37,'Control Sample Data'!E80&gt;0),'Control Sample Data'!E80,37),"")</f>
        <v>37</v>
      </c>
      <c r="F80" s="70" t="str">
        <f>IF(SUM('Control Sample Data'!F$3:F$98)&gt;10,IF(AND(ISNUMBER('Control Sample Data'!F80),'Control Sample Data'!F80&lt;37,'Control Sample Data'!F80&gt;0),'Control Sample Data'!F80,37),"")</f>
        <v/>
      </c>
      <c r="G80" s="70" t="str">
        <f>IF(SUM('Control Sample Data'!G$3:G$98)&gt;10,IF(AND(ISNUMBER('Control Sample Data'!G80),'Control Sample Data'!G80&lt;37,'Control Sample Data'!G80&gt;0),'Control Sample Data'!G80,37),"")</f>
        <v/>
      </c>
      <c r="H80" s="70" t="str">
        <f>IF(SUM('Control Sample Data'!H$3:H$98)&gt;10,IF(AND(ISNUMBER('Control Sample Data'!H80),'Control Sample Data'!H80&lt;37,'Control Sample Data'!H80&gt;0),'Control Sample Data'!H80,37),"")</f>
        <v/>
      </c>
      <c r="I80" s="70" t="str">
        <f>IF(SUM('Control Sample Data'!I$3:I$98)&gt;10,IF(AND(ISNUMBER('Control Sample Data'!I80),'Control Sample Data'!I80&lt;37,'Control Sample Data'!I80&gt;0),'Control Sample Data'!I80,37),"")</f>
        <v/>
      </c>
      <c r="J80" s="70" t="str">
        <f>IF(SUM('Control Sample Data'!J$3:J$98)&gt;10,IF(AND(ISNUMBER('Control Sample Data'!J80),'Control Sample Data'!J80&lt;37,'Control Sample Data'!J80&gt;0),'Control Sample Data'!J80,37),"")</f>
        <v/>
      </c>
      <c r="K80" s="70" t="str">
        <f>IF(SUM('Control Sample Data'!K$3:K$98)&gt;10,IF(AND(ISNUMBER('Control Sample Data'!K80),'Control Sample Data'!K80&lt;37,'Control Sample Data'!K80&gt;0),'Control Sample Data'!K80,37),"")</f>
        <v/>
      </c>
      <c r="L80" s="70" t="str">
        <f>IF(SUM('Control Sample Data'!L$3:L$98)&gt;10,IF(AND(ISNUMBER('Control Sample Data'!L80),'Control Sample Data'!L80&lt;37,'Control Sample Data'!L80&gt;0),'Control Sample Data'!L80,37),"")</f>
        <v/>
      </c>
      <c r="M80" s="54">
        <f>IF(ISERROR(AVERAGE(Calculations!C80:L80)),"",AVERAGE(Calculations!C80:L80))</f>
        <v>37</v>
      </c>
      <c r="N80" s="54">
        <f>IF(ISERROR(STDEV(Calculations!C80:L80)),"",IF(COUNT(Calculations!C80:L80)&lt;3,"N/A",STDEV(Calculations!C80:L80)))</f>
        <v>0</v>
      </c>
      <c r="O80" s="71" t="s">
        <v>77</v>
      </c>
      <c r="P80" s="72" t="str">
        <f>'Array Table'!B79</f>
        <v>oprj</v>
      </c>
      <c r="Q80" s="70">
        <f>IF(SUM('Test Sample Data'!C$3:C$98)&gt;10,IF(AND(ISNUMBER('Test Sample Data'!C80),'Test Sample Data'!C80&lt;37,'Test Sample Data'!C80&gt;0),'Test Sample Data'!C80,37),"")</f>
        <v>37</v>
      </c>
      <c r="R80" s="70" t="str">
        <f>IF(SUM('Test Sample Data'!D$3:D$98)&gt;10,IF(AND(ISNUMBER('Test Sample Data'!D80),'Test Sample Data'!D80&lt;37,'Test Sample Data'!D80&gt;0),'Test Sample Data'!D80,37),"")</f>
        <v/>
      </c>
      <c r="S80" s="70" t="str">
        <f>IF(SUM('Test Sample Data'!E$3:E$98)&gt;10,IF(AND(ISNUMBER('Test Sample Data'!E80),'Test Sample Data'!E80&lt;37,'Test Sample Data'!E80&gt;0),'Test Sample Data'!E80,37),"")</f>
        <v/>
      </c>
      <c r="T80" s="70" t="str">
        <f>IF(SUM('Test Sample Data'!F$3:F$98)&gt;10,IF(AND(ISNUMBER('Test Sample Data'!F80),'Test Sample Data'!F80&lt;37,'Test Sample Data'!F80&gt;0),'Test Sample Data'!F80,37),"")</f>
        <v/>
      </c>
      <c r="U80" s="70" t="str">
        <f>IF(SUM('Test Sample Data'!G$3:G$98)&gt;10,IF(AND(ISNUMBER('Test Sample Data'!G80),'Test Sample Data'!G80&lt;37,'Test Sample Data'!G80&gt;0),'Test Sample Data'!G80,37),"")</f>
        <v/>
      </c>
      <c r="V80" s="70" t="str">
        <f>IF(SUM('Test Sample Data'!H$3:H$98)&gt;10,IF(AND(ISNUMBER('Test Sample Data'!H80),'Test Sample Data'!H80&lt;37,'Test Sample Data'!H80&gt;0),'Test Sample Data'!H80,37),"")</f>
        <v/>
      </c>
      <c r="W80" s="70" t="str">
        <f>IF(SUM('Test Sample Data'!I$3:I$98)&gt;10,IF(AND(ISNUMBER('Test Sample Data'!I80),'Test Sample Data'!I80&lt;37,'Test Sample Data'!I80&gt;0),'Test Sample Data'!I80,37),"")</f>
        <v/>
      </c>
      <c r="X80" s="70" t="str">
        <f>IF(SUM('Test Sample Data'!J$3:J$98)&gt;10,IF(AND(ISNUMBER('Test Sample Data'!J80),'Test Sample Data'!J80&lt;37,'Test Sample Data'!J80&gt;0),'Test Sample Data'!J80,37),"")</f>
        <v/>
      </c>
      <c r="Y80" s="70" t="str">
        <f>IF(SUM('Test Sample Data'!K$3:K$98)&gt;10,IF(AND(ISNUMBER('Test Sample Data'!K80),'Test Sample Data'!K80&lt;37,'Test Sample Data'!K80&gt;0),'Test Sample Data'!K80,37),"")</f>
        <v/>
      </c>
      <c r="Z80" s="70" t="str">
        <f>IF(SUM('Test Sample Data'!L$3:L$98)&gt;10,IF(AND(ISNUMBER('Test Sample Data'!L80),'Test Sample Data'!L80&lt;37,'Test Sample Data'!L80&gt;0),'Test Sample Data'!L80,37),"")</f>
        <v/>
      </c>
      <c r="AA80" s="54">
        <f>IF(ISERROR(AVERAGE(Calculations!Q80:Z80)),"",AVERAGE(Calculations!Q80:Z80))</f>
        <v>37</v>
      </c>
      <c r="AB80" s="54" t="str">
        <f>IF(ISERROR(STDEV(Calculations!Q80:Z80)),"",IF(COUNT(Calculations!Q80:Z80)&lt;3,"N/A",STDEV(Calculations!Q80:Z80)))</f>
        <v/>
      </c>
      <c r="AC80" s="71" t="s">
        <v>77</v>
      </c>
      <c r="AD80" s="72" t="str">
        <f>'Array Table'!B79</f>
        <v>oprj</v>
      </c>
      <c r="AE80" s="70">
        <f t="shared" si="27"/>
        <v>8.8333333333333321</v>
      </c>
      <c r="AF80" s="70">
        <f t="shared" si="28"/>
        <v>6.8333333333333321</v>
      </c>
      <c r="AG80" s="70">
        <f t="shared" si="29"/>
        <v>9.1666666666666679</v>
      </c>
      <c r="AH80" s="70" t="str">
        <f t="shared" si="30"/>
        <v/>
      </c>
      <c r="AI80" s="70" t="str">
        <f t="shared" si="31"/>
        <v/>
      </c>
      <c r="AJ80" s="70" t="str">
        <f t="shared" si="32"/>
        <v/>
      </c>
      <c r="AK80" s="70" t="str">
        <f t="shared" si="33"/>
        <v/>
      </c>
      <c r="AL80" s="70" t="str">
        <f t="shared" si="34"/>
        <v/>
      </c>
      <c r="AM80" s="70" t="str">
        <f t="shared" si="35"/>
        <v/>
      </c>
      <c r="AN80" s="70" t="str">
        <f t="shared" si="36"/>
        <v/>
      </c>
      <c r="AO80" s="70">
        <f t="shared" si="38"/>
        <v>8.2777777777777768</v>
      </c>
      <c r="AP80" s="71" t="s">
        <v>77</v>
      </c>
      <c r="AQ80" s="70">
        <f t="shared" si="39"/>
        <v>6.1699999999999982</v>
      </c>
      <c r="AR80" s="70" t="str">
        <f t="shared" si="40"/>
        <v/>
      </c>
      <c r="AS80" s="70" t="str">
        <f t="shared" si="41"/>
        <v/>
      </c>
      <c r="AT80" s="70" t="str">
        <f t="shared" si="42"/>
        <v/>
      </c>
      <c r="AU80" s="70" t="str">
        <f t="shared" si="43"/>
        <v/>
      </c>
      <c r="AV80" s="70" t="str">
        <f t="shared" si="44"/>
        <v/>
      </c>
      <c r="AW80" s="70" t="str">
        <f t="shared" si="45"/>
        <v/>
      </c>
      <c r="AX80" s="70" t="str">
        <f t="shared" si="46"/>
        <v/>
      </c>
      <c r="AY80" s="70" t="str">
        <f t="shared" si="47"/>
        <v/>
      </c>
      <c r="AZ80" s="70" t="str">
        <f t="shared" si="48"/>
        <v/>
      </c>
      <c r="BA80" s="70">
        <f t="shared" si="49"/>
        <v>6.1699999999999982</v>
      </c>
      <c r="BB80" s="71" t="s">
        <v>77</v>
      </c>
      <c r="BC80" s="72" t="str">
        <f>'Array Table'!B79</f>
        <v>oprj</v>
      </c>
      <c r="BD80" s="73">
        <f t="shared" si="52"/>
        <v>4.3102686066986955</v>
      </c>
      <c r="BE80" s="74">
        <f t="shared" si="50"/>
        <v>4.3102686066986955</v>
      </c>
      <c r="BF80" s="73">
        <f t="shared" si="51"/>
        <v>0.63450433530508044</v>
      </c>
    </row>
    <row r="81" spans="1:58" x14ac:dyDescent="0.25">
      <c r="A81" s="71" t="s">
        <v>78</v>
      </c>
      <c r="B81" s="72" t="str">
        <f>'Array Table'!B80</f>
        <v>oprm</v>
      </c>
      <c r="C81" s="70">
        <f>IF(SUM('Control Sample Data'!C$3:C$98)&gt;10,IF(AND(ISNUMBER('Control Sample Data'!C81),'Control Sample Data'!C81&lt;37,'Control Sample Data'!C81&gt;0),'Control Sample Data'!C81,37),"")</f>
        <v>37</v>
      </c>
      <c r="D81" s="70">
        <f>IF(SUM('Control Sample Data'!D$3:D$98)&gt;10,IF(AND(ISNUMBER('Control Sample Data'!D81),'Control Sample Data'!D81&lt;37,'Control Sample Data'!D81&gt;0),'Control Sample Data'!D81,37),"")</f>
        <v>37</v>
      </c>
      <c r="E81" s="70">
        <f>IF(SUM('Control Sample Data'!E$3:E$98)&gt;10,IF(AND(ISNUMBER('Control Sample Data'!E81),'Control Sample Data'!E81&lt;37,'Control Sample Data'!E81&gt;0),'Control Sample Data'!E81,37),"")</f>
        <v>37</v>
      </c>
      <c r="F81" s="70" t="str">
        <f>IF(SUM('Control Sample Data'!F$3:F$98)&gt;10,IF(AND(ISNUMBER('Control Sample Data'!F81),'Control Sample Data'!F81&lt;37,'Control Sample Data'!F81&gt;0),'Control Sample Data'!F81,37),"")</f>
        <v/>
      </c>
      <c r="G81" s="70" t="str">
        <f>IF(SUM('Control Sample Data'!G$3:G$98)&gt;10,IF(AND(ISNUMBER('Control Sample Data'!G81),'Control Sample Data'!G81&lt;37,'Control Sample Data'!G81&gt;0),'Control Sample Data'!G81,37),"")</f>
        <v/>
      </c>
      <c r="H81" s="70" t="str">
        <f>IF(SUM('Control Sample Data'!H$3:H$98)&gt;10,IF(AND(ISNUMBER('Control Sample Data'!H81),'Control Sample Data'!H81&lt;37,'Control Sample Data'!H81&gt;0),'Control Sample Data'!H81,37),"")</f>
        <v/>
      </c>
      <c r="I81" s="70" t="str">
        <f>IF(SUM('Control Sample Data'!I$3:I$98)&gt;10,IF(AND(ISNUMBER('Control Sample Data'!I81),'Control Sample Data'!I81&lt;37,'Control Sample Data'!I81&gt;0),'Control Sample Data'!I81,37),"")</f>
        <v/>
      </c>
      <c r="J81" s="70" t="str">
        <f>IF(SUM('Control Sample Data'!J$3:J$98)&gt;10,IF(AND(ISNUMBER('Control Sample Data'!J81),'Control Sample Data'!J81&lt;37,'Control Sample Data'!J81&gt;0),'Control Sample Data'!J81,37),"")</f>
        <v/>
      </c>
      <c r="K81" s="70" t="str">
        <f>IF(SUM('Control Sample Data'!K$3:K$98)&gt;10,IF(AND(ISNUMBER('Control Sample Data'!K81),'Control Sample Data'!K81&lt;37,'Control Sample Data'!K81&gt;0),'Control Sample Data'!K81,37),"")</f>
        <v/>
      </c>
      <c r="L81" s="70" t="str">
        <f>IF(SUM('Control Sample Data'!L$3:L$98)&gt;10,IF(AND(ISNUMBER('Control Sample Data'!L81),'Control Sample Data'!L81&lt;37,'Control Sample Data'!L81&gt;0),'Control Sample Data'!L81,37),"")</f>
        <v/>
      </c>
      <c r="M81" s="54">
        <f>IF(ISERROR(AVERAGE(Calculations!C81:L81)),"",AVERAGE(Calculations!C81:L81))</f>
        <v>37</v>
      </c>
      <c r="N81" s="54">
        <f>IF(ISERROR(STDEV(Calculations!C81:L81)),"",IF(COUNT(Calculations!C81:L81)&lt;3,"N/A",STDEV(Calculations!C81:L81)))</f>
        <v>0</v>
      </c>
      <c r="O81" s="71" t="s">
        <v>78</v>
      </c>
      <c r="P81" s="72" t="str">
        <f>'Array Table'!B80</f>
        <v>oprm</v>
      </c>
      <c r="Q81" s="70">
        <f>IF(SUM('Test Sample Data'!C$3:C$98)&gt;10,IF(AND(ISNUMBER('Test Sample Data'!C81),'Test Sample Data'!C81&lt;37,'Test Sample Data'!C81&gt;0),'Test Sample Data'!C81,37),"")</f>
        <v>26.92</v>
      </c>
      <c r="R81" s="70" t="str">
        <f>IF(SUM('Test Sample Data'!D$3:D$98)&gt;10,IF(AND(ISNUMBER('Test Sample Data'!D81),'Test Sample Data'!D81&lt;37,'Test Sample Data'!D81&gt;0),'Test Sample Data'!D81,37),"")</f>
        <v/>
      </c>
      <c r="S81" s="70" t="str">
        <f>IF(SUM('Test Sample Data'!E$3:E$98)&gt;10,IF(AND(ISNUMBER('Test Sample Data'!E81),'Test Sample Data'!E81&lt;37,'Test Sample Data'!E81&gt;0),'Test Sample Data'!E81,37),"")</f>
        <v/>
      </c>
      <c r="T81" s="70" t="str">
        <f>IF(SUM('Test Sample Data'!F$3:F$98)&gt;10,IF(AND(ISNUMBER('Test Sample Data'!F81),'Test Sample Data'!F81&lt;37,'Test Sample Data'!F81&gt;0),'Test Sample Data'!F81,37),"")</f>
        <v/>
      </c>
      <c r="U81" s="70" t="str">
        <f>IF(SUM('Test Sample Data'!G$3:G$98)&gt;10,IF(AND(ISNUMBER('Test Sample Data'!G81),'Test Sample Data'!G81&lt;37,'Test Sample Data'!G81&gt;0),'Test Sample Data'!G81,37),"")</f>
        <v/>
      </c>
      <c r="V81" s="70" t="str">
        <f>IF(SUM('Test Sample Data'!H$3:H$98)&gt;10,IF(AND(ISNUMBER('Test Sample Data'!H81),'Test Sample Data'!H81&lt;37,'Test Sample Data'!H81&gt;0),'Test Sample Data'!H81,37),"")</f>
        <v/>
      </c>
      <c r="W81" s="70" t="str">
        <f>IF(SUM('Test Sample Data'!I$3:I$98)&gt;10,IF(AND(ISNUMBER('Test Sample Data'!I81),'Test Sample Data'!I81&lt;37,'Test Sample Data'!I81&gt;0),'Test Sample Data'!I81,37),"")</f>
        <v/>
      </c>
      <c r="X81" s="70" t="str">
        <f>IF(SUM('Test Sample Data'!J$3:J$98)&gt;10,IF(AND(ISNUMBER('Test Sample Data'!J81),'Test Sample Data'!J81&lt;37,'Test Sample Data'!J81&gt;0),'Test Sample Data'!J81,37),"")</f>
        <v/>
      </c>
      <c r="Y81" s="70" t="str">
        <f>IF(SUM('Test Sample Data'!K$3:K$98)&gt;10,IF(AND(ISNUMBER('Test Sample Data'!K81),'Test Sample Data'!K81&lt;37,'Test Sample Data'!K81&gt;0),'Test Sample Data'!K81,37),"")</f>
        <v/>
      </c>
      <c r="Z81" s="70" t="str">
        <f>IF(SUM('Test Sample Data'!L$3:L$98)&gt;10,IF(AND(ISNUMBER('Test Sample Data'!L81),'Test Sample Data'!L81&lt;37,'Test Sample Data'!L81&gt;0),'Test Sample Data'!L81,37),"")</f>
        <v/>
      </c>
      <c r="AA81" s="54">
        <f>IF(ISERROR(AVERAGE(Calculations!Q81:Z81)),"",AVERAGE(Calculations!Q81:Z81))</f>
        <v>26.92</v>
      </c>
      <c r="AB81" s="54" t="str">
        <f>IF(ISERROR(STDEV(Calculations!Q81:Z81)),"",IF(COUNT(Calculations!Q81:Z81)&lt;3,"N/A",STDEV(Calculations!Q81:Z81)))</f>
        <v/>
      </c>
      <c r="AC81" s="71" t="s">
        <v>78</v>
      </c>
      <c r="AD81" s="72" t="str">
        <f>'Array Table'!B80</f>
        <v>oprm</v>
      </c>
      <c r="AE81" s="70">
        <f t="shared" si="27"/>
        <v>8.8333333333333321</v>
      </c>
      <c r="AF81" s="70">
        <f t="shared" si="28"/>
        <v>6.8333333333333321</v>
      </c>
      <c r="AG81" s="70">
        <f t="shared" si="29"/>
        <v>9.1666666666666679</v>
      </c>
      <c r="AH81" s="70" t="str">
        <f t="shared" si="30"/>
        <v/>
      </c>
      <c r="AI81" s="70" t="str">
        <f t="shared" si="31"/>
        <v/>
      </c>
      <c r="AJ81" s="70" t="str">
        <f t="shared" si="32"/>
        <v/>
      </c>
      <c r="AK81" s="70" t="str">
        <f t="shared" si="33"/>
        <v/>
      </c>
      <c r="AL81" s="70" t="str">
        <f t="shared" si="34"/>
        <v/>
      </c>
      <c r="AM81" s="70" t="str">
        <f t="shared" si="35"/>
        <v/>
      </c>
      <c r="AN81" s="70" t="str">
        <f t="shared" si="36"/>
        <v/>
      </c>
      <c r="AO81" s="70">
        <f t="shared" si="38"/>
        <v>8.2777777777777768</v>
      </c>
      <c r="AP81" s="71" t="s">
        <v>78</v>
      </c>
      <c r="AQ81" s="70">
        <f t="shared" si="39"/>
        <v>-3.91</v>
      </c>
      <c r="AR81" s="70" t="str">
        <f t="shared" si="40"/>
        <v/>
      </c>
      <c r="AS81" s="70" t="str">
        <f t="shared" si="41"/>
        <v/>
      </c>
      <c r="AT81" s="70" t="str">
        <f t="shared" si="42"/>
        <v/>
      </c>
      <c r="AU81" s="70" t="str">
        <f t="shared" si="43"/>
        <v/>
      </c>
      <c r="AV81" s="70" t="str">
        <f t="shared" si="44"/>
        <v/>
      </c>
      <c r="AW81" s="70" t="str">
        <f t="shared" si="45"/>
        <v/>
      </c>
      <c r="AX81" s="70" t="str">
        <f t="shared" si="46"/>
        <v/>
      </c>
      <c r="AY81" s="70" t="str">
        <f t="shared" si="47"/>
        <v/>
      </c>
      <c r="AZ81" s="70" t="str">
        <f t="shared" si="48"/>
        <v/>
      </c>
      <c r="BA81" s="70">
        <f t="shared" si="49"/>
        <v>-3.91</v>
      </c>
      <c r="BB81" s="71" t="s">
        <v>78</v>
      </c>
      <c r="BC81" s="72" t="str">
        <f>'Array Table'!B80</f>
        <v>oprm</v>
      </c>
      <c r="BD81" s="73">
        <f t="shared" si="52"/>
        <v>4665.3764371925836</v>
      </c>
      <c r="BE81" s="74">
        <f t="shared" si="50"/>
        <v>4665.3764371925836</v>
      </c>
      <c r="BF81" s="73">
        <f t="shared" si="51"/>
        <v>3.6688866915980105</v>
      </c>
    </row>
    <row r="82" spans="1:58" x14ac:dyDescent="0.25">
      <c r="A82" s="71" t="s">
        <v>79</v>
      </c>
      <c r="B82" s="72" t="str">
        <f>'Array Table'!B81</f>
        <v>tetA</v>
      </c>
      <c r="C82" s="70">
        <f>IF(SUM('Control Sample Data'!C$3:C$98)&gt;10,IF(AND(ISNUMBER('Control Sample Data'!C82),'Control Sample Data'!C82&lt;37,'Control Sample Data'!C82&gt;0),'Control Sample Data'!C82,37),"")</f>
        <v>37</v>
      </c>
      <c r="D82" s="70">
        <f>IF(SUM('Control Sample Data'!D$3:D$98)&gt;10,IF(AND(ISNUMBER('Control Sample Data'!D82),'Control Sample Data'!D82&lt;37,'Control Sample Data'!D82&gt;0),'Control Sample Data'!D82,37),"")</f>
        <v>37</v>
      </c>
      <c r="E82" s="70">
        <f>IF(SUM('Control Sample Data'!E$3:E$98)&gt;10,IF(AND(ISNUMBER('Control Sample Data'!E82),'Control Sample Data'!E82&lt;37,'Control Sample Data'!E82&gt;0),'Control Sample Data'!E82,37),"")</f>
        <v>37</v>
      </c>
      <c r="F82" s="70" t="str">
        <f>IF(SUM('Control Sample Data'!F$3:F$98)&gt;10,IF(AND(ISNUMBER('Control Sample Data'!F82),'Control Sample Data'!F82&lt;37,'Control Sample Data'!F82&gt;0),'Control Sample Data'!F82,37),"")</f>
        <v/>
      </c>
      <c r="G82" s="70" t="str">
        <f>IF(SUM('Control Sample Data'!G$3:G$98)&gt;10,IF(AND(ISNUMBER('Control Sample Data'!G82),'Control Sample Data'!G82&lt;37,'Control Sample Data'!G82&gt;0),'Control Sample Data'!G82,37),"")</f>
        <v/>
      </c>
      <c r="H82" s="70" t="str">
        <f>IF(SUM('Control Sample Data'!H$3:H$98)&gt;10,IF(AND(ISNUMBER('Control Sample Data'!H82),'Control Sample Data'!H82&lt;37,'Control Sample Data'!H82&gt;0),'Control Sample Data'!H82,37),"")</f>
        <v/>
      </c>
      <c r="I82" s="70" t="str">
        <f>IF(SUM('Control Sample Data'!I$3:I$98)&gt;10,IF(AND(ISNUMBER('Control Sample Data'!I82),'Control Sample Data'!I82&lt;37,'Control Sample Data'!I82&gt;0),'Control Sample Data'!I82,37),"")</f>
        <v/>
      </c>
      <c r="J82" s="70" t="str">
        <f>IF(SUM('Control Sample Data'!J$3:J$98)&gt;10,IF(AND(ISNUMBER('Control Sample Data'!J82),'Control Sample Data'!J82&lt;37,'Control Sample Data'!J82&gt;0),'Control Sample Data'!J82,37),"")</f>
        <v/>
      </c>
      <c r="K82" s="70" t="str">
        <f>IF(SUM('Control Sample Data'!K$3:K$98)&gt;10,IF(AND(ISNUMBER('Control Sample Data'!K82),'Control Sample Data'!K82&lt;37,'Control Sample Data'!K82&gt;0),'Control Sample Data'!K82,37),"")</f>
        <v/>
      </c>
      <c r="L82" s="70" t="str">
        <f>IF(SUM('Control Sample Data'!L$3:L$98)&gt;10,IF(AND(ISNUMBER('Control Sample Data'!L82),'Control Sample Data'!L82&lt;37,'Control Sample Data'!L82&gt;0),'Control Sample Data'!L82,37),"")</f>
        <v/>
      </c>
      <c r="M82" s="54">
        <f>IF(ISERROR(AVERAGE(Calculations!C82:L82)),"",AVERAGE(Calculations!C82:L82))</f>
        <v>37</v>
      </c>
      <c r="N82" s="54">
        <f>IF(ISERROR(STDEV(Calculations!C82:L82)),"",IF(COUNT(Calculations!C82:L82)&lt;3,"N/A",STDEV(Calculations!C82:L82)))</f>
        <v>0</v>
      </c>
      <c r="O82" s="71" t="s">
        <v>79</v>
      </c>
      <c r="P82" s="72" t="str">
        <f>'Array Table'!B81</f>
        <v>tetA</v>
      </c>
      <c r="Q82" s="70">
        <f>IF(SUM('Test Sample Data'!C$3:C$98)&gt;10,IF(AND(ISNUMBER('Test Sample Data'!C82),'Test Sample Data'!C82&lt;37,'Test Sample Data'!C82&gt;0),'Test Sample Data'!C82,37),"")</f>
        <v>37</v>
      </c>
      <c r="R82" s="70" t="str">
        <f>IF(SUM('Test Sample Data'!D$3:D$98)&gt;10,IF(AND(ISNUMBER('Test Sample Data'!D82),'Test Sample Data'!D82&lt;37,'Test Sample Data'!D82&gt;0),'Test Sample Data'!D82,37),"")</f>
        <v/>
      </c>
      <c r="S82" s="70" t="str">
        <f>IF(SUM('Test Sample Data'!E$3:E$98)&gt;10,IF(AND(ISNUMBER('Test Sample Data'!E82),'Test Sample Data'!E82&lt;37,'Test Sample Data'!E82&gt;0),'Test Sample Data'!E82,37),"")</f>
        <v/>
      </c>
      <c r="T82" s="70" t="str">
        <f>IF(SUM('Test Sample Data'!F$3:F$98)&gt;10,IF(AND(ISNUMBER('Test Sample Data'!F82),'Test Sample Data'!F82&lt;37,'Test Sample Data'!F82&gt;0),'Test Sample Data'!F82,37),"")</f>
        <v/>
      </c>
      <c r="U82" s="70" t="str">
        <f>IF(SUM('Test Sample Data'!G$3:G$98)&gt;10,IF(AND(ISNUMBER('Test Sample Data'!G82),'Test Sample Data'!G82&lt;37,'Test Sample Data'!G82&gt;0),'Test Sample Data'!G82,37),"")</f>
        <v/>
      </c>
      <c r="V82" s="70" t="str">
        <f>IF(SUM('Test Sample Data'!H$3:H$98)&gt;10,IF(AND(ISNUMBER('Test Sample Data'!H82),'Test Sample Data'!H82&lt;37,'Test Sample Data'!H82&gt;0),'Test Sample Data'!H82,37),"")</f>
        <v/>
      </c>
      <c r="W82" s="70" t="str">
        <f>IF(SUM('Test Sample Data'!I$3:I$98)&gt;10,IF(AND(ISNUMBER('Test Sample Data'!I82),'Test Sample Data'!I82&lt;37,'Test Sample Data'!I82&gt;0),'Test Sample Data'!I82,37),"")</f>
        <v/>
      </c>
      <c r="X82" s="70" t="str">
        <f>IF(SUM('Test Sample Data'!J$3:J$98)&gt;10,IF(AND(ISNUMBER('Test Sample Data'!J82),'Test Sample Data'!J82&lt;37,'Test Sample Data'!J82&gt;0),'Test Sample Data'!J82,37),"")</f>
        <v/>
      </c>
      <c r="Y82" s="70" t="str">
        <f>IF(SUM('Test Sample Data'!K$3:K$98)&gt;10,IF(AND(ISNUMBER('Test Sample Data'!K82),'Test Sample Data'!K82&lt;37,'Test Sample Data'!K82&gt;0),'Test Sample Data'!K82,37),"")</f>
        <v/>
      </c>
      <c r="Z82" s="70" t="str">
        <f>IF(SUM('Test Sample Data'!L$3:L$98)&gt;10,IF(AND(ISNUMBER('Test Sample Data'!L82),'Test Sample Data'!L82&lt;37,'Test Sample Data'!L82&gt;0),'Test Sample Data'!L82,37),"")</f>
        <v/>
      </c>
      <c r="AA82" s="54">
        <f>IF(ISERROR(AVERAGE(Calculations!Q82:Z82)),"",AVERAGE(Calculations!Q82:Z82))</f>
        <v>37</v>
      </c>
      <c r="AB82" s="54" t="str">
        <f>IF(ISERROR(STDEV(Calculations!Q82:Z82)),"",IF(COUNT(Calculations!Q82:Z82)&lt;3,"N/A",STDEV(Calculations!Q82:Z82)))</f>
        <v/>
      </c>
      <c r="AC82" s="71" t="s">
        <v>79</v>
      </c>
      <c r="AD82" s="72" t="str">
        <f>'Array Table'!B81</f>
        <v>tetA</v>
      </c>
      <c r="AE82" s="70">
        <f t="shared" si="27"/>
        <v>8.8333333333333321</v>
      </c>
      <c r="AF82" s="70">
        <f t="shared" si="28"/>
        <v>6.8333333333333321</v>
      </c>
      <c r="AG82" s="70">
        <f t="shared" si="29"/>
        <v>9.1666666666666679</v>
      </c>
      <c r="AH82" s="70" t="str">
        <f t="shared" si="30"/>
        <v/>
      </c>
      <c r="AI82" s="70" t="str">
        <f t="shared" si="31"/>
        <v/>
      </c>
      <c r="AJ82" s="70" t="str">
        <f t="shared" si="32"/>
        <v/>
      </c>
      <c r="AK82" s="70" t="str">
        <f t="shared" si="33"/>
        <v/>
      </c>
      <c r="AL82" s="70" t="str">
        <f t="shared" si="34"/>
        <v/>
      </c>
      <c r="AM82" s="70" t="str">
        <f t="shared" si="35"/>
        <v/>
      </c>
      <c r="AN82" s="70" t="str">
        <f t="shared" si="36"/>
        <v/>
      </c>
      <c r="AO82" s="70">
        <f t="shared" si="38"/>
        <v>8.2777777777777768</v>
      </c>
      <c r="AP82" s="71" t="s">
        <v>79</v>
      </c>
      <c r="AQ82" s="70">
        <f t="shared" si="39"/>
        <v>6.1699999999999982</v>
      </c>
      <c r="AR82" s="70" t="str">
        <f t="shared" si="40"/>
        <v/>
      </c>
      <c r="AS82" s="70" t="str">
        <f t="shared" si="41"/>
        <v/>
      </c>
      <c r="AT82" s="70" t="str">
        <f t="shared" si="42"/>
        <v/>
      </c>
      <c r="AU82" s="70" t="str">
        <f t="shared" si="43"/>
        <v/>
      </c>
      <c r="AV82" s="70" t="str">
        <f t="shared" si="44"/>
        <v/>
      </c>
      <c r="AW82" s="70" t="str">
        <f t="shared" si="45"/>
        <v/>
      </c>
      <c r="AX82" s="70" t="str">
        <f t="shared" si="46"/>
        <v/>
      </c>
      <c r="AY82" s="70" t="str">
        <f t="shared" si="47"/>
        <v/>
      </c>
      <c r="AZ82" s="70" t="str">
        <f t="shared" si="48"/>
        <v/>
      </c>
      <c r="BA82" s="70">
        <f t="shared" si="49"/>
        <v>6.1699999999999982</v>
      </c>
      <c r="BB82" s="71" t="s">
        <v>79</v>
      </c>
      <c r="BC82" s="72" t="str">
        <f>'Array Table'!B81</f>
        <v>tetA</v>
      </c>
      <c r="BD82" s="73">
        <f t="shared" si="52"/>
        <v>4.3102686066986955</v>
      </c>
      <c r="BE82" s="74">
        <f t="shared" si="50"/>
        <v>4.3102686066986955</v>
      </c>
      <c r="BF82" s="73">
        <f t="shared" si="51"/>
        <v>0.63450433530508044</v>
      </c>
    </row>
    <row r="83" spans="1:58" x14ac:dyDescent="0.25">
      <c r="A83" s="71" t="s">
        <v>80</v>
      </c>
      <c r="B83" s="72" t="str">
        <f>'Array Table'!B82</f>
        <v>tetB</v>
      </c>
      <c r="C83" s="70">
        <f>IF(SUM('Control Sample Data'!C$3:C$98)&gt;10,IF(AND(ISNUMBER('Control Sample Data'!C83),'Control Sample Data'!C83&lt;37,'Control Sample Data'!C83&gt;0),'Control Sample Data'!C83,37),"")</f>
        <v>37</v>
      </c>
      <c r="D83" s="70">
        <f>IF(SUM('Control Sample Data'!D$3:D$98)&gt;10,IF(AND(ISNUMBER('Control Sample Data'!D83),'Control Sample Data'!D83&lt;37,'Control Sample Data'!D83&gt;0),'Control Sample Data'!D83,37),"")</f>
        <v>37</v>
      </c>
      <c r="E83" s="70">
        <f>IF(SUM('Control Sample Data'!E$3:E$98)&gt;10,IF(AND(ISNUMBER('Control Sample Data'!E83),'Control Sample Data'!E83&lt;37,'Control Sample Data'!E83&gt;0),'Control Sample Data'!E83,37),"")</f>
        <v>37</v>
      </c>
      <c r="F83" s="70" t="str">
        <f>IF(SUM('Control Sample Data'!F$3:F$98)&gt;10,IF(AND(ISNUMBER('Control Sample Data'!F83),'Control Sample Data'!F83&lt;37,'Control Sample Data'!F83&gt;0),'Control Sample Data'!F83,37),"")</f>
        <v/>
      </c>
      <c r="G83" s="70" t="str">
        <f>IF(SUM('Control Sample Data'!G$3:G$98)&gt;10,IF(AND(ISNUMBER('Control Sample Data'!G83),'Control Sample Data'!G83&lt;37,'Control Sample Data'!G83&gt;0),'Control Sample Data'!G83,37),"")</f>
        <v/>
      </c>
      <c r="H83" s="70" t="str">
        <f>IF(SUM('Control Sample Data'!H$3:H$98)&gt;10,IF(AND(ISNUMBER('Control Sample Data'!H83),'Control Sample Data'!H83&lt;37,'Control Sample Data'!H83&gt;0),'Control Sample Data'!H83,37),"")</f>
        <v/>
      </c>
      <c r="I83" s="70" t="str">
        <f>IF(SUM('Control Sample Data'!I$3:I$98)&gt;10,IF(AND(ISNUMBER('Control Sample Data'!I83),'Control Sample Data'!I83&lt;37,'Control Sample Data'!I83&gt;0),'Control Sample Data'!I83,37),"")</f>
        <v/>
      </c>
      <c r="J83" s="70" t="str">
        <f>IF(SUM('Control Sample Data'!J$3:J$98)&gt;10,IF(AND(ISNUMBER('Control Sample Data'!J83),'Control Sample Data'!J83&lt;37,'Control Sample Data'!J83&gt;0),'Control Sample Data'!J83,37),"")</f>
        <v/>
      </c>
      <c r="K83" s="70" t="str">
        <f>IF(SUM('Control Sample Data'!K$3:K$98)&gt;10,IF(AND(ISNUMBER('Control Sample Data'!K83),'Control Sample Data'!K83&lt;37,'Control Sample Data'!K83&gt;0),'Control Sample Data'!K83,37),"")</f>
        <v/>
      </c>
      <c r="L83" s="70" t="str">
        <f>IF(SUM('Control Sample Data'!L$3:L$98)&gt;10,IF(AND(ISNUMBER('Control Sample Data'!L83),'Control Sample Data'!L83&lt;37,'Control Sample Data'!L83&gt;0),'Control Sample Data'!L83,37),"")</f>
        <v/>
      </c>
      <c r="M83" s="54">
        <f>IF(ISERROR(AVERAGE(Calculations!C83:L83)),"",AVERAGE(Calculations!C83:L83))</f>
        <v>37</v>
      </c>
      <c r="N83" s="54">
        <f>IF(ISERROR(STDEV(Calculations!C83:L83)),"",IF(COUNT(Calculations!C83:L83)&lt;3,"N/A",STDEV(Calculations!C83:L83)))</f>
        <v>0</v>
      </c>
      <c r="O83" s="71" t="s">
        <v>80</v>
      </c>
      <c r="P83" s="72" t="str">
        <f>'Array Table'!B82</f>
        <v>tetB</v>
      </c>
      <c r="Q83" s="70">
        <f>IF(SUM('Test Sample Data'!C$3:C$98)&gt;10,IF(AND(ISNUMBER('Test Sample Data'!C83),'Test Sample Data'!C83&lt;37,'Test Sample Data'!C83&gt;0),'Test Sample Data'!C83,37),"")</f>
        <v>37</v>
      </c>
      <c r="R83" s="70" t="str">
        <f>IF(SUM('Test Sample Data'!D$3:D$98)&gt;10,IF(AND(ISNUMBER('Test Sample Data'!D83),'Test Sample Data'!D83&lt;37,'Test Sample Data'!D83&gt;0),'Test Sample Data'!D83,37),"")</f>
        <v/>
      </c>
      <c r="S83" s="70" t="str">
        <f>IF(SUM('Test Sample Data'!E$3:E$98)&gt;10,IF(AND(ISNUMBER('Test Sample Data'!E83),'Test Sample Data'!E83&lt;37,'Test Sample Data'!E83&gt;0),'Test Sample Data'!E83,37),"")</f>
        <v/>
      </c>
      <c r="T83" s="70" t="str">
        <f>IF(SUM('Test Sample Data'!F$3:F$98)&gt;10,IF(AND(ISNUMBER('Test Sample Data'!F83),'Test Sample Data'!F83&lt;37,'Test Sample Data'!F83&gt;0),'Test Sample Data'!F83,37),"")</f>
        <v/>
      </c>
      <c r="U83" s="70" t="str">
        <f>IF(SUM('Test Sample Data'!G$3:G$98)&gt;10,IF(AND(ISNUMBER('Test Sample Data'!G83),'Test Sample Data'!G83&lt;37,'Test Sample Data'!G83&gt;0),'Test Sample Data'!G83,37),"")</f>
        <v/>
      </c>
      <c r="V83" s="70" t="str">
        <f>IF(SUM('Test Sample Data'!H$3:H$98)&gt;10,IF(AND(ISNUMBER('Test Sample Data'!H83),'Test Sample Data'!H83&lt;37,'Test Sample Data'!H83&gt;0),'Test Sample Data'!H83,37),"")</f>
        <v/>
      </c>
      <c r="W83" s="70" t="str">
        <f>IF(SUM('Test Sample Data'!I$3:I$98)&gt;10,IF(AND(ISNUMBER('Test Sample Data'!I83),'Test Sample Data'!I83&lt;37,'Test Sample Data'!I83&gt;0),'Test Sample Data'!I83,37),"")</f>
        <v/>
      </c>
      <c r="X83" s="70" t="str">
        <f>IF(SUM('Test Sample Data'!J$3:J$98)&gt;10,IF(AND(ISNUMBER('Test Sample Data'!J83),'Test Sample Data'!J83&lt;37,'Test Sample Data'!J83&gt;0),'Test Sample Data'!J83,37),"")</f>
        <v/>
      </c>
      <c r="Y83" s="70" t="str">
        <f>IF(SUM('Test Sample Data'!K$3:K$98)&gt;10,IF(AND(ISNUMBER('Test Sample Data'!K83),'Test Sample Data'!K83&lt;37,'Test Sample Data'!K83&gt;0),'Test Sample Data'!K83,37),"")</f>
        <v/>
      </c>
      <c r="Z83" s="70" t="str">
        <f>IF(SUM('Test Sample Data'!L$3:L$98)&gt;10,IF(AND(ISNUMBER('Test Sample Data'!L83),'Test Sample Data'!L83&lt;37,'Test Sample Data'!L83&gt;0),'Test Sample Data'!L83,37),"")</f>
        <v/>
      </c>
      <c r="AA83" s="54">
        <f>IF(ISERROR(AVERAGE(Calculations!Q83:Z83)),"",AVERAGE(Calculations!Q83:Z83))</f>
        <v>37</v>
      </c>
      <c r="AB83" s="54" t="str">
        <f>IF(ISERROR(STDEV(Calculations!Q83:Z83)),"",IF(COUNT(Calculations!Q83:Z83)&lt;3,"N/A",STDEV(Calculations!Q83:Z83)))</f>
        <v/>
      </c>
      <c r="AC83" s="71" t="s">
        <v>80</v>
      </c>
      <c r="AD83" s="72" t="str">
        <f>'Array Table'!B82</f>
        <v>tetB</v>
      </c>
      <c r="AE83" s="70">
        <f t="shared" si="27"/>
        <v>8.8333333333333321</v>
      </c>
      <c r="AF83" s="70">
        <f t="shared" si="28"/>
        <v>6.8333333333333321</v>
      </c>
      <c r="AG83" s="70">
        <f t="shared" si="29"/>
        <v>9.1666666666666679</v>
      </c>
      <c r="AH83" s="70" t="str">
        <f t="shared" si="30"/>
        <v/>
      </c>
      <c r="AI83" s="70" t="str">
        <f t="shared" si="31"/>
        <v/>
      </c>
      <c r="AJ83" s="70" t="str">
        <f t="shared" si="32"/>
        <v/>
      </c>
      <c r="AK83" s="70" t="str">
        <f t="shared" si="33"/>
        <v/>
      </c>
      <c r="AL83" s="70" t="str">
        <f t="shared" si="34"/>
        <v/>
      </c>
      <c r="AM83" s="70" t="str">
        <f t="shared" si="35"/>
        <v/>
      </c>
      <c r="AN83" s="70" t="str">
        <f t="shared" si="36"/>
        <v/>
      </c>
      <c r="AO83" s="70">
        <f t="shared" si="38"/>
        <v>8.2777777777777768</v>
      </c>
      <c r="AP83" s="71" t="s">
        <v>80</v>
      </c>
      <c r="AQ83" s="70">
        <f t="shared" si="39"/>
        <v>6.1699999999999982</v>
      </c>
      <c r="AR83" s="70" t="str">
        <f t="shared" si="40"/>
        <v/>
      </c>
      <c r="AS83" s="70" t="str">
        <f t="shared" si="41"/>
        <v/>
      </c>
      <c r="AT83" s="70" t="str">
        <f t="shared" si="42"/>
        <v/>
      </c>
      <c r="AU83" s="70" t="str">
        <f t="shared" si="43"/>
        <v/>
      </c>
      <c r="AV83" s="70" t="str">
        <f t="shared" si="44"/>
        <v/>
      </c>
      <c r="AW83" s="70" t="str">
        <f t="shared" si="45"/>
        <v/>
      </c>
      <c r="AX83" s="70" t="str">
        <f t="shared" si="46"/>
        <v/>
      </c>
      <c r="AY83" s="70" t="str">
        <f t="shared" si="47"/>
        <v/>
      </c>
      <c r="AZ83" s="70" t="str">
        <f t="shared" si="48"/>
        <v/>
      </c>
      <c r="BA83" s="70">
        <f t="shared" si="49"/>
        <v>6.1699999999999982</v>
      </c>
      <c r="BB83" s="71" t="s">
        <v>80</v>
      </c>
      <c r="BC83" s="72" t="str">
        <f>'Array Table'!B82</f>
        <v>tetB</v>
      </c>
      <c r="BD83" s="73">
        <f t="shared" si="52"/>
        <v>4.3102686066986955</v>
      </c>
      <c r="BE83" s="74">
        <f t="shared" si="50"/>
        <v>4.3102686066986955</v>
      </c>
      <c r="BF83" s="73">
        <f t="shared" si="51"/>
        <v>0.63450433530508044</v>
      </c>
    </row>
    <row r="84" spans="1:58" x14ac:dyDescent="0.25">
      <c r="A84" s="71" t="s">
        <v>81</v>
      </c>
      <c r="B84" s="72" t="str">
        <f>'Array Table'!B83</f>
        <v>vanB</v>
      </c>
      <c r="C84" s="70">
        <f>IF(SUM('Control Sample Data'!C$3:C$98)&gt;10,IF(AND(ISNUMBER('Control Sample Data'!C84),'Control Sample Data'!C84&lt;37,'Control Sample Data'!C84&gt;0),'Control Sample Data'!C84,37),"")</f>
        <v>37</v>
      </c>
      <c r="D84" s="70">
        <f>IF(SUM('Control Sample Data'!D$3:D$98)&gt;10,IF(AND(ISNUMBER('Control Sample Data'!D84),'Control Sample Data'!D84&lt;37,'Control Sample Data'!D84&gt;0),'Control Sample Data'!D84,37),"")</f>
        <v>37</v>
      </c>
      <c r="E84" s="70">
        <f>IF(SUM('Control Sample Data'!E$3:E$98)&gt;10,IF(AND(ISNUMBER('Control Sample Data'!E84),'Control Sample Data'!E84&lt;37,'Control Sample Data'!E84&gt;0),'Control Sample Data'!E84,37),"")</f>
        <v>37</v>
      </c>
      <c r="F84" s="70" t="str">
        <f>IF(SUM('Control Sample Data'!F$3:F$98)&gt;10,IF(AND(ISNUMBER('Control Sample Data'!F84),'Control Sample Data'!F84&lt;37,'Control Sample Data'!F84&gt;0),'Control Sample Data'!F84,37),"")</f>
        <v/>
      </c>
      <c r="G84" s="70" t="str">
        <f>IF(SUM('Control Sample Data'!G$3:G$98)&gt;10,IF(AND(ISNUMBER('Control Sample Data'!G84),'Control Sample Data'!G84&lt;37,'Control Sample Data'!G84&gt;0),'Control Sample Data'!G84,37),"")</f>
        <v/>
      </c>
      <c r="H84" s="70" t="str">
        <f>IF(SUM('Control Sample Data'!H$3:H$98)&gt;10,IF(AND(ISNUMBER('Control Sample Data'!H84),'Control Sample Data'!H84&lt;37,'Control Sample Data'!H84&gt;0),'Control Sample Data'!H84,37),"")</f>
        <v/>
      </c>
      <c r="I84" s="70" t="str">
        <f>IF(SUM('Control Sample Data'!I$3:I$98)&gt;10,IF(AND(ISNUMBER('Control Sample Data'!I84),'Control Sample Data'!I84&lt;37,'Control Sample Data'!I84&gt;0),'Control Sample Data'!I84,37),"")</f>
        <v/>
      </c>
      <c r="J84" s="70" t="str">
        <f>IF(SUM('Control Sample Data'!J$3:J$98)&gt;10,IF(AND(ISNUMBER('Control Sample Data'!J84),'Control Sample Data'!J84&lt;37,'Control Sample Data'!J84&gt;0),'Control Sample Data'!J84,37),"")</f>
        <v/>
      </c>
      <c r="K84" s="70" t="str">
        <f>IF(SUM('Control Sample Data'!K$3:K$98)&gt;10,IF(AND(ISNUMBER('Control Sample Data'!K84),'Control Sample Data'!K84&lt;37,'Control Sample Data'!K84&gt;0),'Control Sample Data'!K84,37),"")</f>
        <v/>
      </c>
      <c r="L84" s="70" t="str">
        <f>IF(SUM('Control Sample Data'!L$3:L$98)&gt;10,IF(AND(ISNUMBER('Control Sample Data'!L84),'Control Sample Data'!L84&lt;37,'Control Sample Data'!L84&gt;0),'Control Sample Data'!L84,37),"")</f>
        <v/>
      </c>
      <c r="M84" s="54">
        <f>IF(ISERROR(AVERAGE(Calculations!C84:L84)),"",AVERAGE(Calculations!C84:L84))</f>
        <v>37</v>
      </c>
      <c r="N84" s="54">
        <f>IF(ISERROR(STDEV(Calculations!C84:L84)),"",IF(COUNT(Calculations!C84:L84)&lt;3,"N/A",STDEV(Calculations!C84:L84)))</f>
        <v>0</v>
      </c>
      <c r="O84" s="71" t="s">
        <v>81</v>
      </c>
      <c r="P84" s="72" t="str">
        <f>'Array Table'!B83</f>
        <v>vanB</v>
      </c>
      <c r="Q84" s="70">
        <f>IF(SUM('Test Sample Data'!C$3:C$98)&gt;10,IF(AND(ISNUMBER('Test Sample Data'!C84),'Test Sample Data'!C84&lt;37,'Test Sample Data'!C84&gt;0),'Test Sample Data'!C84,37),"")</f>
        <v>37</v>
      </c>
      <c r="R84" s="70" t="str">
        <f>IF(SUM('Test Sample Data'!D$3:D$98)&gt;10,IF(AND(ISNUMBER('Test Sample Data'!D84),'Test Sample Data'!D84&lt;37,'Test Sample Data'!D84&gt;0),'Test Sample Data'!D84,37),"")</f>
        <v/>
      </c>
      <c r="S84" s="70" t="str">
        <f>IF(SUM('Test Sample Data'!E$3:E$98)&gt;10,IF(AND(ISNUMBER('Test Sample Data'!E84),'Test Sample Data'!E84&lt;37,'Test Sample Data'!E84&gt;0),'Test Sample Data'!E84,37),"")</f>
        <v/>
      </c>
      <c r="T84" s="70" t="str">
        <f>IF(SUM('Test Sample Data'!F$3:F$98)&gt;10,IF(AND(ISNUMBER('Test Sample Data'!F84),'Test Sample Data'!F84&lt;37,'Test Sample Data'!F84&gt;0),'Test Sample Data'!F84,37),"")</f>
        <v/>
      </c>
      <c r="U84" s="70" t="str">
        <f>IF(SUM('Test Sample Data'!G$3:G$98)&gt;10,IF(AND(ISNUMBER('Test Sample Data'!G84),'Test Sample Data'!G84&lt;37,'Test Sample Data'!G84&gt;0),'Test Sample Data'!G84,37),"")</f>
        <v/>
      </c>
      <c r="V84" s="70" t="str">
        <f>IF(SUM('Test Sample Data'!H$3:H$98)&gt;10,IF(AND(ISNUMBER('Test Sample Data'!H84),'Test Sample Data'!H84&lt;37,'Test Sample Data'!H84&gt;0),'Test Sample Data'!H84,37),"")</f>
        <v/>
      </c>
      <c r="W84" s="70" t="str">
        <f>IF(SUM('Test Sample Data'!I$3:I$98)&gt;10,IF(AND(ISNUMBER('Test Sample Data'!I84),'Test Sample Data'!I84&lt;37,'Test Sample Data'!I84&gt;0),'Test Sample Data'!I84,37),"")</f>
        <v/>
      </c>
      <c r="X84" s="70" t="str">
        <f>IF(SUM('Test Sample Data'!J$3:J$98)&gt;10,IF(AND(ISNUMBER('Test Sample Data'!J84),'Test Sample Data'!J84&lt;37,'Test Sample Data'!J84&gt;0),'Test Sample Data'!J84,37),"")</f>
        <v/>
      </c>
      <c r="Y84" s="70" t="str">
        <f>IF(SUM('Test Sample Data'!K$3:K$98)&gt;10,IF(AND(ISNUMBER('Test Sample Data'!K84),'Test Sample Data'!K84&lt;37,'Test Sample Data'!K84&gt;0),'Test Sample Data'!K84,37),"")</f>
        <v/>
      </c>
      <c r="Z84" s="70" t="str">
        <f>IF(SUM('Test Sample Data'!L$3:L$98)&gt;10,IF(AND(ISNUMBER('Test Sample Data'!L84),'Test Sample Data'!L84&lt;37,'Test Sample Data'!L84&gt;0),'Test Sample Data'!L84,37),"")</f>
        <v/>
      </c>
      <c r="AA84" s="54">
        <f>IF(ISERROR(AVERAGE(Calculations!Q84:Z84)),"",AVERAGE(Calculations!Q84:Z84))</f>
        <v>37</v>
      </c>
      <c r="AB84" s="54" t="str">
        <f>IF(ISERROR(STDEV(Calculations!Q84:Z84)),"",IF(COUNT(Calculations!Q84:Z84)&lt;3,"N/A",STDEV(Calculations!Q84:Z84)))</f>
        <v/>
      </c>
      <c r="AC84" s="71" t="s">
        <v>81</v>
      </c>
      <c r="AD84" s="72" t="str">
        <f>'Array Table'!B83</f>
        <v>vanB</v>
      </c>
      <c r="AE84" s="70">
        <f t="shared" si="27"/>
        <v>8.8333333333333321</v>
      </c>
      <c r="AF84" s="70">
        <f t="shared" si="28"/>
        <v>6.8333333333333321</v>
      </c>
      <c r="AG84" s="70">
        <f t="shared" si="29"/>
        <v>9.1666666666666679</v>
      </c>
      <c r="AH84" s="70" t="str">
        <f t="shared" si="30"/>
        <v/>
      </c>
      <c r="AI84" s="70" t="str">
        <f t="shared" si="31"/>
        <v/>
      </c>
      <c r="AJ84" s="70" t="str">
        <f t="shared" si="32"/>
        <v/>
      </c>
      <c r="AK84" s="70" t="str">
        <f t="shared" si="33"/>
        <v/>
      </c>
      <c r="AL84" s="70" t="str">
        <f t="shared" si="34"/>
        <v/>
      </c>
      <c r="AM84" s="70" t="str">
        <f t="shared" si="35"/>
        <v/>
      </c>
      <c r="AN84" s="70" t="str">
        <f t="shared" si="36"/>
        <v/>
      </c>
      <c r="AO84" s="70">
        <f t="shared" si="38"/>
        <v>8.2777777777777768</v>
      </c>
      <c r="AP84" s="71" t="s">
        <v>81</v>
      </c>
      <c r="AQ84" s="70">
        <f t="shared" si="39"/>
        <v>6.1699999999999982</v>
      </c>
      <c r="AR84" s="70" t="str">
        <f t="shared" si="40"/>
        <v/>
      </c>
      <c r="AS84" s="70" t="str">
        <f t="shared" si="41"/>
        <v/>
      </c>
      <c r="AT84" s="70" t="str">
        <f t="shared" si="42"/>
        <v/>
      </c>
      <c r="AU84" s="70" t="str">
        <f t="shared" si="43"/>
        <v/>
      </c>
      <c r="AV84" s="70" t="str">
        <f t="shared" si="44"/>
        <v/>
      </c>
      <c r="AW84" s="70" t="str">
        <f t="shared" si="45"/>
        <v/>
      </c>
      <c r="AX84" s="70" t="str">
        <f t="shared" si="46"/>
        <v/>
      </c>
      <c r="AY84" s="70" t="str">
        <f t="shared" si="47"/>
        <v/>
      </c>
      <c r="AZ84" s="70" t="str">
        <f t="shared" si="48"/>
        <v/>
      </c>
      <c r="BA84" s="70">
        <f t="shared" si="49"/>
        <v>6.1699999999999982</v>
      </c>
      <c r="BB84" s="71" t="s">
        <v>81</v>
      </c>
      <c r="BC84" s="72" t="str">
        <f>'Array Table'!B83</f>
        <v>vanB</v>
      </c>
      <c r="BD84" s="73">
        <f t="shared" si="52"/>
        <v>4.3102686066986955</v>
      </c>
      <c r="BE84" s="74">
        <f t="shared" si="50"/>
        <v>4.3102686066986955</v>
      </c>
      <c r="BF84" s="73">
        <f t="shared" si="51"/>
        <v>0.63450433530508044</v>
      </c>
    </row>
    <row r="85" spans="1:58" x14ac:dyDescent="0.25">
      <c r="A85" s="71" t="s">
        <v>82</v>
      </c>
      <c r="B85" s="72" t="str">
        <f>'Array Table'!B84</f>
        <v>vanC</v>
      </c>
      <c r="C85" s="70">
        <f>IF(SUM('Control Sample Data'!C$3:C$98)&gt;10,IF(AND(ISNUMBER('Control Sample Data'!C85),'Control Sample Data'!C85&lt;37,'Control Sample Data'!C85&gt;0),'Control Sample Data'!C85,37),"")</f>
        <v>37</v>
      </c>
      <c r="D85" s="70">
        <f>IF(SUM('Control Sample Data'!D$3:D$98)&gt;10,IF(AND(ISNUMBER('Control Sample Data'!D85),'Control Sample Data'!D85&lt;37,'Control Sample Data'!D85&gt;0),'Control Sample Data'!D85,37),"")</f>
        <v>37</v>
      </c>
      <c r="E85" s="70">
        <f>IF(SUM('Control Sample Data'!E$3:E$98)&gt;10,IF(AND(ISNUMBER('Control Sample Data'!E85),'Control Sample Data'!E85&lt;37,'Control Sample Data'!E85&gt;0),'Control Sample Data'!E85,37),"")</f>
        <v>37</v>
      </c>
      <c r="F85" s="70" t="str">
        <f>IF(SUM('Control Sample Data'!F$3:F$98)&gt;10,IF(AND(ISNUMBER('Control Sample Data'!F85),'Control Sample Data'!F85&lt;37,'Control Sample Data'!F85&gt;0),'Control Sample Data'!F85,37),"")</f>
        <v/>
      </c>
      <c r="G85" s="70" t="str">
        <f>IF(SUM('Control Sample Data'!G$3:G$98)&gt;10,IF(AND(ISNUMBER('Control Sample Data'!G85),'Control Sample Data'!G85&lt;37,'Control Sample Data'!G85&gt;0),'Control Sample Data'!G85,37),"")</f>
        <v/>
      </c>
      <c r="H85" s="70" t="str">
        <f>IF(SUM('Control Sample Data'!H$3:H$98)&gt;10,IF(AND(ISNUMBER('Control Sample Data'!H85),'Control Sample Data'!H85&lt;37,'Control Sample Data'!H85&gt;0),'Control Sample Data'!H85,37),"")</f>
        <v/>
      </c>
      <c r="I85" s="70" t="str">
        <f>IF(SUM('Control Sample Data'!I$3:I$98)&gt;10,IF(AND(ISNUMBER('Control Sample Data'!I85),'Control Sample Data'!I85&lt;37,'Control Sample Data'!I85&gt;0),'Control Sample Data'!I85,37),"")</f>
        <v/>
      </c>
      <c r="J85" s="70" t="str">
        <f>IF(SUM('Control Sample Data'!J$3:J$98)&gt;10,IF(AND(ISNUMBER('Control Sample Data'!J85),'Control Sample Data'!J85&lt;37,'Control Sample Data'!J85&gt;0),'Control Sample Data'!J85,37),"")</f>
        <v/>
      </c>
      <c r="K85" s="70" t="str">
        <f>IF(SUM('Control Sample Data'!K$3:K$98)&gt;10,IF(AND(ISNUMBER('Control Sample Data'!K85),'Control Sample Data'!K85&lt;37,'Control Sample Data'!K85&gt;0),'Control Sample Data'!K85,37),"")</f>
        <v/>
      </c>
      <c r="L85" s="70" t="str">
        <f>IF(SUM('Control Sample Data'!L$3:L$98)&gt;10,IF(AND(ISNUMBER('Control Sample Data'!L85),'Control Sample Data'!L85&lt;37,'Control Sample Data'!L85&gt;0),'Control Sample Data'!L85,37),"")</f>
        <v/>
      </c>
      <c r="M85" s="54">
        <f>IF(ISERROR(AVERAGE(Calculations!C85:L85)),"",AVERAGE(Calculations!C85:L85))</f>
        <v>37</v>
      </c>
      <c r="N85" s="54">
        <f>IF(ISERROR(STDEV(Calculations!C85:L85)),"",IF(COUNT(Calculations!C85:L85)&lt;3,"N/A",STDEV(Calculations!C85:L85)))</f>
        <v>0</v>
      </c>
      <c r="O85" s="71" t="s">
        <v>82</v>
      </c>
      <c r="P85" s="72" t="str">
        <f>'Array Table'!B84</f>
        <v>vanC</v>
      </c>
      <c r="Q85" s="70">
        <f>IF(SUM('Test Sample Data'!C$3:C$98)&gt;10,IF(AND(ISNUMBER('Test Sample Data'!C85),'Test Sample Data'!C85&lt;37,'Test Sample Data'!C85&gt;0),'Test Sample Data'!C85,37),"")</f>
        <v>37</v>
      </c>
      <c r="R85" s="70" t="str">
        <f>IF(SUM('Test Sample Data'!D$3:D$98)&gt;10,IF(AND(ISNUMBER('Test Sample Data'!D85),'Test Sample Data'!D85&lt;37,'Test Sample Data'!D85&gt;0),'Test Sample Data'!D85,37),"")</f>
        <v/>
      </c>
      <c r="S85" s="70" t="str">
        <f>IF(SUM('Test Sample Data'!E$3:E$98)&gt;10,IF(AND(ISNUMBER('Test Sample Data'!E85),'Test Sample Data'!E85&lt;37,'Test Sample Data'!E85&gt;0),'Test Sample Data'!E85,37),"")</f>
        <v/>
      </c>
      <c r="T85" s="70" t="str">
        <f>IF(SUM('Test Sample Data'!F$3:F$98)&gt;10,IF(AND(ISNUMBER('Test Sample Data'!F85),'Test Sample Data'!F85&lt;37,'Test Sample Data'!F85&gt;0),'Test Sample Data'!F85,37),"")</f>
        <v/>
      </c>
      <c r="U85" s="70" t="str">
        <f>IF(SUM('Test Sample Data'!G$3:G$98)&gt;10,IF(AND(ISNUMBER('Test Sample Data'!G85),'Test Sample Data'!G85&lt;37,'Test Sample Data'!G85&gt;0),'Test Sample Data'!G85,37),"")</f>
        <v/>
      </c>
      <c r="V85" s="70" t="str">
        <f>IF(SUM('Test Sample Data'!H$3:H$98)&gt;10,IF(AND(ISNUMBER('Test Sample Data'!H85),'Test Sample Data'!H85&lt;37,'Test Sample Data'!H85&gt;0),'Test Sample Data'!H85,37),"")</f>
        <v/>
      </c>
      <c r="W85" s="70" t="str">
        <f>IF(SUM('Test Sample Data'!I$3:I$98)&gt;10,IF(AND(ISNUMBER('Test Sample Data'!I85),'Test Sample Data'!I85&lt;37,'Test Sample Data'!I85&gt;0),'Test Sample Data'!I85,37),"")</f>
        <v/>
      </c>
      <c r="X85" s="70" t="str">
        <f>IF(SUM('Test Sample Data'!J$3:J$98)&gt;10,IF(AND(ISNUMBER('Test Sample Data'!J85),'Test Sample Data'!J85&lt;37,'Test Sample Data'!J85&gt;0),'Test Sample Data'!J85,37),"")</f>
        <v/>
      </c>
      <c r="Y85" s="70" t="str">
        <f>IF(SUM('Test Sample Data'!K$3:K$98)&gt;10,IF(AND(ISNUMBER('Test Sample Data'!K85),'Test Sample Data'!K85&lt;37,'Test Sample Data'!K85&gt;0),'Test Sample Data'!K85,37),"")</f>
        <v/>
      </c>
      <c r="Z85" s="70" t="str">
        <f>IF(SUM('Test Sample Data'!L$3:L$98)&gt;10,IF(AND(ISNUMBER('Test Sample Data'!L85),'Test Sample Data'!L85&lt;37,'Test Sample Data'!L85&gt;0),'Test Sample Data'!L85,37),"")</f>
        <v/>
      </c>
      <c r="AA85" s="54">
        <f>IF(ISERROR(AVERAGE(Calculations!Q85:Z85)),"",AVERAGE(Calculations!Q85:Z85))</f>
        <v>37</v>
      </c>
      <c r="AB85" s="54" t="str">
        <f>IF(ISERROR(STDEV(Calculations!Q85:Z85)),"",IF(COUNT(Calculations!Q85:Z85)&lt;3,"N/A",STDEV(Calculations!Q85:Z85)))</f>
        <v/>
      </c>
      <c r="AC85" s="71" t="s">
        <v>82</v>
      </c>
      <c r="AD85" s="72" t="str">
        <f>'Array Table'!B84</f>
        <v>vanC</v>
      </c>
      <c r="AE85" s="70">
        <f t="shared" si="27"/>
        <v>8.8333333333333321</v>
      </c>
      <c r="AF85" s="70">
        <f t="shared" si="28"/>
        <v>6.8333333333333321</v>
      </c>
      <c r="AG85" s="70">
        <f t="shared" si="29"/>
        <v>9.1666666666666679</v>
      </c>
      <c r="AH85" s="70" t="str">
        <f t="shared" si="30"/>
        <v/>
      </c>
      <c r="AI85" s="70" t="str">
        <f t="shared" si="31"/>
        <v/>
      </c>
      <c r="AJ85" s="70" t="str">
        <f t="shared" si="32"/>
        <v/>
      </c>
      <c r="AK85" s="70" t="str">
        <f t="shared" si="33"/>
        <v/>
      </c>
      <c r="AL85" s="70" t="str">
        <f t="shared" si="34"/>
        <v/>
      </c>
      <c r="AM85" s="70" t="str">
        <f t="shared" si="35"/>
        <v/>
      </c>
      <c r="AN85" s="70" t="str">
        <f t="shared" si="36"/>
        <v/>
      </c>
      <c r="AO85" s="70">
        <f t="shared" si="38"/>
        <v>8.2777777777777768</v>
      </c>
      <c r="AP85" s="71" t="s">
        <v>82</v>
      </c>
      <c r="AQ85" s="70">
        <f t="shared" si="39"/>
        <v>6.1699999999999982</v>
      </c>
      <c r="AR85" s="70" t="str">
        <f t="shared" si="40"/>
        <v/>
      </c>
      <c r="AS85" s="70" t="str">
        <f t="shared" si="41"/>
        <v/>
      </c>
      <c r="AT85" s="70" t="str">
        <f t="shared" si="42"/>
        <v/>
      </c>
      <c r="AU85" s="70" t="str">
        <f t="shared" si="43"/>
        <v/>
      </c>
      <c r="AV85" s="70" t="str">
        <f t="shared" si="44"/>
        <v/>
      </c>
      <c r="AW85" s="70" t="str">
        <f t="shared" si="45"/>
        <v/>
      </c>
      <c r="AX85" s="70" t="str">
        <f t="shared" si="46"/>
        <v/>
      </c>
      <c r="AY85" s="70" t="str">
        <f t="shared" si="47"/>
        <v/>
      </c>
      <c r="AZ85" s="70" t="str">
        <f t="shared" si="48"/>
        <v/>
      </c>
      <c r="BA85" s="70">
        <f t="shared" si="49"/>
        <v>6.1699999999999982</v>
      </c>
      <c r="BB85" s="71" t="s">
        <v>82</v>
      </c>
      <c r="BC85" s="72" t="str">
        <f>'Array Table'!B84</f>
        <v>vanC</v>
      </c>
      <c r="BD85" s="73">
        <f t="shared" si="52"/>
        <v>4.3102686066986955</v>
      </c>
      <c r="BE85" s="74">
        <f t="shared" si="50"/>
        <v>4.3102686066986955</v>
      </c>
      <c r="BF85" s="73">
        <f t="shared" si="51"/>
        <v>0.63450433530508044</v>
      </c>
    </row>
    <row r="86" spans="1:58" x14ac:dyDescent="0.25">
      <c r="A86" s="71" t="s">
        <v>83</v>
      </c>
      <c r="B86" s="72" t="str">
        <f>'Array Table'!B85</f>
        <v>Staphylococcus aureus</v>
      </c>
      <c r="C86" s="70">
        <f>IF(SUM('Control Sample Data'!C$3:C$98)&gt;10,IF(AND(ISNUMBER('Control Sample Data'!C86),'Control Sample Data'!C86&lt;37,'Control Sample Data'!C86&gt;0),'Control Sample Data'!C86,37),"")</f>
        <v>37</v>
      </c>
      <c r="D86" s="70">
        <f>IF(SUM('Control Sample Data'!D$3:D$98)&gt;10,IF(AND(ISNUMBER('Control Sample Data'!D86),'Control Sample Data'!D86&lt;37,'Control Sample Data'!D86&gt;0),'Control Sample Data'!D86,37),"")</f>
        <v>37</v>
      </c>
      <c r="E86" s="70">
        <f>IF(SUM('Control Sample Data'!E$3:E$98)&gt;10,IF(AND(ISNUMBER('Control Sample Data'!E86),'Control Sample Data'!E86&lt;37,'Control Sample Data'!E86&gt;0),'Control Sample Data'!E86,37),"")</f>
        <v>37</v>
      </c>
      <c r="F86" s="70" t="str">
        <f>IF(SUM('Control Sample Data'!F$3:F$98)&gt;10,IF(AND(ISNUMBER('Control Sample Data'!F86),'Control Sample Data'!F86&lt;37,'Control Sample Data'!F86&gt;0),'Control Sample Data'!F86,37),"")</f>
        <v/>
      </c>
      <c r="G86" s="70" t="str">
        <f>IF(SUM('Control Sample Data'!G$3:G$98)&gt;10,IF(AND(ISNUMBER('Control Sample Data'!G86),'Control Sample Data'!G86&lt;37,'Control Sample Data'!G86&gt;0),'Control Sample Data'!G86,37),"")</f>
        <v/>
      </c>
      <c r="H86" s="70" t="str">
        <f>IF(SUM('Control Sample Data'!H$3:H$98)&gt;10,IF(AND(ISNUMBER('Control Sample Data'!H86),'Control Sample Data'!H86&lt;37,'Control Sample Data'!H86&gt;0),'Control Sample Data'!H86,37),"")</f>
        <v/>
      </c>
      <c r="I86" s="70" t="str">
        <f>IF(SUM('Control Sample Data'!I$3:I$98)&gt;10,IF(AND(ISNUMBER('Control Sample Data'!I86),'Control Sample Data'!I86&lt;37,'Control Sample Data'!I86&gt;0),'Control Sample Data'!I86,37),"")</f>
        <v/>
      </c>
      <c r="J86" s="70" t="str">
        <f>IF(SUM('Control Sample Data'!J$3:J$98)&gt;10,IF(AND(ISNUMBER('Control Sample Data'!J86),'Control Sample Data'!J86&lt;37,'Control Sample Data'!J86&gt;0),'Control Sample Data'!J86,37),"")</f>
        <v/>
      </c>
      <c r="K86" s="70" t="str">
        <f>IF(SUM('Control Sample Data'!K$3:K$98)&gt;10,IF(AND(ISNUMBER('Control Sample Data'!K86),'Control Sample Data'!K86&lt;37,'Control Sample Data'!K86&gt;0),'Control Sample Data'!K86,37),"")</f>
        <v/>
      </c>
      <c r="L86" s="70" t="str">
        <f>IF(SUM('Control Sample Data'!L$3:L$98)&gt;10,IF(AND(ISNUMBER('Control Sample Data'!L86),'Control Sample Data'!L86&lt;37,'Control Sample Data'!L86&gt;0),'Control Sample Data'!L86,37),"")</f>
        <v/>
      </c>
      <c r="M86" s="54">
        <f>IF(ISERROR(AVERAGE(Calculations!C86:L86)),"",AVERAGE(Calculations!C86:L86))</f>
        <v>37</v>
      </c>
      <c r="N86" s="54">
        <f>IF(ISERROR(STDEV(Calculations!C86:L86)),"",IF(COUNT(Calculations!C86:L86)&lt;3,"N/A",STDEV(Calculations!C86:L86)))</f>
        <v>0</v>
      </c>
      <c r="O86" s="71" t="s">
        <v>83</v>
      </c>
      <c r="P86" s="72" t="str">
        <f>'Array Table'!B85</f>
        <v>Staphylococcus aureus</v>
      </c>
      <c r="Q86" s="70">
        <f>IF(SUM('Test Sample Data'!C$3:C$98)&gt;10,IF(AND(ISNUMBER('Test Sample Data'!C86),'Test Sample Data'!C86&lt;37,'Test Sample Data'!C86&gt;0),'Test Sample Data'!C86,37),"")</f>
        <v>37</v>
      </c>
      <c r="R86" s="70" t="str">
        <f>IF(SUM('Test Sample Data'!D$3:D$98)&gt;10,IF(AND(ISNUMBER('Test Sample Data'!D86),'Test Sample Data'!D86&lt;37,'Test Sample Data'!D86&gt;0),'Test Sample Data'!D86,37),"")</f>
        <v/>
      </c>
      <c r="S86" s="70" t="str">
        <f>IF(SUM('Test Sample Data'!E$3:E$98)&gt;10,IF(AND(ISNUMBER('Test Sample Data'!E86),'Test Sample Data'!E86&lt;37,'Test Sample Data'!E86&gt;0),'Test Sample Data'!E86,37),"")</f>
        <v/>
      </c>
      <c r="T86" s="70" t="str">
        <f>IF(SUM('Test Sample Data'!F$3:F$98)&gt;10,IF(AND(ISNUMBER('Test Sample Data'!F86),'Test Sample Data'!F86&lt;37,'Test Sample Data'!F86&gt;0),'Test Sample Data'!F86,37),"")</f>
        <v/>
      </c>
      <c r="U86" s="70" t="str">
        <f>IF(SUM('Test Sample Data'!G$3:G$98)&gt;10,IF(AND(ISNUMBER('Test Sample Data'!G86),'Test Sample Data'!G86&lt;37,'Test Sample Data'!G86&gt;0),'Test Sample Data'!G86,37),"")</f>
        <v/>
      </c>
      <c r="V86" s="70" t="str">
        <f>IF(SUM('Test Sample Data'!H$3:H$98)&gt;10,IF(AND(ISNUMBER('Test Sample Data'!H86),'Test Sample Data'!H86&lt;37,'Test Sample Data'!H86&gt;0),'Test Sample Data'!H86,37),"")</f>
        <v/>
      </c>
      <c r="W86" s="70" t="str">
        <f>IF(SUM('Test Sample Data'!I$3:I$98)&gt;10,IF(AND(ISNUMBER('Test Sample Data'!I86),'Test Sample Data'!I86&lt;37,'Test Sample Data'!I86&gt;0),'Test Sample Data'!I86,37),"")</f>
        <v/>
      </c>
      <c r="X86" s="70" t="str">
        <f>IF(SUM('Test Sample Data'!J$3:J$98)&gt;10,IF(AND(ISNUMBER('Test Sample Data'!J86),'Test Sample Data'!J86&lt;37,'Test Sample Data'!J86&gt;0),'Test Sample Data'!J86,37),"")</f>
        <v/>
      </c>
      <c r="Y86" s="70" t="str">
        <f>IF(SUM('Test Sample Data'!K$3:K$98)&gt;10,IF(AND(ISNUMBER('Test Sample Data'!K86),'Test Sample Data'!K86&lt;37,'Test Sample Data'!K86&gt;0),'Test Sample Data'!K86,37),"")</f>
        <v/>
      </c>
      <c r="Z86" s="70" t="str">
        <f>IF(SUM('Test Sample Data'!L$3:L$98)&gt;10,IF(AND(ISNUMBER('Test Sample Data'!L86),'Test Sample Data'!L86&lt;37,'Test Sample Data'!L86&gt;0),'Test Sample Data'!L86,37),"")</f>
        <v/>
      </c>
      <c r="AA86" s="54">
        <f>IF(ISERROR(AVERAGE(Calculations!Q86:Z86)),"",AVERAGE(Calculations!Q86:Z86))</f>
        <v>37</v>
      </c>
      <c r="AB86" s="54" t="str">
        <f>IF(ISERROR(STDEV(Calculations!Q86:Z86)),"",IF(COUNT(Calculations!Q86:Z86)&lt;3,"N/A",STDEV(Calculations!Q86:Z86)))</f>
        <v/>
      </c>
      <c r="AC86" s="71" t="s">
        <v>83</v>
      </c>
      <c r="AD86" s="72" t="str">
        <f>'Array Table'!B85</f>
        <v>Staphylococcus aureus</v>
      </c>
      <c r="AE86" s="70">
        <f t="shared" si="27"/>
        <v>8.8333333333333321</v>
      </c>
      <c r="AF86" s="70">
        <f t="shared" si="28"/>
        <v>6.8333333333333321</v>
      </c>
      <c r="AG86" s="70">
        <f t="shared" si="29"/>
        <v>9.1666666666666679</v>
      </c>
      <c r="AH86" s="70" t="str">
        <f t="shared" si="30"/>
        <v/>
      </c>
      <c r="AI86" s="70" t="str">
        <f t="shared" si="31"/>
        <v/>
      </c>
      <c r="AJ86" s="70" t="str">
        <f t="shared" si="32"/>
        <v/>
      </c>
      <c r="AK86" s="70" t="str">
        <f t="shared" si="33"/>
        <v/>
      </c>
      <c r="AL86" s="70" t="str">
        <f t="shared" si="34"/>
        <v/>
      </c>
      <c r="AM86" s="70" t="str">
        <f t="shared" si="35"/>
        <v/>
      </c>
      <c r="AN86" s="70" t="str">
        <f t="shared" si="36"/>
        <v/>
      </c>
      <c r="AO86" s="70">
        <f t="shared" si="38"/>
        <v>8.2777777777777768</v>
      </c>
      <c r="AP86" s="71" t="s">
        <v>83</v>
      </c>
      <c r="AQ86" s="70">
        <f t="shared" si="39"/>
        <v>6.1699999999999982</v>
      </c>
      <c r="AR86" s="70" t="str">
        <f t="shared" si="40"/>
        <v/>
      </c>
      <c r="AS86" s="70" t="str">
        <f t="shared" si="41"/>
        <v/>
      </c>
      <c r="AT86" s="70" t="str">
        <f t="shared" si="42"/>
        <v/>
      </c>
      <c r="AU86" s="70" t="str">
        <f t="shared" si="43"/>
        <v/>
      </c>
      <c r="AV86" s="70" t="str">
        <f t="shared" si="44"/>
        <v/>
      </c>
      <c r="AW86" s="70" t="str">
        <f t="shared" si="45"/>
        <v/>
      </c>
      <c r="AX86" s="70" t="str">
        <f t="shared" si="46"/>
        <v/>
      </c>
      <c r="AY86" s="70" t="str">
        <f t="shared" si="47"/>
        <v/>
      </c>
      <c r="AZ86" s="70" t="str">
        <f t="shared" si="48"/>
        <v/>
      </c>
      <c r="BA86" s="70">
        <f t="shared" si="49"/>
        <v>6.1699999999999982</v>
      </c>
      <c r="BB86" s="71" t="s">
        <v>83</v>
      </c>
      <c r="BC86" s="72" t="str">
        <f>'Array Table'!B85</f>
        <v>Staphylococcus aureus</v>
      </c>
      <c r="BD86" s="73">
        <f t="shared" si="52"/>
        <v>4.3102686066986955</v>
      </c>
      <c r="BE86" s="74">
        <f t="shared" si="50"/>
        <v>4.3102686066986955</v>
      </c>
      <c r="BF86" s="73">
        <f>LOG(BE86,10)</f>
        <v>0.63450433530508044</v>
      </c>
    </row>
    <row r="87" spans="1:58" x14ac:dyDescent="0.25">
      <c r="A87" s="75" t="s">
        <v>84</v>
      </c>
      <c r="B87" s="72" t="str">
        <f>'Array Table'!B86</f>
        <v>mecA</v>
      </c>
      <c r="C87" s="70">
        <f>IF(SUM('Control Sample Data'!C$3:C$98)&gt;10,IF(AND(ISNUMBER('Control Sample Data'!C87),'Control Sample Data'!C87&lt;37,'Control Sample Data'!C87&gt;0),'Control Sample Data'!C87,37),"")</f>
        <v>37</v>
      </c>
      <c r="D87" s="70">
        <f>IF(SUM('Control Sample Data'!D$3:D$98)&gt;10,IF(AND(ISNUMBER('Control Sample Data'!D87),'Control Sample Data'!D87&lt;37,'Control Sample Data'!D87&gt;0),'Control Sample Data'!D87,37),"")</f>
        <v>37</v>
      </c>
      <c r="E87" s="70">
        <f>IF(SUM('Control Sample Data'!E$3:E$98)&gt;10,IF(AND(ISNUMBER('Control Sample Data'!E87),'Control Sample Data'!E87&lt;37,'Control Sample Data'!E87&gt;0),'Control Sample Data'!E87,37),"")</f>
        <v>37</v>
      </c>
      <c r="F87" s="70" t="str">
        <f>IF(SUM('Control Sample Data'!F$3:F$98)&gt;10,IF(AND(ISNUMBER('Control Sample Data'!F87),'Control Sample Data'!F87&lt;37,'Control Sample Data'!F87&gt;0),'Control Sample Data'!F87,37),"")</f>
        <v/>
      </c>
      <c r="G87" s="70" t="str">
        <f>IF(SUM('Control Sample Data'!G$3:G$98)&gt;10,IF(AND(ISNUMBER('Control Sample Data'!G87),'Control Sample Data'!G87&lt;37,'Control Sample Data'!G87&gt;0),'Control Sample Data'!G87,37),"")</f>
        <v/>
      </c>
      <c r="H87" s="70" t="str">
        <f>IF(SUM('Control Sample Data'!H$3:H$98)&gt;10,IF(AND(ISNUMBER('Control Sample Data'!H87),'Control Sample Data'!H87&lt;37,'Control Sample Data'!H87&gt;0),'Control Sample Data'!H87,37),"")</f>
        <v/>
      </c>
      <c r="I87" s="70" t="str">
        <f>IF(SUM('Control Sample Data'!I$3:I$98)&gt;10,IF(AND(ISNUMBER('Control Sample Data'!I87),'Control Sample Data'!I87&lt;37,'Control Sample Data'!I87&gt;0),'Control Sample Data'!I87,37),"")</f>
        <v/>
      </c>
      <c r="J87" s="70" t="str">
        <f>IF(SUM('Control Sample Data'!J$3:J$98)&gt;10,IF(AND(ISNUMBER('Control Sample Data'!J87),'Control Sample Data'!J87&lt;37,'Control Sample Data'!J87&gt;0),'Control Sample Data'!J87,37),"")</f>
        <v/>
      </c>
      <c r="K87" s="70" t="str">
        <f>IF(SUM('Control Sample Data'!K$3:K$98)&gt;10,IF(AND(ISNUMBER('Control Sample Data'!K87),'Control Sample Data'!K87&lt;37,'Control Sample Data'!K87&gt;0),'Control Sample Data'!K87,37),"")</f>
        <v/>
      </c>
      <c r="L87" s="70" t="str">
        <f>IF(SUM('Control Sample Data'!L$3:L$98)&gt;10,IF(AND(ISNUMBER('Control Sample Data'!L87),'Control Sample Data'!L87&lt;37,'Control Sample Data'!L87&gt;0),'Control Sample Data'!L87,37),"")</f>
        <v/>
      </c>
      <c r="M87" s="54">
        <f>IF(ISERROR(AVERAGE(Calculations!C87:L87)),"",AVERAGE(Calculations!C87:L87))</f>
        <v>37</v>
      </c>
      <c r="N87" s="54">
        <f>IF(ISERROR(STDEV(Calculations!C87:L87)),"",IF(COUNT(Calculations!C87:L87)&lt;3,"N/A",STDEV(Calculations!C87:L87)))</f>
        <v>0</v>
      </c>
      <c r="O87" s="75" t="s">
        <v>84</v>
      </c>
      <c r="P87" s="72" t="str">
        <f>'Array Table'!B86</f>
        <v>mecA</v>
      </c>
      <c r="Q87" s="70">
        <f>IF(SUM('Test Sample Data'!C$3:C$98)&gt;10,IF(AND(ISNUMBER('Test Sample Data'!C87),'Test Sample Data'!C87&lt;37,'Test Sample Data'!C87&gt;0),'Test Sample Data'!C87,37),"")</f>
        <v>37</v>
      </c>
      <c r="R87" s="70" t="str">
        <f>IF(SUM('Test Sample Data'!D$3:D$98)&gt;10,IF(AND(ISNUMBER('Test Sample Data'!D87),'Test Sample Data'!D87&lt;37,'Test Sample Data'!D87&gt;0),'Test Sample Data'!D87,37),"")</f>
        <v/>
      </c>
      <c r="S87" s="70" t="str">
        <f>IF(SUM('Test Sample Data'!E$3:E$98)&gt;10,IF(AND(ISNUMBER('Test Sample Data'!E87),'Test Sample Data'!E87&lt;37,'Test Sample Data'!E87&gt;0),'Test Sample Data'!E87,37),"")</f>
        <v/>
      </c>
      <c r="T87" s="70" t="str">
        <f>IF(SUM('Test Sample Data'!F$3:F$98)&gt;10,IF(AND(ISNUMBER('Test Sample Data'!F87),'Test Sample Data'!F87&lt;37,'Test Sample Data'!F87&gt;0),'Test Sample Data'!F87,37),"")</f>
        <v/>
      </c>
      <c r="U87" s="70" t="str">
        <f>IF(SUM('Test Sample Data'!G$3:G$98)&gt;10,IF(AND(ISNUMBER('Test Sample Data'!G87),'Test Sample Data'!G87&lt;37,'Test Sample Data'!G87&gt;0),'Test Sample Data'!G87,37),"")</f>
        <v/>
      </c>
      <c r="V87" s="70" t="str">
        <f>IF(SUM('Test Sample Data'!H$3:H$98)&gt;10,IF(AND(ISNUMBER('Test Sample Data'!H87),'Test Sample Data'!H87&lt;37,'Test Sample Data'!H87&gt;0),'Test Sample Data'!H87,37),"")</f>
        <v/>
      </c>
      <c r="W87" s="70" t="str">
        <f>IF(SUM('Test Sample Data'!I$3:I$98)&gt;10,IF(AND(ISNUMBER('Test Sample Data'!I87),'Test Sample Data'!I87&lt;37,'Test Sample Data'!I87&gt;0),'Test Sample Data'!I87,37),"")</f>
        <v/>
      </c>
      <c r="X87" s="70" t="str">
        <f>IF(SUM('Test Sample Data'!J$3:J$98)&gt;10,IF(AND(ISNUMBER('Test Sample Data'!J87),'Test Sample Data'!J87&lt;37,'Test Sample Data'!J87&gt;0),'Test Sample Data'!J87,37),"")</f>
        <v/>
      </c>
      <c r="Y87" s="70" t="str">
        <f>IF(SUM('Test Sample Data'!K$3:K$98)&gt;10,IF(AND(ISNUMBER('Test Sample Data'!K87),'Test Sample Data'!K87&lt;37,'Test Sample Data'!K87&gt;0),'Test Sample Data'!K87,37),"")</f>
        <v/>
      </c>
      <c r="Z87" s="70" t="str">
        <f>IF(SUM('Test Sample Data'!L$3:L$98)&gt;10,IF(AND(ISNUMBER('Test Sample Data'!L87),'Test Sample Data'!L87&lt;37,'Test Sample Data'!L87&gt;0),'Test Sample Data'!L87,37),"")</f>
        <v/>
      </c>
      <c r="AA87" s="54">
        <f>IF(ISERROR(AVERAGE(Calculations!Q87:Z87)),"",AVERAGE(Calculations!Q87:Z87))</f>
        <v>37</v>
      </c>
      <c r="AB87" s="54" t="str">
        <f>IF(ISERROR(STDEV(Calculations!Q87:Z87)),"",IF(COUNT(Calculations!Q87:Z87)&lt;3,"N/A",STDEV(Calculations!Q87:Z87)))</f>
        <v/>
      </c>
      <c r="AC87" s="75" t="s">
        <v>84</v>
      </c>
      <c r="AD87" s="72" t="str">
        <f>'Array Table'!B86</f>
        <v>mecA</v>
      </c>
      <c r="AE87" s="70">
        <f t="shared" si="27"/>
        <v>8.8333333333333321</v>
      </c>
      <c r="AF87" s="70">
        <f t="shared" si="28"/>
        <v>6.8333333333333321</v>
      </c>
      <c r="AG87" s="70">
        <f t="shared" si="29"/>
        <v>9.1666666666666679</v>
      </c>
      <c r="AH87" s="70" t="str">
        <f t="shared" si="30"/>
        <v/>
      </c>
      <c r="AI87" s="70" t="str">
        <f t="shared" si="31"/>
        <v/>
      </c>
      <c r="AJ87" s="70" t="str">
        <f t="shared" si="32"/>
        <v/>
      </c>
      <c r="AK87" s="70" t="str">
        <f t="shared" si="33"/>
        <v/>
      </c>
      <c r="AL87" s="70" t="str">
        <f t="shared" si="34"/>
        <v/>
      </c>
      <c r="AM87" s="70" t="str">
        <f t="shared" si="35"/>
        <v/>
      </c>
      <c r="AN87" s="70" t="str">
        <f t="shared" si="36"/>
        <v/>
      </c>
      <c r="AO87" s="70">
        <f t="shared" si="38"/>
        <v>8.2777777777777768</v>
      </c>
      <c r="AP87" s="75" t="s">
        <v>84</v>
      </c>
      <c r="AQ87" s="70">
        <f t="shared" si="39"/>
        <v>6.1699999999999982</v>
      </c>
      <c r="AR87" s="70" t="str">
        <f t="shared" si="40"/>
        <v/>
      </c>
      <c r="AS87" s="70" t="str">
        <f t="shared" si="41"/>
        <v/>
      </c>
      <c r="AT87" s="70" t="str">
        <f t="shared" si="42"/>
        <v/>
      </c>
      <c r="AU87" s="70" t="str">
        <f t="shared" si="43"/>
        <v/>
      </c>
      <c r="AV87" s="70" t="str">
        <f t="shared" si="44"/>
        <v/>
      </c>
      <c r="AW87" s="70" t="str">
        <f t="shared" si="45"/>
        <v/>
      </c>
      <c r="AX87" s="70" t="str">
        <f t="shared" si="46"/>
        <v/>
      </c>
      <c r="AY87" s="70" t="str">
        <f t="shared" si="47"/>
        <v/>
      </c>
      <c r="AZ87" s="70" t="str">
        <f t="shared" si="48"/>
        <v/>
      </c>
      <c r="BA87" s="70">
        <f t="shared" si="49"/>
        <v>6.1699999999999982</v>
      </c>
      <c r="BB87" s="75" t="s">
        <v>84</v>
      </c>
      <c r="BC87" s="72" t="str">
        <f>'Array Table'!B86</f>
        <v>mecA</v>
      </c>
      <c r="BD87" s="73">
        <f t="shared" si="52"/>
        <v>4.3102686066986955</v>
      </c>
      <c r="BE87" s="74">
        <f t="shared" si="50"/>
        <v>4.3102686066986955</v>
      </c>
      <c r="BF87" s="73">
        <f t="shared" ref="BF87:BF92" si="53">LOG(BE87,10)</f>
        <v>0.63450433530508044</v>
      </c>
    </row>
    <row r="88" spans="1:58" x14ac:dyDescent="0.25">
      <c r="A88" s="75" t="s">
        <v>85</v>
      </c>
      <c r="B88" s="72" t="str">
        <f>'Array Table'!B87</f>
        <v>lukF</v>
      </c>
      <c r="C88" s="70">
        <f>IF(SUM('Control Sample Data'!C$3:C$98)&gt;10,IF(AND(ISNUMBER('Control Sample Data'!C88),'Control Sample Data'!C88&lt;37,'Control Sample Data'!C88&gt;0),'Control Sample Data'!C88,37),"")</f>
        <v>37</v>
      </c>
      <c r="D88" s="70">
        <f>IF(SUM('Control Sample Data'!D$3:D$98)&gt;10,IF(AND(ISNUMBER('Control Sample Data'!D88),'Control Sample Data'!D88&lt;37,'Control Sample Data'!D88&gt;0),'Control Sample Data'!D88,37),"")</f>
        <v>37</v>
      </c>
      <c r="E88" s="70">
        <f>IF(SUM('Control Sample Data'!E$3:E$98)&gt;10,IF(AND(ISNUMBER('Control Sample Data'!E88),'Control Sample Data'!E88&lt;37,'Control Sample Data'!E88&gt;0),'Control Sample Data'!E88,37),"")</f>
        <v>37</v>
      </c>
      <c r="F88" s="70" t="str">
        <f>IF(SUM('Control Sample Data'!F$3:F$98)&gt;10,IF(AND(ISNUMBER('Control Sample Data'!F88),'Control Sample Data'!F88&lt;37,'Control Sample Data'!F88&gt;0),'Control Sample Data'!F88,37),"")</f>
        <v/>
      </c>
      <c r="G88" s="70" t="str">
        <f>IF(SUM('Control Sample Data'!G$3:G$98)&gt;10,IF(AND(ISNUMBER('Control Sample Data'!G88),'Control Sample Data'!G88&lt;37,'Control Sample Data'!G88&gt;0),'Control Sample Data'!G88,37),"")</f>
        <v/>
      </c>
      <c r="H88" s="70" t="str">
        <f>IF(SUM('Control Sample Data'!H$3:H$98)&gt;10,IF(AND(ISNUMBER('Control Sample Data'!H88),'Control Sample Data'!H88&lt;37,'Control Sample Data'!H88&gt;0),'Control Sample Data'!H88,37),"")</f>
        <v/>
      </c>
      <c r="I88" s="70" t="str">
        <f>IF(SUM('Control Sample Data'!I$3:I$98)&gt;10,IF(AND(ISNUMBER('Control Sample Data'!I88),'Control Sample Data'!I88&lt;37,'Control Sample Data'!I88&gt;0),'Control Sample Data'!I88,37),"")</f>
        <v/>
      </c>
      <c r="J88" s="70" t="str">
        <f>IF(SUM('Control Sample Data'!J$3:J$98)&gt;10,IF(AND(ISNUMBER('Control Sample Data'!J88),'Control Sample Data'!J88&lt;37,'Control Sample Data'!J88&gt;0),'Control Sample Data'!J88,37),"")</f>
        <v/>
      </c>
      <c r="K88" s="70" t="str">
        <f>IF(SUM('Control Sample Data'!K$3:K$98)&gt;10,IF(AND(ISNUMBER('Control Sample Data'!K88),'Control Sample Data'!K88&lt;37,'Control Sample Data'!K88&gt;0),'Control Sample Data'!K88,37),"")</f>
        <v/>
      </c>
      <c r="L88" s="70" t="str">
        <f>IF(SUM('Control Sample Data'!L$3:L$98)&gt;10,IF(AND(ISNUMBER('Control Sample Data'!L88),'Control Sample Data'!L88&lt;37,'Control Sample Data'!L88&gt;0),'Control Sample Data'!L88,37),"")</f>
        <v/>
      </c>
      <c r="M88" s="54">
        <f>IF(ISERROR(AVERAGE(Calculations!C88:L88)),"",AVERAGE(Calculations!C88:L88))</f>
        <v>37</v>
      </c>
      <c r="N88" s="54">
        <f>IF(ISERROR(STDEV(Calculations!C88:L88)),"",IF(COUNT(Calculations!C88:L88)&lt;3,"N/A",STDEV(Calculations!C88:L88)))</f>
        <v>0</v>
      </c>
      <c r="O88" s="75" t="s">
        <v>85</v>
      </c>
      <c r="P88" s="72" t="str">
        <f>'Array Table'!B87</f>
        <v>lukF</v>
      </c>
      <c r="Q88" s="70">
        <f>IF(SUM('Test Sample Data'!C$3:C$98)&gt;10,IF(AND(ISNUMBER('Test Sample Data'!C88),'Test Sample Data'!C88&lt;37,'Test Sample Data'!C88&gt;0),'Test Sample Data'!C88,37),"")</f>
        <v>37</v>
      </c>
      <c r="R88" s="70" t="str">
        <f>IF(SUM('Test Sample Data'!D$3:D$98)&gt;10,IF(AND(ISNUMBER('Test Sample Data'!D88),'Test Sample Data'!D88&lt;37,'Test Sample Data'!D88&gt;0),'Test Sample Data'!D88,37),"")</f>
        <v/>
      </c>
      <c r="S88" s="70" t="str">
        <f>IF(SUM('Test Sample Data'!E$3:E$98)&gt;10,IF(AND(ISNUMBER('Test Sample Data'!E88),'Test Sample Data'!E88&lt;37,'Test Sample Data'!E88&gt;0),'Test Sample Data'!E88,37),"")</f>
        <v/>
      </c>
      <c r="T88" s="70" t="str">
        <f>IF(SUM('Test Sample Data'!F$3:F$98)&gt;10,IF(AND(ISNUMBER('Test Sample Data'!F88),'Test Sample Data'!F88&lt;37,'Test Sample Data'!F88&gt;0),'Test Sample Data'!F88,37),"")</f>
        <v/>
      </c>
      <c r="U88" s="70" t="str">
        <f>IF(SUM('Test Sample Data'!G$3:G$98)&gt;10,IF(AND(ISNUMBER('Test Sample Data'!G88),'Test Sample Data'!G88&lt;37,'Test Sample Data'!G88&gt;0),'Test Sample Data'!G88,37),"")</f>
        <v/>
      </c>
      <c r="V88" s="70" t="str">
        <f>IF(SUM('Test Sample Data'!H$3:H$98)&gt;10,IF(AND(ISNUMBER('Test Sample Data'!H88),'Test Sample Data'!H88&lt;37,'Test Sample Data'!H88&gt;0),'Test Sample Data'!H88,37),"")</f>
        <v/>
      </c>
      <c r="W88" s="70" t="str">
        <f>IF(SUM('Test Sample Data'!I$3:I$98)&gt;10,IF(AND(ISNUMBER('Test Sample Data'!I88),'Test Sample Data'!I88&lt;37,'Test Sample Data'!I88&gt;0),'Test Sample Data'!I88,37),"")</f>
        <v/>
      </c>
      <c r="X88" s="70" t="str">
        <f>IF(SUM('Test Sample Data'!J$3:J$98)&gt;10,IF(AND(ISNUMBER('Test Sample Data'!J88),'Test Sample Data'!J88&lt;37,'Test Sample Data'!J88&gt;0),'Test Sample Data'!J88,37),"")</f>
        <v/>
      </c>
      <c r="Y88" s="70" t="str">
        <f>IF(SUM('Test Sample Data'!K$3:K$98)&gt;10,IF(AND(ISNUMBER('Test Sample Data'!K88),'Test Sample Data'!K88&lt;37,'Test Sample Data'!K88&gt;0),'Test Sample Data'!K88,37),"")</f>
        <v/>
      </c>
      <c r="Z88" s="70" t="str">
        <f>IF(SUM('Test Sample Data'!L$3:L$98)&gt;10,IF(AND(ISNUMBER('Test Sample Data'!L88),'Test Sample Data'!L88&lt;37,'Test Sample Data'!L88&gt;0),'Test Sample Data'!L88,37),"")</f>
        <v/>
      </c>
      <c r="AA88" s="54">
        <f>IF(ISERROR(AVERAGE(Calculations!Q88:Z88)),"",AVERAGE(Calculations!Q88:Z88))</f>
        <v>37</v>
      </c>
      <c r="AB88" s="54" t="str">
        <f>IF(ISERROR(STDEV(Calculations!Q88:Z88)),"",IF(COUNT(Calculations!Q88:Z88)&lt;3,"N/A",STDEV(Calculations!Q88:Z88)))</f>
        <v/>
      </c>
      <c r="AC88" s="75" t="s">
        <v>85</v>
      </c>
      <c r="AD88" s="72" t="str">
        <f>'Array Table'!B87</f>
        <v>lukF</v>
      </c>
      <c r="AE88" s="70">
        <f t="shared" si="27"/>
        <v>8.8333333333333321</v>
      </c>
      <c r="AF88" s="70">
        <f t="shared" si="28"/>
        <v>6.8333333333333321</v>
      </c>
      <c r="AG88" s="70">
        <f t="shared" si="29"/>
        <v>9.1666666666666679</v>
      </c>
      <c r="AH88" s="70" t="str">
        <f t="shared" si="30"/>
        <v/>
      </c>
      <c r="AI88" s="70" t="str">
        <f t="shared" si="31"/>
        <v/>
      </c>
      <c r="AJ88" s="70" t="str">
        <f t="shared" si="32"/>
        <v/>
      </c>
      <c r="AK88" s="70" t="str">
        <f t="shared" si="33"/>
        <v/>
      </c>
      <c r="AL88" s="70" t="str">
        <f t="shared" si="34"/>
        <v/>
      </c>
      <c r="AM88" s="70" t="str">
        <f t="shared" si="35"/>
        <v/>
      </c>
      <c r="AN88" s="70" t="str">
        <f t="shared" si="36"/>
        <v/>
      </c>
      <c r="AO88" s="70">
        <f t="shared" si="38"/>
        <v>8.2777777777777768</v>
      </c>
      <c r="AP88" s="75" t="s">
        <v>85</v>
      </c>
      <c r="AQ88" s="70">
        <f t="shared" si="39"/>
        <v>6.1699999999999982</v>
      </c>
      <c r="AR88" s="70" t="str">
        <f t="shared" si="40"/>
        <v/>
      </c>
      <c r="AS88" s="70" t="str">
        <f t="shared" si="41"/>
        <v/>
      </c>
      <c r="AT88" s="70" t="str">
        <f t="shared" si="42"/>
        <v/>
      </c>
      <c r="AU88" s="70" t="str">
        <f t="shared" si="43"/>
        <v/>
      </c>
      <c r="AV88" s="70" t="str">
        <f t="shared" si="44"/>
        <v/>
      </c>
      <c r="AW88" s="70" t="str">
        <f t="shared" si="45"/>
        <v/>
      </c>
      <c r="AX88" s="70" t="str">
        <f t="shared" si="46"/>
        <v/>
      </c>
      <c r="AY88" s="70" t="str">
        <f t="shared" si="47"/>
        <v/>
      </c>
      <c r="AZ88" s="70" t="str">
        <f t="shared" si="48"/>
        <v/>
      </c>
      <c r="BA88" s="70">
        <f t="shared" si="49"/>
        <v>6.1699999999999982</v>
      </c>
      <c r="BB88" s="75" t="s">
        <v>85</v>
      </c>
      <c r="BC88" s="72" t="str">
        <f>'Array Table'!B87</f>
        <v>lukF</v>
      </c>
      <c r="BD88" s="73">
        <f t="shared" si="52"/>
        <v>4.3102686066986955</v>
      </c>
      <c r="BE88" s="74">
        <f t="shared" si="50"/>
        <v>4.3102686066986955</v>
      </c>
      <c r="BF88" s="73">
        <f t="shared" si="53"/>
        <v>0.63450433530508044</v>
      </c>
    </row>
    <row r="89" spans="1:58" x14ac:dyDescent="0.25">
      <c r="A89" s="75" t="s">
        <v>100</v>
      </c>
      <c r="B89" s="72" t="str">
        <f>'Array Table'!B88</f>
        <v>spa</v>
      </c>
      <c r="C89" s="70">
        <f>IF(SUM('Control Sample Data'!C$3:C$98)&gt;10,IF(AND(ISNUMBER('Control Sample Data'!C89),'Control Sample Data'!C89&lt;37,'Control Sample Data'!C89&gt;0),'Control Sample Data'!C89,37),"")</f>
        <v>26</v>
      </c>
      <c r="D89" s="70">
        <f>IF(SUM('Control Sample Data'!D$3:D$98)&gt;10,IF(AND(ISNUMBER('Control Sample Data'!D89),'Control Sample Data'!D89&lt;37,'Control Sample Data'!D89&gt;0),'Control Sample Data'!D89,37),"")</f>
        <v>28</v>
      </c>
      <c r="E89" s="70">
        <f>IF(SUM('Control Sample Data'!E$3:E$98)&gt;10,IF(AND(ISNUMBER('Control Sample Data'!E89),'Control Sample Data'!E89&lt;37,'Control Sample Data'!E89&gt;0),'Control Sample Data'!E89,37),"")</f>
        <v>26</v>
      </c>
      <c r="F89" s="70" t="str">
        <f>IF(SUM('Control Sample Data'!F$3:F$98)&gt;10,IF(AND(ISNUMBER('Control Sample Data'!F89),'Control Sample Data'!F89&lt;37,'Control Sample Data'!F89&gt;0),'Control Sample Data'!F89,37),"")</f>
        <v/>
      </c>
      <c r="G89" s="70" t="str">
        <f>IF(SUM('Control Sample Data'!G$3:G$98)&gt;10,IF(AND(ISNUMBER('Control Sample Data'!G89),'Control Sample Data'!G89&lt;37,'Control Sample Data'!G89&gt;0),'Control Sample Data'!G89,37),"")</f>
        <v/>
      </c>
      <c r="H89" s="70" t="str">
        <f>IF(SUM('Control Sample Data'!H$3:H$98)&gt;10,IF(AND(ISNUMBER('Control Sample Data'!H89),'Control Sample Data'!H89&lt;37,'Control Sample Data'!H89&gt;0),'Control Sample Data'!H89,37),"")</f>
        <v/>
      </c>
      <c r="I89" s="70" t="str">
        <f>IF(SUM('Control Sample Data'!I$3:I$98)&gt;10,IF(AND(ISNUMBER('Control Sample Data'!I89),'Control Sample Data'!I89&lt;37,'Control Sample Data'!I89&gt;0),'Control Sample Data'!I89,37),"")</f>
        <v/>
      </c>
      <c r="J89" s="70" t="str">
        <f>IF(SUM('Control Sample Data'!J$3:J$98)&gt;10,IF(AND(ISNUMBER('Control Sample Data'!J89),'Control Sample Data'!J89&lt;37,'Control Sample Data'!J89&gt;0),'Control Sample Data'!J89,37),"")</f>
        <v/>
      </c>
      <c r="K89" s="70" t="str">
        <f>IF(SUM('Control Sample Data'!K$3:K$98)&gt;10,IF(AND(ISNUMBER('Control Sample Data'!K89),'Control Sample Data'!K89&lt;37,'Control Sample Data'!K89&gt;0),'Control Sample Data'!K89,37),"")</f>
        <v/>
      </c>
      <c r="L89" s="70" t="str">
        <f>IF(SUM('Control Sample Data'!L$3:L$98)&gt;10,IF(AND(ISNUMBER('Control Sample Data'!L89),'Control Sample Data'!L89&lt;37,'Control Sample Data'!L89&gt;0),'Control Sample Data'!L89,37),"")</f>
        <v/>
      </c>
      <c r="M89" s="54">
        <f>IF(ISERROR(AVERAGE(Calculations!C89:L89)),"",AVERAGE(Calculations!C89:L89))</f>
        <v>26.666666666666668</v>
      </c>
      <c r="N89" s="54">
        <f>IF(ISERROR(STDEV(Calculations!C89:L89)),"",IF(COUNT(Calculations!C89:L89)&lt;3,"N/A",STDEV(Calculations!C89:L89)))</f>
        <v>1.1547005383792515</v>
      </c>
      <c r="O89" s="75" t="s">
        <v>100</v>
      </c>
      <c r="P89" s="72" t="str">
        <f>'Array Table'!B88</f>
        <v>spa</v>
      </c>
      <c r="Q89" s="70">
        <f>IF(SUM('Test Sample Data'!C$3:C$98)&gt;10,IF(AND(ISNUMBER('Test Sample Data'!C89),'Test Sample Data'!C89&lt;37,'Test Sample Data'!C89&gt;0),'Test Sample Data'!C89,37),"")</f>
        <v>33.51</v>
      </c>
      <c r="R89" s="70" t="str">
        <f>IF(SUM('Test Sample Data'!D$3:D$98)&gt;10,IF(AND(ISNUMBER('Test Sample Data'!D89),'Test Sample Data'!D89&lt;37,'Test Sample Data'!D89&gt;0),'Test Sample Data'!D89,37),"")</f>
        <v/>
      </c>
      <c r="S89" s="70" t="str">
        <f>IF(SUM('Test Sample Data'!E$3:E$98)&gt;10,IF(AND(ISNUMBER('Test Sample Data'!E89),'Test Sample Data'!E89&lt;37,'Test Sample Data'!E89&gt;0),'Test Sample Data'!E89,37),"")</f>
        <v/>
      </c>
      <c r="T89" s="70" t="str">
        <f>IF(SUM('Test Sample Data'!F$3:F$98)&gt;10,IF(AND(ISNUMBER('Test Sample Data'!F89),'Test Sample Data'!F89&lt;37,'Test Sample Data'!F89&gt;0),'Test Sample Data'!F89,37),"")</f>
        <v/>
      </c>
      <c r="U89" s="70" t="str">
        <f>IF(SUM('Test Sample Data'!G$3:G$98)&gt;10,IF(AND(ISNUMBER('Test Sample Data'!G89),'Test Sample Data'!G89&lt;37,'Test Sample Data'!G89&gt;0),'Test Sample Data'!G89,37),"")</f>
        <v/>
      </c>
      <c r="V89" s="70" t="str">
        <f>IF(SUM('Test Sample Data'!H$3:H$98)&gt;10,IF(AND(ISNUMBER('Test Sample Data'!H89),'Test Sample Data'!H89&lt;37,'Test Sample Data'!H89&gt;0),'Test Sample Data'!H89,37),"")</f>
        <v/>
      </c>
      <c r="W89" s="70" t="str">
        <f>IF(SUM('Test Sample Data'!I$3:I$98)&gt;10,IF(AND(ISNUMBER('Test Sample Data'!I89),'Test Sample Data'!I89&lt;37,'Test Sample Data'!I89&gt;0),'Test Sample Data'!I89,37),"")</f>
        <v/>
      </c>
      <c r="X89" s="70" t="str">
        <f>IF(SUM('Test Sample Data'!J$3:J$98)&gt;10,IF(AND(ISNUMBER('Test Sample Data'!J89),'Test Sample Data'!J89&lt;37,'Test Sample Data'!J89&gt;0),'Test Sample Data'!J89,37),"")</f>
        <v/>
      </c>
      <c r="Y89" s="70" t="str">
        <f>IF(SUM('Test Sample Data'!K$3:K$98)&gt;10,IF(AND(ISNUMBER('Test Sample Data'!K89),'Test Sample Data'!K89&lt;37,'Test Sample Data'!K89&gt;0),'Test Sample Data'!K89,37),"")</f>
        <v/>
      </c>
      <c r="Z89" s="70" t="str">
        <f>IF(SUM('Test Sample Data'!L$3:L$98)&gt;10,IF(AND(ISNUMBER('Test Sample Data'!L89),'Test Sample Data'!L89&lt;37,'Test Sample Data'!L89&gt;0),'Test Sample Data'!L89,37),"")</f>
        <v/>
      </c>
      <c r="AA89" s="54">
        <f>IF(ISERROR(AVERAGE(Calculations!Q89:Z89)),"",AVERAGE(Calculations!Q89:Z89))</f>
        <v>33.51</v>
      </c>
      <c r="AB89" s="54" t="str">
        <f>IF(ISERROR(STDEV(Calculations!Q89:Z89)),"",IF(COUNT(Calculations!Q89:Z89)&lt;3,"N/A",STDEV(Calculations!Q89:Z89)))</f>
        <v/>
      </c>
      <c r="AC89" s="75" t="s">
        <v>100</v>
      </c>
      <c r="AD89" s="72" t="str">
        <f>'Array Table'!B88</f>
        <v>spa</v>
      </c>
      <c r="AE89" s="70">
        <f t="shared" si="27"/>
        <v>-2.1666666666666679</v>
      </c>
      <c r="AF89" s="70">
        <f t="shared" si="28"/>
        <v>-2.1666666666666679</v>
      </c>
      <c r="AG89" s="70">
        <f t="shared" si="29"/>
        <v>-1.8333333333333321</v>
      </c>
      <c r="AH89" s="70" t="str">
        <f t="shared" si="30"/>
        <v/>
      </c>
      <c r="AI89" s="70" t="str">
        <f t="shared" si="31"/>
        <v/>
      </c>
      <c r="AJ89" s="70" t="str">
        <f t="shared" si="32"/>
        <v/>
      </c>
      <c r="AK89" s="70" t="str">
        <f t="shared" si="33"/>
        <v/>
      </c>
      <c r="AL89" s="70" t="str">
        <f t="shared" si="34"/>
        <v/>
      </c>
      <c r="AM89" s="70" t="str">
        <f t="shared" si="35"/>
        <v/>
      </c>
      <c r="AN89" s="70" t="str">
        <f t="shared" si="36"/>
        <v/>
      </c>
      <c r="AO89" s="70">
        <f t="shared" si="38"/>
        <v>-2.0555555555555558</v>
      </c>
      <c r="AP89" s="75" t="s">
        <v>100</v>
      </c>
      <c r="AQ89" s="70">
        <f t="shared" si="39"/>
        <v>2.6799999999999962</v>
      </c>
      <c r="AR89" s="70" t="str">
        <f t="shared" si="40"/>
        <v/>
      </c>
      <c r="AS89" s="70" t="str">
        <f t="shared" si="41"/>
        <v/>
      </c>
      <c r="AT89" s="70" t="str">
        <f t="shared" si="42"/>
        <v/>
      </c>
      <c r="AU89" s="70" t="str">
        <f t="shared" si="43"/>
        <v/>
      </c>
      <c r="AV89" s="70" t="str">
        <f t="shared" si="44"/>
        <v/>
      </c>
      <c r="AW89" s="70" t="str">
        <f t="shared" si="45"/>
        <v/>
      </c>
      <c r="AX89" s="70" t="str">
        <f t="shared" si="46"/>
        <v/>
      </c>
      <c r="AY89" s="70" t="str">
        <f t="shared" si="47"/>
        <v/>
      </c>
      <c r="AZ89" s="70" t="str">
        <f t="shared" si="48"/>
        <v/>
      </c>
      <c r="BA89" s="70">
        <f t="shared" si="49"/>
        <v>2.6799999999999962</v>
      </c>
      <c r="BB89" s="75" t="s">
        <v>100</v>
      </c>
      <c r="BC89" s="72" t="str">
        <f>'Array Table'!B88</f>
        <v>spa</v>
      </c>
      <c r="BD89" s="73">
        <f t="shared" si="52"/>
        <v>-26.64061635139878</v>
      </c>
      <c r="BE89" s="74">
        <f t="shared" si="50"/>
        <v>3.7536669077383955E-2</v>
      </c>
      <c r="BF89" s="73">
        <f t="shared" si="53"/>
        <v>-1.4255442683554296</v>
      </c>
    </row>
    <row r="90" spans="1:58" x14ac:dyDescent="0.25">
      <c r="A90" s="75" t="s">
        <v>101</v>
      </c>
      <c r="B90" s="72" t="str">
        <f>'Array Table'!B89</f>
        <v>Pan Bacteria 1</v>
      </c>
      <c r="C90" s="70">
        <f>IF(SUM('Control Sample Data'!C$3:C$98)&gt;10,IF(AND(ISNUMBER('Control Sample Data'!C90),'Control Sample Data'!C90&lt;37,'Control Sample Data'!C90&gt;0),'Control Sample Data'!C90,37),"")</f>
        <v>26</v>
      </c>
      <c r="D90" s="70">
        <f>IF(SUM('Control Sample Data'!D$3:D$98)&gt;10,IF(AND(ISNUMBER('Control Sample Data'!D90),'Control Sample Data'!D90&lt;37,'Control Sample Data'!D90&gt;0),'Control Sample Data'!D90,37),"")</f>
        <v>28</v>
      </c>
      <c r="E90" s="70">
        <f>IF(SUM('Control Sample Data'!E$3:E$98)&gt;10,IF(AND(ISNUMBER('Control Sample Data'!E90),'Control Sample Data'!E90&lt;37,'Control Sample Data'!E90&gt;0),'Control Sample Data'!E90,37),"")</f>
        <v>25</v>
      </c>
      <c r="F90" s="70" t="str">
        <f>IF(SUM('Control Sample Data'!F$3:F$98)&gt;10,IF(AND(ISNUMBER('Control Sample Data'!F90),'Control Sample Data'!F90&lt;37,'Control Sample Data'!F90&gt;0),'Control Sample Data'!F90,37),"")</f>
        <v/>
      </c>
      <c r="G90" s="70" t="str">
        <f>IF(SUM('Control Sample Data'!G$3:G$98)&gt;10,IF(AND(ISNUMBER('Control Sample Data'!G90),'Control Sample Data'!G90&lt;37,'Control Sample Data'!G90&gt;0),'Control Sample Data'!G90,37),"")</f>
        <v/>
      </c>
      <c r="H90" s="70" t="str">
        <f>IF(SUM('Control Sample Data'!H$3:H$98)&gt;10,IF(AND(ISNUMBER('Control Sample Data'!H90),'Control Sample Data'!H90&lt;37,'Control Sample Data'!H90&gt;0),'Control Sample Data'!H90,37),"")</f>
        <v/>
      </c>
      <c r="I90" s="70" t="str">
        <f>IF(SUM('Control Sample Data'!I$3:I$98)&gt;10,IF(AND(ISNUMBER('Control Sample Data'!I90),'Control Sample Data'!I90&lt;37,'Control Sample Data'!I90&gt;0),'Control Sample Data'!I90,37),"")</f>
        <v/>
      </c>
      <c r="J90" s="70" t="str">
        <f>IF(SUM('Control Sample Data'!J$3:J$98)&gt;10,IF(AND(ISNUMBER('Control Sample Data'!J90),'Control Sample Data'!J90&lt;37,'Control Sample Data'!J90&gt;0),'Control Sample Data'!J90,37),"")</f>
        <v/>
      </c>
      <c r="K90" s="70" t="str">
        <f>IF(SUM('Control Sample Data'!K$3:K$98)&gt;10,IF(AND(ISNUMBER('Control Sample Data'!K90),'Control Sample Data'!K90&lt;37,'Control Sample Data'!K90&gt;0),'Control Sample Data'!K90,37),"")</f>
        <v/>
      </c>
      <c r="L90" s="70" t="str">
        <f>IF(SUM('Control Sample Data'!L$3:L$98)&gt;10,IF(AND(ISNUMBER('Control Sample Data'!L90),'Control Sample Data'!L90&lt;37,'Control Sample Data'!L90&gt;0),'Control Sample Data'!L90,37),"")</f>
        <v/>
      </c>
      <c r="M90" s="54">
        <f>IF(ISERROR(AVERAGE(Calculations!C90:L90)),"",AVERAGE(Calculations!C90:L90))</f>
        <v>26.333333333333332</v>
      </c>
      <c r="N90" s="54">
        <f>IF(ISERROR(STDEV(Calculations!C90:L90)),"",IF(COUNT(Calculations!C90:L90)&lt;3,"N/A",STDEV(Calculations!C90:L90)))</f>
        <v>1.5275252316519465</v>
      </c>
      <c r="O90" s="75" t="s">
        <v>101</v>
      </c>
      <c r="P90" s="72" t="str">
        <f>'Array Table'!B89</f>
        <v>Pan Bacteria 1</v>
      </c>
      <c r="Q90" s="70">
        <f>IF(SUM('Test Sample Data'!C$3:C$98)&gt;10,IF(AND(ISNUMBER('Test Sample Data'!C90),'Test Sample Data'!C90&lt;37,'Test Sample Data'!C90&gt;0),'Test Sample Data'!C90,37),"")</f>
        <v>32.450000000000003</v>
      </c>
      <c r="R90" s="70" t="str">
        <f>IF(SUM('Test Sample Data'!D$3:D$98)&gt;10,IF(AND(ISNUMBER('Test Sample Data'!D90),'Test Sample Data'!D90&lt;37,'Test Sample Data'!D90&gt;0),'Test Sample Data'!D90,37),"")</f>
        <v/>
      </c>
      <c r="S90" s="70" t="str">
        <f>IF(SUM('Test Sample Data'!E$3:E$98)&gt;10,IF(AND(ISNUMBER('Test Sample Data'!E90),'Test Sample Data'!E90&lt;37,'Test Sample Data'!E90&gt;0),'Test Sample Data'!E90,37),"")</f>
        <v/>
      </c>
      <c r="T90" s="70" t="str">
        <f>IF(SUM('Test Sample Data'!F$3:F$98)&gt;10,IF(AND(ISNUMBER('Test Sample Data'!F90),'Test Sample Data'!F90&lt;37,'Test Sample Data'!F90&gt;0),'Test Sample Data'!F90,37),"")</f>
        <v/>
      </c>
      <c r="U90" s="70" t="str">
        <f>IF(SUM('Test Sample Data'!G$3:G$98)&gt;10,IF(AND(ISNUMBER('Test Sample Data'!G90),'Test Sample Data'!G90&lt;37,'Test Sample Data'!G90&gt;0),'Test Sample Data'!G90,37),"")</f>
        <v/>
      </c>
      <c r="V90" s="70" t="str">
        <f>IF(SUM('Test Sample Data'!H$3:H$98)&gt;10,IF(AND(ISNUMBER('Test Sample Data'!H90),'Test Sample Data'!H90&lt;37,'Test Sample Data'!H90&gt;0),'Test Sample Data'!H90,37),"")</f>
        <v/>
      </c>
      <c r="W90" s="70" t="str">
        <f>IF(SUM('Test Sample Data'!I$3:I$98)&gt;10,IF(AND(ISNUMBER('Test Sample Data'!I90),'Test Sample Data'!I90&lt;37,'Test Sample Data'!I90&gt;0),'Test Sample Data'!I90,37),"")</f>
        <v/>
      </c>
      <c r="X90" s="70" t="str">
        <f>IF(SUM('Test Sample Data'!J$3:J$98)&gt;10,IF(AND(ISNUMBER('Test Sample Data'!J90),'Test Sample Data'!J90&lt;37,'Test Sample Data'!J90&gt;0),'Test Sample Data'!J90,37),"")</f>
        <v/>
      </c>
      <c r="Y90" s="70" t="str">
        <f>IF(SUM('Test Sample Data'!K$3:K$98)&gt;10,IF(AND(ISNUMBER('Test Sample Data'!K90),'Test Sample Data'!K90&lt;37,'Test Sample Data'!K90&gt;0),'Test Sample Data'!K90,37),"")</f>
        <v/>
      </c>
      <c r="Z90" s="70" t="str">
        <f>IF(SUM('Test Sample Data'!L$3:L$98)&gt;10,IF(AND(ISNUMBER('Test Sample Data'!L90),'Test Sample Data'!L90&lt;37,'Test Sample Data'!L90&gt;0),'Test Sample Data'!L90,37),"")</f>
        <v/>
      </c>
      <c r="AA90" s="54">
        <f>IF(ISERROR(AVERAGE(Calculations!Q90:Z90)),"",AVERAGE(Calculations!Q90:Z90))</f>
        <v>32.450000000000003</v>
      </c>
      <c r="AB90" s="54" t="str">
        <f>IF(ISERROR(STDEV(Calculations!Q90:Z90)),"",IF(COUNT(Calculations!Q90:Z90)&lt;3,"N/A",STDEV(Calculations!Q90:Z90)))</f>
        <v/>
      </c>
      <c r="AC90" s="75" t="s">
        <v>101</v>
      </c>
      <c r="AD90" s="72" t="str">
        <f>'Array Table'!B89</f>
        <v>Pan Bacteria 1</v>
      </c>
      <c r="AE90" s="70">
        <f t="shared" si="27"/>
        <v>-2.1666666666666679</v>
      </c>
      <c r="AF90" s="70">
        <f t="shared" si="28"/>
        <v>-2.1666666666666679</v>
      </c>
      <c r="AG90" s="70">
        <f t="shared" si="29"/>
        <v>-2.8333333333333321</v>
      </c>
      <c r="AH90" s="70" t="str">
        <f t="shared" si="30"/>
        <v/>
      </c>
      <c r="AI90" s="70" t="str">
        <f t="shared" si="31"/>
        <v/>
      </c>
      <c r="AJ90" s="70" t="str">
        <f t="shared" si="32"/>
        <v/>
      </c>
      <c r="AK90" s="70" t="str">
        <f t="shared" si="33"/>
        <v/>
      </c>
      <c r="AL90" s="70" t="str">
        <f t="shared" si="34"/>
        <v/>
      </c>
      <c r="AM90" s="70" t="str">
        <f t="shared" si="35"/>
        <v/>
      </c>
      <c r="AN90" s="70" t="str">
        <f t="shared" si="36"/>
        <v/>
      </c>
      <c r="AO90" s="70">
        <f t="shared" si="38"/>
        <v>-2.3888888888888893</v>
      </c>
      <c r="AP90" s="75" t="s">
        <v>101</v>
      </c>
      <c r="AQ90" s="70">
        <f t="shared" si="39"/>
        <v>1.620000000000001</v>
      </c>
      <c r="AR90" s="70" t="str">
        <f t="shared" si="40"/>
        <v/>
      </c>
      <c r="AS90" s="70" t="str">
        <f t="shared" si="41"/>
        <v/>
      </c>
      <c r="AT90" s="70" t="str">
        <f t="shared" si="42"/>
        <v/>
      </c>
      <c r="AU90" s="70" t="str">
        <f t="shared" si="43"/>
        <v/>
      </c>
      <c r="AV90" s="70" t="str">
        <f t="shared" si="44"/>
        <v/>
      </c>
      <c r="AW90" s="70" t="str">
        <f t="shared" si="45"/>
        <v/>
      </c>
      <c r="AX90" s="70" t="str">
        <f t="shared" si="46"/>
        <v/>
      </c>
      <c r="AY90" s="70" t="str">
        <f t="shared" si="47"/>
        <v/>
      </c>
      <c r="AZ90" s="70" t="str">
        <f t="shared" si="48"/>
        <v/>
      </c>
      <c r="BA90" s="70">
        <f t="shared" si="49"/>
        <v>1.620000000000001</v>
      </c>
      <c r="BB90" s="75" t="s">
        <v>101</v>
      </c>
      <c r="BC90" s="72" t="str">
        <f>'Array Table'!B89</f>
        <v>Pan Bacteria 1</v>
      </c>
      <c r="BD90" s="73">
        <f t="shared" si="52"/>
        <v>-16.098885250782129</v>
      </c>
      <c r="BE90" s="74">
        <f t="shared" si="50"/>
        <v>6.2116102104114147E-2</v>
      </c>
      <c r="BF90" s="73">
        <f t="shared" si="53"/>
        <v>-1.2067958048396048</v>
      </c>
    </row>
    <row r="91" spans="1:58" x14ac:dyDescent="0.25">
      <c r="A91" s="75" t="s">
        <v>102</v>
      </c>
      <c r="B91" s="72" t="str">
        <f>'Array Table'!B90</f>
        <v>Pan Bacteria 1</v>
      </c>
      <c r="C91" s="70">
        <f>IF(SUM('Control Sample Data'!C$3:C$98)&gt;10,IF(AND(ISNUMBER('Control Sample Data'!C91),'Control Sample Data'!C91&lt;37,'Control Sample Data'!C91&gt;0),'Control Sample Data'!C91,37),"")</f>
        <v>28</v>
      </c>
      <c r="D91" s="70">
        <f>IF(SUM('Control Sample Data'!D$3:D$98)&gt;10,IF(AND(ISNUMBER('Control Sample Data'!D91),'Control Sample Data'!D91&lt;37,'Control Sample Data'!D91&gt;0),'Control Sample Data'!D91,37),"")</f>
        <v>30</v>
      </c>
      <c r="E91" s="70">
        <f>IF(SUM('Control Sample Data'!E$3:E$98)&gt;10,IF(AND(ISNUMBER('Control Sample Data'!E91),'Control Sample Data'!E91&lt;37,'Control Sample Data'!E91&gt;0),'Control Sample Data'!E91,37),"")</f>
        <v>28</v>
      </c>
      <c r="F91" s="70" t="str">
        <f>IF(SUM('Control Sample Data'!F$3:F$98)&gt;10,IF(AND(ISNUMBER('Control Sample Data'!F91),'Control Sample Data'!F91&lt;37,'Control Sample Data'!F91&gt;0),'Control Sample Data'!F91,37),"")</f>
        <v/>
      </c>
      <c r="G91" s="70" t="str">
        <f>IF(SUM('Control Sample Data'!G$3:G$98)&gt;10,IF(AND(ISNUMBER('Control Sample Data'!G91),'Control Sample Data'!G91&lt;37,'Control Sample Data'!G91&gt;0),'Control Sample Data'!G91,37),"")</f>
        <v/>
      </c>
      <c r="H91" s="70" t="str">
        <f>IF(SUM('Control Sample Data'!H$3:H$98)&gt;10,IF(AND(ISNUMBER('Control Sample Data'!H91),'Control Sample Data'!H91&lt;37,'Control Sample Data'!H91&gt;0),'Control Sample Data'!H91,37),"")</f>
        <v/>
      </c>
      <c r="I91" s="70" t="str">
        <f>IF(SUM('Control Sample Data'!I$3:I$98)&gt;10,IF(AND(ISNUMBER('Control Sample Data'!I91),'Control Sample Data'!I91&lt;37,'Control Sample Data'!I91&gt;0),'Control Sample Data'!I91,37),"")</f>
        <v/>
      </c>
      <c r="J91" s="70" t="str">
        <f>IF(SUM('Control Sample Data'!J$3:J$98)&gt;10,IF(AND(ISNUMBER('Control Sample Data'!J91),'Control Sample Data'!J91&lt;37,'Control Sample Data'!J91&gt;0),'Control Sample Data'!J91,37),"")</f>
        <v/>
      </c>
      <c r="K91" s="70" t="str">
        <f>IF(SUM('Control Sample Data'!K$3:K$98)&gt;10,IF(AND(ISNUMBER('Control Sample Data'!K91),'Control Sample Data'!K91&lt;37,'Control Sample Data'!K91&gt;0),'Control Sample Data'!K91,37),"")</f>
        <v/>
      </c>
      <c r="L91" s="70" t="str">
        <f>IF(SUM('Control Sample Data'!L$3:L$98)&gt;10,IF(AND(ISNUMBER('Control Sample Data'!L91),'Control Sample Data'!L91&lt;37,'Control Sample Data'!L91&gt;0),'Control Sample Data'!L91,37),"")</f>
        <v/>
      </c>
      <c r="M91" s="54">
        <f>IF(ISERROR(AVERAGE(Calculations!C91:L91)),"",AVERAGE(Calculations!C91:L91))</f>
        <v>28.666666666666668</v>
      </c>
      <c r="N91" s="54">
        <f>IF(ISERROR(STDEV(Calculations!C91:L91)),"",IF(COUNT(Calculations!C91:L91)&lt;3,"N/A",STDEV(Calculations!C91:L91)))</f>
        <v>1.1547005383792515</v>
      </c>
      <c r="O91" s="75" t="s">
        <v>102</v>
      </c>
      <c r="P91" s="72" t="str">
        <f>'Array Table'!B90</f>
        <v>Pan Bacteria 1</v>
      </c>
      <c r="Q91" s="70">
        <f>IF(SUM('Test Sample Data'!C$3:C$98)&gt;10,IF(AND(ISNUMBER('Test Sample Data'!C91),'Test Sample Data'!C91&lt;37,'Test Sample Data'!C91&gt;0),'Test Sample Data'!C91,37),"")</f>
        <v>34.57</v>
      </c>
      <c r="R91" s="70" t="str">
        <f>IF(SUM('Test Sample Data'!D$3:D$98)&gt;10,IF(AND(ISNUMBER('Test Sample Data'!D91),'Test Sample Data'!D91&lt;37,'Test Sample Data'!D91&gt;0),'Test Sample Data'!D91,37),"")</f>
        <v/>
      </c>
      <c r="S91" s="70" t="str">
        <f>IF(SUM('Test Sample Data'!E$3:E$98)&gt;10,IF(AND(ISNUMBER('Test Sample Data'!E91),'Test Sample Data'!E91&lt;37,'Test Sample Data'!E91&gt;0),'Test Sample Data'!E91,37),"")</f>
        <v/>
      </c>
      <c r="T91" s="70" t="str">
        <f>IF(SUM('Test Sample Data'!F$3:F$98)&gt;10,IF(AND(ISNUMBER('Test Sample Data'!F91),'Test Sample Data'!F91&lt;37,'Test Sample Data'!F91&gt;0),'Test Sample Data'!F91,37),"")</f>
        <v/>
      </c>
      <c r="U91" s="70" t="str">
        <f>IF(SUM('Test Sample Data'!G$3:G$98)&gt;10,IF(AND(ISNUMBER('Test Sample Data'!G91),'Test Sample Data'!G91&lt;37,'Test Sample Data'!G91&gt;0),'Test Sample Data'!G91,37),"")</f>
        <v/>
      </c>
      <c r="V91" s="70" t="str">
        <f>IF(SUM('Test Sample Data'!H$3:H$98)&gt;10,IF(AND(ISNUMBER('Test Sample Data'!H91),'Test Sample Data'!H91&lt;37,'Test Sample Data'!H91&gt;0),'Test Sample Data'!H91,37),"")</f>
        <v/>
      </c>
      <c r="W91" s="70" t="str">
        <f>IF(SUM('Test Sample Data'!I$3:I$98)&gt;10,IF(AND(ISNUMBER('Test Sample Data'!I91),'Test Sample Data'!I91&lt;37,'Test Sample Data'!I91&gt;0),'Test Sample Data'!I91,37),"")</f>
        <v/>
      </c>
      <c r="X91" s="70" t="str">
        <f>IF(SUM('Test Sample Data'!J$3:J$98)&gt;10,IF(AND(ISNUMBER('Test Sample Data'!J91),'Test Sample Data'!J91&lt;37,'Test Sample Data'!J91&gt;0),'Test Sample Data'!J91,37),"")</f>
        <v/>
      </c>
      <c r="Y91" s="70" t="str">
        <f>IF(SUM('Test Sample Data'!K$3:K$98)&gt;10,IF(AND(ISNUMBER('Test Sample Data'!K91),'Test Sample Data'!K91&lt;37,'Test Sample Data'!K91&gt;0),'Test Sample Data'!K91,37),"")</f>
        <v/>
      </c>
      <c r="Z91" s="70" t="str">
        <f>IF(SUM('Test Sample Data'!L$3:L$98)&gt;10,IF(AND(ISNUMBER('Test Sample Data'!L91),'Test Sample Data'!L91&lt;37,'Test Sample Data'!L91&gt;0),'Test Sample Data'!L91,37),"")</f>
        <v/>
      </c>
      <c r="AA91" s="54">
        <f>IF(ISERROR(AVERAGE(Calculations!Q91:Z91)),"",AVERAGE(Calculations!Q91:Z91))</f>
        <v>34.57</v>
      </c>
      <c r="AB91" s="54" t="str">
        <f>IF(ISERROR(STDEV(Calculations!Q91:Z91)),"",IF(COUNT(Calculations!Q91:Z91)&lt;3,"N/A",STDEV(Calculations!Q91:Z91)))</f>
        <v/>
      </c>
      <c r="AC91" s="75" t="s">
        <v>102</v>
      </c>
      <c r="AD91" s="72" t="str">
        <f>'Array Table'!B90</f>
        <v>Pan Bacteria 1</v>
      </c>
      <c r="AE91" s="70">
        <f t="shared" ref="AE91:AE97" si="54">IF(ISERROR(C91-C$100),"",C91-C$100)</f>
        <v>-0.16666666666666785</v>
      </c>
      <c r="AF91" s="70">
        <f t="shared" ref="AF91:AF97" si="55">IF(ISERROR(D91-D$100),"",D91-D$100)</f>
        <v>-0.16666666666666785</v>
      </c>
      <c r="AG91" s="70">
        <f t="shared" ref="AG91:AG97" si="56">IF(ISERROR(E91-E$100),"",E91-E$100)</f>
        <v>0.16666666666666785</v>
      </c>
      <c r="AH91" s="70" t="str">
        <f t="shared" ref="AH91:AH97" si="57">IF(ISERROR(F91-F$100),"",F91-F$100)</f>
        <v/>
      </c>
      <c r="AI91" s="70" t="str">
        <f t="shared" ref="AI91:AI97" si="58">IF(ISERROR(G91-G$100),"",G91-G$100)</f>
        <v/>
      </c>
      <c r="AJ91" s="70" t="str">
        <f t="shared" ref="AJ91:AJ97" si="59">IF(ISERROR(H91-H$100),"",H91-H$100)</f>
        <v/>
      </c>
      <c r="AK91" s="70" t="str">
        <f t="shared" ref="AK91:AK97" si="60">IF(ISERROR(I91-I$100),"",I91-I$100)</f>
        <v/>
      </c>
      <c r="AL91" s="70" t="str">
        <f t="shared" ref="AL91:AL97" si="61">IF(ISERROR(J91-J$100),"",J91-J$100)</f>
        <v/>
      </c>
      <c r="AM91" s="70" t="str">
        <f t="shared" ref="AM91:AM97" si="62">IF(ISERROR(K91-K$100),"",K91-K$100)</f>
        <v/>
      </c>
      <c r="AN91" s="70" t="str">
        <f t="shared" ref="AN91:AN97" si="63">IF(ISERROR(L91-L$100),"",L91-L$100)</f>
        <v/>
      </c>
      <c r="AO91" s="70">
        <f t="shared" si="38"/>
        <v>-5.5555555555555948E-2</v>
      </c>
      <c r="AP91" s="75" t="s">
        <v>102</v>
      </c>
      <c r="AQ91" s="70">
        <f t="shared" si="39"/>
        <v>3.7399999999999984</v>
      </c>
      <c r="AR91" s="70" t="str">
        <f t="shared" si="40"/>
        <v/>
      </c>
      <c r="AS91" s="70" t="str">
        <f t="shared" si="41"/>
        <v/>
      </c>
      <c r="AT91" s="70" t="str">
        <f t="shared" si="42"/>
        <v/>
      </c>
      <c r="AU91" s="70" t="str">
        <f t="shared" si="43"/>
        <v/>
      </c>
      <c r="AV91" s="70" t="str">
        <f t="shared" si="44"/>
        <v/>
      </c>
      <c r="AW91" s="70" t="str">
        <f t="shared" si="45"/>
        <v/>
      </c>
      <c r="AX91" s="70" t="str">
        <f t="shared" si="46"/>
        <v/>
      </c>
      <c r="AY91" s="70" t="str">
        <f t="shared" si="47"/>
        <v/>
      </c>
      <c r="AZ91" s="70" t="str">
        <f t="shared" si="48"/>
        <v/>
      </c>
      <c r="BA91" s="70">
        <f t="shared" si="49"/>
        <v>3.7399999999999984</v>
      </c>
      <c r="BB91" s="75" t="s">
        <v>102</v>
      </c>
      <c r="BC91" s="72" t="str">
        <f>'Array Table'!B90</f>
        <v>Pan Bacteria 1</v>
      </c>
      <c r="BD91" s="73">
        <f t="shared" si="52"/>
        <v>-13.885965197018695</v>
      </c>
      <c r="BE91" s="74">
        <f t="shared" si="50"/>
        <v>7.2015159609841103E-2</v>
      </c>
      <c r="BF91" s="73">
        <f t="shared" si="53"/>
        <v>-1.1425760724312881</v>
      </c>
    </row>
    <row r="92" spans="1:58" x14ac:dyDescent="0.25">
      <c r="A92" s="75" t="s">
        <v>103</v>
      </c>
      <c r="B92" s="72" t="str">
        <f>'Array Table'!B91</f>
        <v>Pan Bacteria 1</v>
      </c>
      <c r="C92" s="70">
        <f>IF(SUM('Control Sample Data'!C$3:C$98)&gt;10,IF(AND(ISNUMBER('Control Sample Data'!C92),'Control Sample Data'!C92&lt;37,'Control Sample Data'!C92&gt;0),'Control Sample Data'!C92,37),"")</f>
        <v>29</v>
      </c>
      <c r="D92" s="70">
        <f>IF(SUM('Control Sample Data'!D$3:D$98)&gt;10,IF(AND(ISNUMBER('Control Sample Data'!D92),'Control Sample Data'!D92&lt;37,'Control Sample Data'!D92&gt;0),'Control Sample Data'!D92,37),"")</f>
        <v>29</v>
      </c>
      <c r="E92" s="70">
        <f>IF(SUM('Control Sample Data'!E$3:E$98)&gt;10,IF(AND(ISNUMBER('Control Sample Data'!E92),'Control Sample Data'!E92&lt;37,'Control Sample Data'!E92&gt;0),'Control Sample Data'!E92,37),"")</f>
        <v>27</v>
      </c>
      <c r="F92" s="70" t="str">
        <f>IF(SUM('Control Sample Data'!F$3:F$98)&gt;10,IF(AND(ISNUMBER('Control Sample Data'!F92),'Control Sample Data'!F92&lt;37,'Control Sample Data'!F92&gt;0),'Control Sample Data'!F92,37),"")</f>
        <v/>
      </c>
      <c r="G92" s="70" t="str">
        <f>IF(SUM('Control Sample Data'!G$3:G$98)&gt;10,IF(AND(ISNUMBER('Control Sample Data'!G92),'Control Sample Data'!G92&lt;37,'Control Sample Data'!G92&gt;0),'Control Sample Data'!G92,37),"")</f>
        <v/>
      </c>
      <c r="H92" s="70" t="str">
        <f>IF(SUM('Control Sample Data'!H$3:H$98)&gt;10,IF(AND(ISNUMBER('Control Sample Data'!H92),'Control Sample Data'!H92&lt;37,'Control Sample Data'!H92&gt;0),'Control Sample Data'!H92,37),"")</f>
        <v/>
      </c>
      <c r="I92" s="70" t="str">
        <f>IF(SUM('Control Sample Data'!I$3:I$98)&gt;10,IF(AND(ISNUMBER('Control Sample Data'!I92),'Control Sample Data'!I92&lt;37,'Control Sample Data'!I92&gt;0),'Control Sample Data'!I92,37),"")</f>
        <v/>
      </c>
      <c r="J92" s="70" t="str">
        <f>IF(SUM('Control Sample Data'!J$3:J$98)&gt;10,IF(AND(ISNUMBER('Control Sample Data'!J92),'Control Sample Data'!J92&lt;37,'Control Sample Data'!J92&gt;0),'Control Sample Data'!J92,37),"")</f>
        <v/>
      </c>
      <c r="K92" s="70" t="str">
        <f>IF(SUM('Control Sample Data'!K$3:K$98)&gt;10,IF(AND(ISNUMBER('Control Sample Data'!K92),'Control Sample Data'!K92&lt;37,'Control Sample Data'!K92&gt;0),'Control Sample Data'!K92,37),"")</f>
        <v/>
      </c>
      <c r="L92" s="70" t="str">
        <f>IF(SUM('Control Sample Data'!L$3:L$98)&gt;10,IF(AND(ISNUMBER('Control Sample Data'!L92),'Control Sample Data'!L92&lt;37,'Control Sample Data'!L92&gt;0),'Control Sample Data'!L92,37),"")</f>
        <v/>
      </c>
      <c r="M92" s="54">
        <f>IF(ISERROR(AVERAGE(Calculations!C92:L92)),"",AVERAGE(Calculations!C92:L92))</f>
        <v>28.333333333333332</v>
      </c>
      <c r="N92" s="54">
        <f>IF(ISERROR(STDEV(Calculations!C92:L92)),"",IF(COUNT(Calculations!C92:L92)&lt;3,"N/A",STDEV(Calculations!C92:L92)))</f>
        <v>1.1547005383792515</v>
      </c>
      <c r="O92" s="75" t="s">
        <v>103</v>
      </c>
      <c r="P92" s="72" t="str">
        <f>'Array Table'!B91</f>
        <v>Pan Bacteria 1</v>
      </c>
      <c r="Q92" s="70">
        <f>IF(SUM('Test Sample Data'!C$3:C$98)&gt;10,IF(AND(ISNUMBER('Test Sample Data'!C92),'Test Sample Data'!C92&lt;37,'Test Sample Data'!C92&gt;0),'Test Sample Data'!C92,37),"")</f>
        <v>34.5</v>
      </c>
      <c r="R92" s="70" t="str">
        <f>IF(SUM('Test Sample Data'!D$3:D$98)&gt;10,IF(AND(ISNUMBER('Test Sample Data'!D92),'Test Sample Data'!D92&lt;37,'Test Sample Data'!D92&gt;0),'Test Sample Data'!D92,37),"")</f>
        <v/>
      </c>
      <c r="S92" s="70" t="str">
        <f>IF(SUM('Test Sample Data'!E$3:E$98)&gt;10,IF(AND(ISNUMBER('Test Sample Data'!E92),'Test Sample Data'!E92&lt;37,'Test Sample Data'!E92&gt;0),'Test Sample Data'!E92,37),"")</f>
        <v/>
      </c>
      <c r="T92" s="70" t="str">
        <f>IF(SUM('Test Sample Data'!F$3:F$98)&gt;10,IF(AND(ISNUMBER('Test Sample Data'!F92),'Test Sample Data'!F92&lt;37,'Test Sample Data'!F92&gt;0),'Test Sample Data'!F92,37),"")</f>
        <v/>
      </c>
      <c r="U92" s="70" t="str">
        <f>IF(SUM('Test Sample Data'!G$3:G$98)&gt;10,IF(AND(ISNUMBER('Test Sample Data'!G92),'Test Sample Data'!G92&lt;37,'Test Sample Data'!G92&gt;0),'Test Sample Data'!G92,37),"")</f>
        <v/>
      </c>
      <c r="V92" s="70" t="str">
        <f>IF(SUM('Test Sample Data'!H$3:H$98)&gt;10,IF(AND(ISNUMBER('Test Sample Data'!H92),'Test Sample Data'!H92&lt;37,'Test Sample Data'!H92&gt;0),'Test Sample Data'!H92,37),"")</f>
        <v/>
      </c>
      <c r="W92" s="70" t="str">
        <f>IF(SUM('Test Sample Data'!I$3:I$98)&gt;10,IF(AND(ISNUMBER('Test Sample Data'!I92),'Test Sample Data'!I92&lt;37,'Test Sample Data'!I92&gt;0),'Test Sample Data'!I92,37),"")</f>
        <v/>
      </c>
      <c r="X92" s="70" t="str">
        <f>IF(SUM('Test Sample Data'!J$3:J$98)&gt;10,IF(AND(ISNUMBER('Test Sample Data'!J92),'Test Sample Data'!J92&lt;37,'Test Sample Data'!J92&gt;0),'Test Sample Data'!J92,37),"")</f>
        <v/>
      </c>
      <c r="Y92" s="70" t="str">
        <f>IF(SUM('Test Sample Data'!K$3:K$98)&gt;10,IF(AND(ISNUMBER('Test Sample Data'!K92),'Test Sample Data'!K92&lt;37,'Test Sample Data'!K92&gt;0),'Test Sample Data'!K92,37),"")</f>
        <v/>
      </c>
      <c r="Z92" s="70" t="str">
        <f>IF(SUM('Test Sample Data'!L$3:L$98)&gt;10,IF(AND(ISNUMBER('Test Sample Data'!L92),'Test Sample Data'!L92&lt;37,'Test Sample Data'!L92&gt;0),'Test Sample Data'!L92,37),"")</f>
        <v/>
      </c>
      <c r="AA92" s="54">
        <f>IF(ISERROR(AVERAGE(Calculations!Q92:Z92)),"",AVERAGE(Calculations!Q92:Z92))</f>
        <v>34.5</v>
      </c>
      <c r="AB92" s="54" t="str">
        <f>IF(ISERROR(STDEV(Calculations!Q92:Z92)),"",IF(COUNT(Calculations!Q92:Z92)&lt;3,"N/A",STDEV(Calculations!Q92:Z92)))</f>
        <v/>
      </c>
      <c r="AC92" s="75" t="s">
        <v>103</v>
      </c>
      <c r="AD92" s="72" t="str">
        <f>'Array Table'!B91</f>
        <v>Pan Bacteria 1</v>
      </c>
      <c r="AE92" s="70">
        <f t="shared" si="54"/>
        <v>0.83333333333333215</v>
      </c>
      <c r="AF92" s="70">
        <f t="shared" si="55"/>
        <v>-1.1666666666666679</v>
      </c>
      <c r="AG92" s="70">
        <f t="shared" si="56"/>
        <v>-0.83333333333333215</v>
      </c>
      <c r="AH92" s="70" t="str">
        <f t="shared" si="57"/>
        <v/>
      </c>
      <c r="AI92" s="70" t="str">
        <f t="shared" si="58"/>
        <v/>
      </c>
      <c r="AJ92" s="70" t="str">
        <f t="shared" si="59"/>
        <v/>
      </c>
      <c r="AK92" s="70" t="str">
        <f t="shared" si="60"/>
        <v/>
      </c>
      <c r="AL92" s="70" t="str">
        <f t="shared" si="61"/>
        <v/>
      </c>
      <c r="AM92" s="70" t="str">
        <f t="shared" si="62"/>
        <v/>
      </c>
      <c r="AN92" s="70" t="str">
        <f t="shared" si="63"/>
        <v/>
      </c>
      <c r="AO92" s="70">
        <f t="shared" si="38"/>
        <v>-0.38888888888888928</v>
      </c>
      <c r="AP92" s="75" t="s">
        <v>103</v>
      </c>
      <c r="AQ92" s="70">
        <f t="shared" si="39"/>
        <v>3.6699999999999982</v>
      </c>
      <c r="AR92" s="70" t="str">
        <f t="shared" si="40"/>
        <v/>
      </c>
      <c r="AS92" s="70" t="str">
        <f t="shared" si="41"/>
        <v/>
      </c>
      <c r="AT92" s="70" t="str">
        <f t="shared" si="42"/>
        <v/>
      </c>
      <c r="AU92" s="70" t="str">
        <f t="shared" si="43"/>
        <v/>
      </c>
      <c r="AV92" s="70" t="str">
        <f t="shared" si="44"/>
        <v/>
      </c>
      <c r="AW92" s="70" t="str">
        <f t="shared" si="45"/>
        <v/>
      </c>
      <c r="AX92" s="70" t="str">
        <f t="shared" si="46"/>
        <v/>
      </c>
      <c r="AY92" s="70" t="str">
        <f t="shared" si="47"/>
        <v/>
      </c>
      <c r="AZ92" s="70" t="str">
        <f t="shared" si="48"/>
        <v/>
      </c>
      <c r="BA92" s="70">
        <f t="shared" si="49"/>
        <v>3.6699999999999982</v>
      </c>
      <c r="BB92" s="75" t="s">
        <v>103</v>
      </c>
      <c r="BC92" s="72" t="str">
        <f>'Array Table'!B91</f>
        <v>Pan Bacteria 1</v>
      </c>
      <c r="BD92" s="73">
        <f t="shared" si="52"/>
        <v>-16.666611213082003</v>
      </c>
      <c r="BE92" s="74">
        <f t="shared" si="50"/>
        <v>6.0000199633569014E-2</v>
      </c>
      <c r="BF92" s="73">
        <f t="shared" si="53"/>
        <v>-1.2218473046228031</v>
      </c>
    </row>
    <row r="93" spans="1:58" x14ac:dyDescent="0.25">
      <c r="A93" s="75" t="s">
        <v>104</v>
      </c>
      <c r="B93" s="72" t="str">
        <f>'Array Table'!B92</f>
        <v>Pan Bacteria 3</v>
      </c>
      <c r="C93" s="70">
        <f>IF(SUM('Control Sample Data'!C$3:C$98)&gt;10,IF(AND(ISNUMBER('Control Sample Data'!C93),'Control Sample Data'!C93&lt;37,'Control Sample Data'!C93&gt;0),'Control Sample Data'!C93,37),"")</f>
        <v>28</v>
      </c>
      <c r="D93" s="70">
        <f>IF(SUM('Control Sample Data'!D$3:D$98)&gt;10,IF(AND(ISNUMBER('Control Sample Data'!D93),'Control Sample Data'!D93&lt;37,'Control Sample Data'!D93&gt;0),'Control Sample Data'!D93,37),"")</f>
        <v>32</v>
      </c>
      <c r="E93" s="70">
        <f>IF(SUM('Control Sample Data'!E$3:E$98)&gt;10,IF(AND(ISNUMBER('Control Sample Data'!E93),'Control Sample Data'!E93&lt;37,'Control Sample Data'!E93&gt;0),'Control Sample Data'!E93,37),"")</f>
        <v>29</v>
      </c>
      <c r="F93" s="70" t="str">
        <f>IF(SUM('Control Sample Data'!F$3:F$98)&gt;10,IF(AND(ISNUMBER('Control Sample Data'!F93),'Control Sample Data'!F93&lt;37,'Control Sample Data'!F93&gt;0),'Control Sample Data'!F93,37),"")</f>
        <v/>
      </c>
      <c r="G93" s="70" t="str">
        <f>IF(SUM('Control Sample Data'!G$3:G$98)&gt;10,IF(AND(ISNUMBER('Control Sample Data'!G93),'Control Sample Data'!G93&lt;37,'Control Sample Data'!G93&gt;0),'Control Sample Data'!G93,37),"")</f>
        <v/>
      </c>
      <c r="H93" s="70" t="str">
        <f>IF(SUM('Control Sample Data'!H$3:H$98)&gt;10,IF(AND(ISNUMBER('Control Sample Data'!H93),'Control Sample Data'!H93&lt;37,'Control Sample Data'!H93&gt;0),'Control Sample Data'!H93,37),"")</f>
        <v/>
      </c>
      <c r="I93" s="70" t="str">
        <f>IF(SUM('Control Sample Data'!I$3:I$98)&gt;10,IF(AND(ISNUMBER('Control Sample Data'!I93),'Control Sample Data'!I93&lt;37,'Control Sample Data'!I93&gt;0),'Control Sample Data'!I93,37),"")</f>
        <v/>
      </c>
      <c r="J93" s="70" t="str">
        <f>IF(SUM('Control Sample Data'!J$3:J$98)&gt;10,IF(AND(ISNUMBER('Control Sample Data'!J93),'Control Sample Data'!J93&lt;37,'Control Sample Data'!J93&gt;0),'Control Sample Data'!J93,37),"")</f>
        <v/>
      </c>
      <c r="K93" s="70" t="str">
        <f>IF(SUM('Control Sample Data'!K$3:K$98)&gt;10,IF(AND(ISNUMBER('Control Sample Data'!K93),'Control Sample Data'!K93&lt;37,'Control Sample Data'!K93&gt;0),'Control Sample Data'!K93,37),"")</f>
        <v/>
      </c>
      <c r="L93" s="70" t="str">
        <f>IF(SUM('Control Sample Data'!L$3:L$98)&gt;10,IF(AND(ISNUMBER('Control Sample Data'!L93),'Control Sample Data'!L93&lt;37,'Control Sample Data'!L93&gt;0),'Control Sample Data'!L93,37),"")</f>
        <v/>
      </c>
      <c r="M93" s="54">
        <f>IF(ISERROR(AVERAGE(Calculations!C93:L93)),"",AVERAGE(Calculations!C93:L93))</f>
        <v>29.666666666666668</v>
      </c>
      <c r="N93" s="54">
        <f>IF(ISERROR(STDEV(Calculations!C93:L93)),"",IF(COUNT(Calculations!C93:L93)&lt;3,"N/A",STDEV(Calculations!C93:L93)))</f>
        <v>2.0816659994661331</v>
      </c>
      <c r="O93" s="75" t="s">
        <v>104</v>
      </c>
      <c r="P93" s="72" t="str">
        <f>'Array Table'!B92</f>
        <v>Pan Bacteria 3</v>
      </c>
      <c r="Q93" s="70">
        <f>IF(SUM('Test Sample Data'!C$3:C$98)&gt;10,IF(AND(ISNUMBER('Test Sample Data'!C93),'Test Sample Data'!C93&lt;37,'Test Sample Data'!C93&gt;0),'Test Sample Data'!C93,37),"")</f>
        <v>27.81</v>
      </c>
      <c r="R93" s="70" t="str">
        <f>IF(SUM('Test Sample Data'!D$3:D$98)&gt;10,IF(AND(ISNUMBER('Test Sample Data'!D93),'Test Sample Data'!D93&lt;37,'Test Sample Data'!D93&gt;0),'Test Sample Data'!D93,37),"")</f>
        <v/>
      </c>
      <c r="S93" s="70" t="str">
        <f>IF(SUM('Test Sample Data'!E$3:E$98)&gt;10,IF(AND(ISNUMBER('Test Sample Data'!E93),'Test Sample Data'!E93&lt;37,'Test Sample Data'!E93&gt;0),'Test Sample Data'!E93,37),"")</f>
        <v/>
      </c>
      <c r="T93" s="70" t="str">
        <f>IF(SUM('Test Sample Data'!F$3:F$98)&gt;10,IF(AND(ISNUMBER('Test Sample Data'!F93),'Test Sample Data'!F93&lt;37,'Test Sample Data'!F93&gt;0),'Test Sample Data'!F93,37),"")</f>
        <v/>
      </c>
      <c r="U93" s="70" t="str">
        <f>IF(SUM('Test Sample Data'!G$3:G$98)&gt;10,IF(AND(ISNUMBER('Test Sample Data'!G93),'Test Sample Data'!G93&lt;37,'Test Sample Data'!G93&gt;0),'Test Sample Data'!G93,37),"")</f>
        <v/>
      </c>
      <c r="V93" s="70" t="str">
        <f>IF(SUM('Test Sample Data'!H$3:H$98)&gt;10,IF(AND(ISNUMBER('Test Sample Data'!H93),'Test Sample Data'!H93&lt;37,'Test Sample Data'!H93&gt;0),'Test Sample Data'!H93,37),"")</f>
        <v/>
      </c>
      <c r="W93" s="70" t="str">
        <f>IF(SUM('Test Sample Data'!I$3:I$98)&gt;10,IF(AND(ISNUMBER('Test Sample Data'!I93),'Test Sample Data'!I93&lt;37,'Test Sample Data'!I93&gt;0),'Test Sample Data'!I93,37),"")</f>
        <v/>
      </c>
      <c r="X93" s="70" t="str">
        <f>IF(SUM('Test Sample Data'!J$3:J$98)&gt;10,IF(AND(ISNUMBER('Test Sample Data'!J93),'Test Sample Data'!J93&lt;37,'Test Sample Data'!J93&gt;0),'Test Sample Data'!J93,37),"")</f>
        <v/>
      </c>
      <c r="Y93" s="70" t="str">
        <f>IF(SUM('Test Sample Data'!K$3:K$98)&gt;10,IF(AND(ISNUMBER('Test Sample Data'!K93),'Test Sample Data'!K93&lt;37,'Test Sample Data'!K93&gt;0),'Test Sample Data'!K93,37),"")</f>
        <v/>
      </c>
      <c r="Z93" s="70" t="str">
        <f>IF(SUM('Test Sample Data'!L$3:L$98)&gt;10,IF(AND(ISNUMBER('Test Sample Data'!L93),'Test Sample Data'!L93&lt;37,'Test Sample Data'!L93&gt;0),'Test Sample Data'!L93,37),"")</f>
        <v/>
      </c>
      <c r="AA93" s="54">
        <f>IF(ISERROR(AVERAGE(Calculations!Q93:Z93)),"",AVERAGE(Calculations!Q93:Z93))</f>
        <v>27.81</v>
      </c>
      <c r="AB93" s="54" t="str">
        <f>IF(ISERROR(STDEV(Calculations!Q93:Z93)),"",IF(COUNT(Calculations!Q93:Z93)&lt;3,"N/A",STDEV(Calculations!Q93:Z93)))</f>
        <v/>
      </c>
      <c r="AC93" s="75" t="s">
        <v>104</v>
      </c>
      <c r="AD93" s="72" t="str">
        <f>'Array Table'!B92</f>
        <v>Pan Bacteria 3</v>
      </c>
      <c r="AE93" s="70">
        <f t="shared" si="54"/>
        <v>-0.16666666666666785</v>
      </c>
      <c r="AF93" s="70">
        <f t="shared" si="55"/>
        <v>1.8333333333333321</v>
      </c>
      <c r="AG93" s="70">
        <f t="shared" si="56"/>
        <v>1.1666666666666679</v>
      </c>
      <c r="AH93" s="70" t="str">
        <f t="shared" si="57"/>
        <v/>
      </c>
      <c r="AI93" s="70" t="str">
        <f t="shared" si="58"/>
        <v/>
      </c>
      <c r="AJ93" s="70" t="str">
        <f t="shared" si="59"/>
        <v/>
      </c>
      <c r="AK93" s="70" t="str">
        <f t="shared" si="60"/>
        <v/>
      </c>
      <c r="AL93" s="70" t="str">
        <f t="shared" si="61"/>
        <v/>
      </c>
      <c r="AM93" s="70" t="str">
        <f t="shared" si="62"/>
        <v/>
      </c>
      <c r="AN93" s="70" t="str">
        <f t="shared" si="63"/>
        <v/>
      </c>
      <c r="AO93" s="70">
        <f t="shared" si="38"/>
        <v>0.94444444444444409</v>
      </c>
      <c r="AP93" s="75" t="s">
        <v>104</v>
      </c>
      <c r="AQ93" s="70">
        <f t="shared" si="39"/>
        <v>-3.0200000000000031</v>
      </c>
      <c r="AR93" s="70" t="str">
        <f t="shared" si="40"/>
        <v/>
      </c>
      <c r="AS93" s="70" t="str">
        <f t="shared" si="41"/>
        <v/>
      </c>
      <c r="AT93" s="70" t="str">
        <f t="shared" si="42"/>
        <v/>
      </c>
      <c r="AU93" s="70" t="str">
        <f t="shared" si="43"/>
        <v/>
      </c>
      <c r="AV93" s="70" t="str">
        <f t="shared" si="44"/>
        <v/>
      </c>
      <c r="AW93" s="70" t="str">
        <f t="shared" si="45"/>
        <v/>
      </c>
      <c r="AX93" s="70" t="str">
        <f t="shared" si="46"/>
        <v/>
      </c>
      <c r="AY93" s="70" t="str">
        <f t="shared" si="47"/>
        <v/>
      </c>
      <c r="AZ93" s="70" t="str">
        <f t="shared" si="48"/>
        <v/>
      </c>
      <c r="BA93" s="70">
        <f t="shared" si="49"/>
        <v>-3.0200000000000031</v>
      </c>
      <c r="BB93" s="75" t="s">
        <v>104</v>
      </c>
      <c r="BC93" s="72" t="str">
        <f>'Array Table'!B92</f>
        <v>Pan Bacteria 3</v>
      </c>
      <c r="BD93" s="73">
        <f t="shared" ref="BD93:BD94" si="64">IF(AO93&gt;=BA93,((2^-BA93)/(2^-AO93)),(-(2^-AO93)/(2^-BA93)))</f>
        <v>15.610495697580083</v>
      </c>
      <c r="BE93" s="74">
        <f t="shared" ref="BE93:BE94" si="65">IF(BD93&gt;=1,BD93,(-1/BD93))</f>
        <v>15.610495697580083</v>
      </c>
      <c r="BF93" s="73">
        <f t="shared" ref="BF93:BF94" si="66">LOG(BE93,10)</f>
        <v>1.1934166939212063</v>
      </c>
    </row>
    <row r="94" spans="1:58" x14ac:dyDescent="0.25">
      <c r="A94" s="75" t="s">
        <v>105</v>
      </c>
      <c r="B94" s="72" t="str">
        <f>'Array Table'!B93</f>
        <v>Pan Bacteria 3</v>
      </c>
      <c r="C94" s="70">
        <f>IF(SUM('Control Sample Data'!C$3:C$98)&gt;10,IF(AND(ISNUMBER('Control Sample Data'!C94),'Control Sample Data'!C94&lt;37,'Control Sample Data'!C94&gt;0),'Control Sample Data'!C94,37),"")</f>
        <v>29</v>
      </c>
      <c r="D94" s="70">
        <f>IF(SUM('Control Sample Data'!D$3:D$98)&gt;10,IF(AND(ISNUMBER('Control Sample Data'!D94),'Control Sample Data'!D94&lt;37,'Control Sample Data'!D94&gt;0),'Control Sample Data'!D94,37),"")</f>
        <v>32</v>
      </c>
      <c r="E94" s="70">
        <f>IF(SUM('Control Sample Data'!E$3:E$98)&gt;10,IF(AND(ISNUMBER('Control Sample Data'!E94),'Control Sample Data'!E94&lt;37,'Control Sample Data'!E94&gt;0),'Control Sample Data'!E94,37),"")</f>
        <v>29</v>
      </c>
      <c r="F94" s="70" t="str">
        <f>IF(SUM('Control Sample Data'!F$3:F$98)&gt;10,IF(AND(ISNUMBER('Control Sample Data'!F94),'Control Sample Data'!F94&lt;37,'Control Sample Data'!F94&gt;0),'Control Sample Data'!F94,37),"")</f>
        <v/>
      </c>
      <c r="G94" s="70" t="str">
        <f>IF(SUM('Control Sample Data'!G$3:G$98)&gt;10,IF(AND(ISNUMBER('Control Sample Data'!G94),'Control Sample Data'!G94&lt;37,'Control Sample Data'!G94&gt;0),'Control Sample Data'!G94,37),"")</f>
        <v/>
      </c>
      <c r="H94" s="70" t="str">
        <f>IF(SUM('Control Sample Data'!H$3:H$98)&gt;10,IF(AND(ISNUMBER('Control Sample Data'!H94),'Control Sample Data'!H94&lt;37,'Control Sample Data'!H94&gt;0),'Control Sample Data'!H94,37),"")</f>
        <v/>
      </c>
      <c r="I94" s="70" t="str">
        <f>IF(SUM('Control Sample Data'!I$3:I$98)&gt;10,IF(AND(ISNUMBER('Control Sample Data'!I94),'Control Sample Data'!I94&lt;37,'Control Sample Data'!I94&gt;0),'Control Sample Data'!I94,37),"")</f>
        <v/>
      </c>
      <c r="J94" s="70" t="str">
        <f>IF(SUM('Control Sample Data'!J$3:J$98)&gt;10,IF(AND(ISNUMBER('Control Sample Data'!J94),'Control Sample Data'!J94&lt;37,'Control Sample Data'!J94&gt;0),'Control Sample Data'!J94,37),"")</f>
        <v/>
      </c>
      <c r="K94" s="70" t="str">
        <f>IF(SUM('Control Sample Data'!K$3:K$98)&gt;10,IF(AND(ISNUMBER('Control Sample Data'!K94),'Control Sample Data'!K94&lt;37,'Control Sample Data'!K94&gt;0),'Control Sample Data'!K94,37),"")</f>
        <v/>
      </c>
      <c r="L94" s="70" t="str">
        <f>IF(SUM('Control Sample Data'!L$3:L$98)&gt;10,IF(AND(ISNUMBER('Control Sample Data'!L94),'Control Sample Data'!L94&lt;37,'Control Sample Data'!L94&gt;0),'Control Sample Data'!L94,37),"")</f>
        <v/>
      </c>
      <c r="M94" s="54">
        <f>IF(ISERROR(AVERAGE(Calculations!C94:L94)),"",AVERAGE(Calculations!C94:L94))</f>
        <v>30</v>
      </c>
      <c r="N94" s="54">
        <f>IF(ISERROR(STDEV(Calculations!C94:L94)),"",IF(COUNT(Calculations!C94:L94)&lt;3,"N/A",STDEV(Calculations!C94:L94)))</f>
        <v>1.7320508075688772</v>
      </c>
      <c r="O94" s="75" t="s">
        <v>105</v>
      </c>
      <c r="P94" s="72" t="str">
        <f>'Array Table'!B93</f>
        <v>Pan Bacteria 3</v>
      </c>
      <c r="Q94" s="70">
        <f>IF(SUM('Test Sample Data'!C$3:C$98)&gt;10,IF(AND(ISNUMBER('Test Sample Data'!C94),'Test Sample Data'!C94&lt;37,'Test Sample Data'!C94&gt;0),'Test Sample Data'!C94,37),"")</f>
        <v>27.52</v>
      </c>
      <c r="R94" s="70" t="str">
        <f>IF(SUM('Test Sample Data'!D$3:D$98)&gt;10,IF(AND(ISNUMBER('Test Sample Data'!D94),'Test Sample Data'!D94&lt;37,'Test Sample Data'!D94&gt;0),'Test Sample Data'!D94,37),"")</f>
        <v/>
      </c>
      <c r="S94" s="70" t="str">
        <f>IF(SUM('Test Sample Data'!E$3:E$98)&gt;10,IF(AND(ISNUMBER('Test Sample Data'!E94),'Test Sample Data'!E94&lt;37,'Test Sample Data'!E94&gt;0),'Test Sample Data'!E94,37),"")</f>
        <v/>
      </c>
      <c r="T94" s="70" t="str">
        <f>IF(SUM('Test Sample Data'!F$3:F$98)&gt;10,IF(AND(ISNUMBER('Test Sample Data'!F94),'Test Sample Data'!F94&lt;37,'Test Sample Data'!F94&gt;0),'Test Sample Data'!F94,37),"")</f>
        <v/>
      </c>
      <c r="U94" s="70" t="str">
        <f>IF(SUM('Test Sample Data'!G$3:G$98)&gt;10,IF(AND(ISNUMBER('Test Sample Data'!G94),'Test Sample Data'!G94&lt;37,'Test Sample Data'!G94&gt;0),'Test Sample Data'!G94,37),"")</f>
        <v/>
      </c>
      <c r="V94" s="70" t="str">
        <f>IF(SUM('Test Sample Data'!H$3:H$98)&gt;10,IF(AND(ISNUMBER('Test Sample Data'!H94),'Test Sample Data'!H94&lt;37,'Test Sample Data'!H94&gt;0),'Test Sample Data'!H94,37),"")</f>
        <v/>
      </c>
      <c r="W94" s="70" t="str">
        <f>IF(SUM('Test Sample Data'!I$3:I$98)&gt;10,IF(AND(ISNUMBER('Test Sample Data'!I94),'Test Sample Data'!I94&lt;37,'Test Sample Data'!I94&gt;0),'Test Sample Data'!I94,37),"")</f>
        <v/>
      </c>
      <c r="X94" s="70" t="str">
        <f>IF(SUM('Test Sample Data'!J$3:J$98)&gt;10,IF(AND(ISNUMBER('Test Sample Data'!J94),'Test Sample Data'!J94&lt;37,'Test Sample Data'!J94&gt;0),'Test Sample Data'!J94,37),"")</f>
        <v/>
      </c>
      <c r="Y94" s="70" t="str">
        <f>IF(SUM('Test Sample Data'!K$3:K$98)&gt;10,IF(AND(ISNUMBER('Test Sample Data'!K94),'Test Sample Data'!K94&lt;37,'Test Sample Data'!K94&gt;0),'Test Sample Data'!K94,37),"")</f>
        <v/>
      </c>
      <c r="Z94" s="70" t="str">
        <f>IF(SUM('Test Sample Data'!L$3:L$98)&gt;10,IF(AND(ISNUMBER('Test Sample Data'!L94),'Test Sample Data'!L94&lt;37,'Test Sample Data'!L94&gt;0),'Test Sample Data'!L94,37),"")</f>
        <v/>
      </c>
      <c r="AA94" s="54">
        <f>IF(ISERROR(AVERAGE(Calculations!Q94:Z94)),"",AVERAGE(Calculations!Q94:Z94))</f>
        <v>27.52</v>
      </c>
      <c r="AB94" s="54" t="str">
        <f>IF(ISERROR(STDEV(Calculations!Q94:Z94)),"",IF(COUNT(Calculations!Q94:Z94)&lt;3,"N/A",STDEV(Calculations!Q94:Z94)))</f>
        <v/>
      </c>
      <c r="AC94" s="75" t="s">
        <v>105</v>
      </c>
      <c r="AD94" s="72" t="str">
        <f>'Array Table'!B93</f>
        <v>Pan Bacteria 3</v>
      </c>
      <c r="AE94" s="70">
        <f t="shared" si="54"/>
        <v>0.83333333333333215</v>
      </c>
      <c r="AF94" s="70">
        <f t="shared" si="55"/>
        <v>1.8333333333333321</v>
      </c>
      <c r="AG94" s="70">
        <f t="shared" si="56"/>
        <v>1.1666666666666679</v>
      </c>
      <c r="AH94" s="70" t="str">
        <f t="shared" si="57"/>
        <v/>
      </c>
      <c r="AI94" s="70" t="str">
        <f t="shared" si="58"/>
        <v/>
      </c>
      <c r="AJ94" s="70" t="str">
        <f t="shared" si="59"/>
        <v/>
      </c>
      <c r="AK94" s="70" t="str">
        <f t="shared" si="60"/>
        <v/>
      </c>
      <c r="AL94" s="70" t="str">
        <f t="shared" si="61"/>
        <v/>
      </c>
      <c r="AM94" s="70" t="str">
        <f t="shared" si="62"/>
        <v/>
      </c>
      <c r="AN94" s="70" t="str">
        <f t="shared" si="63"/>
        <v/>
      </c>
      <c r="AO94" s="70">
        <f t="shared" si="38"/>
        <v>1.2777777777777775</v>
      </c>
      <c r="AP94" s="75" t="s">
        <v>105</v>
      </c>
      <c r="AQ94" s="70">
        <f t="shared" si="39"/>
        <v>-3.3100000000000023</v>
      </c>
      <c r="AR94" s="70" t="str">
        <f t="shared" si="40"/>
        <v/>
      </c>
      <c r="AS94" s="70" t="str">
        <f t="shared" si="41"/>
        <v/>
      </c>
      <c r="AT94" s="70" t="str">
        <f t="shared" si="42"/>
        <v/>
      </c>
      <c r="AU94" s="70" t="str">
        <f t="shared" si="43"/>
        <v/>
      </c>
      <c r="AV94" s="70" t="str">
        <f t="shared" si="44"/>
        <v/>
      </c>
      <c r="AW94" s="70" t="str">
        <f t="shared" si="45"/>
        <v/>
      </c>
      <c r="AX94" s="70" t="str">
        <f t="shared" si="46"/>
        <v/>
      </c>
      <c r="AY94" s="70" t="str">
        <f t="shared" si="47"/>
        <v/>
      </c>
      <c r="AZ94" s="70" t="str">
        <f t="shared" si="48"/>
        <v/>
      </c>
      <c r="BA94" s="70">
        <f t="shared" si="49"/>
        <v>-3.3100000000000023</v>
      </c>
      <c r="BB94" s="75" t="s">
        <v>105</v>
      </c>
      <c r="BC94" s="72" t="str">
        <f>'Array Table'!B93</f>
        <v>Pan Bacteria 3</v>
      </c>
      <c r="BD94" s="73">
        <f t="shared" si="64"/>
        <v>24.046879357847992</v>
      </c>
      <c r="BE94" s="74">
        <f t="shared" si="65"/>
        <v>24.046879357847992</v>
      </c>
      <c r="BF94" s="73">
        <f t="shared" si="66"/>
        <v>1.381058724551754</v>
      </c>
    </row>
    <row r="95" spans="1:58" x14ac:dyDescent="0.25">
      <c r="A95" s="75" t="s">
        <v>106</v>
      </c>
      <c r="B95" s="72" t="str">
        <f>'Array Table'!B94</f>
        <v>Pan Bacteria 3</v>
      </c>
      <c r="C95" s="70">
        <f>IF(SUM('Control Sample Data'!C$3:C$98)&gt;10,IF(AND(ISNUMBER('Control Sample Data'!C95),'Control Sample Data'!C95&lt;37,'Control Sample Data'!C95&gt;0),'Control Sample Data'!C95,37),"")</f>
        <v>29</v>
      </c>
      <c r="D95" s="70">
        <f>IF(SUM('Control Sample Data'!D$3:D$98)&gt;10,IF(AND(ISNUMBER('Control Sample Data'!D95),'Control Sample Data'!D95&lt;37,'Control Sample Data'!D95&gt;0),'Control Sample Data'!D95,37),"")</f>
        <v>30</v>
      </c>
      <c r="E95" s="70">
        <f>IF(SUM('Control Sample Data'!E$3:E$98)&gt;10,IF(AND(ISNUMBER('Control Sample Data'!E95),'Control Sample Data'!E95&lt;37,'Control Sample Data'!E95&gt;0),'Control Sample Data'!E95,37),"")</f>
        <v>29</v>
      </c>
      <c r="F95" s="70" t="str">
        <f>IF(SUM('Control Sample Data'!F$3:F$98)&gt;10,IF(AND(ISNUMBER('Control Sample Data'!F95),'Control Sample Data'!F95&lt;37,'Control Sample Data'!F95&gt;0),'Control Sample Data'!F95,37),"")</f>
        <v/>
      </c>
      <c r="G95" s="70" t="str">
        <f>IF(SUM('Control Sample Data'!G$3:G$98)&gt;10,IF(AND(ISNUMBER('Control Sample Data'!G95),'Control Sample Data'!G95&lt;37,'Control Sample Data'!G95&gt;0),'Control Sample Data'!G95,37),"")</f>
        <v/>
      </c>
      <c r="H95" s="70" t="str">
        <f>IF(SUM('Control Sample Data'!H$3:H$98)&gt;10,IF(AND(ISNUMBER('Control Sample Data'!H95),'Control Sample Data'!H95&lt;37,'Control Sample Data'!H95&gt;0),'Control Sample Data'!H95,37),"")</f>
        <v/>
      </c>
      <c r="I95" s="70" t="str">
        <f>IF(SUM('Control Sample Data'!I$3:I$98)&gt;10,IF(AND(ISNUMBER('Control Sample Data'!I95),'Control Sample Data'!I95&lt;37,'Control Sample Data'!I95&gt;0),'Control Sample Data'!I95,37),"")</f>
        <v/>
      </c>
      <c r="J95" s="70" t="str">
        <f>IF(SUM('Control Sample Data'!J$3:J$98)&gt;10,IF(AND(ISNUMBER('Control Sample Data'!J95),'Control Sample Data'!J95&lt;37,'Control Sample Data'!J95&gt;0),'Control Sample Data'!J95,37),"")</f>
        <v/>
      </c>
      <c r="K95" s="70" t="str">
        <f>IF(SUM('Control Sample Data'!K$3:K$98)&gt;10,IF(AND(ISNUMBER('Control Sample Data'!K95),'Control Sample Data'!K95&lt;37,'Control Sample Data'!K95&gt;0),'Control Sample Data'!K95,37),"")</f>
        <v/>
      </c>
      <c r="L95" s="70" t="str">
        <f>IF(SUM('Control Sample Data'!L$3:L$98)&gt;10,IF(AND(ISNUMBER('Control Sample Data'!L95),'Control Sample Data'!L95&lt;37,'Control Sample Data'!L95&gt;0),'Control Sample Data'!L95,37),"")</f>
        <v/>
      </c>
      <c r="M95" s="54">
        <f>IF(ISERROR(AVERAGE(Calculations!C95:L95)),"",AVERAGE(Calculations!C95:L95))</f>
        <v>29.333333333333332</v>
      </c>
      <c r="N95" s="54">
        <f>IF(ISERROR(STDEV(Calculations!C95:L95)),"",IF(COUNT(Calculations!C95:L95)&lt;3,"N/A",STDEV(Calculations!C95:L95)))</f>
        <v>0.57735026918962584</v>
      </c>
      <c r="O95" s="75" t="s">
        <v>106</v>
      </c>
      <c r="P95" s="72" t="str">
        <f>'Array Table'!B94</f>
        <v>Pan Bacteria 3</v>
      </c>
      <c r="Q95" s="70">
        <f>IF(SUM('Test Sample Data'!C$3:C$98)&gt;10,IF(AND(ISNUMBER('Test Sample Data'!C95),'Test Sample Data'!C95&lt;37,'Test Sample Data'!C95&gt;0),'Test Sample Data'!C95,37),"")</f>
        <v>28.13</v>
      </c>
      <c r="R95" s="70" t="str">
        <f>IF(SUM('Test Sample Data'!D$3:D$98)&gt;10,IF(AND(ISNUMBER('Test Sample Data'!D95),'Test Sample Data'!D95&lt;37,'Test Sample Data'!D95&gt;0),'Test Sample Data'!D95,37),"")</f>
        <v/>
      </c>
      <c r="S95" s="70" t="str">
        <f>IF(SUM('Test Sample Data'!E$3:E$98)&gt;10,IF(AND(ISNUMBER('Test Sample Data'!E95),'Test Sample Data'!E95&lt;37,'Test Sample Data'!E95&gt;0),'Test Sample Data'!E95,37),"")</f>
        <v/>
      </c>
      <c r="T95" s="70" t="str">
        <f>IF(SUM('Test Sample Data'!F$3:F$98)&gt;10,IF(AND(ISNUMBER('Test Sample Data'!F95),'Test Sample Data'!F95&lt;37,'Test Sample Data'!F95&gt;0),'Test Sample Data'!F95,37),"")</f>
        <v/>
      </c>
      <c r="U95" s="70" t="str">
        <f>IF(SUM('Test Sample Data'!G$3:G$98)&gt;10,IF(AND(ISNUMBER('Test Sample Data'!G95),'Test Sample Data'!G95&lt;37,'Test Sample Data'!G95&gt;0),'Test Sample Data'!G95,37),"")</f>
        <v/>
      </c>
      <c r="V95" s="70" t="str">
        <f>IF(SUM('Test Sample Data'!H$3:H$98)&gt;10,IF(AND(ISNUMBER('Test Sample Data'!H95),'Test Sample Data'!H95&lt;37,'Test Sample Data'!H95&gt;0),'Test Sample Data'!H95,37),"")</f>
        <v/>
      </c>
      <c r="W95" s="70" t="str">
        <f>IF(SUM('Test Sample Data'!I$3:I$98)&gt;10,IF(AND(ISNUMBER('Test Sample Data'!I95),'Test Sample Data'!I95&lt;37,'Test Sample Data'!I95&gt;0),'Test Sample Data'!I95,37),"")</f>
        <v/>
      </c>
      <c r="X95" s="70" t="str">
        <f>IF(SUM('Test Sample Data'!J$3:J$98)&gt;10,IF(AND(ISNUMBER('Test Sample Data'!J95),'Test Sample Data'!J95&lt;37,'Test Sample Data'!J95&gt;0),'Test Sample Data'!J95,37),"")</f>
        <v/>
      </c>
      <c r="Y95" s="70" t="str">
        <f>IF(SUM('Test Sample Data'!K$3:K$98)&gt;10,IF(AND(ISNUMBER('Test Sample Data'!K95),'Test Sample Data'!K95&lt;37,'Test Sample Data'!K95&gt;0),'Test Sample Data'!K95,37),"")</f>
        <v/>
      </c>
      <c r="Z95" s="70" t="str">
        <f>IF(SUM('Test Sample Data'!L$3:L$98)&gt;10,IF(AND(ISNUMBER('Test Sample Data'!L95),'Test Sample Data'!L95&lt;37,'Test Sample Data'!L95&gt;0),'Test Sample Data'!L95,37),"")</f>
        <v/>
      </c>
      <c r="AA95" s="54">
        <f>IF(ISERROR(AVERAGE(Calculations!Q95:Z95)),"",AVERAGE(Calculations!Q95:Z95))</f>
        <v>28.13</v>
      </c>
      <c r="AB95" s="54" t="str">
        <f>IF(ISERROR(STDEV(Calculations!Q95:Z95)),"",IF(COUNT(Calculations!Q95:Z95)&lt;3,"N/A",STDEV(Calculations!Q95:Z95)))</f>
        <v/>
      </c>
      <c r="AC95" s="75" t="s">
        <v>106</v>
      </c>
      <c r="AD95" s="72" t="str">
        <f>'Array Table'!B94</f>
        <v>Pan Bacteria 3</v>
      </c>
      <c r="AE95" s="70">
        <f t="shared" si="54"/>
        <v>0.83333333333333215</v>
      </c>
      <c r="AF95" s="70">
        <f t="shared" si="55"/>
        <v>-0.16666666666666785</v>
      </c>
      <c r="AG95" s="70">
        <f t="shared" si="56"/>
        <v>1.1666666666666679</v>
      </c>
      <c r="AH95" s="70" t="str">
        <f t="shared" si="57"/>
        <v/>
      </c>
      <c r="AI95" s="70" t="str">
        <f t="shared" si="58"/>
        <v/>
      </c>
      <c r="AJ95" s="70" t="str">
        <f t="shared" si="59"/>
        <v/>
      </c>
      <c r="AK95" s="70" t="str">
        <f t="shared" si="60"/>
        <v/>
      </c>
      <c r="AL95" s="70" t="str">
        <f t="shared" si="61"/>
        <v/>
      </c>
      <c r="AM95" s="70" t="str">
        <f t="shared" si="62"/>
        <v/>
      </c>
      <c r="AN95" s="70" t="str">
        <f t="shared" si="63"/>
        <v/>
      </c>
      <c r="AO95" s="70">
        <f t="shared" si="38"/>
        <v>0.61111111111111072</v>
      </c>
      <c r="AP95" s="75" t="s">
        <v>106</v>
      </c>
      <c r="AQ95" s="70">
        <f t="shared" si="39"/>
        <v>-2.7000000000000028</v>
      </c>
      <c r="AR95" s="70" t="str">
        <f t="shared" si="40"/>
        <v/>
      </c>
      <c r="AS95" s="70" t="str">
        <f t="shared" si="41"/>
        <v/>
      </c>
      <c r="AT95" s="70" t="str">
        <f t="shared" si="42"/>
        <v/>
      </c>
      <c r="AU95" s="70" t="str">
        <f t="shared" si="43"/>
        <v/>
      </c>
      <c r="AV95" s="70" t="str">
        <f t="shared" si="44"/>
        <v/>
      </c>
      <c r="AW95" s="70" t="str">
        <f t="shared" si="45"/>
        <v/>
      </c>
      <c r="AX95" s="70" t="str">
        <f t="shared" si="46"/>
        <v/>
      </c>
      <c r="AY95" s="70" t="str">
        <f t="shared" si="47"/>
        <v/>
      </c>
      <c r="AZ95" s="70" t="str">
        <f t="shared" si="48"/>
        <v/>
      </c>
      <c r="BA95" s="70">
        <f t="shared" si="49"/>
        <v>-2.7000000000000028</v>
      </c>
      <c r="BB95" s="75" t="s">
        <v>106</v>
      </c>
      <c r="BC95" s="72" t="str">
        <f>'Array Table'!B94</f>
        <v>Pan Bacteria 3</v>
      </c>
      <c r="BD95" s="73">
        <f t="shared" ref="BD95:BD97" si="67">IF(AO95&gt;=BA95,((2^-BA95)/(2^-AO95)),(-(2^-AO95)/(2^-BA95)))</f>
        <v>9.9253027629129722</v>
      </c>
      <c r="BE95" s="74">
        <f t="shared" ref="BE95:BE97" si="68">IF(BD95&gt;=1,BD95,(-1/BD95))</f>
        <v>9.9253027629129722</v>
      </c>
      <c r="BF95" s="73">
        <f t="shared" ref="BF95:BF97" si="69">LOG(BE95,10)</f>
        <v>0.99674376342073845</v>
      </c>
    </row>
    <row r="96" spans="1:58" x14ac:dyDescent="0.25">
      <c r="A96" s="75" t="s">
        <v>107</v>
      </c>
      <c r="B96" s="72" t="str">
        <f>'Array Table'!B95</f>
        <v>PPC</v>
      </c>
      <c r="C96" s="70">
        <f>IF(SUM('Control Sample Data'!C$3:C$98)&gt;10,IF(AND(ISNUMBER('Control Sample Data'!C96),'Control Sample Data'!C96&lt;37,'Control Sample Data'!C96&gt;0),'Control Sample Data'!C96,37),"")</f>
        <v>29</v>
      </c>
      <c r="D96" s="70">
        <f>IF(SUM('Control Sample Data'!D$3:D$98)&gt;10,IF(AND(ISNUMBER('Control Sample Data'!D96),'Control Sample Data'!D96&lt;37,'Control Sample Data'!D96&gt;0),'Control Sample Data'!D96,37),"")</f>
        <v>30</v>
      </c>
      <c r="E96" s="70">
        <f>IF(SUM('Control Sample Data'!E$3:E$98)&gt;10,IF(AND(ISNUMBER('Control Sample Data'!E96),'Control Sample Data'!E96&lt;37,'Control Sample Data'!E96&gt;0),'Control Sample Data'!E96,37),"")</f>
        <v>29</v>
      </c>
      <c r="F96" s="70" t="str">
        <f>IF(SUM('Control Sample Data'!F$3:F$98)&gt;10,IF(AND(ISNUMBER('Control Sample Data'!F96),'Control Sample Data'!F96&lt;37,'Control Sample Data'!F96&gt;0),'Control Sample Data'!F96,37),"")</f>
        <v/>
      </c>
      <c r="G96" s="70" t="str">
        <f>IF(SUM('Control Sample Data'!G$3:G$98)&gt;10,IF(AND(ISNUMBER('Control Sample Data'!G96),'Control Sample Data'!G96&lt;37,'Control Sample Data'!G96&gt;0),'Control Sample Data'!G96,37),"")</f>
        <v/>
      </c>
      <c r="H96" s="70" t="str">
        <f>IF(SUM('Control Sample Data'!H$3:H$98)&gt;10,IF(AND(ISNUMBER('Control Sample Data'!H96),'Control Sample Data'!H96&lt;37,'Control Sample Data'!H96&gt;0),'Control Sample Data'!H96,37),"")</f>
        <v/>
      </c>
      <c r="I96" s="70" t="str">
        <f>IF(SUM('Control Sample Data'!I$3:I$98)&gt;10,IF(AND(ISNUMBER('Control Sample Data'!I96),'Control Sample Data'!I96&lt;37,'Control Sample Data'!I96&gt;0),'Control Sample Data'!I96,37),"")</f>
        <v/>
      </c>
      <c r="J96" s="70" t="str">
        <f>IF(SUM('Control Sample Data'!J$3:J$98)&gt;10,IF(AND(ISNUMBER('Control Sample Data'!J96),'Control Sample Data'!J96&lt;37,'Control Sample Data'!J96&gt;0),'Control Sample Data'!J96,37),"")</f>
        <v/>
      </c>
      <c r="K96" s="70" t="str">
        <f>IF(SUM('Control Sample Data'!K$3:K$98)&gt;10,IF(AND(ISNUMBER('Control Sample Data'!K96),'Control Sample Data'!K96&lt;37,'Control Sample Data'!K96&gt;0),'Control Sample Data'!K96,37),"")</f>
        <v/>
      </c>
      <c r="L96" s="70" t="str">
        <f>IF(SUM('Control Sample Data'!L$3:L$98)&gt;10,IF(AND(ISNUMBER('Control Sample Data'!L96),'Control Sample Data'!L96&lt;37,'Control Sample Data'!L96&gt;0),'Control Sample Data'!L96,37),"")</f>
        <v/>
      </c>
      <c r="M96" s="54">
        <f>IF(ISERROR(AVERAGE(Calculations!C96:L96)),"",AVERAGE(Calculations!C96:L96))</f>
        <v>29.333333333333332</v>
      </c>
      <c r="N96" s="54">
        <f>IF(ISERROR(STDEV(Calculations!C96:L96)),"",IF(COUNT(Calculations!C96:L96)&lt;3,"N/A",STDEV(Calculations!C96:L96)))</f>
        <v>0.57735026918962584</v>
      </c>
      <c r="O96" s="75" t="s">
        <v>107</v>
      </c>
      <c r="P96" s="72" t="str">
        <f>'Array Table'!B95</f>
        <v>PPC</v>
      </c>
      <c r="Q96" s="70">
        <f>IF(SUM('Test Sample Data'!C$3:C$98)&gt;10,IF(AND(ISNUMBER('Test Sample Data'!C96),'Test Sample Data'!C96&lt;37,'Test Sample Data'!C96&gt;0),'Test Sample Data'!C96,37),"")</f>
        <v>27.92</v>
      </c>
      <c r="R96" s="70" t="str">
        <f>IF(SUM('Test Sample Data'!D$3:D$98)&gt;10,IF(AND(ISNUMBER('Test Sample Data'!D96),'Test Sample Data'!D96&lt;37,'Test Sample Data'!D96&gt;0),'Test Sample Data'!D96,37),"")</f>
        <v/>
      </c>
      <c r="S96" s="70" t="str">
        <f>IF(SUM('Test Sample Data'!E$3:E$98)&gt;10,IF(AND(ISNUMBER('Test Sample Data'!E96),'Test Sample Data'!E96&lt;37,'Test Sample Data'!E96&gt;0),'Test Sample Data'!E96,37),"")</f>
        <v/>
      </c>
      <c r="T96" s="70" t="str">
        <f>IF(SUM('Test Sample Data'!F$3:F$98)&gt;10,IF(AND(ISNUMBER('Test Sample Data'!F96),'Test Sample Data'!F96&lt;37,'Test Sample Data'!F96&gt;0),'Test Sample Data'!F96,37),"")</f>
        <v/>
      </c>
      <c r="U96" s="70" t="str">
        <f>IF(SUM('Test Sample Data'!G$3:G$98)&gt;10,IF(AND(ISNUMBER('Test Sample Data'!G96),'Test Sample Data'!G96&lt;37,'Test Sample Data'!G96&gt;0),'Test Sample Data'!G96,37),"")</f>
        <v/>
      </c>
      <c r="V96" s="70" t="str">
        <f>IF(SUM('Test Sample Data'!H$3:H$98)&gt;10,IF(AND(ISNUMBER('Test Sample Data'!H96),'Test Sample Data'!H96&lt;37,'Test Sample Data'!H96&gt;0),'Test Sample Data'!H96,37),"")</f>
        <v/>
      </c>
      <c r="W96" s="70" t="str">
        <f>IF(SUM('Test Sample Data'!I$3:I$98)&gt;10,IF(AND(ISNUMBER('Test Sample Data'!I96),'Test Sample Data'!I96&lt;37,'Test Sample Data'!I96&gt;0),'Test Sample Data'!I96,37),"")</f>
        <v/>
      </c>
      <c r="X96" s="70" t="str">
        <f>IF(SUM('Test Sample Data'!J$3:J$98)&gt;10,IF(AND(ISNUMBER('Test Sample Data'!J96),'Test Sample Data'!J96&lt;37,'Test Sample Data'!J96&gt;0),'Test Sample Data'!J96,37),"")</f>
        <v/>
      </c>
      <c r="Y96" s="70" t="str">
        <f>IF(SUM('Test Sample Data'!K$3:K$98)&gt;10,IF(AND(ISNUMBER('Test Sample Data'!K96),'Test Sample Data'!K96&lt;37,'Test Sample Data'!K96&gt;0),'Test Sample Data'!K96,37),"")</f>
        <v/>
      </c>
      <c r="Z96" s="70" t="str">
        <f>IF(SUM('Test Sample Data'!L$3:L$98)&gt;10,IF(AND(ISNUMBER('Test Sample Data'!L96),'Test Sample Data'!L96&lt;37,'Test Sample Data'!L96&gt;0),'Test Sample Data'!L96,37),"")</f>
        <v/>
      </c>
      <c r="AA96" s="54">
        <f>IF(ISERROR(AVERAGE(Calculations!Q96:Z96)),"",AVERAGE(Calculations!Q96:Z96))</f>
        <v>27.92</v>
      </c>
      <c r="AB96" s="54" t="str">
        <f>IF(ISERROR(STDEV(Calculations!Q96:Z96)),"",IF(COUNT(Calculations!Q96:Z96)&lt;3,"N/A",STDEV(Calculations!Q96:Z96)))</f>
        <v/>
      </c>
      <c r="AC96" s="75" t="s">
        <v>107</v>
      </c>
      <c r="AD96" s="72" t="str">
        <f>'Array Table'!B95</f>
        <v>PPC</v>
      </c>
      <c r="AE96" s="70">
        <f t="shared" si="54"/>
        <v>0.83333333333333215</v>
      </c>
      <c r="AF96" s="70">
        <f t="shared" si="55"/>
        <v>-0.16666666666666785</v>
      </c>
      <c r="AG96" s="70">
        <f t="shared" si="56"/>
        <v>1.1666666666666679</v>
      </c>
      <c r="AH96" s="70" t="str">
        <f t="shared" si="57"/>
        <v/>
      </c>
      <c r="AI96" s="70" t="str">
        <f t="shared" si="58"/>
        <v/>
      </c>
      <c r="AJ96" s="70" t="str">
        <f t="shared" si="59"/>
        <v/>
      </c>
      <c r="AK96" s="70" t="str">
        <f t="shared" si="60"/>
        <v/>
      </c>
      <c r="AL96" s="70" t="str">
        <f t="shared" si="61"/>
        <v/>
      </c>
      <c r="AM96" s="70" t="str">
        <f t="shared" si="62"/>
        <v/>
      </c>
      <c r="AN96" s="70" t="str">
        <f t="shared" si="63"/>
        <v/>
      </c>
      <c r="AO96" s="70">
        <f t="shared" si="38"/>
        <v>0.61111111111111072</v>
      </c>
      <c r="AP96" s="75" t="s">
        <v>107</v>
      </c>
      <c r="AQ96" s="70">
        <f t="shared" si="39"/>
        <v>-2.91</v>
      </c>
      <c r="AR96" s="70" t="str">
        <f t="shared" si="40"/>
        <v/>
      </c>
      <c r="AS96" s="70" t="str">
        <f t="shared" si="41"/>
        <v/>
      </c>
      <c r="AT96" s="70" t="str">
        <f t="shared" si="42"/>
        <v/>
      </c>
      <c r="AU96" s="70" t="str">
        <f t="shared" si="43"/>
        <v/>
      </c>
      <c r="AV96" s="70" t="str">
        <f t="shared" si="44"/>
        <v/>
      </c>
      <c r="AW96" s="70" t="str">
        <f t="shared" si="45"/>
        <v/>
      </c>
      <c r="AX96" s="70" t="str">
        <f t="shared" si="46"/>
        <v/>
      </c>
      <c r="AY96" s="70" t="str">
        <f t="shared" si="47"/>
        <v/>
      </c>
      <c r="AZ96" s="70" t="str">
        <f t="shared" si="48"/>
        <v/>
      </c>
      <c r="BA96" s="70">
        <f t="shared" si="49"/>
        <v>-2.91</v>
      </c>
      <c r="BB96" s="75" t="s">
        <v>107</v>
      </c>
      <c r="BC96" s="72" t="str">
        <f>'Array Table'!B95</f>
        <v>PPC</v>
      </c>
      <c r="BD96" s="73">
        <f t="shared" si="67"/>
        <v>11.480480427543913</v>
      </c>
      <c r="BE96" s="74">
        <f t="shared" si="68"/>
        <v>11.480480427543913</v>
      </c>
      <c r="BF96" s="73">
        <f t="shared" si="69"/>
        <v>1.0599600625101737</v>
      </c>
    </row>
    <row r="97" spans="1:58" x14ac:dyDescent="0.25">
      <c r="A97" s="75" t="s">
        <v>108</v>
      </c>
      <c r="B97" s="72" t="str">
        <f>'Array Table'!B96</f>
        <v>PPC</v>
      </c>
      <c r="C97" s="70">
        <f>IF(SUM('Control Sample Data'!C$3:C$98)&gt;10,IF(AND(ISNUMBER('Control Sample Data'!C97),'Control Sample Data'!C97&lt;37,'Control Sample Data'!C97&gt;0),'Control Sample Data'!C97,37),"")</f>
        <v>21</v>
      </c>
      <c r="D97" s="70">
        <f>IF(SUM('Control Sample Data'!D$3:D$98)&gt;10,IF(AND(ISNUMBER('Control Sample Data'!D97),'Control Sample Data'!D97&lt;37,'Control Sample Data'!D97&gt;0),'Control Sample Data'!D97,37),"")</f>
        <v>21</v>
      </c>
      <c r="E97" s="70">
        <f>IF(SUM('Control Sample Data'!E$3:E$98)&gt;10,IF(AND(ISNUMBER('Control Sample Data'!E97),'Control Sample Data'!E97&lt;37,'Control Sample Data'!E97&gt;0),'Control Sample Data'!E97,37),"")</f>
        <v>21</v>
      </c>
      <c r="F97" s="70" t="str">
        <f>IF(SUM('Control Sample Data'!F$3:F$98)&gt;10,IF(AND(ISNUMBER('Control Sample Data'!F97),'Control Sample Data'!F97&lt;37,'Control Sample Data'!F97&gt;0),'Control Sample Data'!F97,37),"")</f>
        <v/>
      </c>
      <c r="G97" s="70" t="str">
        <f>IF(SUM('Control Sample Data'!G$3:G$98)&gt;10,IF(AND(ISNUMBER('Control Sample Data'!G97),'Control Sample Data'!G97&lt;37,'Control Sample Data'!G97&gt;0),'Control Sample Data'!G97,37),"")</f>
        <v/>
      </c>
      <c r="H97" s="70" t="str">
        <f>IF(SUM('Control Sample Data'!H$3:H$98)&gt;10,IF(AND(ISNUMBER('Control Sample Data'!H97),'Control Sample Data'!H97&lt;37,'Control Sample Data'!H97&gt;0),'Control Sample Data'!H97,37),"")</f>
        <v/>
      </c>
      <c r="I97" s="70" t="str">
        <f>IF(SUM('Control Sample Data'!I$3:I$98)&gt;10,IF(AND(ISNUMBER('Control Sample Data'!I97),'Control Sample Data'!I97&lt;37,'Control Sample Data'!I97&gt;0),'Control Sample Data'!I97,37),"")</f>
        <v/>
      </c>
      <c r="J97" s="70" t="str">
        <f>IF(SUM('Control Sample Data'!J$3:J$98)&gt;10,IF(AND(ISNUMBER('Control Sample Data'!J97),'Control Sample Data'!J97&lt;37,'Control Sample Data'!J97&gt;0),'Control Sample Data'!J97,37),"")</f>
        <v/>
      </c>
      <c r="K97" s="70" t="str">
        <f>IF(SUM('Control Sample Data'!K$3:K$98)&gt;10,IF(AND(ISNUMBER('Control Sample Data'!K97),'Control Sample Data'!K97&lt;37,'Control Sample Data'!K97&gt;0),'Control Sample Data'!K97,37),"")</f>
        <v/>
      </c>
      <c r="L97" s="70" t="str">
        <f>IF(SUM('Control Sample Data'!L$3:L$98)&gt;10,IF(AND(ISNUMBER('Control Sample Data'!L97),'Control Sample Data'!L97&lt;37,'Control Sample Data'!L97&gt;0),'Control Sample Data'!L97,37),"")</f>
        <v/>
      </c>
      <c r="M97" s="54">
        <f>IF(ISERROR(AVERAGE(Calculations!C97:L97)),"",AVERAGE(Calculations!C97:L97))</f>
        <v>21</v>
      </c>
      <c r="N97" s="54">
        <f>IF(ISERROR(STDEV(Calculations!C97:L97)),"",IF(COUNT(Calculations!C97:L97)&lt;3,"N/A",STDEV(Calculations!C97:L97)))</f>
        <v>0</v>
      </c>
      <c r="O97" s="75" t="s">
        <v>108</v>
      </c>
      <c r="P97" s="72" t="str">
        <f>'Array Table'!B96</f>
        <v>PPC</v>
      </c>
      <c r="Q97" s="70">
        <f>IF(SUM('Test Sample Data'!C$3:C$98)&gt;10,IF(AND(ISNUMBER('Test Sample Data'!C97),'Test Sample Data'!C97&lt;37,'Test Sample Data'!C97&gt;0),'Test Sample Data'!C97,37),"")</f>
        <v>20.79</v>
      </c>
      <c r="R97" s="70" t="str">
        <f>IF(SUM('Test Sample Data'!D$3:D$98)&gt;10,IF(AND(ISNUMBER('Test Sample Data'!D97),'Test Sample Data'!D97&lt;37,'Test Sample Data'!D97&gt;0),'Test Sample Data'!D97,37),"")</f>
        <v/>
      </c>
      <c r="S97" s="70" t="str">
        <f>IF(SUM('Test Sample Data'!E$3:E$98)&gt;10,IF(AND(ISNUMBER('Test Sample Data'!E97),'Test Sample Data'!E97&lt;37,'Test Sample Data'!E97&gt;0),'Test Sample Data'!E97,37),"")</f>
        <v/>
      </c>
      <c r="T97" s="70" t="str">
        <f>IF(SUM('Test Sample Data'!F$3:F$98)&gt;10,IF(AND(ISNUMBER('Test Sample Data'!F97),'Test Sample Data'!F97&lt;37,'Test Sample Data'!F97&gt;0),'Test Sample Data'!F97,37),"")</f>
        <v/>
      </c>
      <c r="U97" s="70" t="str">
        <f>IF(SUM('Test Sample Data'!G$3:G$98)&gt;10,IF(AND(ISNUMBER('Test Sample Data'!G97),'Test Sample Data'!G97&lt;37,'Test Sample Data'!G97&gt;0),'Test Sample Data'!G97,37),"")</f>
        <v/>
      </c>
      <c r="V97" s="70" t="str">
        <f>IF(SUM('Test Sample Data'!H$3:H$98)&gt;10,IF(AND(ISNUMBER('Test Sample Data'!H97),'Test Sample Data'!H97&lt;37,'Test Sample Data'!H97&gt;0),'Test Sample Data'!H97,37),"")</f>
        <v/>
      </c>
      <c r="W97" s="70" t="str">
        <f>IF(SUM('Test Sample Data'!I$3:I$98)&gt;10,IF(AND(ISNUMBER('Test Sample Data'!I97),'Test Sample Data'!I97&lt;37,'Test Sample Data'!I97&gt;0),'Test Sample Data'!I97,37),"")</f>
        <v/>
      </c>
      <c r="X97" s="70" t="str">
        <f>IF(SUM('Test Sample Data'!J$3:J$98)&gt;10,IF(AND(ISNUMBER('Test Sample Data'!J97),'Test Sample Data'!J97&lt;37,'Test Sample Data'!J97&gt;0),'Test Sample Data'!J97,37),"")</f>
        <v/>
      </c>
      <c r="Y97" s="70" t="str">
        <f>IF(SUM('Test Sample Data'!K$3:K$98)&gt;10,IF(AND(ISNUMBER('Test Sample Data'!K97),'Test Sample Data'!K97&lt;37,'Test Sample Data'!K97&gt;0),'Test Sample Data'!K97,37),"")</f>
        <v/>
      </c>
      <c r="Z97" s="70" t="str">
        <f>IF(SUM('Test Sample Data'!L$3:L$98)&gt;10,IF(AND(ISNUMBER('Test Sample Data'!L97),'Test Sample Data'!L97&lt;37,'Test Sample Data'!L97&gt;0),'Test Sample Data'!L97,37),"")</f>
        <v/>
      </c>
      <c r="AA97" s="54">
        <f>IF(ISERROR(AVERAGE(Calculations!Q97:Z97)),"",AVERAGE(Calculations!Q97:Z97))</f>
        <v>20.79</v>
      </c>
      <c r="AB97" s="54" t="str">
        <f>IF(ISERROR(STDEV(Calculations!Q97:Z97)),"",IF(COUNT(Calculations!Q97:Z97)&lt;3,"N/A",STDEV(Calculations!Q97:Z97)))</f>
        <v/>
      </c>
      <c r="AC97" s="75" t="s">
        <v>108</v>
      </c>
      <c r="AD97" s="72" t="str">
        <f>'Array Table'!B96</f>
        <v>PPC</v>
      </c>
      <c r="AE97" s="70">
        <f t="shared" si="54"/>
        <v>-7.1666666666666679</v>
      </c>
      <c r="AF97" s="70">
        <f t="shared" si="55"/>
        <v>-9.1666666666666679</v>
      </c>
      <c r="AG97" s="70">
        <f t="shared" si="56"/>
        <v>-6.8333333333333321</v>
      </c>
      <c r="AH97" s="70" t="str">
        <f t="shared" si="57"/>
        <v/>
      </c>
      <c r="AI97" s="70" t="str">
        <f t="shared" si="58"/>
        <v/>
      </c>
      <c r="AJ97" s="70" t="str">
        <f t="shared" si="59"/>
        <v/>
      </c>
      <c r="AK97" s="70" t="str">
        <f t="shared" si="60"/>
        <v/>
      </c>
      <c r="AL97" s="70" t="str">
        <f t="shared" si="61"/>
        <v/>
      </c>
      <c r="AM97" s="70" t="str">
        <f t="shared" si="62"/>
        <v/>
      </c>
      <c r="AN97" s="70" t="str">
        <f t="shared" si="63"/>
        <v/>
      </c>
      <c r="AO97" s="70">
        <f t="shared" si="38"/>
        <v>-7.7222222222222223</v>
      </c>
      <c r="AP97" s="75" t="s">
        <v>108</v>
      </c>
      <c r="AQ97" s="70">
        <f t="shared" si="39"/>
        <v>-10.040000000000003</v>
      </c>
      <c r="AR97" s="70" t="str">
        <f t="shared" si="40"/>
        <v/>
      </c>
      <c r="AS97" s="70" t="str">
        <f t="shared" si="41"/>
        <v/>
      </c>
      <c r="AT97" s="70" t="str">
        <f t="shared" si="42"/>
        <v/>
      </c>
      <c r="AU97" s="70" t="str">
        <f t="shared" si="43"/>
        <v/>
      </c>
      <c r="AV97" s="70" t="str">
        <f t="shared" si="44"/>
        <v/>
      </c>
      <c r="AW97" s="70" t="str">
        <f t="shared" si="45"/>
        <v/>
      </c>
      <c r="AX97" s="70" t="str">
        <f t="shared" si="46"/>
        <v/>
      </c>
      <c r="AY97" s="70" t="str">
        <f t="shared" si="47"/>
        <v/>
      </c>
      <c r="AZ97" s="70" t="str">
        <f t="shared" si="48"/>
        <v/>
      </c>
      <c r="BA97" s="70">
        <f t="shared" si="49"/>
        <v>-10.040000000000003</v>
      </c>
      <c r="BB97" s="75" t="s">
        <v>108</v>
      </c>
      <c r="BC97" s="72" t="str">
        <f>'Array Table'!B96</f>
        <v>PPC</v>
      </c>
      <c r="BD97" s="73">
        <f t="shared" si="67"/>
        <v>4.9856367668262944</v>
      </c>
      <c r="BE97" s="74">
        <f t="shared" si="68"/>
        <v>4.9856367668262944</v>
      </c>
      <c r="BF97" s="73">
        <f t="shared" si="69"/>
        <v>0.69772063439451715</v>
      </c>
    </row>
    <row r="98" spans="1:58" x14ac:dyDescent="0.25">
      <c r="A98" s="75" t="s">
        <v>109</v>
      </c>
      <c r="B98" s="72" t="str">
        <f>'Array Table'!B97</f>
        <v>PPC</v>
      </c>
      <c r="C98" s="70">
        <f>IF(SUM('Control Sample Data'!C$3:C$98)&gt;10,IF(AND(ISNUMBER('Control Sample Data'!C98),'Control Sample Data'!C98&lt;37,'Control Sample Data'!C98&gt;0),'Control Sample Data'!C98,37),"")</f>
        <v>21</v>
      </c>
      <c r="D98" s="70">
        <f>IF(SUM('Control Sample Data'!D$3:D$98)&gt;10,IF(AND(ISNUMBER('Control Sample Data'!D98),'Control Sample Data'!D98&lt;37,'Control Sample Data'!D98&gt;0),'Control Sample Data'!D98,37),"")</f>
        <v>22</v>
      </c>
      <c r="E98" s="70">
        <f>IF(SUM('Control Sample Data'!E$3:E$98)&gt;10,IF(AND(ISNUMBER('Control Sample Data'!E98),'Control Sample Data'!E98&lt;37,'Control Sample Data'!E98&gt;0),'Control Sample Data'!E98,37),"")</f>
        <v>20</v>
      </c>
      <c r="F98" s="70" t="str">
        <f>IF(SUM('Control Sample Data'!F$3:F$98)&gt;10,IF(AND(ISNUMBER('Control Sample Data'!F98),'Control Sample Data'!F98&lt;37,'Control Sample Data'!F98&gt;0),'Control Sample Data'!F98,37),"")</f>
        <v/>
      </c>
      <c r="G98" s="70" t="str">
        <f>IF(SUM('Control Sample Data'!G$3:G$98)&gt;10,IF(AND(ISNUMBER('Control Sample Data'!G98),'Control Sample Data'!G98&lt;37,'Control Sample Data'!G98&gt;0),'Control Sample Data'!G98,37),"")</f>
        <v/>
      </c>
      <c r="H98" s="70" t="str">
        <f>IF(SUM('Control Sample Data'!H$3:H$98)&gt;10,IF(AND(ISNUMBER('Control Sample Data'!H98),'Control Sample Data'!H98&lt;37,'Control Sample Data'!H98&gt;0),'Control Sample Data'!H98,37),"")</f>
        <v/>
      </c>
      <c r="I98" s="70" t="str">
        <f>IF(SUM('Control Sample Data'!I$3:I$98)&gt;10,IF(AND(ISNUMBER('Control Sample Data'!I98),'Control Sample Data'!I98&lt;37,'Control Sample Data'!I98&gt;0),'Control Sample Data'!I98,37),"")</f>
        <v/>
      </c>
      <c r="J98" s="70" t="str">
        <f>IF(SUM('Control Sample Data'!J$3:J$98)&gt;10,IF(AND(ISNUMBER('Control Sample Data'!J98),'Control Sample Data'!J98&lt;37,'Control Sample Data'!J98&gt;0),'Control Sample Data'!J98,37),"")</f>
        <v/>
      </c>
      <c r="K98" s="70" t="str">
        <f>IF(SUM('Control Sample Data'!K$3:K$98)&gt;10,IF(AND(ISNUMBER('Control Sample Data'!K98),'Control Sample Data'!K98&lt;37,'Control Sample Data'!K98&gt;0),'Control Sample Data'!K98,37),"")</f>
        <v/>
      </c>
      <c r="L98" s="70" t="str">
        <f>IF(SUM('Control Sample Data'!L$3:L$98)&gt;10,IF(AND(ISNUMBER('Control Sample Data'!L98),'Control Sample Data'!L98&lt;37,'Control Sample Data'!L98&gt;0),'Control Sample Data'!L98,37),"")</f>
        <v/>
      </c>
      <c r="M98" s="54">
        <f>IF(ISERROR(AVERAGE(Calculations!C98:L98)),"",AVERAGE(Calculations!C98:L98))</f>
        <v>21</v>
      </c>
      <c r="N98" s="54">
        <f>IF(ISERROR(STDEV(Calculations!C98:L98)),"",IF(COUNT(Calculations!C98:L98)&lt;3,"N/A",STDEV(Calculations!C98:L98)))</f>
        <v>1</v>
      </c>
      <c r="O98" s="75" t="s">
        <v>109</v>
      </c>
      <c r="P98" s="72" t="str">
        <f>'Array Table'!B97</f>
        <v>PPC</v>
      </c>
      <c r="Q98" s="70">
        <f>IF(SUM('Test Sample Data'!C$3:C$98)&gt;10,IF(AND(ISNUMBER('Test Sample Data'!C98),'Test Sample Data'!C98&lt;37,'Test Sample Data'!C98&gt;0),'Test Sample Data'!C98,37),"")</f>
        <v>20.93</v>
      </c>
      <c r="R98" s="70" t="str">
        <f>IF(SUM('Test Sample Data'!D$3:D$98)&gt;10,IF(AND(ISNUMBER('Test Sample Data'!D98),'Test Sample Data'!D98&lt;37,'Test Sample Data'!D98&gt;0),'Test Sample Data'!D98,37),"")</f>
        <v/>
      </c>
      <c r="S98" s="70" t="str">
        <f>IF(SUM('Test Sample Data'!E$3:E$98)&gt;10,IF(AND(ISNUMBER('Test Sample Data'!E98),'Test Sample Data'!E98&lt;37,'Test Sample Data'!E98&gt;0),'Test Sample Data'!E98,37),"")</f>
        <v/>
      </c>
      <c r="T98" s="70" t="str">
        <f>IF(SUM('Test Sample Data'!F$3:F$98)&gt;10,IF(AND(ISNUMBER('Test Sample Data'!F98),'Test Sample Data'!F98&lt;37,'Test Sample Data'!F98&gt;0),'Test Sample Data'!F98,37),"")</f>
        <v/>
      </c>
      <c r="U98" s="70" t="str">
        <f>IF(SUM('Test Sample Data'!G$3:G$98)&gt;10,IF(AND(ISNUMBER('Test Sample Data'!G98),'Test Sample Data'!G98&lt;37,'Test Sample Data'!G98&gt;0),'Test Sample Data'!G98,37),"")</f>
        <v/>
      </c>
      <c r="V98" s="70" t="str">
        <f>IF(SUM('Test Sample Data'!H$3:H$98)&gt;10,IF(AND(ISNUMBER('Test Sample Data'!H98),'Test Sample Data'!H98&lt;37,'Test Sample Data'!H98&gt;0),'Test Sample Data'!H98,37),"")</f>
        <v/>
      </c>
      <c r="W98" s="70" t="str">
        <f>IF(SUM('Test Sample Data'!I$3:I$98)&gt;10,IF(AND(ISNUMBER('Test Sample Data'!I98),'Test Sample Data'!I98&lt;37,'Test Sample Data'!I98&gt;0),'Test Sample Data'!I98,37),"")</f>
        <v/>
      </c>
      <c r="X98" s="70" t="str">
        <f>IF(SUM('Test Sample Data'!J$3:J$98)&gt;10,IF(AND(ISNUMBER('Test Sample Data'!J98),'Test Sample Data'!J98&lt;37,'Test Sample Data'!J98&gt;0),'Test Sample Data'!J98,37),"")</f>
        <v/>
      </c>
      <c r="Y98" s="70" t="str">
        <f>IF(SUM('Test Sample Data'!K$3:K$98)&gt;10,IF(AND(ISNUMBER('Test Sample Data'!K98),'Test Sample Data'!K98&lt;37,'Test Sample Data'!K98&gt;0),'Test Sample Data'!K98,37),"")</f>
        <v/>
      </c>
      <c r="Z98" s="70" t="str">
        <f>IF(SUM('Test Sample Data'!L$3:L$98)&gt;10,IF(AND(ISNUMBER('Test Sample Data'!L98),'Test Sample Data'!L98&lt;37,'Test Sample Data'!L98&gt;0),'Test Sample Data'!L98,37),"")</f>
        <v/>
      </c>
      <c r="AA98" s="54">
        <f>IF(ISERROR(AVERAGE(Calculations!Q98:Z98)),"",AVERAGE(Calculations!Q98:Z98))</f>
        <v>20.93</v>
      </c>
      <c r="AB98" s="54" t="str">
        <f>IF(ISERROR(STDEV(Calculations!Q98:Z98)),"",IF(COUNT(Calculations!Q98:Z98)&lt;3,"N/A",STDEV(Calculations!Q98:Z98)))</f>
        <v/>
      </c>
      <c r="AC98" s="75" t="s">
        <v>109</v>
      </c>
      <c r="AD98" s="72" t="str">
        <f>'Array Table'!B97</f>
        <v>PPC</v>
      </c>
      <c r="AE98" s="70" t="str">
        <f>IF(ISERROR(C98-#REF!),"",C98-#REF!)</f>
        <v/>
      </c>
      <c r="AF98" s="70" t="str">
        <f>IF(ISERROR(D98-#REF!),"",D98-#REF!)</f>
        <v/>
      </c>
      <c r="AG98" s="70" t="str">
        <f>IF(ISERROR(E98-#REF!),"",E98-#REF!)</f>
        <v/>
      </c>
      <c r="AH98" s="70" t="str">
        <f>IF(ISERROR(F98-#REF!),"",F98-#REF!)</f>
        <v/>
      </c>
      <c r="AI98" s="70" t="str">
        <f>IF(ISERROR(G98-#REF!),"",G98-#REF!)</f>
        <v/>
      </c>
      <c r="AJ98" s="70" t="str">
        <f>IF(ISERROR(H98-#REF!),"",H98-#REF!)</f>
        <v/>
      </c>
      <c r="AK98" s="70" t="str">
        <f>IF(ISERROR(I98-#REF!),"",I98-#REF!)</f>
        <v/>
      </c>
      <c r="AL98" s="70" t="str">
        <f>IF(ISERROR(J98-#REF!),"",J98-#REF!)</f>
        <v/>
      </c>
      <c r="AM98" s="70" t="str">
        <f>IF(ISERROR(K98-#REF!),"",K98-#REF!)</f>
        <v/>
      </c>
      <c r="AN98" s="70" t="str">
        <f>IF(ISERROR(L98-#REF!),"",L98-#REF!)</f>
        <v/>
      </c>
      <c r="AO98" s="70" t="str">
        <f t="shared" si="38"/>
        <v>N/A</v>
      </c>
      <c r="AP98" s="75" t="s">
        <v>109</v>
      </c>
      <c r="AQ98" s="70">
        <f t="shared" si="39"/>
        <v>-9.9000000000000021</v>
      </c>
      <c r="AR98" s="70" t="str">
        <f t="shared" si="40"/>
        <v/>
      </c>
      <c r="AS98" s="70" t="str">
        <f t="shared" si="41"/>
        <v/>
      </c>
      <c r="AT98" s="70" t="str">
        <f t="shared" si="42"/>
        <v/>
      </c>
      <c r="AU98" s="70" t="str">
        <f t="shared" si="43"/>
        <v/>
      </c>
      <c r="AV98" s="70" t="str">
        <f t="shared" si="44"/>
        <v/>
      </c>
      <c r="AW98" s="70" t="str">
        <f t="shared" si="45"/>
        <v/>
      </c>
      <c r="AX98" s="70" t="str">
        <f t="shared" si="46"/>
        <v/>
      </c>
      <c r="AY98" s="70" t="str">
        <f t="shared" si="47"/>
        <v/>
      </c>
      <c r="AZ98" s="70" t="str">
        <f t="shared" si="48"/>
        <v/>
      </c>
      <c r="BA98" s="70">
        <f t="shared" si="49"/>
        <v>-9.9000000000000021</v>
      </c>
      <c r="BB98" s="75" t="s">
        <v>109</v>
      </c>
      <c r="BC98" s="72" t="str">
        <f>'Array Table'!B97</f>
        <v>PPC</v>
      </c>
      <c r="BD98" s="73" t="str">
        <f>IF(ISERROR(#REF!-AQ98),"",#REF!-AQ98)</f>
        <v/>
      </c>
      <c r="BE98" s="57"/>
      <c r="BF98" s="57"/>
    </row>
    <row r="99" spans="1:58" s="18" customFormat="1" x14ac:dyDescent="0.25">
      <c r="A99" s="32"/>
      <c r="B99" s="33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46"/>
      <c r="N99" s="46"/>
      <c r="O99" s="32"/>
      <c r="P99" s="33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46"/>
      <c r="AB99" s="46"/>
      <c r="AC99" s="32"/>
      <c r="AD99" s="33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2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2"/>
      <c r="BC99" s="33"/>
      <c r="BD99" s="31"/>
    </row>
    <row r="100" spans="1:58" x14ac:dyDescent="0.25">
      <c r="B100" s="43" t="s">
        <v>232</v>
      </c>
      <c r="C100" s="45">
        <f>IF(ISERROR(AVERAGE(C90:C95)),"",AVERAGE(C90:C95))</f>
        <v>28.166666666666668</v>
      </c>
      <c r="D100" s="45">
        <f t="shared" ref="D100:L100" si="70">IF(ISERROR(AVERAGE(D90:D95)),"",AVERAGE(D90:D95))</f>
        <v>30.166666666666668</v>
      </c>
      <c r="E100" s="45">
        <f t="shared" si="70"/>
        <v>27.833333333333332</v>
      </c>
      <c r="F100" s="45" t="str">
        <f t="shared" si="70"/>
        <v/>
      </c>
      <c r="G100" s="45" t="str">
        <f t="shared" si="70"/>
        <v/>
      </c>
      <c r="H100" s="45" t="str">
        <f t="shared" si="70"/>
        <v/>
      </c>
      <c r="I100" s="45" t="str">
        <f t="shared" si="70"/>
        <v/>
      </c>
      <c r="J100" s="45" t="str">
        <f t="shared" si="70"/>
        <v/>
      </c>
      <c r="K100" s="45" t="str">
        <f t="shared" si="70"/>
        <v/>
      </c>
      <c r="L100" s="45" t="str">
        <f t="shared" si="70"/>
        <v/>
      </c>
      <c r="P100" s="43" t="s">
        <v>232</v>
      </c>
      <c r="Q100" s="44">
        <f>IF(ISERROR(AVERAGE(Q90:Q95)),"",AVERAGE(Q90:Q95))</f>
        <v>30.830000000000002</v>
      </c>
      <c r="R100" s="80" t="str">
        <f t="shared" ref="R100:Z100" si="71">IF(ISERROR(AVERAGE(R90:R95)),"",AVERAGE(R90:R95))</f>
        <v/>
      </c>
      <c r="S100" s="80" t="str">
        <f t="shared" si="71"/>
        <v/>
      </c>
      <c r="T100" s="80" t="str">
        <f t="shared" si="71"/>
        <v/>
      </c>
      <c r="U100" s="80" t="str">
        <f t="shared" si="71"/>
        <v/>
      </c>
      <c r="V100" s="80" t="str">
        <f t="shared" si="71"/>
        <v/>
      </c>
      <c r="W100" s="80" t="str">
        <f t="shared" si="71"/>
        <v/>
      </c>
      <c r="X100" s="80" t="str">
        <f t="shared" si="71"/>
        <v/>
      </c>
      <c r="Y100" s="80" t="str">
        <f t="shared" si="71"/>
        <v/>
      </c>
      <c r="Z100" s="80" t="str">
        <f t="shared" si="71"/>
        <v/>
      </c>
    </row>
    <row r="102" spans="1:58" x14ac:dyDescent="0.25">
      <c r="C102" s="40"/>
    </row>
  </sheetData>
  <mergeCells count="5">
    <mergeCell ref="A1:N1"/>
    <mergeCell ref="O1:AB1"/>
    <mergeCell ref="BB1:BF1"/>
    <mergeCell ref="AP1:AZ1"/>
    <mergeCell ref="AC1:A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zoomScale="80" zoomScaleNormal="80" workbookViewId="0">
      <selection activeCell="B49" sqref="B49"/>
    </sheetView>
  </sheetViews>
  <sheetFormatPr defaultRowHeight="15" x14ac:dyDescent="0.25"/>
  <cols>
    <col min="1" max="1" width="35.5703125" customWidth="1"/>
    <col min="2" max="2" width="28.5703125" customWidth="1"/>
    <col min="3" max="3" width="33.5703125" customWidth="1"/>
    <col min="4" max="4" width="25.42578125" customWidth="1"/>
  </cols>
  <sheetData>
    <row r="1" spans="1:7" x14ac:dyDescent="0.25">
      <c r="A1" s="57" t="s">
        <v>233</v>
      </c>
      <c r="B1" s="57" t="s">
        <v>993</v>
      </c>
      <c r="C1" s="57" t="s">
        <v>235</v>
      </c>
      <c r="D1" s="57" t="s">
        <v>236</v>
      </c>
      <c r="E1" s="57" t="s">
        <v>994</v>
      </c>
      <c r="F1" s="57" t="s">
        <v>237</v>
      </c>
      <c r="G1" s="57" t="s">
        <v>998</v>
      </c>
    </row>
    <row r="2" spans="1:7" x14ac:dyDescent="0.25">
      <c r="A2" s="56" t="s">
        <v>238</v>
      </c>
      <c r="B2" s="56" t="s">
        <v>238</v>
      </c>
      <c r="C2" s="56" t="s">
        <v>239</v>
      </c>
      <c r="D2" s="56" t="s">
        <v>990</v>
      </c>
      <c r="E2" s="58" t="s">
        <v>995</v>
      </c>
      <c r="F2" s="56">
        <v>20</v>
      </c>
      <c r="G2" s="56" t="s">
        <v>999</v>
      </c>
    </row>
    <row r="3" spans="1:7" x14ac:dyDescent="0.25">
      <c r="A3" s="56" t="s">
        <v>240</v>
      </c>
      <c r="B3" s="56" t="s">
        <v>240</v>
      </c>
      <c r="C3" s="56" t="s">
        <v>239</v>
      </c>
      <c r="D3" s="56" t="s">
        <v>241</v>
      </c>
      <c r="E3" s="58" t="s">
        <v>995</v>
      </c>
      <c r="F3" s="56">
        <v>100</v>
      </c>
      <c r="G3" s="56" t="s">
        <v>1000</v>
      </c>
    </row>
    <row r="4" spans="1:7" x14ac:dyDescent="0.25">
      <c r="A4" s="56" t="s">
        <v>131</v>
      </c>
      <c r="B4" s="56" t="s">
        <v>131</v>
      </c>
      <c r="C4" s="56" t="s">
        <v>239</v>
      </c>
      <c r="D4" s="56" t="s">
        <v>990</v>
      </c>
      <c r="E4" s="58" t="s">
        <v>995</v>
      </c>
      <c r="F4" s="56">
        <v>100</v>
      </c>
      <c r="G4" s="56" t="s">
        <v>1001</v>
      </c>
    </row>
    <row r="5" spans="1:7" x14ac:dyDescent="0.25">
      <c r="A5" s="56" t="s">
        <v>242</v>
      </c>
      <c r="B5" s="56" t="s">
        <v>242</v>
      </c>
      <c r="C5" s="56" t="s">
        <v>239</v>
      </c>
      <c r="D5" s="56"/>
      <c r="E5" s="58" t="s">
        <v>995</v>
      </c>
      <c r="F5" s="56">
        <v>100</v>
      </c>
      <c r="G5" s="56" t="s">
        <v>1002</v>
      </c>
    </row>
    <row r="6" spans="1:7" x14ac:dyDescent="0.25">
      <c r="A6" s="56" t="s">
        <v>243</v>
      </c>
      <c r="B6" s="56" t="s">
        <v>244</v>
      </c>
      <c r="C6" s="56" t="s">
        <v>245</v>
      </c>
      <c r="D6" s="56" t="s">
        <v>246</v>
      </c>
      <c r="E6" s="58" t="s">
        <v>995</v>
      </c>
      <c r="F6" s="56">
        <v>50</v>
      </c>
      <c r="G6" s="56" t="s">
        <v>1003</v>
      </c>
    </row>
    <row r="7" spans="1:7" x14ac:dyDescent="0.25">
      <c r="A7" s="56" t="s">
        <v>247</v>
      </c>
      <c r="B7" s="56" t="s">
        <v>247</v>
      </c>
      <c r="C7" s="56" t="s">
        <v>239</v>
      </c>
      <c r="D7" s="56" t="s">
        <v>248</v>
      </c>
      <c r="E7" s="58" t="s">
        <v>995</v>
      </c>
      <c r="F7" s="56">
        <v>200</v>
      </c>
      <c r="G7" s="56" t="s">
        <v>1004</v>
      </c>
    </row>
    <row r="8" spans="1:7" x14ac:dyDescent="0.25">
      <c r="A8" s="56" t="s">
        <v>249</v>
      </c>
      <c r="B8" s="56" t="s">
        <v>249</v>
      </c>
      <c r="C8" s="56" t="s">
        <v>239</v>
      </c>
      <c r="D8" s="56" t="s">
        <v>250</v>
      </c>
      <c r="E8" s="58" t="s">
        <v>995</v>
      </c>
      <c r="F8" s="56">
        <v>100</v>
      </c>
      <c r="G8" s="56" t="s">
        <v>1005</v>
      </c>
    </row>
    <row r="9" spans="1:7" x14ac:dyDescent="0.25">
      <c r="A9" s="56" t="s">
        <v>251</v>
      </c>
      <c r="B9" s="56" t="s">
        <v>251</v>
      </c>
      <c r="C9" s="56" t="s">
        <v>239</v>
      </c>
      <c r="D9" s="56"/>
      <c r="E9" s="58" t="s">
        <v>995</v>
      </c>
      <c r="F9" s="56">
        <v>30</v>
      </c>
      <c r="G9" s="56" t="s">
        <v>1006</v>
      </c>
    </row>
    <row r="10" spans="1:7" x14ac:dyDescent="0.25">
      <c r="A10" s="56" t="s">
        <v>252</v>
      </c>
      <c r="B10" s="56" t="s">
        <v>252</v>
      </c>
      <c r="C10" s="56" t="s">
        <v>239</v>
      </c>
      <c r="D10" s="56"/>
      <c r="E10" s="58" t="s">
        <v>995</v>
      </c>
      <c r="F10" s="56">
        <v>50</v>
      </c>
      <c r="G10" s="56" t="s">
        <v>1007</v>
      </c>
    </row>
    <row r="11" spans="1:7" x14ac:dyDescent="0.25">
      <c r="A11" s="56" t="s">
        <v>253</v>
      </c>
      <c r="B11" s="56" t="s">
        <v>253</v>
      </c>
      <c r="C11" s="56" t="s">
        <v>239</v>
      </c>
      <c r="D11" s="56"/>
      <c r="E11" s="58" t="s">
        <v>995</v>
      </c>
      <c r="F11" s="56">
        <v>40</v>
      </c>
      <c r="G11" s="56" t="s">
        <v>1008</v>
      </c>
    </row>
    <row r="12" spans="1:7" x14ac:dyDescent="0.25">
      <c r="A12" s="56" t="s">
        <v>215</v>
      </c>
      <c r="B12" s="56" t="s">
        <v>215</v>
      </c>
      <c r="C12" s="56" t="s">
        <v>239</v>
      </c>
      <c r="D12" s="56"/>
      <c r="E12" s="58" t="s">
        <v>995</v>
      </c>
      <c r="F12" s="56">
        <v>20</v>
      </c>
      <c r="G12" s="56" t="s">
        <v>1009</v>
      </c>
    </row>
    <row r="13" spans="1:7" x14ac:dyDescent="0.25">
      <c r="A13" s="56" t="s">
        <v>254</v>
      </c>
      <c r="B13" s="56" t="s">
        <v>254</v>
      </c>
      <c r="C13" s="56" t="s">
        <v>239</v>
      </c>
      <c r="D13" s="56"/>
      <c r="E13" s="58" t="s">
        <v>995</v>
      </c>
      <c r="F13" s="56">
        <v>30</v>
      </c>
      <c r="G13" s="56" t="s">
        <v>1010</v>
      </c>
    </row>
    <row r="14" spans="1:7" x14ac:dyDescent="0.25">
      <c r="A14" s="56" t="s">
        <v>216</v>
      </c>
      <c r="B14" s="56" t="s">
        <v>216</v>
      </c>
      <c r="C14" s="56" t="s">
        <v>239</v>
      </c>
      <c r="D14" s="56"/>
      <c r="E14" s="58" t="s">
        <v>995</v>
      </c>
      <c r="F14" s="56">
        <v>20</v>
      </c>
      <c r="G14" s="56" t="s">
        <v>1011</v>
      </c>
    </row>
    <row r="15" spans="1:7" x14ac:dyDescent="0.25">
      <c r="A15" s="56" t="s">
        <v>217</v>
      </c>
      <c r="B15" s="56" t="s">
        <v>217</v>
      </c>
      <c r="C15" s="56" t="s">
        <v>239</v>
      </c>
      <c r="D15" s="56" t="s">
        <v>254</v>
      </c>
      <c r="E15" s="58" t="s">
        <v>995</v>
      </c>
      <c r="F15" s="56">
        <v>100</v>
      </c>
      <c r="G15" s="56" t="s">
        <v>1012</v>
      </c>
    </row>
    <row r="16" spans="1:7" x14ac:dyDescent="0.25">
      <c r="A16" s="56" t="s">
        <v>255</v>
      </c>
      <c r="B16" s="56" t="s">
        <v>255</v>
      </c>
      <c r="C16" s="56" t="s">
        <v>239</v>
      </c>
      <c r="D16" s="56"/>
      <c r="E16" s="58" t="s">
        <v>995</v>
      </c>
      <c r="F16" s="56">
        <v>50</v>
      </c>
      <c r="G16" s="56" t="s">
        <v>1013</v>
      </c>
    </row>
    <row r="17" spans="1:7" x14ac:dyDescent="0.25">
      <c r="A17" s="56" t="s">
        <v>256</v>
      </c>
      <c r="B17" s="56" t="s">
        <v>256</v>
      </c>
      <c r="C17" s="56" t="s">
        <v>239</v>
      </c>
      <c r="D17" s="56"/>
      <c r="E17" s="58" t="s">
        <v>995</v>
      </c>
      <c r="F17" s="56">
        <v>30</v>
      </c>
      <c r="G17" s="56" t="s">
        <v>1014</v>
      </c>
    </row>
    <row r="18" spans="1:7" x14ac:dyDescent="0.25">
      <c r="A18" s="56" t="s">
        <v>218</v>
      </c>
      <c r="B18" s="56" t="s">
        <v>218</v>
      </c>
      <c r="C18" s="56" t="s">
        <v>239</v>
      </c>
      <c r="D18" s="56"/>
      <c r="E18" s="58" t="s">
        <v>995</v>
      </c>
      <c r="F18" s="56">
        <v>30</v>
      </c>
      <c r="G18" s="56" t="s">
        <v>1015</v>
      </c>
    </row>
    <row r="19" spans="1:7" x14ac:dyDescent="0.25">
      <c r="A19" s="56" t="s">
        <v>257</v>
      </c>
      <c r="B19" s="56" t="s">
        <v>257</v>
      </c>
      <c r="C19" s="56" t="s">
        <v>239</v>
      </c>
      <c r="D19" s="56"/>
      <c r="E19" s="58" t="s">
        <v>995</v>
      </c>
      <c r="F19" s="56">
        <v>40</v>
      </c>
      <c r="G19" s="56" t="s">
        <v>1016</v>
      </c>
    </row>
    <row r="20" spans="1:7" x14ac:dyDescent="0.25">
      <c r="A20" s="56" t="s">
        <v>132</v>
      </c>
      <c r="B20" s="56" t="s">
        <v>132</v>
      </c>
      <c r="C20" s="56" t="s">
        <v>239</v>
      </c>
      <c r="D20" s="56"/>
      <c r="E20" s="58" t="s">
        <v>995</v>
      </c>
      <c r="F20" s="56">
        <v>50</v>
      </c>
      <c r="G20" s="56" t="s">
        <v>1017</v>
      </c>
    </row>
    <row r="21" spans="1:7" x14ac:dyDescent="0.25">
      <c r="A21" s="56" t="s">
        <v>133</v>
      </c>
      <c r="B21" s="56" t="s">
        <v>133</v>
      </c>
      <c r="C21" s="56" t="s">
        <v>239</v>
      </c>
      <c r="D21" s="56"/>
      <c r="E21" s="58" t="s">
        <v>995</v>
      </c>
      <c r="F21" s="56">
        <v>100</v>
      </c>
      <c r="G21" s="56" t="s">
        <v>1018</v>
      </c>
    </row>
    <row r="22" spans="1:7" x14ac:dyDescent="0.25">
      <c r="A22" s="56" t="s">
        <v>134</v>
      </c>
      <c r="B22" s="56" t="s">
        <v>134</v>
      </c>
      <c r="C22" s="56" t="s">
        <v>239</v>
      </c>
      <c r="D22" s="56"/>
      <c r="E22" s="58" t="s">
        <v>995</v>
      </c>
      <c r="F22" s="56">
        <v>20</v>
      </c>
      <c r="G22" s="56" t="s">
        <v>1019</v>
      </c>
    </row>
    <row r="23" spans="1:7" x14ac:dyDescent="0.25">
      <c r="A23" s="56" t="s">
        <v>258</v>
      </c>
      <c r="B23" s="56" t="s">
        <v>259</v>
      </c>
      <c r="C23" s="56" t="s">
        <v>260</v>
      </c>
      <c r="D23" s="56" t="s">
        <v>261</v>
      </c>
      <c r="E23" s="58" t="s">
        <v>995</v>
      </c>
      <c r="F23" s="56">
        <v>100</v>
      </c>
      <c r="G23" s="56" t="s">
        <v>1020</v>
      </c>
    </row>
    <row r="24" spans="1:7" x14ac:dyDescent="0.25">
      <c r="A24" s="56" t="s">
        <v>262</v>
      </c>
      <c r="B24" s="56" t="s">
        <v>263</v>
      </c>
      <c r="C24" s="56" t="s">
        <v>264</v>
      </c>
      <c r="D24" s="56"/>
      <c r="E24" s="58" t="s">
        <v>995</v>
      </c>
      <c r="F24" s="56">
        <v>40</v>
      </c>
      <c r="G24" s="56" t="s">
        <v>1021</v>
      </c>
    </row>
    <row r="25" spans="1:7" x14ac:dyDescent="0.25">
      <c r="A25" s="56" t="s">
        <v>265</v>
      </c>
      <c r="B25" s="56" t="s">
        <v>265</v>
      </c>
      <c r="C25" s="56" t="s">
        <v>239</v>
      </c>
      <c r="D25" s="56" t="s">
        <v>266</v>
      </c>
      <c r="E25" s="58" t="s">
        <v>995</v>
      </c>
      <c r="F25" s="56">
        <v>100</v>
      </c>
      <c r="G25" s="56" t="s">
        <v>1022</v>
      </c>
    </row>
    <row r="26" spans="1:7" x14ac:dyDescent="0.25">
      <c r="A26" s="56" t="s">
        <v>267</v>
      </c>
      <c r="B26" s="56" t="s">
        <v>267</v>
      </c>
      <c r="C26" s="56" t="s">
        <v>239</v>
      </c>
      <c r="D26" s="56"/>
      <c r="E26" s="58" t="s">
        <v>995</v>
      </c>
      <c r="F26" s="56">
        <v>200</v>
      </c>
      <c r="G26" s="56" t="s">
        <v>1023</v>
      </c>
    </row>
    <row r="27" spans="1:7" x14ac:dyDescent="0.25">
      <c r="A27" s="56" t="s">
        <v>268</v>
      </c>
      <c r="B27" s="56" t="s">
        <v>268</v>
      </c>
      <c r="C27" s="56" t="s">
        <v>239</v>
      </c>
      <c r="D27" s="56"/>
      <c r="E27" s="58" t="s">
        <v>995</v>
      </c>
      <c r="F27" s="56">
        <v>100</v>
      </c>
      <c r="G27" s="56" t="s">
        <v>1024</v>
      </c>
    </row>
    <row r="28" spans="1:7" x14ac:dyDescent="0.25">
      <c r="A28" s="56" t="s">
        <v>269</v>
      </c>
      <c r="B28" s="56" t="s">
        <v>269</v>
      </c>
      <c r="C28" s="56" t="s">
        <v>239</v>
      </c>
      <c r="D28" s="56"/>
      <c r="E28" s="58" t="s">
        <v>995</v>
      </c>
      <c r="F28" s="56">
        <v>30</v>
      </c>
      <c r="G28" s="56" t="s">
        <v>1025</v>
      </c>
    </row>
    <row r="29" spans="1:7" x14ac:dyDescent="0.25">
      <c r="A29" s="56" t="s">
        <v>270</v>
      </c>
      <c r="B29" s="56" t="s">
        <v>270</v>
      </c>
      <c r="C29" s="56" t="s">
        <v>239</v>
      </c>
      <c r="D29" s="56"/>
      <c r="E29" s="58" t="s">
        <v>995</v>
      </c>
      <c r="F29" s="56">
        <v>200</v>
      </c>
      <c r="G29" s="56" t="s">
        <v>1026</v>
      </c>
    </row>
    <row r="30" spans="1:7" x14ac:dyDescent="0.25">
      <c r="A30" s="56" t="s">
        <v>135</v>
      </c>
      <c r="B30" s="56" t="s">
        <v>135</v>
      </c>
      <c r="C30" s="56" t="s">
        <v>239</v>
      </c>
      <c r="D30" s="56"/>
      <c r="E30" s="58" t="s">
        <v>995</v>
      </c>
      <c r="F30" s="56">
        <v>20</v>
      </c>
      <c r="G30" s="56" t="s">
        <v>1027</v>
      </c>
    </row>
    <row r="31" spans="1:7" x14ac:dyDescent="0.25">
      <c r="A31" s="56" t="s">
        <v>271</v>
      </c>
      <c r="B31" s="56" t="s">
        <v>271</v>
      </c>
      <c r="C31" s="56" t="s">
        <v>239</v>
      </c>
      <c r="D31" s="56"/>
      <c r="E31" s="58" t="s">
        <v>995</v>
      </c>
      <c r="F31" s="56">
        <v>40</v>
      </c>
      <c r="G31" s="56" t="s">
        <v>1028</v>
      </c>
    </row>
    <row r="32" spans="1:7" x14ac:dyDescent="0.25">
      <c r="A32" s="56" t="s">
        <v>136</v>
      </c>
      <c r="B32" s="56" t="s">
        <v>136</v>
      </c>
      <c r="C32" s="56" t="s">
        <v>239</v>
      </c>
      <c r="D32" s="56"/>
      <c r="E32" s="58" t="s">
        <v>995</v>
      </c>
      <c r="F32" s="56">
        <v>30</v>
      </c>
      <c r="G32" s="56" t="s">
        <v>1029</v>
      </c>
    </row>
    <row r="33" spans="1:7" x14ac:dyDescent="0.25">
      <c r="A33" s="56" t="s">
        <v>272</v>
      </c>
      <c r="B33" s="56" t="s">
        <v>272</v>
      </c>
      <c r="C33" s="56" t="s">
        <v>239</v>
      </c>
      <c r="D33" s="56"/>
      <c r="E33" s="58" t="s">
        <v>995</v>
      </c>
      <c r="F33" s="56">
        <v>30</v>
      </c>
      <c r="G33" s="56" t="s">
        <v>1030</v>
      </c>
    </row>
    <row r="34" spans="1:7" x14ac:dyDescent="0.25">
      <c r="A34" s="56" t="s">
        <v>273</v>
      </c>
      <c r="B34" s="56" t="s">
        <v>273</v>
      </c>
      <c r="C34" s="56" t="s">
        <v>239</v>
      </c>
      <c r="D34" s="56"/>
      <c r="E34" s="58" t="s">
        <v>995</v>
      </c>
      <c r="F34" s="56">
        <v>20</v>
      </c>
      <c r="G34" s="56" t="s">
        <v>1031</v>
      </c>
    </row>
    <row r="35" spans="1:7" x14ac:dyDescent="0.25">
      <c r="A35" s="56" t="s">
        <v>274</v>
      </c>
      <c r="B35" s="56" t="s">
        <v>274</v>
      </c>
      <c r="C35" s="56" t="s">
        <v>239</v>
      </c>
      <c r="D35" s="56"/>
      <c r="E35" s="58" t="s">
        <v>995</v>
      </c>
      <c r="F35" s="56">
        <v>100</v>
      </c>
      <c r="G35" s="56" t="s">
        <v>1032</v>
      </c>
    </row>
    <row r="36" spans="1:7" x14ac:dyDescent="0.25">
      <c r="A36" s="56" t="s">
        <v>275</v>
      </c>
      <c r="B36" s="56" t="s">
        <v>275</v>
      </c>
      <c r="C36" s="56" t="s">
        <v>239</v>
      </c>
      <c r="D36" s="56"/>
      <c r="E36" s="58" t="s">
        <v>995</v>
      </c>
      <c r="F36" s="56">
        <v>20</v>
      </c>
      <c r="G36" s="56" t="s">
        <v>1033</v>
      </c>
    </row>
    <row r="37" spans="1:7" x14ac:dyDescent="0.25">
      <c r="A37" s="56" t="s">
        <v>276</v>
      </c>
      <c r="B37" s="56" t="s">
        <v>276</v>
      </c>
      <c r="C37" s="56" t="s">
        <v>239</v>
      </c>
      <c r="D37" s="56" t="s">
        <v>277</v>
      </c>
      <c r="E37" s="58" t="s">
        <v>995</v>
      </c>
      <c r="F37" s="56">
        <v>30</v>
      </c>
      <c r="G37" s="56" t="s">
        <v>1034</v>
      </c>
    </row>
    <row r="38" spans="1:7" x14ac:dyDescent="0.25">
      <c r="A38" s="56" t="s">
        <v>278</v>
      </c>
      <c r="B38" s="56" t="s">
        <v>278</v>
      </c>
      <c r="C38" s="56" t="s">
        <v>239</v>
      </c>
      <c r="D38" s="56"/>
      <c r="E38" s="58" t="s">
        <v>995</v>
      </c>
      <c r="F38" s="56">
        <v>50</v>
      </c>
      <c r="G38" s="56" t="s">
        <v>1035</v>
      </c>
    </row>
    <row r="39" spans="1:7" x14ac:dyDescent="0.25">
      <c r="A39" s="56" t="s">
        <v>279</v>
      </c>
      <c r="B39" s="56" t="s">
        <v>279</v>
      </c>
      <c r="C39" s="56" t="s">
        <v>239</v>
      </c>
      <c r="D39" s="56"/>
      <c r="E39" s="58" t="s">
        <v>995</v>
      </c>
      <c r="F39" s="56">
        <v>20</v>
      </c>
      <c r="G39" s="56" t="s">
        <v>1036</v>
      </c>
    </row>
    <row r="40" spans="1:7" x14ac:dyDescent="0.25">
      <c r="A40" s="56" t="s">
        <v>280</v>
      </c>
      <c r="B40" s="56" t="s">
        <v>280</v>
      </c>
      <c r="C40" s="56" t="s">
        <v>239</v>
      </c>
      <c r="D40" s="56"/>
      <c r="E40" s="58" t="s">
        <v>995</v>
      </c>
      <c r="F40" s="56">
        <v>100</v>
      </c>
      <c r="G40" s="56" t="s">
        <v>1037</v>
      </c>
    </row>
    <row r="41" spans="1:7" x14ac:dyDescent="0.25">
      <c r="A41" s="56" t="s">
        <v>281</v>
      </c>
      <c r="B41" s="56" t="s">
        <v>281</v>
      </c>
      <c r="C41" s="56" t="s">
        <v>239</v>
      </c>
      <c r="D41" s="56"/>
      <c r="E41" s="58" t="s">
        <v>995</v>
      </c>
      <c r="F41" s="56">
        <v>100</v>
      </c>
      <c r="G41" s="56" t="s">
        <v>1038</v>
      </c>
    </row>
    <row r="42" spans="1:7" x14ac:dyDescent="0.25">
      <c r="A42" s="56" t="s">
        <v>137</v>
      </c>
      <c r="B42" s="56" t="s">
        <v>137</v>
      </c>
      <c r="C42" s="56" t="s">
        <v>239</v>
      </c>
      <c r="D42" s="56"/>
      <c r="E42" s="58" t="s">
        <v>995</v>
      </c>
      <c r="F42" s="56">
        <v>100</v>
      </c>
      <c r="G42" s="56" t="s">
        <v>1039</v>
      </c>
    </row>
    <row r="43" spans="1:7" x14ac:dyDescent="0.25">
      <c r="A43" s="56" t="s">
        <v>282</v>
      </c>
      <c r="B43" s="56" t="s">
        <v>282</v>
      </c>
      <c r="C43" s="56" t="s">
        <v>239</v>
      </c>
      <c r="D43" s="56" t="s">
        <v>283</v>
      </c>
      <c r="E43" s="58" t="s">
        <v>995</v>
      </c>
      <c r="F43" s="56">
        <v>40</v>
      </c>
      <c r="G43" s="56" t="s">
        <v>1040</v>
      </c>
    </row>
    <row r="44" spans="1:7" x14ac:dyDescent="0.25">
      <c r="A44" s="56" t="s">
        <v>284</v>
      </c>
      <c r="B44" s="56" t="s">
        <v>285</v>
      </c>
      <c r="C44" s="56" t="s">
        <v>286</v>
      </c>
      <c r="D44" s="56" t="s">
        <v>287</v>
      </c>
      <c r="E44" s="58" t="s">
        <v>995</v>
      </c>
      <c r="F44" s="56">
        <v>40</v>
      </c>
      <c r="G44" s="56" t="s">
        <v>1041</v>
      </c>
    </row>
    <row r="45" spans="1:7" x14ac:dyDescent="0.25">
      <c r="A45" s="56" t="s">
        <v>288</v>
      </c>
      <c r="B45" s="56" t="s">
        <v>289</v>
      </c>
      <c r="C45" s="56" t="s">
        <v>290</v>
      </c>
      <c r="D45" s="56"/>
      <c r="E45" s="58" t="s">
        <v>995</v>
      </c>
      <c r="F45" s="56">
        <v>30</v>
      </c>
      <c r="G45" s="56" t="s">
        <v>1042</v>
      </c>
    </row>
    <row r="46" spans="1:7" x14ac:dyDescent="0.25">
      <c r="A46" s="56" t="s">
        <v>291</v>
      </c>
      <c r="B46" s="56" t="s">
        <v>292</v>
      </c>
      <c r="C46" s="56" t="s">
        <v>293</v>
      </c>
      <c r="D46" s="56" t="s">
        <v>294</v>
      </c>
      <c r="E46" s="58" t="s">
        <v>995</v>
      </c>
      <c r="F46" s="56">
        <v>20</v>
      </c>
      <c r="G46" s="56" t="s">
        <v>1043</v>
      </c>
    </row>
    <row r="47" spans="1:7" x14ac:dyDescent="0.25">
      <c r="A47" s="56" t="s">
        <v>295</v>
      </c>
      <c r="B47" s="56" t="s">
        <v>295</v>
      </c>
      <c r="C47" s="56" t="s">
        <v>239</v>
      </c>
      <c r="D47" s="56"/>
      <c r="E47" s="58" t="s">
        <v>995</v>
      </c>
      <c r="F47" s="56">
        <v>20</v>
      </c>
      <c r="G47" s="56" t="s">
        <v>1044</v>
      </c>
    </row>
    <row r="48" spans="1:7" x14ac:dyDescent="0.25">
      <c r="A48" s="56" t="s">
        <v>296</v>
      </c>
      <c r="B48" s="56" t="s">
        <v>296</v>
      </c>
      <c r="C48" s="56" t="s">
        <v>239</v>
      </c>
      <c r="D48" s="56"/>
      <c r="E48" s="58" t="s">
        <v>995</v>
      </c>
      <c r="F48" s="56">
        <v>40</v>
      </c>
      <c r="G48" s="56" t="s">
        <v>1045</v>
      </c>
    </row>
    <row r="49" spans="1:7" x14ac:dyDescent="0.25">
      <c r="A49" s="56" t="s">
        <v>297</v>
      </c>
      <c r="B49" s="56" t="s">
        <v>297</v>
      </c>
      <c r="C49" s="56" t="s">
        <v>239</v>
      </c>
      <c r="D49" s="56"/>
      <c r="E49" s="58" t="s">
        <v>995</v>
      </c>
      <c r="F49" s="56">
        <v>20</v>
      </c>
      <c r="G49" s="56" t="s">
        <v>1046</v>
      </c>
    </row>
    <row r="50" spans="1:7" x14ac:dyDescent="0.25">
      <c r="A50" s="56" t="s">
        <v>298</v>
      </c>
      <c r="B50" s="56" t="s">
        <v>298</v>
      </c>
      <c r="C50" s="56" t="s">
        <v>239</v>
      </c>
      <c r="D50" s="56"/>
      <c r="E50" s="58" t="s">
        <v>995</v>
      </c>
      <c r="F50" s="56">
        <v>20</v>
      </c>
      <c r="G50" s="56" t="s">
        <v>1047</v>
      </c>
    </row>
    <row r="51" spans="1:7" x14ac:dyDescent="0.25">
      <c r="A51" s="56" t="s">
        <v>299</v>
      </c>
      <c r="B51" s="56" t="s">
        <v>299</v>
      </c>
      <c r="C51" s="56" t="s">
        <v>239</v>
      </c>
      <c r="D51" s="56"/>
      <c r="E51" s="58" t="s">
        <v>995</v>
      </c>
      <c r="F51" s="56">
        <v>30</v>
      </c>
      <c r="G51" s="56" t="s">
        <v>1048</v>
      </c>
    </row>
    <row r="52" spans="1:7" x14ac:dyDescent="0.25">
      <c r="A52" s="56" t="s">
        <v>138</v>
      </c>
      <c r="B52" s="56" t="s">
        <v>138</v>
      </c>
      <c r="C52" s="56" t="s">
        <v>239</v>
      </c>
      <c r="D52" s="56"/>
      <c r="E52" s="58" t="s">
        <v>995</v>
      </c>
      <c r="F52" s="56">
        <v>20</v>
      </c>
      <c r="G52" s="56" t="s">
        <v>1049</v>
      </c>
    </row>
    <row r="53" spans="1:7" x14ac:dyDescent="0.25">
      <c r="A53" s="56" t="s">
        <v>300</v>
      </c>
      <c r="B53" s="56" t="s">
        <v>300</v>
      </c>
      <c r="C53" s="56" t="s">
        <v>239</v>
      </c>
      <c r="D53" s="56"/>
      <c r="E53" s="58" t="s">
        <v>995</v>
      </c>
      <c r="F53" s="56">
        <v>40</v>
      </c>
      <c r="G53" s="56" t="s">
        <v>1050</v>
      </c>
    </row>
    <row r="54" spans="1:7" x14ac:dyDescent="0.25">
      <c r="A54" s="56" t="s">
        <v>301</v>
      </c>
      <c r="B54" s="56" t="s">
        <v>301</v>
      </c>
      <c r="C54" s="56" t="s">
        <v>239</v>
      </c>
      <c r="D54" s="56"/>
      <c r="E54" s="58" t="s">
        <v>995</v>
      </c>
      <c r="F54" s="56">
        <v>20</v>
      </c>
      <c r="G54" s="56" t="s">
        <v>1051</v>
      </c>
    </row>
    <row r="55" spans="1:7" x14ac:dyDescent="0.25">
      <c r="A55" s="56" t="s">
        <v>302</v>
      </c>
      <c r="B55" s="56" t="s">
        <v>302</v>
      </c>
      <c r="C55" s="56" t="s">
        <v>239</v>
      </c>
      <c r="D55" s="56"/>
      <c r="E55" s="58" t="s">
        <v>995</v>
      </c>
      <c r="F55" s="56">
        <v>20</v>
      </c>
      <c r="G55" s="56" t="s">
        <v>1052</v>
      </c>
    </row>
    <row r="56" spans="1:7" x14ac:dyDescent="0.25">
      <c r="A56" s="56" t="s">
        <v>303</v>
      </c>
      <c r="B56" s="56" t="s">
        <v>303</v>
      </c>
      <c r="C56" s="56" t="s">
        <v>239</v>
      </c>
      <c r="D56" s="56"/>
      <c r="E56" s="58" t="s">
        <v>995</v>
      </c>
      <c r="F56" s="56">
        <v>40</v>
      </c>
      <c r="G56" s="56" t="s">
        <v>1053</v>
      </c>
    </row>
    <row r="57" spans="1:7" x14ac:dyDescent="0.25">
      <c r="A57" s="56" t="s">
        <v>304</v>
      </c>
      <c r="B57" s="56" t="s">
        <v>304</v>
      </c>
      <c r="C57" s="56" t="s">
        <v>239</v>
      </c>
      <c r="D57" s="56" t="s">
        <v>305</v>
      </c>
      <c r="E57" s="58" t="s">
        <v>995</v>
      </c>
      <c r="F57" s="56">
        <v>20</v>
      </c>
      <c r="G57" s="56" t="s">
        <v>1054</v>
      </c>
    </row>
    <row r="58" spans="1:7" x14ac:dyDescent="0.25">
      <c r="A58" s="56" t="s">
        <v>306</v>
      </c>
      <c r="B58" s="56" t="s">
        <v>306</v>
      </c>
      <c r="C58" s="56" t="s">
        <v>239</v>
      </c>
      <c r="D58" s="56"/>
      <c r="E58" s="58" t="s">
        <v>995</v>
      </c>
      <c r="F58" s="56">
        <v>30</v>
      </c>
      <c r="G58" s="56" t="s">
        <v>1055</v>
      </c>
    </row>
    <row r="59" spans="1:7" x14ac:dyDescent="0.25">
      <c r="A59" s="56" t="s">
        <v>307</v>
      </c>
      <c r="B59" s="56" t="s">
        <v>307</v>
      </c>
      <c r="C59" s="56" t="s">
        <v>239</v>
      </c>
      <c r="D59" s="56" t="s">
        <v>308</v>
      </c>
      <c r="E59" s="58" t="s">
        <v>995</v>
      </c>
      <c r="F59" s="56">
        <v>50</v>
      </c>
      <c r="G59" s="56" t="s">
        <v>1056</v>
      </c>
    </row>
    <row r="60" spans="1:7" x14ac:dyDescent="0.25">
      <c r="A60" s="56" t="s">
        <v>309</v>
      </c>
      <c r="B60" s="56" t="s">
        <v>309</v>
      </c>
      <c r="C60" s="56" t="s">
        <v>239</v>
      </c>
      <c r="D60" s="56"/>
      <c r="E60" s="58" t="s">
        <v>995</v>
      </c>
      <c r="F60" s="56">
        <v>50</v>
      </c>
      <c r="G60" s="56" t="s">
        <v>1057</v>
      </c>
    </row>
    <row r="61" spans="1:7" x14ac:dyDescent="0.25">
      <c r="A61" s="56" t="s">
        <v>305</v>
      </c>
      <c r="B61" s="56" t="s">
        <v>305</v>
      </c>
      <c r="C61" s="56" t="s">
        <v>239</v>
      </c>
      <c r="D61" s="56" t="s">
        <v>310</v>
      </c>
      <c r="E61" s="58" t="s">
        <v>995</v>
      </c>
      <c r="F61" s="56">
        <v>40</v>
      </c>
      <c r="G61" s="56" t="s">
        <v>1058</v>
      </c>
    </row>
    <row r="62" spans="1:7" x14ac:dyDescent="0.25">
      <c r="A62" s="56" t="s">
        <v>139</v>
      </c>
      <c r="B62" s="56" t="s">
        <v>139</v>
      </c>
      <c r="C62" s="56" t="s">
        <v>239</v>
      </c>
      <c r="D62" s="56"/>
      <c r="E62" s="58" t="s">
        <v>995</v>
      </c>
      <c r="F62" s="56">
        <v>100</v>
      </c>
      <c r="G62" s="56" t="s">
        <v>1059</v>
      </c>
    </row>
    <row r="63" spans="1:7" x14ac:dyDescent="0.25">
      <c r="A63" s="56" t="s">
        <v>308</v>
      </c>
      <c r="B63" s="56" t="s">
        <v>308</v>
      </c>
      <c r="C63" s="56" t="s">
        <v>239</v>
      </c>
      <c r="D63" s="56" t="s">
        <v>311</v>
      </c>
      <c r="E63" s="58" t="s">
        <v>995</v>
      </c>
      <c r="F63" s="56">
        <v>50</v>
      </c>
      <c r="G63" s="56" t="s">
        <v>1060</v>
      </c>
    </row>
    <row r="64" spans="1:7" x14ac:dyDescent="0.25">
      <c r="A64" s="56" t="s">
        <v>312</v>
      </c>
      <c r="B64" s="56" t="s">
        <v>312</v>
      </c>
      <c r="C64" s="56" t="s">
        <v>239</v>
      </c>
      <c r="D64" s="56"/>
      <c r="E64" s="58" t="s">
        <v>995</v>
      </c>
      <c r="F64" s="56">
        <v>50</v>
      </c>
      <c r="G64" s="56" t="s">
        <v>1061</v>
      </c>
    </row>
    <row r="65" spans="1:7" x14ac:dyDescent="0.25">
      <c r="A65" s="56" t="s">
        <v>140</v>
      </c>
      <c r="B65" s="56" t="s">
        <v>140</v>
      </c>
      <c r="C65" s="56" t="s">
        <v>239</v>
      </c>
      <c r="D65" s="56"/>
      <c r="E65" s="58" t="s">
        <v>995</v>
      </c>
      <c r="F65" s="56">
        <v>30</v>
      </c>
      <c r="G65" s="56" t="s">
        <v>1062</v>
      </c>
    </row>
    <row r="66" spans="1:7" x14ac:dyDescent="0.25">
      <c r="A66" s="56" t="s">
        <v>141</v>
      </c>
      <c r="B66" s="56" t="s">
        <v>141</v>
      </c>
      <c r="C66" s="56" t="s">
        <v>239</v>
      </c>
      <c r="D66" s="56"/>
      <c r="E66" s="58" t="s">
        <v>995</v>
      </c>
      <c r="F66" s="56">
        <v>50</v>
      </c>
      <c r="G66" s="56" t="s">
        <v>1063</v>
      </c>
    </row>
    <row r="67" spans="1:7" x14ac:dyDescent="0.25">
      <c r="A67" s="56" t="s">
        <v>142</v>
      </c>
      <c r="B67" s="56" t="s">
        <v>142</v>
      </c>
      <c r="C67" s="56" t="s">
        <v>239</v>
      </c>
      <c r="D67" s="56"/>
      <c r="E67" s="58" t="s">
        <v>995</v>
      </c>
      <c r="F67" s="56">
        <v>40</v>
      </c>
      <c r="G67" s="56" t="s">
        <v>1064</v>
      </c>
    </row>
    <row r="68" spans="1:7" x14ac:dyDescent="0.25">
      <c r="A68" s="56" t="s">
        <v>143</v>
      </c>
      <c r="B68" s="56" t="s">
        <v>143</v>
      </c>
      <c r="C68" s="56" t="s">
        <v>239</v>
      </c>
      <c r="D68" s="56"/>
      <c r="E68" s="58" t="s">
        <v>995</v>
      </c>
      <c r="F68" s="56">
        <v>20</v>
      </c>
      <c r="G68" s="56" t="s">
        <v>1065</v>
      </c>
    </row>
    <row r="69" spans="1:7" x14ac:dyDescent="0.25">
      <c r="A69" s="56" t="s">
        <v>313</v>
      </c>
      <c r="B69" s="56" t="s">
        <v>313</v>
      </c>
      <c r="C69" s="56" t="s">
        <v>239</v>
      </c>
      <c r="D69" s="56"/>
      <c r="E69" s="58" t="s">
        <v>995</v>
      </c>
      <c r="F69" s="56">
        <v>30</v>
      </c>
      <c r="G69" s="56" t="s">
        <v>1066</v>
      </c>
    </row>
    <row r="70" spans="1:7" x14ac:dyDescent="0.25">
      <c r="A70" s="56" t="s">
        <v>219</v>
      </c>
      <c r="B70" s="56" t="s">
        <v>219</v>
      </c>
      <c r="C70" s="56" t="s">
        <v>239</v>
      </c>
      <c r="D70" s="56"/>
      <c r="E70" s="58" t="s">
        <v>995</v>
      </c>
      <c r="F70" s="56">
        <v>50</v>
      </c>
      <c r="G70" s="56" t="s">
        <v>1067</v>
      </c>
    </row>
    <row r="71" spans="1:7" x14ac:dyDescent="0.25">
      <c r="A71" s="56" t="s">
        <v>314</v>
      </c>
      <c r="B71" s="56" t="s">
        <v>314</v>
      </c>
      <c r="C71" s="56" t="s">
        <v>239</v>
      </c>
      <c r="D71" s="56"/>
      <c r="E71" s="58" t="s">
        <v>995</v>
      </c>
      <c r="F71" s="56">
        <v>30</v>
      </c>
      <c r="G71" s="56" t="s">
        <v>1068</v>
      </c>
    </row>
    <row r="72" spans="1:7" x14ac:dyDescent="0.25">
      <c r="A72" s="56" t="s">
        <v>315</v>
      </c>
      <c r="B72" s="56" t="s">
        <v>316</v>
      </c>
      <c r="C72" s="56" t="s">
        <v>317</v>
      </c>
      <c r="D72" s="56"/>
      <c r="E72" s="58" t="s">
        <v>995</v>
      </c>
      <c r="F72" s="56">
        <v>30</v>
      </c>
      <c r="G72" s="56" t="s">
        <v>1069</v>
      </c>
    </row>
    <row r="73" spans="1:7" x14ac:dyDescent="0.25">
      <c r="A73" s="56" t="s">
        <v>318</v>
      </c>
      <c r="B73" s="56" t="s">
        <v>318</v>
      </c>
      <c r="C73" s="56" t="s">
        <v>239</v>
      </c>
      <c r="D73" s="56"/>
      <c r="E73" s="58" t="s">
        <v>995</v>
      </c>
      <c r="F73" s="56">
        <v>20</v>
      </c>
      <c r="G73" s="56" t="s">
        <v>1070</v>
      </c>
    </row>
    <row r="74" spans="1:7" x14ac:dyDescent="0.25">
      <c r="A74" s="56" t="s">
        <v>319</v>
      </c>
      <c r="B74" s="56" t="s">
        <v>319</v>
      </c>
      <c r="C74" s="56" t="s">
        <v>239</v>
      </c>
      <c r="D74" s="56" t="s">
        <v>320</v>
      </c>
      <c r="E74" s="58" t="s">
        <v>995</v>
      </c>
      <c r="F74" s="56">
        <v>50</v>
      </c>
      <c r="G74" s="56" t="s">
        <v>1071</v>
      </c>
    </row>
    <row r="75" spans="1:7" x14ac:dyDescent="0.25">
      <c r="A75" s="56" t="s">
        <v>321</v>
      </c>
      <c r="B75" s="56" t="s">
        <v>321</v>
      </c>
      <c r="C75" s="56" t="s">
        <v>239</v>
      </c>
      <c r="D75" s="56"/>
      <c r="E75" s="58" t="s">
        <v>995</v>
      </c>
      <c r="F75" s="56">
        <v>40</v>
      </c>
      <c r="G75" s="56" t="s">
        <v>1072</v>
      </c>
    </row>
    <row r="76" spans="1:7" x14ac:dyDescent="0.25">
      <c r="A76" s="56" t="s">
        <v>322</v>
      </c>
      <c r="B76" s="56" t="s">
        <v>322</v>
      </c>
      <c r="C76" s="56" t="s">
        <v>239</v>
      </c>
      <c r="D76" s="56"/>
      <c r="E76" s="58" t="s">
        <v>995</v>
      </c>
      <c r="F76" s="56">
        <v>200</v>
      </c>
      <c r="G76" s="56" t="s">
        <v>1073</v>
      </c>
    </row>
    <row r="77" spans="1:7" x14ac:dyDescent="0.25">
      <c r="A77" s="56" t="s">
        <v>323</v>
      </c>
      <c r="B77" s="56" t="s">
        <v>323</v>
      </c>
      <c r="C77" s="56" t="s">
        <v>239</v>
      </c>
      <c r="D77" s="56" t="s">
        <v>322</v>
      </c>
      <c r="E77" s="58" t="s">
        <v>995</v>
      </c>
      <c r="F77" s="56">
        <v>20</v>
      </c>
      <c r="G77" s="56" t="s">
        <v>1074</v>
      </c>
    </row>
    <row r="78" spans="1:7" x14ac:dyDescent="0.25">
      <c r="A78" s="56" t="s">
        <v>324</v>
      </c>
      <c r="B78" s="56" t="s">
        <v>325</v>
      </c>
      <c r="C78" s="56" t="s">
        <v>326</v>
      </c>
      <c r="D78" s="56" t="s">
        <v>327</v>
      </c>
      <c r="E78" s="58" t="s">
        <v>995</v>
      </c>
      <c r="F78" s="56">
        <v>100</v>
      </c>
      <c r="G78" s="56" t="s">
        <v>1075</v>
      </c>
    </row>
    <row r="79" spans="1:7" x14ac:dyDescent="0.25">
      <c r="A79" s="56" t="s">
        <v>327</v>
      </c>
      <c r="B79" s="56" t="s">
        <v>327</v>
      </c>
      <c r="C79" s="56" t="s">
        <v>239</v>
      </c>
      <c r="D79" s="56"/>
      <c r="E79" s="58" t="s">
        <v>995</v>
      </c>
      <c r="F79" s="56">
        <v>20</v>
      </c>
      <c r="G79" s="56" t="s">
        <v>1076</v>
      </c>
    </row>
    <row r="80" spans="1:7" x14ac:dyDescent="0.25">
      <c r="A80" s="56" t="s">
        <v>328</v>
      </c>
      <c r="B80" s="56" t="s">
        <v>329</v>
      </c>
      <c r="C80" s="56" t="s">
        <v>330</v>
      </c>
      <c r="D80" s="56"/>
      <c r="E80" s="58" t="s">
        <v>995</v>
      </c>
      <c r="F80" s="56">
        <v>20</v>
      </c>
      <c r="G80" s="56" t="s">
        <v>1077</v>
      </c>
    </row>
    <row r="81" spans="1:7" x14ac:dyDescent="0.25">
      <c r="A81" s="56" t="s">
        <v>331</v>
      </c>
      <c r="B81" s="56" t="s">
        <v>331</v>
      </c>
      <c r="C81" s="56" t="s">
        <v>239</v>
      </c>
      <c r="D81" s="56" t="s">
        <v>332</v>
      </c>
      <c r="E81" s="58" t="s">
        <v>995</v>
      </c>
      <c r="F81" s="56">
        <v>20</v>
      </c>
      <c r="G81" s="56" t="s">
        <v>1078</v>
      </c>
    </row>
    <row r="82" spans="1:7" x14ac:dyDescent="0.25">
      <c r="A82" s="56" t="s">
        <v>333</v>
      </c>
      <c r="B82" s="56" t="s">
        <v>333</v>
      </c>
      <c r="C82" s="56" t="s">
        <v>239</v>
      </c>
      <c r="D82" s="56"/>
      <c r="E82" s="58" t="s">
        <v>995</v>
      </c>
      <c r="F82" s="56">
        <v>20</v>
      </c>
      <c r="G82" s="56" t="s">
        <v>1079</v>
      </c>
    </row>
    <row r="83" spans="1:7" x14ac:dyDescent="0.25">
      <c r="A83" s="56" t="s">
        <v>334</v>
      </c>
      <c r="B83" s="56" t="s">
        <v>334</v>
      </c>
      <c r="C83" s="56" t="s">
        <v>239</v>
      </c>
      <c r="D83" s="56"/>
      <c r="E83" s="58" t="s">
        <v>995</v>
      </c>
      <c r="F83" s="56">
        <v>30</v>
      </c>
      <c r="G83" s="56" t="s">
        <v>1080</v>
      </c>
    </row>
    <row r="84" spans="1:7" x14ac:dyDescent="0.25">
      <c r="A84" s="56" t="s">
        <v>335</v>
      </c>
      <c r="B84" s="56" t="s">
        <v>336</v>
      </c>
      <c r="C84" s="56" t="s">
        <v>337</v>
      </c>
      <c r="D84" s="56" t="s">
        <v>144</v>
      </c>
      <c r="E84" s="58" t="s">
        <v>995</v>
      </c>
      <c r="F84" s="56">
        <v>30</v>
      </c>
      <c r="G84" s="56" t="s">
        <v>1081</v>
      </c>
    </row>
    <row r="85" spans="1:7" x14ac:dyDescent="0.25">
      <c r="A85" s="56" t="s">
        <v>338</v>
      </c>
      <c r="B85" s="56" t="s">
        <v>338</v>
      </c>
      <c r="C85" s="56" t="s">
        <v>239</v>
      </c>
      <c r="D85" s="56" t="s">
        <v>339</v>
      </c>
      <c r="E85" s="58" t="s">
        <v>995</v>
      </c>
      <c r="F85" s="56">
        <v>20</v>
      </c>
      <c r="G85" s="56" t="s">
        <v>1082</v>
      </c>
    </row>
    <row r="86" spans="1:7" x14ac:dyDescent="0.25">
      <c r="A86" s="56" t="s">
        <v>144</v>
      </c>
      <c r="B86" s="56" t="s">
        <v>144</v>
      </c>
      <c r="C86" s="56" t="s">
        <v>239</v>
      </c>
      <c r="D86" s="56"/>
      <c r="E86" s="58" t="s">
        <v>995</v>
      </c>
      <c r="F86" s="56">
        <v>20</v>
      </c>
      <c r="G86" s="56" t="s">
        <v>1083</v>
      </c>
    </row>
    <row r="87" spans="1:7" x14ac:dyDescent="0.25">
      <c r="A87" s="56" t="s">
        <v>145</v>
      </c>
      <c r="B87" s="56" t="s">
        <v>145</v>
      </c>
      <c r="C87" s="56" t="s">
        <v>239</v>
      </c>
      <c r="D87" s="56" t="s">
        <v>146</v>
      </c>
      <c r="E87" s="58" t="s">
        <v>995</v>
      </c>
      <c r="F87" s="56">
        <v>30</v>
      </c>
      <c r="G87" s="56" t="s">
        <v>1084</v>
      </c>
    </row>
    <row r="88" spans="1:7" x14ac:dyDescent="0.25">
      <c r="A88" s="56" t="s">
        <v>340</v>
      </c>
      <c r="B88" s="56" t="s">
        <v>341</v>
      </c>
      <c r="C88" s="56" t="s">
        <v>342</v>
      </c>
      <c r="D88" s="56"/>
      <c r="E88" s="58" t="s">
        <v>995</v>
      </c>
      <c r="F88" s="56">
        <v>400</v>
      </c>
      <c r="G88" s="56" t="s">
        <v>1085</v>
      </c>
    </row>
    <row r="89" spans="1:7" x14ac:dyDescent="0.25">
      <c r="A89" s="56" t="s">
        <v>146</v>
      </c>
      <c r="B89" s="56" t="s">
        <v>146</v>
      </c>
      <c r="C89" s="56" t="s">
        <v>239</v>
      </c>
      <c r="D89" s="56" t="s">
        <v>144</v>
      </c>
      <c r="E89" s="58" t="s">
        <v>995</v>
      </c>
      <c r="F89" s="56">
        <v>20</v>
      </c>
      <c r="G89" s="56" t="s">
        <v>1086</v>
      </c>
    </row>
    <row r="90" spans="1:7" x14ac:dyDescent="0.25">
      <c r="A90" s="56" t="s">
        <v>147</v>
      </c>
      <c r="B90" s="56" t="s">
        <v>147</v>
      </c>
      <c r="C90" s="56" t="s">
        <v>239</v>
      </c>
      <c r="D90" s="56"/>
      <c r="E90" s="58" t="s">
        <v>995</v>
      </c>
      <c r="F90" s="56">
        <v>100</v>
      </c>
      <c r="G90" s="56" t="s">
        <v>1087</v>
      </c>
    </row>
    <row r="91" spans="1:7" x14ac:dyDescent="0.25">
      <c r="A91" s="56" t="s">
        <v>343</v>
      </c>
      <c r="B91" s="56" t="s">
        <v>343</v>
      </c>
      <c r="C91" s="56" t="s">
        <v>239</v>
      </c>
      <c r="D91" s="56"/>
      <c r="E91" s="58" t="s">
        <v>995</v>
      </c>
      <c r="F91" s="56">
        <v>40</v>
      </c>
      <c r="G91" s="56" t="s">
        <v>1088</v>
      </c>
    </row>
    <row r="92" spans="1:7" x14ac:dyDescent="0.25">
      <c r="A92" s="56" t="s">
        <v>344</v>
      </c>
      <c r="B92" s="56" t="s">
        <v>344</v>
      </c>
      <c r="C92" s="56" t="s">
        <v>239</v>
      </c>
      <c r="D92" s="56" t="s">
        <v>345</v>
      </c>
      <c r="E92" s="58" t="s">
        <v>995</v>
      </c>
      <c r="F92" s="56">
        <v>50</v>
      </c>
      <c r="G92" s="56" t="s">
        <v>1089</v>
      </c>
    </row>
    <row r="93" spans="1:7" x14ac:dyDescent="0.25">
      <c r="A93" s="56" t="s">
        <v>148</v>
      </c>
      <c r="B93" s="56" t="s">
        <v>148</v>
      </c>
      <c r="C93" s="56" t="s">
        <v>239</v>
      </c>
      <c r="D93" s="56"/>
      <c r="E93" s="58" t="s">
        <v>995</v>
      </c>
      <c r="F93" s="56">
        <v>20</v>
      </c>
      <c r="G93" s="56" t="s">
        <v>1090</v>
      </c>
    </row>
    <row r="94" spans="1:7" x14ac:dyDescent="0.25">
      <c r="A94" s="56" t="s">
        <v>149</v>
      </c>
      <c r="B94" s="56" t="s">
        <v>149</v>
      </c>
      <c r="C94" s="56" t="s">
        <v>239</v>
      </c>
      <c r="D94" s="56"/>
      <c r="E94" s="58" t="s">
        <v>995</v>
      </c>
      <c r="F94" s="56">
        <v>20</v>
      </c>
      <c r="G94" s="56" t="s">
        <v>1091</v>
      </c>
    </row>
    <row r="95" spans="1:7" x14ac:dyDescent="0.25">
      <c r="A95" s="56" t="s">
        <v>220</v>
      </c>
      <c r="B95" s="56" t="s">
        <v>220</v>
      </c>
      <c r="C95" s="56" t="s">
        <v>239</v>
      </c>
      <c r="D95" s="56"/>
      <c r="E95" s="58" t="s">
        <v>995</v>
      </c>
      <c r="F95" s="56">
        <v>50</v>
      </c>
      <c r="G95" s="56" t="s">
        <v>1092</v>
      </c>
    </row>
    <row r="96" spans="1:7" x14ac:dyDescent="0.25">
      <c r="A96" s="56" t="s">
        <v>150</v>
      </c>
      <c r="B96" s="56" t="s">
        <v>150</v>
      </c>
      <c r="C96" s="56" t="s">
        <v>239</v>
      </c>
      <c r="D96" s="56" t="s">
        <v>346</v>
      </c>
      <c r="E96" s="58" t="s">
        <v>995</v>
      </c>
      <c r="F96" s="56">
        <v>50</v>
      </c>
      <c r="G96" s="56" t="s">
        <v>1093</v>
      </c>
    </row>
    <row r="97" spans="1:7" x14ac:dyDescent="0.25">
      <c r="A97" s="56" t="s">
        <v>347</v>
      </c>
      <c r="B97" s="56" t="s">
        <v>347</v>
      </c>
      <c r="C97" s="56" t="s">
        <v>239</v>
      </c>
      <c r="D97" s="56"/>
      <c r="E97" s="58" t="s">
        <v>995</v>
      </c>
      <c r="F97" s="56">
        <v>20</v>
      </c>
      <c r="G97" s="56" t="s">
        <v>1094</v>
      </c>
    </row>
    <row r="98" spans="1:7" x14ac:dyDescent="0.25">
      <c r="A98" s="56" t="s">
        <v>221</v>
      </c>
      <c r="B98" s="56" t="s">
        <v>221</v>
      </c>
      <c r="C98" s="56" t="s">
        <v>239</v>
      </c>
      <c r="D98" s="56"/>
      <c r="E98" s="58" t="s">
        <v>995</v>
      </c>
      <c r="F98" s="56">
        <v>20</v>
      </c>
      <c r="G98" s="56" t="s">
        <v>1095</v>
      </c>
    </row>
    <row r="99" spans="1:7" x14ac:dyDescent="0.25">
      <c r="A99" s="56" t="s">
        <v>348</v>
      </c>
      <c r="B99" s="56" t="s">
        <v>348</v>
      </c>
      <c r="C99" s="56" t="s">
        <v>239</v>
      </c>
      <c r="D99" s="56"/>
      <c r="E99" s="58" t="s">
        <v>995</v>
      </c>
      <c r="F99" s="56">
        <v>20</v>
      </c>
      <c r="G99" s="56" t="s">
        <v>1096</v>
      </c>
    </row>
    <row r="100" spans="1:7" x14ac:dyDescent="0.25">
      <c r="A100" s="56" t="s">
        <v>151</v>
      </c>
      <c r="B100" s="56" t="s">
        <v>151</v>
      </c>
      <c r="C100" s="56" t="s">
        <v>239</v>
      </c>
      <c r="D100" s="56"/>
      <c r="E100" s="58" t="s">
        <v>995</v>
      </c>
      <c r="F100" s="56">
        <v>20</v>
      </c>
      <c r="G100" s="56" t="s">
        <v>1097</v>
      </c>
    </row>
    <row r="101" spans="1:7" x14ac:dyDescent="0.25">
      <c r="A101" s="56" t="s">
        <v>152</v>
      </c>
      <c r="B101" s="56" t="s">
        <v>152</v>
      </c>
      <c r="C101" s="56" t="s">
        <v>239</v>
      </c>
      <c r="D101" s="56"/>
      <c r="E101" s="58" t="s">
        <v>995</v>
      </c>
      <c r="F101" s="56">
        <v>20</v>
      </c>
      <c r="G101" s="56" t="s">
        <v>1098</v>
      </c>
    </row>
    <row r="102" spans="1:7" x14ac:dyDescent="0.25">
      <c r="A102" s="56" t="s">
        <v>349</v>
      </c>
      <c r="B102" s="56" t="s">
        <v>349</v>
      </c>
      <c r="C102" s="56" t="s">
        <v>239</v>
      </c>
      <c r="D102" s="56"/>
      <c r="E102" s="58" t="s">
        <v>995</v>
      </c>
      <c r="F102" s="56">
        <v>20</v>
      </c>
      <c r="G102" s="56" t="s">
        <v>1099</v>
      </c>
    </row>
    <row r="103" spans="1:7" x14ac:dyDescent="0.25">
      <c r="A103" s="56" t="s">
        <v>350</v>
      </c>
      <c r="B103" s="56" t="s">
        <v>350</v>
      </c>
      <c r="C103" s="56" t="s">
        <v>239</v>
      </c>
      <c r="D103" s="56"/>
      <c r="E103" s="58" t="s">
        <v>995</v>
      </c>
      <c r="F103" s="56">
        <v>20</v>
      </c>
      <c r="G103" s="56" t="s">
        <v>1100</v>
      </c>
    </row>
    <row r="104" spans="1:7" x14ac:dyDescent="0.25">
      <c r="A104" s="56" t="s">
        <v>351</v>
      </c>
      <c r="B104" s="56" t="s">
        <v>351</v>
      </c>
      <c r="C104" s="56" t="s">
        <v>239</v>
      </c>
      <c r="D104" s="56"/>
      <c r="E104" s="58" t="s">
        <v>995</v>
      </c>
      <c r="F104" s="56">
        <v>20</v>
      </c>
      <c r="G104" s="56" t="s">
        <v>1101</v>
      </c>
    </row>
    <row r="105" spans="1:7" x14ac:dyDescent="0.25">
      <c r="A105" s="56" t="s">
        <v>352</v>
      </c>
      <c r="B105" s="56" t="s">
        <v>352</v>
      </c>
      <c r="C105" s="56" t="s">
        <v>239</v>
      </c>
      <c r="D105" s="56"/>
      <c r="E105" s="58" t="s">
        <v>995</v>
      </c>
      <c r="F105" s="56">
        <v>20</v>
      </c>
      <c r="G105" s="56" t="s">
        <v>1102</v>
      </c>
    </row>
    <row r="106" spans="1:7" x14ac:dyDescent="0.25">
      <c r="A106" s="56" t="s">
        <v>153</v>
      </c>
      <c r="B106" s="56" t="s">
        <v>153</v>
      </c>
      <c r="C106" s="56" t="s">
        <v>239</v>
      </c>
      <c r="D106" s="56"/>
      <c r="E106" s="58" t="s">
        <v>995</v>
      </c>
      <c r="F106" s="56">
        <v>40</v>
      </c>
      <c r="G106" s="56" t="s">
        <v>1103</v>
      </c>
    </row>
    <row r="107" spans="1:7" x14ac:dyDescent="0.25">
      <c r="A107" s="56" t="s">
        <v>353</v>
      </c>
      <c r="B107" s="56" t="s">
        <v>353</v>
      </c>
      <c r="C107" s="56" t="s">
        <v>239</v>
      </c>
      <c r="D107" s="56"/>
      <c r="E107" s="58" t="s">
        <v>995</v>
      </c>
      <c r="F107" s="56">
        <v>30</v>
      </c>
      <c r="G107" s="56" t="s">
        <v>1104</v>
      </c>
    </row>
    <row r="108" spans="1:7" x14ac:dyDescent="0.25">
      <c r="A108" s="56" t="s">
        <v>354</v>
      </c>
      <c r="B108" s="56" t="s">
        <v>354</v>
      </c>
      <c r="C108" s="56" t="s">
        <v>239</v>
      </c>
      <c r="D108" s="56" t="s">
        <v>355</v>
      </c>
      <c r="E108" s="58" t="s">
        <v>995</v>
      </c>
      <c r="F108" s="56">
        <v>30</v>
      </c>
      <c r="G108" s="56" t="s">
        <v>1105</v>
      </c>
    </row>
    <row r="109" spans="1:7" x14ac:dyDescent="0.25">
      <c r="A109" s="56" t="s">
        <v>356</v>
      </c>
      <c r="B109" s="56" t="s">
        <v>356</v>
      </c>
      <c r="C109" s="56" t="s">
        <v>239</v>
      </c>
      <c r="D109" s="56" t="s">
        <v>357</v>
      </c>
      <c r="E109" s="58" t="s">
        <v>995</v>
      </c>
      <c r="F109" s="56">
        <v>100</v>
      </c>
      <c r="G109" s="56" t="s">
        <v>1106</v>
      </c>
    </row>
    <row r="110" spans="1:7" x14ac:dyDescent="0.25">
      <c r="A110" s="56" t="s">
        <v>358</v>
      </c>
      <c r="B110" s="56" t="s">
        <v>358</v>
      </c>
      <c r="C110" s="56" t="s">
        <v>239</v>
      </c>
      <c r="D110" s="56" t="s">
        <v>359</v>
      </c>
      <c r="E110" s="58" t="s">
        <v>995</v>
      </c>
      <c r="F110" s="56">
        <v>40</v>
      </c>
      <c r="G110" s="56" t="s">
        <v>1107</v>
      </c>
    </row>
    <row r="111" spans="1:7" x14ac:dyDescent="0.25">
      <c r="A111" s="56" t="s">
        <v>360</v>
      </c>
      <c r="B111" s="56" t="s">
        <v>360</v>
      </c>
      <c r="C111" s="56" t="s">
        <v>239</v>
      </c>
      <c r="D111" s="56"/>
      <c r="E111" s="58" t="s">
        <v>995</v>
      </c>
      <c r="F111" s="56">
        <v>30</v>
      </c>
      <c r="G111" s="56" t="s">
        <v>1108</v>
      </c>
    </row>
    <row r="112" spans="1:7" x14ac:dyDescent="0.25">
      <c r="A112" s="56" t="s">
        <v>361</v>
      </c>
      <c r="B112" s="56" t="s">
        <v>361</v>
      </c>
      <c r="C112" s="56" t="s">
        <v>239</v>
      </c>
      <c r="D112" s="56" t="s">
        <v>362</v>
      </c>
      <c r="E112" s="58" t="s">
        <v>995</v>
      </c>
      <c r="F112" s="56">
        <v>100</v>
      </c>
      <c r="G112" s="56" t="s">
        <v>1109</v>
      </c>
    </row>
    <row r="113" spans="1:7" x14ac:dyDescent="0.25">
      <c r="A113" s="56" t="s">
        <v>363</v>
      </c>
      <c r="B113" s="56" t="s">
        <v>363</v>
      </c>
      <c r="C113" s="56" t="s">
        <v>239</v>
      </c>
      <c r="D113" s="56"/>
      <c r="E113" s="58" t="s">
        <v>995</v>
      </c>
      <c r="F113" s="56">
        <v>100</v>
      </c>
      <c r="G113" s="56" t="s">
        <v>1110</v>
      </c>
    </row>
    <row r="114" spans="1:7" x14ac:dyDescent="0.25">
      <c r="A114" s="56" t="s">
        <v>364</v>
      </c>
      <c r="B114" s="56" t="s">
        <v>364</v>
      </c>
      <c r="C114" s="56" t="s">
        <v>239</v>
      </c>
      <c r="D114" s="56"/>
      <c r="E114" s="58" t="s">
        <v>995</v>
      </c>
      <c r="F114" s="56">
        <v>40</v>
      </c>
      <c r="G114" s="56" t="s">
        <v>1111</v>
      </c>
    </row>
    <row r="115" spans="1:7" x14ac:dyDescent="0.25">
      <c r="A115" s="56" t="s">
        <v>154</v>
      </c>
      <c r="B115" s="56" t="s">
        <v>154</v>
      </c>
      <c r="C115" s="56" t="s">
        <v>239</v>
      </c>
      <c r="D115" s="56"/>
      <c r="E115" s="58" t="s">
        <v>995</v>
      </c>
      <c r="F115" s="56">
        <v>20</v>
      </c>
      <c r="G115" s="56" t="s">
        <v>1112</v>
      </c>
    </row>
    <row r="116" spans="1:7" x14ac:dyDescent="0.25">
      <c r="A116" s="56" t="s">
        <v>365</v>
      </c>
      <c r="B116" s="56" t="s">
        <v>365</v>
      </c>
      <c r="C116" s="56" t="s">
        <v>239</v>
      </c>
      <c r="D116" s="56"/>
      <c r="E116" s="58" t="s">
        <v>995</v>
      </c>
      <c r="F116" s="56">
        <v>50</v>
      </c>
      <c r="G116" s="56" t="s">
        <v>1113</v>
      </c>
    </row>
    <row r="117" spans="1:7" x14ac:dyDescent="0.25">
      <c r="A117" s="56" t="s">
        <v>366</v>
      </c>
      <c r="B117" s="56" t="s">
        <v>366</v>
      </c>
      <c r="C117" s="56" t="s">
        <v>239</v>
      </c>
      <c r="D117" s="56"/>
      <c r="E117" s="58" t="s">
        <v>995</v>
      </c>
      <c r="F117" s="56">
        <v>20</v>
      </c>
      <c r="G117" s="56" t="s">
        <v>1114</v>
      </c>
    </row>
    <row r="118" spans="1:7" x14ac:dyDescent="0.25">
      <c r="A118" s="56" t="s">
        <v>367</v>
      </c>
      <c r="B118" s="56" t="s">
        <v>367</v>
      </c>
      <c r="C118" s="56" t="s">
        <v>239</v>
      </c>
      <c r="D118" s="56"/>
      <c r="E118" s="58" t="s">
        <v>995</v>
      </c>
      <c r="F118" s="56">
        <v>100</v>
      </c>
      <c r="G118" s="56" t="s">
        <v>1115</v>
      </c>
    </row>
    <row r="119" spans="1:7" x14ac:dyDescent="0.25">
      <c r="A119" s="56" t="s">
        <v>368</v>
      </c>
      <c r="B119" s="56" t="s">
        <v>368</v>
      </c>
      <c r="C119" s="56" t="s">
        <v>239</v>
      </c>
      <c r="D119" s="56"/>
      <c r="E119" s="58" t="s">
        <v>995</v>
      </c>
      <c r="F119" s="56">
        <v>30</v>
      </c>
      <c r="G119" s="56" t="s">
        <v>1116</v>
      </c>
    </row>
    <row r="120" spans="1:7" x14ac:dyDescent="0.25">
      <c r="A120" s="56" t="s">
        <v>369</v>
      </c>
      <c r="B120" s="56" t="s">
        <v>369</v>
      </c>
      <c r="C120" s="56" t="s">
        <v>239</v>
      </c>
      <c r="D120" s="56"/>
      <c r="E120" s="58" t="s">
        <v>995</v>
      </c>
      <c r="F120" s="56">
        <v>30</v>
      </c>
      <c r="G120" s="56" t="s">
        <v>1117</v>
      </c>
    </row>
    <row r="121" spans="1:7" x14ac:dyDescent="0.25">
      <c r="A121" s="56" t="s">
        <v>370</v>
      </c>
      <c r="B121" s="56" t="s">
        <v>370</v>
      </c>
      <c r="C121" s="56" t="s">
        <v>239</v>
      </c>
      <c r="D121" s="56"/>
      <c r="E121" s="58" t="s">
        <v>995</v>
      </c>
      <c r="F121" s="56">
        <v>30</v>
      </c>
      <c r="G121" s="56" t="s">
        <v>1118</v>
      </c>
    </row>
    <row r="122" spans="1:7" x14ac:dyDescent="0.25">
      <c r="A122" s="56" t="s">
        <v>155</v>
      </c>
      <c r="B122" s="56" t="s">
        <v>155</v>
      </c>
      <c r="C122" s="56" t="s">
        <v>239</v>
      </c>
      <c r="D122" s="56"/>
      <c r="E122" s="58" t="s">
        <v>995</v>
      </c>
      <c r="F122" s="56">
        <v>20</v>
      </c>
      <c r="G122" s="56" t="s">
        <v>1119</v>
      </c>
    </row>
    <row r="123" spans="1:7" x14ac:dyDescent="0.25">
      <c r="A123" s="56" t="s">
        <v>371</v>
      </c>
      <c r="B123" s="56" t="s">
        <v>371</v>
      </c>
      <c r="C123" s="56" t="s">
        <v>239</v>
      </c>
      <c r="D123" s="56" t="s">
        <v>372</v>
      </c>
      <c r="E123" s="58" t="s">
        <v>995</v>
      </c>
      <c r="F123" s="56">
        <v>30</v>
      </c>
      <c r="G123" s="56" t="s">
        <v>1120</v>
      </c>
    </row>
    <row r="124" spans="1:7" x14ac:dyDescent="0.25">
      <c r="A124" s="56" t="s">
        <v>373</v>
      </c>
      <c r="B124" s="56" t="s">
        <v>373</v>
      </c>
      <c r="C124" s="56" t="s">
        <v>239</v>
      </c>
      <c r="D124" s="56"/>
      <c r="E124" s="58" t="s">
        <v>995</v>
      </c>
      <c r="F124" s="56">
        <v>200</v>
      </c>
      <c r="G124" s="56" t="s">
        <v>1121</v>
      </c>
    </row>
    <row r="125" spans="1:7" x14ac:dyDescent="0.25">
      <c r="A125" s="56" t="s">
        <v>374</v>
      </c>
      <c r="B125" s="56" t="s">
        <v>374</v>
      </c>
      <c r="C125" s="56" t="s">
        <v>239</v>
      </c>
      <c r="D125" s="56"/>
      <c r="E125" s="58" t="s">
        <v>995</v>
      </c>
      <c r="F125" s="56">
        <v>40</v>
      </c>
      <c r="G125" s="56" t="s">
        <v>1122</v>
      </c>
    </row>
    <row r="126" spans="1:7" x14ac:dyDescent="0.25">
      <c r="A126" s="56" t="s">
        <v>375</v>
      </c>
      <c r="B126" s="56" t="s">
        <v>375</v>
      </c>
      <c r="C126" s="56" t="s">
        <v>239</v>
      </c>
      <c r="D126" s="56"/>
      <c r="E126" s="58" t="s">
        <v>995</v>
      </c>
      <c r="F126" s="56">
        <v>40</v>
      </c>
      <c r="G126" s="56" t="s">
        <v>1123</v>
      </c>
    </row>
    <row r="127" spans="1:7" x14ac:dyDescent="0.25">
      <c r="A127" s="56" t="s">
        <v>376</v>
      </c>
      <c r="B127" s="56" t="s">
        <v>376</v>
      </c>
      <c r="C127" s="56" t="s">
        <v>239</v>
      </c>
      <c r="D127" s="56"/>
      <c r="E127" s="58" t="s">
        <v>995</v>
      </c>
      <c r="F127" s="56">
        <v>20</v>
      </c>
      <c r="G127" s="56" t="s">
        <v>1124</v>
      </c>
    </row>
    <row r="128" spans="1:7" x14ac:dyDescent="0.25">
      <c r="A128" s="56" t="s">
        <v>377</v>
      </c>
      <c r="B128" s="56" t="s">
        <v>377</v>
      </c>
      <c r="C128" s="56" t="s">
        <v>239</v>
      </c>
      <c r="D128" s="56"/>
      <c r="E128" s="58" t="s">
        <v>995</v>
      </c>
      <c r="F128" s="56">
        <v>300</v>
      </c>
      <c r="G128" s="56" t="s">
        <v>1125</v>
      </c>
    </row>
    <row r="129" spans="1:7" x14ac:dyDescent="0.25">
      <c r="A129" s="56" t="s">
        <v>378</v>
      </c>
      <c r="B129" s="56" t="s">
        <v>378</v>
      </c>
      <c r="C129" s="56" t="s">
        <v>239</v>
      </c>
      <c r="D129" s="56"/>
      <c r="E129" s="58" t="s">
        <v>995</v>
      </c>
      <c r="F129" s="56">
        <v>20</v>
      </c>
      <c r="G129" s="56" t="s">
        <v>1126</v>
      </c>
    </row>
    <row r="130" spans="1:7" x14ac:dyDescent="0.25">
      <c r="A130" s="56" t="s">
        <v>379</v>
      </c>
      <c r="B130" s="56" t="s">
        <v>379</v>
      </c>
      <c r="C130" s="56" t="s">
        <v>239</v>
      </c>
      <c r="D130" s="56"/>
      <c r="E130" s="58" t="s">
        <v>995</v>
      </c>
      <c r="F130" s="56">
        <v>40</v>
      </c>
      <c r="G130" s="56" t="s">
        <v>1127</v>
      </c>
    </row>
    <row r="131" spans="1:7" x14ac:dyDescent="0.25">
      <c r="A131" s="56" t="s">
        <v>380</v>
      </c>
      <c r="B131" s="56" t="s">
        <v>380</v>
      </c>
      <c r="C131" s="56" t="s">
        <v>239</v>
      </c>
      <c r="D131" s="56"/>
      <c r="E131" s="58" t="s">
        <v>995</v>
      </c>
      <c r="F131" s="56">
        <v>30</v>
      </c>
      <c r="G131" s="56" t="s">
        <v>1128</v>
      </c>
    </row>
    <row r="132" spans="1:7" x14ac:dyDescent="0.25">
      <c r="A132" s="56" t="s">
        <v>156</v>
      </c>
      <c r="B132" s="56" t="s">
        <v>156</v>
      </c>
      <c r="C132" s="56" t="s">
        <v>239</v>
      </c>
      <c r="D132" s="56"/>
      <c r="E132" s="58" t="s">
        <v>995</v>
      </c>
      <c r="F132" s="56">
        <v>20</v>
      </c>
      <c r="G132" s="56" t="s">
        <v>1129</v>
      </c>
    </row>
    <row r="133" spans="1:7" x14ac:dyDescent="0.25">
      <c r="A133" s="56" t="s">
        <v>381</v>
      </c>
      <c r="B133" s="56" t="s">
        <v>381</v>
      </c>
      <c r="C133" s="56" t="s">
        <v>239</v>
      </c>
      <c r="D133" s="56"/>
      <c r="E133" s="58" t="s">
        <v>995</v>
      </c>
      <c r="F133" s="56">
        <v>100</v>
      </c>
      <c r="G133" s="56" t="s">
        <v>1130</v>
      </c>
    </row>
    <row r="134" spans="1:7" x14ac:dyDescent="0.25">
      <c r="A134" s="56" t="s">
        <v>382</v>
      </c>
      <c r="B134" s="56" t="s">
        <v>382</v>
      </c>
      <c r="C134" s="56" t="s">
        <v>239</v>
      </c>
      <c r="D134" s="56"/>
      <c r="E134" s="58" t="s">
        <v>995</v>
      </c>
      <c r="F134" s="56">
        <v>20</v>
      </c>
      <c r="G134" s="56" t="s">
        <v>1131</v>
      </c>
    </row>
    <row r="135" spans="1:7" x14ac:dyDescent="0.25">
      <c r="A135" s="56" t="s">
        <v>157</v>
      </c>
      <c r="B135" s="56" t="s">
        <v>157</v>
      </c>
      <c r="C135" s="56" t="s">
        <v>239</v>
      </c>
      <c r="D135" s="56"/>
      <c r="E135" s="58" t="s">
        <v>995</v>
      </c>
      <c r="F135" s="56">
        <v>30</v>
      </c>
      <c r="G135" s="56" t="s">
        <v>1132</v>
      </c>
    </row>
    <row r="136" spans="1:7" x14ac:dyDescent="0.25">
      <c r="A136" s="56" t="s">
        <v>383</v>
      </c>
      <c r="B136" s="56" t="s">
        <v>383</v>
      </c>
      <c r="C136" s="56" t="s">
        <v>239</v>
      </c>
      <c r="D136" s="56"/>
      <c r="E136" s="58" t="s">
        <v>995</v>
      </c>
      <c r="F136" s="56">
        <v>20</v>
      </c>
      <c r="G136" s="56" t="s">
        <v>1133</v>
      </c>
    </row>
    <row r="137" spans="1:7" x14ac:dyDescent="0.25">
      <c r="A137" s="56" t="s">
        <v>158</v>
      </c>
      <c r="B137" s="56" t="s">
        <v>158</v>
      </c>
      <c r="C137" s="56" t="s">
        <v>239</v>
      </c>
      <c r="D137" s="56"/>
      <c r="E137" s="58" t="s">
        <v>995</v>
      </c>
      <c r="F137" s="56">
        <v>100</v>
      </c>
      <c r="G137" s="56" t="s">
        <v>1134</v>
      </c>
    </row>
    <row r="138" spans="1:7" x14ac:dyDescent="0.25">
      <c r="A138" s="56" t="s">
        <v>384</v>
      </c>
      <c r="B138" s="56" t="s">
        <v>384</v>
      </c>
      <c r="C138" s="56" t="s">
        <v>239</v>
      </c>
      <c r="D138" s="56"/>
      <c r="E138" s="58" t="s">
        <v>995</v>
      </c>
      <c r="F138" s="56">
        <v>30</v>
      </c>
      <c r="G138" s="56" t="s">
        <v>1135</v>
      </c>
    </row>
    <row r="139" spans="1:7" x14ac:dyDescent="0.25">
      <c r="A139" s="56" t="s">
        <v>385</v>
      </c>
      <c r="B139" s="56" t="s">
        <v>386</v>
      </c>
      <c r="C139" s="56" t="s">
        <v>387</v>
      </c>
      <c r="D139" s="56" t="s">
        <v>388</v>
      </c>
      <c r="E139" s="58" t="s">
        <v>995</v>
      </c>
      <c r="F139" s="56">
        <v>100</v>
      </c>
      <c r="G139" s="56" t="s">
        <v>1136</v>
      </c>
    </row>
    <row r="140" spans="1:7" x14ac:dyDescent="0.25">
      <c r="A140" s="56" t="s">
        <v>389</v>
      </c>
      <c r="B140" s="56" t="s">
        <v>390</v>
      </c>
      <c r="C140" s="56" t="s">
        <v>391</v>
      </c>
      <c r="D140" s="56"/>
      <c r="E140" s="58" t="s">
        <v>995</v>
      </c>
      <c r="F140" s="56">
        <v>20</v>
      </c>
      <c r="G140" s="56" t="s">
        <v>1137</v>
      </c>
    </row>
    <row r="141" spans="1:7" x14ac:dyDescent="0.25">
      <c r="A141" s="56" t="s">
        <v>159</v>
      </c>
      <c r="B141" s="56" t="s">
        <v>159</v>
      </c>
      <c r="C141" s="56" t="s">
        <v>239</v>
      </c>
      <c r="D141" s="56"/>
      <c r="E141" s="58" t="s">
        <v>995</v>
      </c>
      <c r="F141" s="56">
        <v>30</v>
      </c>
      <c r="G141" s="56" t="s">
        <v>1138</v>
      </c>
    </row>
    <row r="142" spans="1:7" x14ac:dyDescent="0.25">
      <c r="A142" s="56" t="s">
        <v>392</v>
      </c>
      <c r="B142" s="56" t="s">
        <v>392</v>
      </c>
      <c r="C142" s="56" t="s">
        <v>239</v>
      </c>
      <c r="D142" s="56" t="s">
        <v>393</v>
      </c>
      <c r="E142" s="58" t="s">
        <v>995</v>
      </c>
      <c r="F142" s="56">
        <v>40</v>
      </c>
      <c r="G142" s="56" t="s">
        <v>1139</v>
      </c>
    </row>
    <row r="143" spans="1:7" x14ac:dyDescent="0.25">
      <c r="A143" s="56" t="s">
        <v>394</v>
      </c>
      <c r="B143" s="56" t="s">
        <v>394</v>
      </c>
      <c r="C143" s="56" t="s">
        <v>239</v>
      </c>
      <c r="D143" s="56" t="s">
        <v>395</v>
      </c>
      <c r="E143" s="58" t="s">
        <v>995</v>
      </c>
      <c r="F143" s="56">
        <v>30</v>
      </c>
      <c r="G143" s="56" t="s">
        <v>1140</v>
      </c>
    </row>
    <row r="144" spans="1:7" x14ac:dyDescent="0.25">
      <c r="A144" s="56" t="s">
        <v>396</v>
      </c>
      <c r="B144" s="56" t="s">
        <v>396</v>
      </c>
      <c r="C144" s="56" t="s">
        <v>239</v>
      </c>
      <c r="D144" s="56"/>
      <c r="E144" s="58" t="s">
        <v>995</v>
      </c>
      <c r="F144" s="56">
        <v>20</v>
      </c>
      <c r="G144" s="56" t="s">
        <v>1141</v>
      </c>
    </row>
    <row r="145" spans="1:7" x14ac:dyDescent="0.25">
      <c r="A145" s="56" t="s">
        <v>397</v>
      </c>
      <c r="B145" s="56" t="s">
        <v>398</v>
      </c>
      <c r="C145" s="56" t="s">
        <v>399</v>
      </c>
      <c r="D145" s="56" t="s">
        <v>400</v>
      </c>
      <c r="E145" s="58" t="s">
        <v>995</v>
      </c>
      <c r="F145" s="56">
        <v>30</v>
      </c>
      <c r="G145" s="56" t="s">
        <v>1142</v>
      </c>
    </row>
    <row r="146" spans="1:7" x14ac:dyDescent="0.25">
      <c r="A146" s="56" t="s">
        <v>401</v>
      </c>
      <c r="B146" s="56" t="s">
        <v>401</v>
      </c>
      <c r="C146" s="56" t="s">
        <v>239</v>
      </c>
      <c r="D146" s="56"/>
      <c r="E146" s="58" t="s">
        <v>995</v>
      </c>
      <c r="F146" s="56">
        <v>30</v>
      </c>
      <c r="G146" s="56" t="s">
        <v>1143</v>
      </c>
    </row>
    <row r="147" spans="1:7" x14ac:dyDescent="0.25">
      <c r="A147" s="56" t="s">
        <v>402</v>
      </c>
      <c r="B147" s="56" t="s">
        <v>402</v>
      </c>
      <c r="C147" s="56" t="s">
        <v>239</v>
      </c>
      <c r="D147" s="56"/>
      <c r="E147" s="58" t="s">
        <v>995</v>
      </c>
      <c r="F147" s="56">
        <v>20</v>
      </c>
      <c r="G147" s="56" t="s">
        <v>1144</v>
      </c>
    </row>
    <row r="148" spans="1:7" x14ac:dyDescent="0.25">
      <c r="A148" s="56" t="s">
        <v>403</v>
      </c>
      <c r="B148" s="56" t="s">
        <v>403</v>
      </c>
      <c r="C148" s="56" t="s">
        <v>239</v>
      </c>
      <c r="D148" s="56"/>
      <c r="E148" s="58" t="s">
        <v>995</v>
      </c>
      <c r="F148" s="56">
        <v>20</v>
      </c>
      <c r="G148" s="56" t="s">
        <v>1145</v>
      </c>
    </row>
    <row r="149" spans="1:7" x14ac:dyDescent="0.25">
      <c r="A149" s="56" t="s">
        <v>404</v>
      </c>
      <c r="B149" s="56" t="s">
        <v>404</v>
      </c>
      <c r="C149" s="56" t="s">
        <v>239</v>
      </c>
      <c r="D149" s="56"/>
      <c r="E149" s="58" t="s">
        <v>995</v>
      </c>
      <c r="F149" s="56">
        <v>40</v>
      </c>
      <c r="G149" s="56" t="s">
        <v>1146</v>
      </c>
    </row>
    <row r="150" spans="1:7" x14ac:dyDescent="0.25">
      <c r="A150" s="56" t="s">
        <v>405</v>
      </c>
      <c r="B150" s="56" t="s">
        <v>405</v>
      </c>
      <c r="C150" s="56" t="s">
        <v>239</v>
      </c>
      <c r="D150" s="56"/>
      <c r="E150" s="58" t="s">
        <v>995</v>
      </c>
      <c r="F150" s="56">
        <v>100</v>
      </c>
      <c r="G150" s="56" t="s">
        <v>1147</v>
      </c>
    </row>
    <row r="151" spans="1:7" x14ac:dyDescent="0.25">
      <c r="A151" s="56" t="s">
        <v>406</v>
      </c>
      <c r="B151" s="56" t="s">
        <v>406</v>
      </c>
      <c r="C151" s="56" t="s">
        <v>239</v>
      </c>
      <c r="D151" s="56"/>
      <c r="E151" s="58" t="s">
        <v>995</v>
      </c>
      <c r="F151" s="56">
        <v>20</v>
      </c>
      <c r="G151" s="56" t="s">
        <v>1148</v>
      </c>
    </row>
    <row r="152" spans="1:7" x14ac:dyDescent="0.25">
      <c r="A152" s="56" t="s">
        <v>407</v>
      </c>
      <c r="B152" s="56" t="s">
        <v>407</v>
      </c>
      <c r="C152" s="56" t="s">
        <v>239</v>
      </c>
      <c r="D152" s="56"/>
      <c r="E152" s="58" t="s">
        <v>995</v>
      </c>
      <c r="F152" s="56">
        <v>20</v>
      </c>
      <c r="G152" s="56" t="s">
        <v>1149</v>
      </c>
    </row>
    <row r="153" spans="1:7" x14ac:dyDescent="0.25">
      <c r="A153" s="56" t="s">
        <v>408</v>
      </c>
      <c r="B153" s="56" t="s">
        <v>408</v>
      </c>
      <c r="C153" s="56" t="s">
        <v>239</v>
      </c>
      <c r="D153" s="56"/>
      <c r="E153" s="58" t="s">
        <v>995</v>
      </c>
      <c r="F153" s="56">
        <v>20</v>
      </c>
      <c r="G153" s="56" t="s">
        <v>1150</v>
      </c>
    </row>
    <row r="154" spans="1:7" x14ac:dyDescent="0.25">
      <c r="A154" s="56" t="s">
        <v>409</v>
      </c>
      <c r="B154" s="56" t="s">
        <v>409</v>
      </c>
      <c r="C154" s="56" t="s">
        <v>239</v>
      </c>
      <c r="D154" s="56"/>
      <c r="E154" s="58" t="s">
        <v>995</v>
      </c>
      <c r="F154" s="56">
        <v>30</v>
      </c>
      <c r="G154" s="56" t="s">
        <v>1151</v>
      </c>
    </row>
    <row r="155" spans="1:7" x14ac:dyDescent="0.25">
      <c r="A155" s="56" t="s">
        <v>160</v>
      </c>
      <c r="B155" s="56" t="s">
        <v>160</v>
      </c>
      <c r="C155" s="56" t="s">
        <v>239</v>
      </c>
      <c r="D155" s="56"/>
      <c r="E155" s="58" t="s">
        <v>995</v>
      </c>
      <c r="F155" s="56">
        <v>20</v>
      </c>
      <c r="G155" s="56" t="s">
        <v>1152</v>
      </c>
    </row>
    <row r="156" spans="1:7" x14ac:dyDescent="0.25">
      <c r="A156" s="56" t="s">
        <v>410</v>
      </c>
      <c r="B156" s="56" t="s">
        <v>410</v>
      </c>
      <c r="C156" s="56" t="s">
        <v>411</v>
      </c>
      <c r="D156" s="56"/>
      <c r="E156" s="58" t="s">
        <v>995</v>
      </c>
      <c r="F156" s="56">
        <v>40</v>
      </c>
      <c r="G156" s="56" t="s">
        <v>1153</v>
      </c>
    </row>
    <row r="157" spans="1:7" x14ac:dyDescent="0.25">
      <c r="A157" s="56" t="s">
        <v>412</v>
      </c>
      <c r="B157" s="56" t="s">
        <v>412</v>
      </c>
      <c r="C157" s="56" t="s">
        <v>239</v>
      </c>
      <c r="D157" s="56"/>
      <c r="E157" s="58" t="s">
        <v>995</v>
      </c>
      <c r="F157" s="56">
        <v>100</v>
      </c>
      <c r="G157" s="56" t="s">
        <v>1154</v>
      </c>
    </row>
    <row r="158" spans="1:7" x14ac:dyDescent="0.25">
      <c r="A158" s="56" t="s">
        <v>413</v>
      </c>
      <c r="B158" s="56" t="s">
        <v>413</v>
      </c>
      <c r="C158" s="56" t="s">
        <v>239</v>
      </c>
      <c r="D158" s="56"/>
      <c r="E158" s="58" t="s">
        <v>995</v>
      </c>
      <c r="F158" s="56">
        <v>100</v>
      </c>
      <c r="G158" s="56" t="s">
        <v>1155</v>
      </c>
    </row>
    <row r="159" spans="1:7" x14ac:dyDescent="0.25">
      <c r="A159" s="56" t="s">
        <v>161</v>
      </c>
      <c r="B159" s="56" t="s">
        <v>161</v>
      </c>
      <c r="C159" s="56" t="s">
        <v>239</v>
      </c>
      <c r="D159" s="56" t="s">
        <v>414</v>
      </c>
      <c r="E159" s="58" t="s">
        <v>995</v>
      </c>
      <c r="F159" s="56">
        <v>30</v>
      </c>
      <c r="G159" s="56" t="s">
        <v>1156</v>
      </c>
    </row>
    <row r="160" spans="1:7" x14ac:dyDescent="0.25">
      <c r="A160" s="56" t="s">
        <v>162</v>
      </c>
      <c r="B160" s="56" t="s">
        <v>162</v>
      </c>
      <c r="C160" s="56" t="s">
        <v>239</v>
      </c>
      <c r="D160" s="56"/>
      <c r="E160" s="58" t="s">
        <v>995</v>
      </c>
      <c r="F160" s="56">
        <v>40</v>
      </c>
      <c r="G160" s="56" t="s">
        <v>1157</v>
      </c>
    </row>
    <row r="161" spans="1:7" x14ac:dyDescent="0.25">
      <c r="A161" s="56" t="s">
        <v>415</v>
      </c>
      <c r="B161" s="56" t="s">
        <v>415</v>
      </c>
      <c r="C161" s="56" t="s">
        <v>239</v>
      </c>
      <c r="D161" s="56"/>
      <c r="E161" s="58" t="s">
        <v>995</v>
      </c>
      <c r="F161" s="56">
        <v>40</v>
      </c>
      <c r="G161" s="56" t="s">
        <v>1158</v>
      </c>
    </row>
    <row r="162" spans="1:7" x14ac:dyDescent="0.25">
      <c r="A162" s="56" t="s">
        <v>163</v>
      </c>
      <c r="B162" s="56" t="s">
        <v>163</v>
      </c>
      <c r="C162" s="56" t="s">
        <v>239</v>
      </c>
      <c r="D162" s="56"/>
      <c r="E162" s="58" t="s">
        <v>995</v>
      </c>
      <c r="F162" s="56">
        <v>40</v>
      </c>
      <c r="G162" s="56" t="s">
        <v>1159</v>
      </c>
    </row>
    <row r="163" spans="1:7" x14ac:dyDescent="0.25">
      <c r="A163" s="56" t="s">
        <v>416</v>
      </c>
      <c r="B163" s="56" t="s">
        <v>416</v>
      </c>
      <c r="C163" s="56" t="s">
        <v>239</v>
      </c>
      <c r="D163" s="56"/>
      <c r="E163" s="58" t="s">
        <v>995</v>
      </c>
      <c r="F163" s="56">
        <v>20</v>
      </c>
      <c r="G163" s="56" t="s">
        <v>1160</v>
      </c>
    </row>
    <row r="164" spans="1:7" x14ac:dyDescent="0.25">
      <c r="A164" s="56" t="s">
        <v>417</v>
      </c>
      <c r="B164" s="56" t="s">
        <v>417</v>
      </c>
      <c r="C164" s="56" t="s">
        <v>239</v>
      </c>
      <c r="D164" s="56"/>
      <c r="E164" s="58" t="s">
        <v>995</v>
      </c>
      <c r="F164" s="56">
        <v>20</v>
      </c>
      <c r="G164" s="56" t="s">
        <v>1161</v>
      </c>
    </row>
    <row r="165" spans="1:7" x14ac:dyDescent="0.25">
      <c r="A165" s="56" t="s">
        <v>418</v>
      </c>
      <c r="B165" s="56" t="s">
        <v>418</v>
      </c>
      <c r="C165" s="56" t="s">
        <v>239</v>
      </c>
      <c r="D165" s="56"/>
      <c r="E165" s="58" t="s">
        <v>995</v>
      </c>
      <c r="F165" s="56">
        <v>20</v>
      </c>
      <c r="G165" s="56" t="s">
        <v>1162</v>
      </c>
    </row>
    <row r="166" spans="1:7" x14ac:dyDescent="0.25">
      <c r="A166" s="56" t="s">
        <v>419</v>
      </c>
      <c r="B166" s="56" t="s">
        <v>419</v>
      </c>
      <c r="C166" s="56" t="s">
        <v>239</v>
      </c>
      <c r="D166" s="56"/>
      <c r="E166" s="58" t="s">
        <v>995</v>
      </c>
      <c r="F166" s="56">
        <v>300</v>
      </c>
      <c r="G166" s="56" t="s">
        <v>1163</v>
      </c>
    </row>
    <row r="167" spans="1:7" x14ac:dyDescent="0.25">
      <c r="A167" s="56" t="s">
        <v>420</v>
      </c>
      <c r="B167" s="56" t="s">
        <v>420</v>
      </c>
      <c r="C167" s="56" t="s">
        <v>239</v>
      </c>
      <c r="D167" s="56"/>
      <c r="E167" s="58" t="s">
        <v>995</v>
      </c>
      <c r="F167" s="56">
        <v>100</v>
      </c>
      <c r="G167" s="56" t="s">
        <v>1164</v>
      </c>
    </row>
    <row r="168" spans="1:7" x14ac:dyDescent="0.25">
      <c r="A168" s="56" t="s">
        <v>421</v>
      </c>
      <c r="B168" s="56" t="s">
        <v>421</v>
      </c>
      <c r="C168" s="56" t="s">
        <v>239</v>
      </c>
      <c r="D168" s="56"/>
      <c r="E168" s="58" t="s">
        <v>995</v>
      </c>
      <c r="F168" s="56">
        <v>40</v>
      </c>
      <c r="G168" s="56" t="s">
        <v>1165</v>
      </c>
    </row>
    <row r="169" spans="1:7" x14ac:dyDescent="0.25">
      <c r="A169" s="56" t="s">
        <v>164</v>
      </c>
      <c r="B169" s="56" t="s">
        <v>164</v>
      </c>
      <c r="C169" s="56" t="s">
        <v>239</v>
      </c>
      <c r="D169" s="56" t="s">
        <v>422</v>
      </c>
      <c r="E169" s="58" t="s">
        <v>995</v>
      </c>
      <c r="F169" s="56">
        <v>300</v>
      </c>
      <c r="G169" s="56" t="s">
        <v>1166</v>
      </c>
    </row>
    <row r="170" spans="1:7" x14ac:dyDescent="0.25">
      <c r="A170" s="56" t="s">
        <v>165</v>
      </c>
      <c r="B170" s="56" t="s">
        <v>165</v>
      </c>
      <c r="C170" s="56" t="s">
        <v>239</v>
      </c>
      <c r="D170" s="56" t="s">
        <v>423</v>
      </c>
      <c r="E170" s="58" t="s">
        <v>995</v>
      </c>
      <c r="F170" s="56">
        <v>20</v>
      </c>
      <c r="G170" s="56" t="s">
        <v>1167</v>
      </c>
    </row>
    <row r="171" spans="1:7" x14ac:dyDescent="0.25">
      <c r="A171" s="56" t="s">
        <v>424</v>
      </c>
      <c r="B171" s="56" t="s">
        <v>424</v>
      </c>
      <c r="C171" s="56" t="s">
        <v>239</v>
      </c>
      <c r="D171" s="56"/>
      <c r="E171" s="58" t="s">
        <v>995</v>
      </c>
      <c r="F171" s="56">
        <v>30</v>
      </c>
      <c r="G171" s="56" t="s">
        <v>1168</v>
      </c>
    </row>
    <row r="172" spans="1:7" x14ac:dyDescent="0.25">
      <c r="A172" s="56" t="s">
        <v>425</v>
      </c>
      <c r="B172" s="56" t="s">
        <v>425</v>
      </c>
      <c r="C172" s="56" t="s">
        <v>239</v>
      </c>
      <c r="D172" s="56" t="s">
        <v>426</v>
      </c>
      <c r="E172" s="58" t="s">
        <v>995</v>
      </c>
      <c r="F172" s="56">
        <v>20</v>
      </c>
      <c r="G172" s="56" t="s">
        <v>1169</v>
      </c>
    </row>
    <row r="173" spans="1:7" x14ac:dyDescent="0.25">
      <c r="A173" s="56" t="s">
        <v>427</v>
      </c>
      <c r="B173" s="56" t="s">
        <v>427</v>
      </c>
      <c r="C173" s="56" t="s">
        <v>239</v>
      </c>
      <c r="D173" s="56"/>
      <c r="E173" s="58" t="s">
        <v>995</v>
      </c>
      <c r="F173" s="56">
        <v>200</v>
      </c>
      <c r="G173" s="56" t="s">
        <v>1170</v>
      </c>
    </row>
    <row r="174" spans="1:7" x14ac:dyDescent="0.25">
      <c r="A174" s="56" t="s">
        <v>428</v>
      </c>
      <c r="B174" s="56" t="s">
        <v>428</v>
      </c>
      <c r="C174" s="56" t="s">
        <v>239</v>
      </c>
      <c r="D174" s="56"/>
      <c r="E174" s="58" t="s">
        <v>995</v>
      </c>
      <c r="F174" s="56">
        <v>40</v>
      </c>
      <c r="G174" s="56" t="s">
        <v>1171</v>
      </c>
    </row>
    <row r="175" spans="1:7" x14ac:dyDescent="0.25">
      <c r="A175" s="56" t="s">
        <v>429</v>
      </c>
      <c r="B175" s="56" t="s">
        <v>429</v>
      </c>
      <c r="C175" s="56" t="s">
        <v>239</v>
      </c>
      <c r="D175" s="56" t="s">
        <v>430</v>
      </c>
      <c r="E175" s="58" t="s">
        <v>995</v>
      </c>
      <c r="F175" s="56">
        <v>50</v>
      </c>
      <c r="G175" s="56" t="s">
        <v>1172</v>
      </c>
    </row>
    <row r="176" spans="1:7" x14ac:dyDescent="0.25">
      <c r="A176" s="56" t="s">
        <v>431</v>
      </c>
      <c r="B176" s="56" t="s">
        <v>431</v>
      </c>
      <c r="C176" s="56" t="s">
        <v>239</v>
      </c>
      <c r="D176" s="56"/>
      <c r="E176" s="58" t="s">
        <v>995</v>
      </c>
      <c r="F176" s="56">
        <v>20</v>
      </c>
      <c r="G176" s="56" t="s">
        <v>1173</v>
      </c>
    </row>
    <row r="177" spans="1:7" x14ac:dyDescent="0.25">
      <c r="A177" s="56" t="s">
        <v>432</v>
      </c>
      <c r="B177" s="56" t="s">
        <v>432</v>
      </c>
      <c r="C177" s="56" t="s">
        <v>239</v>
      </c>
      <c r="D177" s="56"/>
      <c r="E177" s="58" t="s">
        <v>995</v>
      </c>
      <c r="F177" s="56">
        <v>40</v>
      </c>
      <c r="G177" s="56" t="s">
        <v>1174</v>
      </c>
    </row>
    <row r="178" spans="1:7" x14ac:dyDescent="0.25">
      <c r="A178" s="56" t="s">
        <v>433</v>
      </c>
      <c r="B178" s="56" t="s">
        <v>433</v>
      </c>
      <c r="C178" s="56" t="s">
        <v>239</v>
      </c>
      <c r="D178" s="56"/>
      <c r="E178" s="58" t="s">
        <v>995</v>
      </c>
      <c r="F178" s="56">
        <v>50</v>
      </c>
      <c r="G178" s="56" t="s">
        <v>1175</v>
      </c>
    </row>
    <row r="179" spans="1:7" x14ac:dyDescent="0.25">
      <c r="A179" s="56" t="s">
        <v>434</v>
      </c>
      <c r="B179" s="56" t="s">
        <v>434</v>
      </c>
      <c r="C179" s="56" t="s">
        <v>239</v>
      </c>
      <c r="D179" s="56"/>
      <c r="E179" s="58" t="s">
        <v>995</v>
      </c>
      <c r="F179" s="56">
        <v>20</v>
      </c>
      <c r="G179" s="56" t="s">
        <v>1176</v>
      </c>
    </row>
    <row r="180" spans="1:7" x14ac:dyDescent="0.25">
      <c r="A180" s="56" t="s">
        <v>435</v>
      </c>
      <c r="B180" s="56" t="s">
        <v>435</v>
      </c>
      <c r="C180" s="56" t="s">
        <v>239</v>
      </c>
      <c r="D180" s="56"/>
      <c r="E180" s="58" t="s">
        <v>995</v>
      </c>
      <c r="F180" s="56">
        <v>20</v>
      </c>
      <c r="G180" s="56" t="s">
        <v>1177</v>
      </c>
    </row>
    <row r="181" spans="1:7" x14ac:dyDescent="0.25">
      <c r="A181" s="56" t="s">
        <v>436</v>
      </c>
      <c r="B181" s="56" t="s">
        <v>436</v>
      </c>
      <c r="C181" s="56" t="s">
        <v>239</v>
      </c>
      <c r="D181" s="56"/>
      <c r="E181" s="58" t="s">
        <v>995</v>
      </c>
      <c r="F181" s="56">
        <v>20</v>
      </c>
      <c r="G181" s="56" t="s">
        <v>1178</v>
      </c>
    </row>
    <row r="182" spans="1:7" x14ac:dyDescent="0.25">
      <c r="A182" s="56" t="s">
        <v>166</v>
      </c>
      <c r="B182" s="56" t="s">
        <v>166</v>
      </c>
      <c r="C182" s="56" t="s">
        <v>239</v>
      </c>
      <c r="D182" s="56" t="s">
        <v>437</v>
      </c>
      <c r="E182" s="58" t="s">
        <v>995</v>
      </c>
      <c r="F182" s="56">
        <v>200</v>
      </c>
      <c r="G182" s="56" t="s">
        <v>1179</v>
      </c>
    </row>
    <row r="183" spans="1:7" x14ac:dyDescent="0.25">
      <c r="A183" s="56" t="s">
        <v>438</v>
      </c>
      <c r="B183" s="56" t="s">
        <v>439</v>
      </c>
      <c r="C183" s="56" t="s">
        <v>440</v>
      </c>
      <c r="D183" s="56"/>
      <c r="E183" s="58" t="s">
        <v>995</v>
      </c>
      <c r="F183" s="56">
        <v>20</v>
      </c>
      <c r="G183" s="56" t="s">
        <v>1180</v>
      </c>
    </row>
    <row r="184" spans="1:7" x14ac:dyDescent="0.25">
      <c r="A184" s="56" t="s">
        <v>167</v>
      </c>
      <c r="B184" s="56" t="s">
        <v>167</v>
      </c>
      <c r="C184" s="56" t="s">
        <v>239</v>
      </c>
      <c r="D184" s="56"/>
      <c r="E184" s="58" t="s">
        <v>995</v>
      </c>
      <c r="F184" s="56">
        <v>200</v>
      </c>
      <c r="G184" s="56" t="s">
        <v>1181</v>
      </c>
    </row>
    <row r="185" spans="1:7" x14ac:dyDescent="0.25">
      <c r="A185" s="56" t="s">
        <v>441</v>
      </c>
      <c r="B185" s="56" t="s">
        <v>441</v>
      </c>
      <c r="C185" s="56" t="s">
        <v>239</v>
      </c>
      <c r="D185" s="56"/>
      <c r="E185" s="58" t="s">
        <v>995</v>
      </c>
      <c r="F185" s="56">
        <v>20</v>
      </c>
      <c r="G185" s="56" t="s">
        <v>1182</v>
      </c>
    </row>
    <row r="186" spans="1:7" x14ac:dyDescent="0.25">
      <c r="A186" s="56" t="s">
        <v>442</v>
      </c>
      <c r="B186" s="56" t="s">
        <v>442</v>
      </c>
      <c r="C186" s="56" t="s">
        <v>239</v>
      </c>
      <c r="D186" s="56"/>
      <c r="E186" s="58" t="s">
        <v>995</v>
      </c>
      <c r="F186" s="56">
        <v>30</v>
      </c>
      <c r="G186" s="56" t="s">
        <v>1183</v>
      </c>
    </row>
    <row r="187" spans="1:7" x14ac:dyDescent="0.25">
      <c r="A187" s="56" t="s">
        <v>168</v>
      </c>
      <c r="B187" s="56" t="s">
        <v>168</v>
      </c>
      <c r="C187" s="56" t="s">
        <v>239</v>
      </c>
      <c r="D187" s="56"/>
      <c r="E187" s="58" t="s">
        <v>995</v>
      </c>
      <c r="F187" s="56">
        <v>50</v>
      </c>
      <c r="G187" s="56" t="s">
        <v>1184</v>
      </c>
    </row>
    <row r="188" spans="1:7" x14ac:dyDescent="0.25">
      <c r="A188" s="56" t="s">
        <v>169</v>
      </c>
      <c r="B188" s="56" t="s">
        <v>169</v>
      </c>
      <c r="C188" s="56" t="s">
        <v>239</v>
      </c>
      <c r="D188" s="56"/>
      <c r="E188" s="58" t="s">
        <v>995</v>
      </c>
      <c r="F188" s="56">
        <v>50</v>
      </c>
      <c r="G188" s="56" t="s">
        <v>1185</v>
      </c>
    </row>
    <row r="189" spans="1:7" x14ac:dyDescent="0.25">
      <c r="A189" s="56" t="s">
        <v>170</v>
      </c>
      <c r="B189" s="56" t="s">
        <v>170</v>
      </c>
      <c r="C189" s="56" t="s">
        <v>239</v>
      </c>
      <c r="D189" s="56"/>
      <c r="E189" s="58" t="s">
        <v>995</v>
      </c>
      <c r="F189" s="56">
        <v>30</v>
      </c>
      <c r="G189" s="56" t="s">
        <v>1186</v>
      </c>
    </row>
    <row r="190" spans="1:7" x14ac:dyDescent="0.25">
      <c r="A190" s="56" t="s">
        <v>443</v>
      </c>
      <c r="B190" s="56" t="s">
        <v>444</v>
      </c>
      <c r="C190" s="56" t="s">
        <v>445</v>
      </c>
      <c r="D190" s="56"/>
      <c r="E190" s="58" t="s">
        <v>995</v>
      </c>
      <c r="F190" s="56">
        <v>20</v>
      </c>
      <c r="G190" s="56" t="s">
        <v>1187</v>
      </c>
    </row>
    <row r="191" spans="1:7" x14ac:dyDescent="0.25">
      <c r="A191" s="56" t="s">
        <v>446</v>
      </c>
      <c r="B191" s="56" t="s">
        <v>447</v>
      </c>
      <c r="C191" s="56" t="s">
        <v>448</v>
      </c>
      <c r="D191" s="56" t="s">
        <v>449</v>
      </c>
      <c r="E191" s="58" t="s">
        <v>995</v>
      </c>
      <c r="F191" s="56">
        <v>20</v>
      </c>
      <c r="G191" s="56" t="s">
        <v>1188</v>
      </c>
    </row>
    <row r="192" spans="1:7" x14ac:dyDescent="0.25">
      <c r="A192" s="56" t="s">
        <v>171</v>
      </c>
      <c r="B192" s="56" t="s">
        <v>171</v>
      </c>
      <c r="C192" s="56" t="s">
        <v>239</v>
      </c>
      <c r="D192" s="56" t="s">
        <v>450</v>
      </c>
      <c r="E192" s="58" t="s">
        <v>995</v>
      </c>
      <c r="F192" s="56">
        <v>1470</v>
      </c>
      <c r="G192" s="56" t="s">
        <v>1189</v>
      </c>
    </row>
    <row r="193" spans="1:7" x14ac:dyDescent="0.25">
      <c r="A193" s="56" t="s">
        <v>451</v>
      </c>
      <c r="B193" s="56" t="s">
        <v>451</v>
      </c>
      <c r="C193" s="56" t="s">
        <v>239</v>
      </c>
      <c r="D193" s="56" t="s">
        <v>452</v>
      </c>
      <c r="E193" s="58" t="s">
        <v>995</v>
      </c>
      <c r="F193" s="56">
        <v>20</v>
      </c>
      <c r="G193" s="56" t="s">
        <v>1190</v>
      </c>
    </row>
    <row r="194" spans="1:7" x14ac:dyDescent="0.25">
      <c r="A194" s="56" t="s">
        <v>172</v>
      </c>
      <c r="B194" s="56" t="s">
        <v>172</v>
      </c>
      <c r="C194" s="56" t="s">
        <v>239</v>
      </c>
      <c r="D194" s="56"/>
      <c r="E194" s="58" t="s">
        <v>995</v>
      </c>
      <c r="F194" s="56">
        <v>20</v>
      </c>
      <c r="G194" s="56" t="s">
        <v>1191</v>
      </c>
    </row>
    <row r="195" spans="1:7" x14ac:dyDescent="0.25">
      <c r="A195" s="56" t="s">
        <v>173</v>
      </c>
      <c r="B195" s="56" t="s">
        <v>173</v>
      </c>
      <c r="C195" s="56" t="s">
        <v>239</v>
      </c>
      <c r="D195" s="56" t="s">
        <v>453</v>
      </c>
      <c r="E195" s="58" t="s">
        <v>995</v>
      </c>
      <c r="F195" s="56">
        <v>100</v>
      </c>
      <c r="G195" s="56" t="s">
        <v>1192</v>
      </c>
    </row>
    <row r="196" spans="1:7" x14ac:dyDescent="0.25">
      <c r="A196" s="56" t="s">
        <v>454</v>
      </c>
      <c r="B196" s="56" t="s">
        <v>454</v>
      </c>
      <c r="C196" s="56" t="s">
        <v>239</v>
      </c>
      <c r="D196" s="56"/>
      <c r="E196" s="58" t="s">
        <v>995</v>
      </c>
      <c r="F196" s="56">
        <v>40</v>
      </c>
      <c r="G196" s="56" t="s">
        <v>1193</v>
      </c>
    </row>
    <row r="197" spans="1:7" x14ac:dyDescent="0.25">
      <c r="A197" s="56" t="s">
        <v>455</v>
      </c>
      <c r="B197" s="56" t="s">
        <v>455</v>
      </c>
      <c r="C197" s="56" t="s">
        <v>239</v>
      </c>
      <c r="D197" s="56"/>
      <c r="E197" s="58" t="s">
        <v>995</v>
      </c>
      <c r="F197" s="56">
        <v>20</v>
      </c>
      <c r="G197" s="56" t="s">
        <v>1194</v>
      </c>
    </row>
    <row r="198" spans="1:7" x14ac:dyDescent="0.25">
      <c r="A198" s="56" t="s">
        <v>456</v>
      </c>
      <c r="B198" s="56" t="s">
        <v>456</v>
      </c>
      <c r="C198" s="56" t="s">
        <v>239</v>
      </c>
      <c r="D198" s="56"/>
      <c r="E198" s="58" t="s">
        <v>995</v>
      </c>
      <c r="F198" s="56">
        <v>20</v>
      </c>
      <c r="G198" s="56" t="s">
        <v>1195</v>
      </c>
    </row>
    <row r="199" spans="1:7" x14ac:dyDescent="0.25">
      <c r="A199" s="56" t="s">
        <v>457</v>
      </c>
      <c r="B199" s="56" t="s">
        <v>457</v>
      </c>
      <c r="C199" s="56" t="s">
        <v>239</v>
      </c>
      <c r="D199" s="56"/>
      <c r="E199" s="58" t="s">
        <v>995</v>
      </c>
      <c r="F199" s="56">
        <v>100</v>
      </c>
      <c r="G199" s="56" t="s">
        <v>1196</v>
      </c>
    </row>
    <row r="200" spans="1:7" x14ac:dyDescent="0.25">
      <c r="A200" s="56" t="s">
        <v>458</v>
      </c>
      <c r="B200" s="56" t="s">
        <v>458</v>
      </c>
      <c r="C200" s="56" t="s">
        <v>239</v>
      </c>
      <c r="D200" s="56"/>
      <c r="E200" s="58" t="s">
        <v>995</v>
      </c>
      <c r="F200" s="56">
        <v>40</v>
      </c>
      <c r="G200" s="56" t="s">
        <v>1197</v>
      </c>
    </row>
    <row r="201" spans="1:7" x14ac:dyDescent="0.25">
      <c r="A201" s="56" t="s">
        <v>459</v>
      </c>
      <c r="B201" s="56" t="s">
        <v>460</v>
      </c>
      <c r="C201" s="56" t="s">
        <v>461</v>
      </c>
      <c r="D201" s="56" t="s">
        <v>462</v>
      </c>
      <c r="E201" s="58" t="s">
        <v>995</v>
      </c>
      <c r="F201" s="56">
        <v>100</v>
      </c>
      <c r="G201" s="56" t="s">
        <v>1198</v>
      </c>
    </row>
    <row r="202" spans="1:7" x14ac:dyDescent="0.25">
      <c r="A202" s="56" t="s">
        <v>222</v>
      </c>
      <c r="B202" s="56" t="s">
        <v>222</v>
      </c>
      <c r="C202" s="56" t="s">
        <v>239</v>
      </c>
      <c r="D202" s="56"/>
      <c r="E202" s="58" t="s">
        <v>995</v>
      </c>
      <c r="F202" s="56">
        <v>20</v>
      </c>
      <c r="G202" s="56" t="s">
        <v>1199</v>
      </c>
    </row>
    <row r="203" spans="1:7" x14ac:dyDescent="0.25">
      <c r="A203" s="56" t="s">
        <v>463</v>
      </c>
      <c r="B203" s="56" t="s">
        <v>463</v>
      </c>
      <c r="C203" s="56" t="s">
        <v>239</v>
      </c>
      <c r="D203" s="56"/>
      <c r="E203" s="58" t="s">
        <v>995</v>
      </c>
      <c r="F203" s="56">
        <v>30</v>
      </c>
      <c r="G203" s="56" t="s">
        <v>1200</v>
      </c>
    </row>
    <row r="204" spans="1:7" x14ac:dyDescent="0.25">
      <c r="A204" s="56" t="s">
        <v>464</v>
      </c>
      <c r="B204" s="56" t="s">
        <v>464</v>
      </c>
      <c r="C204" s="56" t="s">
        <v>239</v>
      </c>
      <c r="D204" s="56"/>
      <c r="E204" s="58" t="s">
        <v>995</v>
      </c>
      <c r="F204" s="56">
        <v>200</v>
      </c>
      <c r="G204" s="56" t="s">
        <v>1201</v>
      </c>
    </row>
    <row r="205" spans="1:7" x14ac:dyDescent="0.25">
      <c r="A205" s="56" t="s">
        <v>465</v>
      </c>
      <c r="B205" s="56" t="s">
        <v>465</v>
      </c>
      <c r="C205" s="56" t="s">
        <v>239</v>
      </c>
      <c r="D205" s="56"/>
      <c r="E205" s="58" t="s">
        <v>995</v>
      </c>
      <c r="F205" s="56">
        <v>100</v>
      </c>
      <c r="G205" s="56" t="s">
        <v>1202</v>
      </c>
    </row>
    <row r="206" spans="1:7" x14ac:dyDescent="0.25">
      <c r="A206" s="56" t="s">
        <v>466</v>
      </c>
      <c r="B206" s="56" t="s">
        <v>466</v>
      </c>
      <c r="C206" s="56" t="s">
        <v>239</v>
      </c>
      <c r="D206" s="56" t="s">
        <v>467</v>
      </c>
      <c r="E206" s="58" t="s">
        <v>995</v>
      </c>
      <c r="F206" s="56">
        <v>200</v>
      </c>
      <c r="G206" s="56" t="s">
        <v>1203</v>
      </c>
    </row>
    <row r="207" spans="1:7" x14ac:dyDescent="0.25">
      <c r="A207" s="56" t="s">
        <v>468</v>
      </c>
      <c r="B207" s="56" t="s">
        <v>469</v>
      </c>
      <c r="C207" s="56" t="s">
        <v>470</v>
      </c>
      <c r="D207" s="56"/>
      <c r="E207" s="58" t="s">
        <v>995</v>
      </c>
      <c r="F207" s="56">
        <v>300</v>
      </c>
      <c r="G207" s="56" t="s">
        <v>1204</v>
      </c>
    </row>
    <row r="208" spans="1:7" x14ac:dyDescent="0.25">
      <c r="A208" s="56" t="s">
        <v>471</v>
      </c>
      <c r="B208" s="56" t="s">
        <v>472</v>
      </c>
      <c r="C208" s="56" t="s">
        <v>473</v>
      </c>
      <c r="D208" s="56" t="s">
        <v>474</v>
      </c>
      <c r="E208" s="58" t="s">
        <v>995</v>
      </c>
      <c r="F208" s="56">
        <v>100</v>
      </c>
      <c r="G208" s="56" t="s">
        <v>1205</v>
      </c>
    </row>
    <row r="209" spans="1:7" x14ac:dyDescent="0.25">
      <c r="A209" s="56" t="s">
        <v>475</v>
      </c>
      <c r="B209" s="56" t="s">
        <v>475</v>
      </c>
      <c r="C209" s="56" t="s">
        <v>239</v>
      </c>
      <c r="D209" s="56"/>
      <c r="E209" s="58" t="s">
        <v>995</v>
      </c>
      <c r="F209" s="56">
        <v>20</v>
      </c>
      <c r="G209" s="56" t="s">
        <v>1206</v>
      </c>
    </row>
    <row r="210" spans="1:7" x14ac:dyDescent="0.25">
      <c r="A210" s="56" t="s">
        <v>476</v>
      </c>
      <c r="B210" s="56" t="s">
        <v>476</v>
      </c>
      <c r="C210" s="56" t="s">
        <v>239</v>
      </c>
      <c r="D210" s="56"/>
      <c r="E210" s="58" t="s">
        <v>995</v>
      </c>
      <c r="F210" s="56">
        <v>20</v>
      </c>
      <c r="G210" s="56" t="s">
        <v>1207</v>
      </c>
    </row>
    <row r="211" spans="1:7" x14ac:dyDescent="0.25">
      <c r="A211" s="56" t="s">
        <v>477</v>
      </c>
      <c r="B211" s="56" t="s">
        <v>477</v>
      </c>
      <c r="C211" s="56" t="s">
        <v>239</v>
      </c>
      <c r="D211" s="56" t="s">
        <v>478</v>
      </c>
      <c r="E211" s="58" t="s">
        <v>995</v>
      </c>
      <c r="F211" s="56">
        <v>20</v>
      </c>
      <c r="G211" s="56" t="s">
        <v>1208</v>
      </c>
    </row>
    <row r="212" spans="1:7" x14ac:dyDescent="0.25">
      <c r="A212" s="56" t="s">
        <v>223</v>
      </c>
      <c r="B212" s="56" t="s">
        <v>223</v>
      </c>
      <c r="C212" s="56" t="s">
        <v>239</v>
      </c>
      <c r="D212" s="56"/>
      <c r="E212" s="58" t="s">
        <v>995</v>
      </c>
      <c r="F212" s="56">
        <v>100</v>
      </c>
      <c r="G212" s="56" t="s">
        <v>1209</v>
      </c>
    </row>
    <row r="213" spans="1:7" x14ac:dyDescent="0.25">
      <c r="A213" s="56" t="s">
        <v>479</v>
      </c>
      <c r="B213" s="56" t="s">
        <v>479</v>
      </c>
      <c r="C213" s="56" t="s">
        <v>239</v>
      </c>
      <c r="D213" s="56" t="s">
        <v>480</v>
      </c>
      <c r="E213" s="58" t="s">
        <v>995</v>
      </c>
      <c r="F213" s="56">
        <v>40</v>
      </c>
      <c r="G213" s="56" t="s">
        <v>1210</v>
      </c>
    </row>
    <row r="214" spans="1:7" x14ac:dyDescent="0.25">
      <c r="A214" s="56" t="s">
        <v>481</v>
      </c>
      <c r="B214" s="56" t="s">
        <v>481</v>
      </c>
      <c r="C214" s="56" t="s">
        <v>239</v>
      </c>
      <c r="D214" s="56"/>
      <c r="E214" s="58" t="s">
        <v>995</v>
      </c>
      <c r="F214" s="56">
        <v>40</v>
      </c>
      <c r="G214" s="56" t="s">
        <v>1211</v>
      </c>
    </row>
    <row r="215" spans="1:7" x14ac:dyDescent="0.25">
      <c r="A215" s="56" t="s">
        <v>482</v>
      </c>
      <c r="B215" s="56" t="s">
        <v>482</v>
      </c>
      <c r="C215" s="56" t="s">
        <v>239</v>
      </c>
      <c r="D215" s="56" t="s">
        <v>483</v>
      </c>
      <c r="E215" s="58" t="s">
        <v>995</v>
      </c>
      <c r="F215" s="56">
        <v>50</v>
      </c>
      <c r="G215" s="56" t="s">
        <v>1212</v>
      </c>
    </row>
    <row r="216" spans="1:7" x14ac:dyDescent="0.25">
      <c r="A216" s="56" t="s">
        <v>484</v>
      </c>
      <c r="B216" s="56" t="s">
        <v>484</v>
      </c>
      <c r="C216" s="56" t="s">
        <v>239</v>
      </c>
      <c r="D216" s="56"/>
      <c r="E216" s="58" t="s">
        <v>995</v>
      </c>
      <c r="F216" s="56">
        <v>20</v>
      </c>
      <c r="G216" s="56" t="s">
        <v>1213</v>
      </c>
    </row>
    <row r="217" spans="1:7" x14ac:dyDescent="0.25">
      <c r="A217" s="56" t="s">
        <v>174</v>
      </c>
      <c r="B217" s="56" t="s">
        <v>174</v>
      </c>
      <c r="C217" s="56" t="s">
        <v>239</v>
      </c>
      <c r="D217" s="56"/>
      <c r="E217" s="58" t="s">
        <v>995</v>
      </c>
      <c r="F217" s="56">
        <v>40</v>
      </c>
      <c r="G217" s="56" t="s">
        <v>1214</v>
      </c>
    </row>
    <row r="218" spans="1:7" x14ac:dyDescent="0.25">
      <c r="A218" s="56" t="s">
        <v>175</v>
      </c>
      <c r="B218" s="56" t="s">
        <v>175</v>
      </c>
      <c r="C218" s="56" t="s">
        <v>239</v>
      </c>
      <c r="D218" s="56"/>
      <c r="E218" s="58" t="s">
        <v>995</v>
      </c>
      <c r="F218" s="56">
        <v>100</v>
      </c>
      <c r="G218" s="56" t="s">
        <v>1215</v>
      </c>
    </row>
    <row r="219" spans="1:7" x14ac:dyDescent="0.25">
      <c r="A219" s="56" t="s">
        <v>485</v>
      </c>
      <c r="B219" s="56" t="s">
        <v>485</v>
      </c>
      <c r="C219" s="56" t="s">
        <v>239</v>
      </c>
      <c r="D219" s="56"/>
      <c r="E219" s="58" t="s">
        <v>995</v>
      </c>
      <c r="F219" s="56">
        <v>30</v>
      </c>
      <c r="G219" s="56" t="s">
        <v>1216</v>
      </c>
    </row>
    <row r="220" spans="1:7" x14ac:dyDescent="0.25">
      <c r="A220" s="56" t="s">
        <v>486</v>
      </c>
      <c r="B220" s="56" t="s">
        <v>486</v>
      </c>
      <c r="C220" s="56" t="s">
        <v>239</v>
      </c>
      <c r="D220" s="56"/>
      <c r="E220" s="58" t="s">
        <v>995</v>
      </c>
      <c r="F220" s="56">
        <v>40</v>
      </c>
      <c r="G220" s="56" t="s">
        <v>1217</v>
      </c>
    </row>
    <row r="221" spans="1:7" x14ac:dyDescent="0.25">
      <c r="A221" s="56" t="s">
        <v>487</v>
      </c>
      <c r="B221" s="56" t="s">
        <v>487</v>
      </c>
      <c r="C221" s="56" t="s">
        <v>239</v>
      </c>
      <c r="D221" s="56"/>
      <c r="E221" s="58" t="s">
        <v>995</v>
      </c>
      <c r="F221" s="56">
        <v>40</v>
      </c>
      <c r="G221" s="56" t="s">
        <v>1218</v>
      </c>
    </row>
    <row r="222" spans="1:7" x14ac:dyDescent="0.25">
      <c r="A222" s="56" t="s">
        <v>176</v>
      </c>
      <c r="B222" s="56" t="s">
        <v>176</v>
      </c>
      <c r="C222" s="56" t="s">
        <v>239</v>
      </c>
      <c r="D222" s="56" t="s">
        <v>488</v>
      </c>
      <c r="E222" s="58" t="s">
        <v>995</v>
      </c>
      <c r="F222" s="56">
        <v>100</v>
      </c>
      <c r="G222" s="56" t="s">
        <v>1219</v>
      </c>
    </row>
    <row r="223" spans="1:7" x14ac:dyDescent="0.25">
      <c r="A223" s="56" t="s">
        <v>489</v>
      </c>
      <c r="B223" s="56" t="s">
        <v>490</v>
      </c>
      <c r="C223" s="56" t="s">
        <v>491</v>
      </c>
      <c r="D223" s="56"/>
      <c r="E223" s="58" t="s">
        <v>995</v>
      </c>
      <c r="F223" s="56">
        <v>20</v>
      </c>
      <c r="G223" s="56" t="s">
        <v>1220</v>
      </c>
    </row>
    <row r="224" spans="1:7" x14ac:dyDescent="0.25">
      <c r="A224" s="56" t="s">
        <v>492</v>
      </c>
      <c r="B224" s="56" t="s">
        <v>492</v>
      </c>
      <c r="C224" s="56" t="s">
        <v>239</v>
      </c>
      <c r="D224" s="56" t="s">
        <v>493</v>
      </c>
      <c r="E224" s="58" t="s">
        <v>995</v>
      </c>
      <c r="F224" s="56">
        <v>40</v>
      </c>
      <c r="G224" s="56" t="s">
        <v>1221</v>
      </c>
    </row>
    <row r="225" spans="1:7" x14ac:dyDescent="0.25">
      <c r="A225" s="56" t="s">
        <v>494</v>
      </c>
      <c r="B225" s="56" t="s">
        <v>495</v>
      </c>
      <c r="C225" s="56" t="s">
        <v>496</v>
      </c>
      <c r="D225" s="56" t="s">
        <v>497</v>
      </c>
      <c r="E225" s="58" t="s">
        <v>995</v>
      </c>
      <c r="F225" s="56">
        <v>30</v>
      </c>
      <c r="G225" s="56" t="s">
        <v>1222</v>
      </c>
    </row>
    <row r="226" spans="1:7" x14ac:dyDescent="0.25">
      <c r="A226" s="56" t="s">
        <v>498</v>
      </c>
      <c r="B226" s="56" t="s">
        <v>498</v>
      </c>
      <c r="C226" s="56" t="s">
        <v>239</v>
      </c>
      <c r="D226" s="56" t="s">
        <v>499</v>
      </c>
      <c r="E226" s="58" t="s">
        <v>995</v>
      </c>
      <c r="F226" s="56">
        <v>100</v>
      </c>
      <c r="G226" s="56" t="s">
        <v>1223</v>
      </c>
    </row>
    <row r="227" spans="1:7" x14ac:dyDescent="0.25">
      <c r="A227" s="56" t="s">
        <v>500</v>
      </c>
      <c r="B227" s="56" t="s">
        <v>500</v>
      </c>
      <c r="C227" s="56" t="s">
        <v>239</v>
      </c>
      <c r="D227" s="56" t="s">
        <v>501</v>
      </c>
      <c r="E227" s="58" t="s">
        <v>995</v>
      </c>
      <c r="F227" s="56">
        <v>100</v>
      </c>
      <c r="G227" s="56" t="s">
        <v>1224</v>
      </c>
    </row>
    <row r="228" spans="1:7" x14ac:dyDescent="0.25">
      <c r="A228" s="56" t="s">
        <v>502</v>
      </c>
      <c r="B228" s="56" t="s">
        <v>502</v>
      </c>
      <c r="C228" s="56" t="s">
        <v>239</v>
      </c>
      <c r="D228" s="56"/>
      <c r="E228" s="58" t="s">
        <v>995</v>
      </c>
      <c r="F228" s="56">
        <v>100</v>
      </c>
      <c r="G228" s="56" t="s">
        <v>1225</v>
      </c>
    </row>
    <row r="229" spans="1:7" x14ac:dyDescent="0.25">
      <c r="A229" s="56" t="s">
        <v>177</v>
      </c>
      <c r="B229" s="56" t="s">
        <v>177</v>
      </c>
      <c r="C229" s="56" t="s">
        <v>239</v>
      </c>
      <c r="D229" s="56"/>
      <c r="E229" s="58" t="s">
        <v>995</v>
      </c>
      <c r="F229" s="56">
        <v>30</v>
      </c>
      <c r="G229" s="56" t="s">
        <v>1226</v>
      </c>
    </row>
    <row r="230" spans="1:7" x14ac:dyDescent="0.25">
      <c r="A230" s="56" t="s">
        <v>178</v>
      </c>
      <c r="B230" s="56" t="s">
        <v>178</v>
      </c>
      <c r="C230" s="56" t="s">
        <v>239</v>
      </c>
      <c r="D230" s="56"/>
      <c r="E230" s="58" t="s">
        <v>995</v>
      </c>
      <c r="F230" s="56">
        <v>20</v>
      </c>
      <c r="G230" s="56" t="s">
        <v>1227</v>
      </c>
    </row>
    <row r="231" spans="1:7" x14ac:dyDescent="0.25">
      <c r="A231" s="56" t="s">
        <v>503</v>
      </c>
      <c r="B231" s="56" t="s">
        <v>503</v>
      </c>
      <c r="C231" s="56" t="s">
        <v>239</v>
      </c>
      <c r="D231" s="56" t="s">
        <v>504</v>
      </c>
      <c r="E231" s="58" t="s">
        <v>995</v>
      </c>
      <c r="F231" s="56">
        <v>40</v>
      </c>
      <c r="G231" s="56" t="s">
        <v>1228</v>
      </c>
    </row>
    <row r="232" spans="1:7" x14ac:dyDescent="0.25">
      <c r="A232" s="56" t="s">
        <v>505</v>
      </c>
      <c r="B232" s="56" t="s">
        <v>505</v>
      </c>
      <c r="C232" s="56" t="s">
        <v>239</v>
      </c>
      <c r="D232" s="56" t="s">
        <v>177</v>
      </c>
      <c r="E232" s="58" t="s">
        <v>995</v>
      </c>
      <c r="F232" s="56">
        <v>100</v>
      </c>
      <c r="G232" s="56" t="s">
        <v>1229</v>
      </c>
    </row>
    <row r="233" spans="1:7" x14ac:dyDescent="0.25">
      <c r="A233" s="56" t="s">
        <v>506</v>
      </c>
      <c r="B233" s="56" t="s">
        <v>506</v>
      </c>
      <c r="C233" s="56" t="s">
        <v>239</v>
      </c>
      <c r="D233" s="56"/>
      <c r="E233" s="58" t="s">
        <v>995</v>
      </c>
      <c r="F233" s="56">
        <v>100</v>
      </c>
      <c r="G233" s="56" t="s">
        <v>1230</v>
      </c>
    </row>
    <row r="234" spans="1:7" x14ac:dyDescent="0.25">
      <c r="A234" s="56" t="s">
        <v>507</v>
      </c>
      <c r="B234" s="56" t="s">
        <v>507</v>
      </c>
      <c r="C234" s="56" t="s">
        <v>239</v>
      </c>
      <c r="D234" s="56" t="s">
        <v>508</v>
      </c>
      <c r="E234" s="58" t="s">
        <v>995</v>
      </c>
      <c r="F234" s="56">
        <v>20</v>
      </c>
      <c r="G234" s="56" t="s">
        <v>1231</v>
      </c>
    </row>
    <row r="235" spans="1:7" x14ac:dyDescent="0.25">
      <c r="A235" s="56" t="s">
        <v>509</v>
      </c>
      <c r="B235" s="56" t="s">
        <v>509</v>
      </c>
      <c r="C235" s="56" t="s">
        <v>239</v>
      </c>
      <c r="D235" s="56"/>
      <c r="E235" s="58" t="s">
        <v>995</v>
      </c>
      <c r="F235" s="56">
        <v>100</v>
      </c>
      <c r="G235" s="56" t="s">
        <v>1232</v>
      </c>
    </row>
    <row r="236" spans="1:7" x14ac:dyDescent="0.25">
      <c r="A236" s="56" t="s">
        <v>510</v>
      </c>
      <c r="B236" s="56" t="s">
        <v>510</v>
      </c>
      <c r="C236" s="56" t="s">
        <v>239</v>
      </c>
      <c r="D236" s="56" t="s">
        <v>511</v>
      </c>
      <c r="E236" s="58" t="s">
        <v>995</v>
      </c>
      <c r="F236" s="56">
        <v>50</v>
      </c>
      <c r="G236" s="56" t="s">
        <v>1233</v>
      </c>
    </row>
    <row r="237" spans="1:7" x14ac:dyDescent="0.25">
      <c r="A237" s="56" t="s">
        <v>179</v>
      </c>
      <c r="B237" s="56" t="s">
        <v>179</v>
      </c>
      <c r="C237" s="56" t="s">
        <v>239</v>
      </c>
      <c r="D237" s="56" t="s">
        <v>512</v>
      </c>
      <c r="E237" s="58" t="s">
        <v>995</v>
      </c>
      <c r="F237" s="56">
        <v>100</v>
      </c>
      <c r="G237" s="56" t="s">
        <v>1234</v>
      </c>
    </row>
    <row r="238" spans="1:7" x14ac:dyDescent="0.25">
      <c r="A238" s="56" t="s">
        <v>513</v>
      </c>
      <c r="B238" s="56" t="s">
        <v>513</v>
      </c>
      <c r="C238" s="56" t="s">
        <v>239</v>
      </c>
      <c r="D238" s="56"/>
      <c r="E238" s="58" t="s">
        <v>995</v>
      </c>
      <c r="F238" s="56">
        <v>30</v>
      </c>
      <c r="G238" s="56" t="s">
        <v>1235</v>
      </c>
    </row>
    <row r="239" spans="1:7" x14ac:dyDescent="0.25">
      <c r="A239" s="56" t="s">
        <v>514</v>
      </c>
      <c r="B239" s="56" t="s">
        <v>514</v>
      </c>
      <c r="C239" s="56" t="s">
        <v>239</v>
      </c>
      <c r="D239" s="56" t="s">
        <v>515</v>
      </c>
      <c r="E239" s="58" t="s">
        <v>995</v>
      </c>
      <c r="F239" s="56">
        <v>300</v>
      </c>
      <c r="G239" s="56" t="s">
        <v>1236</v>
      </c>
    </row>
    <row r="240" spans="1:7" x14ac:dyDescent="0.25">
      <c r="A240" s="56" t="s">
        <v>516</v>
      </c>
      <c r="B240" s="56" t="s">
        <v>516</v>
      </c>
      <c r="C240" s="56" t="s">
        <v>239</v>
      </c>
      <c r="D240" s="56"/>
      <c r="E240" s="58" t="s">
        <v>995</v>
      </c>
      <c r="F240" s="56">
        <v>50</v>
      </c>
      <c r="G240" s="56" t="s">
        <v>1237</v>
      </c>
    </row>
    <row r="241" spans="1:7" x14ac:dyDescent="0.25">
      <c r="A241" s="56" t="s">
        <v>517</v>
      </c>
      <c r="B241" s="56" t="s">
        <v>517</v>
      </c>
      <c r="C241" s="56" t="s">
        <v>239</v>
      </c>
      <c r="D241" s="56" t="s">
        <v>516</v>
      </c>
      <c r="E241" s="58" t="s">
        <v>995</v>
      </c>
      <c r="F241" s="56">
        <v>50</v>
      </c>
      <c r="G241" s="56" t="s">
        <v>1238</v>
      </c>
    </row>
    <row r="242" spans="1:7" x14ac:dyDescent="0.25">
      <c r="A242" s="56" t="s">
        <v>518</v>
      </c>
      <c r="B242" s="56" t="s">
        <v>518</v>
      </c>
      <c r="C242" s="56" t="s">
        <v>239</v>
      </c>
      <c r="D242" s="56" t="s">
        <v>519</v>
      </c>
      <c r="E242" s="58" t="s">
        <v>995</v>
      </c>
      <c r="F242" s="56">
        <v>50</v>
      </c>
      <c r="G242" s="56" t="s">
        <v>1239</v>
      </c>
    </row>
    <row r="243" spans="1:7" x14ac:dyDescent="0.25">
      <c r="A243" s="56" t="s">
        <v>520</v>
      </c>
      <c r="B243" s="56" t="s">
        <v>520</v>
      </c>
      <c r="C243" s="56" t="s">
        <v>239</v>
      </c>
      <c r="D243" s="56" t="s">
        <v>521</v>
      </c>
      <c r="E243" s="58" t="s">
        <v>995</v>
      </c>
      <c r="F243" s="56">
        <v>30</v>
      </c>
      <c r="G243" s="56" t="s">
        <v>1240</v>
      </c>
    </row>
    <row r="244" spans="1:7" x14ac:dyDescent="0.25">
      <c r="A244" s="56" t="s">
        <v>522</v>
      </c>
      <c r="B244" s="56" t="s">
        <v>523</v>
      </c>
      <c r="C244" s="56" t="s">
        <v>524</v>
      </c>
      <c r="D244" s="56" t="s">
        <v>525</v>
      </c>
      <c r="E244" s="58" t="s">
        <v>995</v>
      </c>
      <c r="F244" s="56">
        <v>20</v>
      </c>
      <c r="G244" s="56" t="s">
        <v>1241</v>
      </c>
    </row>
    <row r="245" spans="1:7" x14ac:dyDescent="0.25">
      <c r="A245" s="56" t="s">
        <v>526</v>
      </c>
      <c r="B245" s="56" t="s">
        <v>526</v>
      </c>
      <c r="C245" s="56" t="s">
        <v>239</v>
      </c>
      <c r="D245" s="56"/>
      <c r="E245" s="58" t="s">
        <v>995</v>
      </c>
      <c r="F245" s="56">
        <v>20</v>
      </c>
      <c r="G245" s="56" t="s">
        <v>1242</v>
      </c>
    </row>
    <row r="246" spans="1:7" x14ac:dyDescent="0.25">
      <c r="A246" s="56" t="s">
        <v>527</v>
      </c>
      <c r="B246" s="56" t="s">
        <v>527</v>
      </c>
      <c r="C246" s="56" t="s">
        <v>239</v>
      </c>
      <c r="D246" s="56"/>
      <c r="E246" s="58" t="s">
        <v>995</v>
      </c>
      <c r="F246" s="56">
        <v>30</v>
      </c>
      <c r="G246" s="56" t="s">
        <v>1243</v>
      </c>
    </row>
    <row r="247" spans="1:7" x14ac:dyDescent="0.25">
      <c r="A247" s="56" t="s">
        <v>528</v>
      </c>
      <c r="B247" s="56" t="s">
        <v>528</v>
      </c>
      <c r="C247" s="56" t="s">
        <v>239</v>
      </c>
      <c r="D247" s="56"/>
      <c r="E247" s="58" t="s">
        <v>995</v>
      </c>
      <c r="F247" s="56">
        <v>100</v>
      </c>
      <c r="G247" s="56" t="s">
        <v>1244</v>
      </c>
    </row>
    <row r="248" spans="1:7" x14ac:dyDescent="0.25">
      <c r="A248" s="56" t="s">
        <v>529</v>
      </c>
      <c r="B248" s="56" t="s">
        <v>530</v>
      </c>
      <c r="C248" s="56" t="s">
        <v>531</v>
      </c>
      <c r="D248" s="56"/>
      <c r="E248" s="58" t="s">
        <v>995</v>
      </c>
      <c r="F248" s="56">
        <v>100</v>
      </c>
      <c r="G248" s="56" t="s">
        <v>1245</v>
      </c>
    </row>
    <row r="249" spans="1:7" x14ac:dyDescent="0.25">
      <c r="A249" s="56" t="s">
        <v>532</v>
      </c>
      <c r="B249" s="56" t="s">
        <v>532</v>
      </c>
      <c r="C249" s="56" t="s">
        <v>239</v>
      </c>
      <c r="D249" s="56"/>
      <c r="E249" s="58" t="s">
        <v>995</v>
      </c>
      <c r="F249" s="56">
        <v>100</v>
      </c>
      <c r="G249" s="56" t="s">
        <v>1246</v>
      </c>
    </row>
    <row r="250" spans="1:7" x14ac:dyDescent="0.25">
      <c r="A250" s="56" t="s">
        <v>533</v>
      </c>
      <c r="B250" s="56" t="s">
        <v>533</v>
      </c>
      <c r="C250" s="56" t="s">
        <v>239</v>
      </c>
      <c r="D250" s="56"/>
      <c r="E250" s="58" t="s">
        <v>995</v>
      </c>
      <c r="F250" s="56">
        <v>20</v>
      </c>
      <c r="G250" s="56" t="s">
        <v>1247</v>
      </c>
    </row>
    <row r="251" spans="1:7" x14ac:dyDescent="0.25">
      <c r="A251" s="56" t="s">
        <v>534</v>
      </c>
      <c r="B251" s="56" t="s">
        <v>534</v>
      </c>
      <c r="C251" s="56" t="s">
        <v>239</v>
      </c>
      <c r="D251" s="56"/>
      <c r="E251" s="58" t="s">
        <v>995</v>
      </c>
      <c r="F251" s="56">
        <v>50</v>
      </c>
      <c r="G251" s="56" t="s">
        <v>1248</v>
      </c>
    </row>
    <row r="252" spans="1:7" x14ac:dyDescent="0.25">
      <c r="A252" s="56" t="s">
        <v>535</v>
      </c>
      <c r="B252" s="56" t="s">
        <v>535</v>
      </c>
      <c r="C252" s="56" t="s">
        <v>239</v>
      </c>
      <c r="D252" s="56" t="s">
        <v>536</v>
      </c>
      <c r="E252" s="58" t="s">
        <v>995</v>
      </c>
      <c r="F252" s="56">
        <v>20</v>
      </c>
      <c r="G252" s="56" t="s">
        <v>1249</v>
      </c>
    </row>
    <row r="253" spans="1:7" x14ac:dyDescent="0.25">
      <c r="A253" s="56" t="s">
        <v>537</v>
      </c>
      <c r="B253" s="56" t="s">
        <v>538</v>
      </c>
      <c r="C253" s="56" t="s">
        <v>539</v>
      </c>
      <c r="D253" s="56" t="s">
        <v>540</v>
      </c>
      <c r="E253" s="58" t="s">
        <v>995</v>
      </c>
      <c r="F253" s="56">
        <v>30</v>
      </c>
      <c r="G253" s="56" t="s">
        <v>1250</v>
      </c>
    </row>
    <row r="254" spans="1:7" x14ac:dyDescent="0.25">
      <c r="A254" s="56" t="s">
        <v>541</v>
      </c>
      <c r="B254" s="56" t="s">
        <v>541</v>
      </c>
      <c r="C254" s="56" t="s">
        <v>239</v>
      </c>
      <c r="D254" s="56"/>
      <c r="E254" s="58" t="s">
        <v>995</v>
      </c>
      <c r="F254" s="56">
        <v>100</v>
      </c>
      <c r="G254" s="56" t="s">
        <v>1251</v>
      </c>
    </row>
    <row r="255" spans="1:7" x14ac:dyDescent="0.25">
      <c r="A255" s="56" t="s">
        <v>542</v>
      </c>
      <c r="B255" s="56" t="s">
        <v>542</v>
      </c>
      <c r="C255" s="56" t="s">
        <v>239</v>
      </c>
      <c r="D255" s="56"/>
      <c r="E255" s="58" t="s">
        <v>995</v>
      </c>
      <c r="F255" s="56">
        <v>100</v>
      </c>
      <c r="G255" s="56" t="s">
        <v>1252</v>
      </c>
    </row>
    <row r="256" spans="1:7" x14ac:dyDescent="0.25">
      <c r="A256" s="56" t="s">
        <v>543</v>
      </c>
      <c r="B256" s="56" t="s">
        <v>543</v>
      </c>
      <c r="C256" s="56" t="s">
        <v>239</v>
      </c>
      <c r="D256" s="56"/>
      <c r="E256" s="58" t="s">
        <v>995</v>
      </c>
      <c r="F256" s="56">
        <v>30</v>
      </c>
      <c r="G256" s="56" t="s">
        <v>1253</v>
      </c>
    </row>
    <row r="257" spans="1:7" x14ac:dyDescent="0.25">
      <c r="A257" s="56" t="s">
        <v>544</v>
      </c>
      <c r="B257" s="56" t="s">
        <v>544</v>
      </c>
      <c r="C257" s="56" t="s">
        <v>239</v>
      </c>
      <c r="D257" s="56"/>
      <c r="E257" s="58" t="s">
        <v>995</v>
      </c>
      <c r="F257" s="56">
        <v>20</v>
      </c>
      <c r="G257" s="56" t="s">
        <v>1254</v>
      </c>
    </row>
    <row r="258" spans="1:7" x14ac:dyDescent="0.25">
      <c r="A258" s="56" t="s">
        <v>180</v>
      </c>
      <c r="B258" s="56" t="s">
        <v>180</v>
      </c>
      <c r="C258" s="56" t="s">
        <v>239</v>
      </c>
      <c r="D258" s="56"/>
      <c r="E258" s="58" t="s">
        <v>995</v>
      </c>
      <c r="F258" s="56">
        <v>100</v>
      </c>
      <c r="G258" s="56" t="s">
        <v>1255</v>
      </c>
    </row>
    <row r="259" spans="1:7" x14ac:dyDescent="0.25">
      <c r="A259" s="56" t="s">
        <v>545</v>
      </c>
      <c r="B259" s="56" t="s">
        <v>545</v>
      </c>
      <c r="C259" s="56" t="s">
        <v>239</v>
      </c>
      <c r="D259" s="56"/>
      <c r="E259" s="58" t="s">
        <v>995</v>
      </c>
      <c r="F259" s="56">
        <v>100</v>
      </c>
      <c r="G259" s="56" t="s">
        <v>1256</v>
      </c>
    </row>
    <row r="260" spans="1:7" x14ac:dyDescent="0.25">
      <c r="A260" s="56" t="s">
        <v>546</v>
      </c>
      <c r="B260" s="56" t="s">
        <v>546</v>
      </c>
      <c r="C260" s="56" t="s">
        <v>239</v>
      </c>
      <c r="D260" s="56" t="s">
        <v>547</v>
      </c>
      <c r="E260" s="58" t="s">
        <v>995</v>
      </c>
      <c r="F260" s="56">
        <v>40</v>
      </c>
      <c r="G260" s="56" t="s">
        <v>1257</v>
      </c>
    </row>
    <row r="261" spans="1:7" x14ac:dyDescent="0.25">
      <c r="A261" s="56" t="s">
        <v>548</v>
      </c>
      <c r="B261" s="56" t="s">
        <v>548</v>
      </c>
      <c r="C261" s="56" t="s">
        <v>239</v>
      </c>
      <c r="D261" s="56" t="s">
        <v>546</v>
      </c>
      <c r="E261" s="58" t="s">
        <v>995</v>
      </c>
      <c r="F261" s="56">
        <v>20</v>
      </c>
      <c r="G261" s="56" t="s">
        <v>1258</v>
      </c>
    </row>
    <row r="262" spans="1:7" x14ac:dyDescent="0.25">
      <c r="A262" s="56" t="s">
        <v>181</v>
      </c>
      <c r="B262" s="56" t="s">
        <v>181</v>
      </c>
      <c r="C262" s="56" t="s">
        <v>239</v>
      </c>
      <c r="D262" s="56"/>
      <c r="E262" s="58" t="s">
        <v>995</v>
      </c>
      <c r="F262" s="56">
        <v>20</v>
      </c>
      <c r="G262" s="56" t="s">
        <v>1259</v>
      </c>
    </row>
    <row r="263" spans="1:7" x14ac:dyDescent="0.25">
      <c r="A263" s="56" t="s">
        <v>182</v>
      </c>
      <c r="B263" s="56" t="s">
        <v>182</v>
      </c>
      <c r="C263" s="56" t="s">
        <v>239</v>
      </c>
      <c r="D263" s="56"/>
      <c r="E263" s="58" t="s">
        <v>995</v>
      </c>
      <c r="F263" s="56">
        <v>30</v>
      </c>
      <c r="G263" s="56" t="s">
        <v>1260</v>
      </c>
    </row>
    <row r="264" spans="1:7" x14ac:dyDescent="0.25">
      <c r="A264" s="56" t="s">
        <v>549</v>
      </c>
      <c r="B264" s="56" t="s">
        <v>549</v>
      </c>
      <c r="C264" s="56" t="s">
        <v>239</v>
      </c>
      <c r="D264" s="56" t="s">
        <v>182</v>
      </c>
      <c r="E264" s="58" t="s">
        <v>995</v>
      </c>
      <c r="F264" s="56">
        <v>50</v>
      </c>
      <c r="G264" s="56" t="s">
        <v>1261</v>
      </c>
    </row>
    <row r="265" spans="1:7" x14ac:dyDescent="0.25">
      <c r="A265" s="56" t="s">
        <v>550</v>
      </c>
      <c r="B265" s="56" t="s">
        <v>550</v>
      </c>
      <c r="C265" s="56" t="s">
        <v>239</v>
      </c>
      <c r="D265" s="56"/>
      <c r="E265" s="58" t="s">
        <v>995</v>
      </c>
      <c r="F265" s="56">
        <v>30</v>
      </c>
      <c r="G265" s="56" t="s">
        <v>1262</v>
      </c>
    </row>
    <row r="266" spans="1:7" x14ac:dyDescent="0.25">
      <c r="A266" s="56" t="s">
        <v>551</v>
      </c>
      <c r="B266" s="56" t="s">
        <v>551</v>
      </c>
      <c r="C266" s="56" t="s">
        <v>239</v>
      </c>
      <c r="D266" s="56"/>
      <c r="E266" s="58" t="s">
        <v>995</v>
      </c>
      <c r="F266" s="56">
        <v>100</v>
      </c>
      <c r="G266" s="56" t="s">
        <v>1263</v>
      </c>
    </row>
    <row r="267" spans="1:7" x14ac:dyDescent="0.25">
      <c r="A267" s="56" t="s">
        <v>183</v>
      </c>
      <c r="B267" s="56" t="s">
        <v>183</v>
      </c>
      <c r="C267" s="56" t="s">
        <v>239</v>
      </c>
      <c r="D267" s="56"/>
      <c r="E267" s="58" t="s">
        <v>995</v>
      </c>
      <c r="F267" s="56">
        <v>100</v>
      </c>
      <c r="G267" s="56" t="s">
        <v>1264</v>
      </c>
    </row>
    <row r="268" spans="1:7" x14ac:dyDescent="0.25">
      <c r="A268" s="56" t="s">
        <v>552</v>
      </c>
      <c r="B268" s="56" t="s">
        <v>552</v>
      </c>
      <c r="C268" s="56" t="s">
        <v>239</v>
      </c>
      <c r="D268" s="56"/>
      <c r="E268" s="58" t="s">
        <v>995</v>
      </c>
      <c r="F268" s="56">
        <v>100</v>
      </c>
      <c r="G268" s="56" t="s">
        <v>1265</v>
      </c>
    </row>
    <row r="269" spans="1:7" x14ac:dyDescent="0.25">
      <c r="A269" s="56" t="s">
        <v>224</v>
      </c>
      <c r="B269" s="56" t="s">
        <v>224</v>
      </c>
      <c r="C269" s="56" t="s">
        <v>239</v>
      </c>
      <c r="D269" s="56"/>
      <c r="E269" s="58" t="s">
        <v>995</v>
      </c>
      <c r="F269" s="56">
        <v>30</v>
      </c>
      <c r="G269" s="56" t="s">
        <v>1266</v>
      </c>
    </row>
    <row r="270" spans="1:7" x14ac:dyDescent="0.25">
      <c r="A270" s="56" t="s">
        <v>184</v>
      </c>
      <c r="B270" s="56" t="s">
        <v>184</v>
      </c>
      <c r="C270" s="56" t="s">
        <v>239</v>
      </c>
      <c r="D270" s="56"/>
      <c r="E270" s="58" t="s">
        <v>995</v>
      </c>
      <c r="F270" s="56">
        <v>20</v>
      </c>
      <c r="G270" s="56" t="s">
        <v>1267</v>
      </c>
    </row>
    <row r="271" spans="1:7" x14ac:dyDescent="0.25">
      <c r="A271" s="56" t="s">
        <v>225</v>
      </c>
      <c r="B271" s="56" t="s">
        <v>225</v>
      </c>
      <c r="C271" s="56" t="s">
        <v>239</v>
      </c>
      <c r="D271" s="56"/>
      <c r="E271" s="58" t="s">
        <v>995</v>
      </c>
      <c r="F271" s="56">
        <v>30</v>
      </c>
      <c r="G271" s="56" t="s">
        <v>1268</v>
      </c>
    </row>
    <row r="272" spans="1:7" x14ac:dyDescent="0.25">
      <c r="A272" s="56" t="s">
        <v>553</v>
      </c>
      <c r="B272" s="56" t="s">
        <v>553</v>
      </c>
      <c r="C272" s="56" t="s">
        <v>239</v>
      </c>
      <c r="D272" s="56"/>
      <c r="E272" s="58" t="s">
        <v>995</v>
      </c>
      <c r="F272" s="56">
        <v>40</v>
      </c>
      <c r="G272" s="56" t="s">
        <v>1269</v>
      </c>
    </row>
    <row r="273" spans="1:7" x14ac:dyDescent="0.25">
      <c r="A273" s="56" t="s">
        <v>554</v>
      </c>
      <c r="B273" s="56" t="s">
        <v>554</v>
      </c>
      <c r="C273" s="56" t="s">
        <v>239</v>
      </c>
      <c r="D273" s="56"/>
      <c r="E273" s="58" t="s">
        <v>995</v>
      </c>
      <c r="F273" s="56">
        <v>20</v>
      </c>
      <c r="G273" s="56" t="s">
        <v>1270</v>
      </c>
    </row>
    <row r="274" spans="1:7" x14ac:dyDescent="0.25">
      <c r="A274" s="56" t="s">
        <v>185</v>
      </c>
      <c r="B274" s="56" t="s">
        <v>185</v>
      </c>
      <c r="C274" s="56" t="s">
        <v>239</v>
      </c>
      <c r="D274" s="56"/>
      <c r="E274" s="58" t="s">
        <v>995</v>
      </c>
      <c r="F274" s="56">
        <v>30</v>
      </c>
      <c r="G274" s="56" t="s">
        <v>1271</v>
      </c>
    </row>
    <row r="275" spans="1:7" x14ac:dyDescent="0.25">
      <c r="A275" s="56" t="s">
        <v>186</v>
      </c>
      <c r="B275" s="56" t="s">
        <v>186</v>
      </c>
      <c r="C275" s="56" t="s">
        <v>239</v>
      </c>
      <c r="D275" s="56"/>
      <c r="E275" s="58" t="s">
        <v>995</v>
      </c>
      <c r="F275" s="56">
        <v>30</v>
      </c>
      <c r="G275" s="56" t="s">
        <v>1272</v>
      </c>
    </row>
    <row r="276" spans="1:7" x14ac:dyDescent="0.25">
      <c r="A276" s="56" t="s">
        <v>555</v>
      </c>
      <c r="B276" s="56" t="s">
        <v>555</v>
      </c>
      <c r="C276" s="56" t="s">
        <v>239</v>
      </c>
      <c r="D276" s="56"/>
      <c r="E276" s="58" t="s">
        <v>995</v>
      </c>
      <c r="F276" s="56">
        <v>20</v>
      </c>
      <c r="G276" s="56" t="s">
        <v>1273</v>
      </c>
    </row>
    <row r="277" spans="1:7" x14ac:dyDescent="0.25">
      <c r="A277" s="56" t="s">
        <v>187</v>
      </c>
      <c r="B277" s="56" t="s">
        <v>187</v>
      </c>
      <c r="C277" s="56" t="s">
        <v>239</v>
      </c>
      <c r="D277" s="56"/>
      <c r="E277" s="58" t="s">
        <v>995</v>
      </c>
      <c r="F277" s="56">
        <v>20</v>
      </c>
      <c r="G277" s="56" t="s">
        <v>1274</v>
      </c>
    </row>
    <row r="278" spans="1:7" x14ac:dyDescent="0.25">
      <c r="A278" s="56" t="s">
        <v>188</v>
      </c>
      <c r="B278" s="56" t="s">
        <v>188</v>
      </c>
      <c r="C278" s="56" t="s">
        <v>239</v>
      </c>
      <c r="D278" s="56"/>
      <c r="E278" s="58" t="s">
        <v>995</v>
      </c>
      <c r="F278" s="56">
        <v>20</v>
      </c>
      <c r="G278" s="56" t="s">
        <v>1275</v>
      </c>
    </row>
    <row r="279" spans="1:7" x14ac:dyDescent="0.25">
      <c r="A279" s="56" t="s">
        <v>556</v>
      </c>
      <c r="B279" s="56" t="s">
        <v>556</v>
      </c>
      <c r="C279" s="56" t="s">
        <v>239</v>
      </c>
      <c r="D279" s="56"/>
      <c r="E279" s="58" t="s">
        <v>995</v>
      </c>
      <c r="F279" s="56">
        <v>20</v>
      </c>
      <c r="G279" s="56" t="s">
        <v>1276</v>
      </c>
    </row>
    <row r="280" spans="1:7" x14ac:dyDescent="0.25">
      <c r="A280" s="56" t="s">
        <v>557</v>
      </c>
      <c r="B280" s="56" t="s">
        <v>557</v>
      </c>
      <c r="C280" s="56" t="s">
        <v>239</v>
      </c>
      <c r="D280" s="56"/>
      <c r="E280" s="58" t="s">
        <v>995</v>
      </c>
      <c r="F280" s="56">
        <v>20</v>
      </c>
      <c r="G280" s="56" t="s">
        <v>1277</v>
      </c>
    </row>
    <row r="281" spans="1:7" x14ac:dyDescent="0.25">
      <c r="A281" s="56" t="s">
        <v>558</v>
      </c>
      <c r="B281" s="56" t="s">
        <v>558</v>
      </c>
      <c r="C281" s="56" t="s">
        <v>239</v>
      </c>
      <c r="D281" s="56"/>
      <c r="E281" s="58" t="s">
        <v>995</v>
      </c>
      <c r="F281" s="56">
        <v>20</v>
      </c>
      <c r="G281" s="56" t="s">
        <v>1278</v>
      </c>
    </row>
    <row r="282" spans="1:7" x14ac:dyDescent="0.25">
      <c r="A282" s="56" t="s">
        <v>559</v>
      </c>
      <c r="B282" s="56" t="s">
        <v>559</v>
      </c>
      <c r="C282" s="56" t="s">
        <v>239</v>
      </c>
      <c r="D282" s="56"/>
      <c r="E282" s="58" t="s">
        <v>995</v>
      </c>
      <c r="F282" s="56">
        <v>20</v>
      </c>
      <c r="G282" s="56" t="s">
        <v>1279</v>
      </c>
    </row>
    <row r="283" spans="1:7" x14ac:dyDescent="0.25">
      <c r="A283" s="56" t="s">
        <v>189</v>
      </c>
      <c r="B283" s="56" t="s">
        <v>189</v>
      </c>
      <c r="C283" s="56" t="s">
        <v>239</v>
      </c>
      <c r="D283" s="56"/>
      <c r="E283" s="58" t="s">
        <v>995</v>
      </c>
      <c r="F283" s="56">
        <v>20</v>
      </c>
      <c r="G283" s="56" t="s">
        <v>1280</v>
      </c>
    </row>
    <row r="284" spans="1:7" x14ac:dyDescent="0.25">
      <c r="A284" s="56" t="s">
        <v>560</v>
      </c>
      <c r="B284" s="56" t="s">
        <v>560</v>
      </c>
      <c r="C284" s="56" t="s">
        <v>239</v>
      </c>
      <c r="D284" s="56"/>
      <c r="E284" s="58" t="s">
        <v>995</v>
      </c>
      <c r="F284" s="56">
        <v>100</v>
      </c>
      <c r="G284" s="56" t="s">
        <v>1281</v>
      </c>
    </row>
    <row r="285" spans="1:7" x14ac:dyDescent="0.25">
      <c r="A285" s="56" t="s">
        <v>561</v>
      </c>
      <c r="B285" s="56" t="s">
        <v>562</v>
      </c>
      <c r="C285" s="56" t="s">
        <v>563</v>
      </c>
      <c r="D285" s="56" t="s">
        <v>564</v>
      </c>
      <c r="E285" s="58" t="s">
        <v>995</v>
      </c>
      <c r="F285" s="56">
        <v>200</v>
      </c>
      <c r="G285" s="56" t="s">
        <v>1282</v>
      </c>
    </row>
    <row r="286" spans="1:7" x14ac:dyDescent="0.25">
      <c r="A286" s="56" t="s">
        <v>210</v>
      </c>
      <c r="B286" s="56" t="s">
        <v>210</v>
      </c>
      <c r="C286" s="56" t="s">
        <v>239</v>
      </c>
      <c r="D286" s="56"/>
      <c r="E286" s="58" t="s">
        <v>995</v>
      </c>
      <c r="F286" s="56">
        <v>30</v>
      </c>
      <c r="G286" s="56" t="s">
        <v>1283</v>
      </c>
    </row>
    <row r="287" spans="1:7" x14ac:dyDescent="0.25">
      <c r="A287" s="56" t="s">
        <v>565</v>
      </c>
      <c r="B287" s="56" t="s">
        <v>566</v>
      </c>
      <c r="C287" s="56" t="s">
        <v>567</v>
      </c>
      <c r="D287" s="56" t="s">
        <v>568</v>
      </c>
      <c r="E287" s="58" t="s">
        <v>995</v>
      </c>
      <c r="F287" s="56">
        <v>40</v>
      </c>
      <c r="G287" s="56" t="s">
        <v>1284</v>
      </c>
    </row>
    <row r="288" spans="1:7" x14ac:dyDescent="0.25">
      <c r="A288" s="56" t="s">
        <v>569</v>
      </c>
      <c r="B288" s="56" t="s">
        <v>570</v>
      </c>
      <c r="C288" s="56" t="s">
        <v>571</v>
      </c>
      <c r="D288" s="56" t="s">
        <v>572</v>
      </c>
      <c r="E288" s="58" t="s">
        <v>995</v>
      </c>
      <c r="F288" s="56">
        <v>100</v>
      </c>
      <c r="G288" s="56" t="s">
        <v>1285</v>
      </c>
    </row>
    <row r="289" spans="1:7" x14ac:dyDescent="0.25">
      <c r="A289" s="56" t="s">
        <v>573</v>
      </c>
      <c r="B289" s="56" t="s">
        <v>574</v>
      </c>
      <c r="C289" s="56" t="s">
        <v>575</v>
      </c>
      <c r="D289" s="56" t="s">
        <v>576</v>
      </c>
      <c r="E289" s="58" t="s">
        <v>995</v>
      </c>
      <c r="F289" s="56">
        <v>100</v>
      </c>
      <c r="G289" s="56" t="s">
        <v>1286</v>
      </c>
    </row>
    <row r="290" spans="1:7" x14ac:dyDescent="0.25">
      <c r="A290" s="56" t="s">
        <v>577</v>
      </c>
      <c r="B290" s="56" t="s">
        <v>577</v>
      </c>
      <c r="C290" s="56" t="s">
        <v>239</v>
      </c>
      <c r="D290" s="56"/>
      <c r="E290" s="58" t="s">
        <v>995</v>
      </c>
      <c r="F290" s="56">
        <v>20</v>
      </c>
      <c r="G290" s="56" t="s">
        <v>1287</v>
      </c>
    </row>
    <row r="291" spans="1:7" x14ac:dyDescent="0.25">
      <c r="A291" s="56" t="s">
        <v>578</v>
      </c>
      <c r="B291" s="56" t="s">
        <v>579</v>
      </c>
      <c r="C291" s="56" t="s">
        <v>580</v>
      </c>
      <c r="D291" s="56"/>
      <c r="E291" s="58" t="s">
        <v>995</v>
      </c>
      <c r="F291" s="56">
        <v>20</v>
      </c>
      <c r="G291" s="56" t="s">
        <v>1288</v>
      </c>
    </row>
    <row r="292" spans="1:7" x14ac:dyDescent="0.25">
      <c r="A292" s="56" t="s">
        <v>581</v>
      </c>
      <c r="B292" s="56" t="s">
        <v>581</v>
      </c>
      <c r="C292" s="56" t="s">
        <v>239</v>
      </c>
      <c r="D292" s="56"/>
      <c r="E292" s="58" t="s">
        <v>995</v>
      </c>
      <c r="F292" s="56">
        <v>20</v>
      </c>
      <c r="G292" s="56" t="s">
        <v>1289</v>
      </c>
    </row>
    <row r="293" spans="1:7" x14ac:dyDescent="0.25">
      <c r="A293" s="56" t="s">
        <v>582</v>
      </c>
      <c r="B293" s="56" t="s">
        <v>582</v>
      </c>
      <c r="C293" s="56" t="s">
        <v>239</v>
      </c>
      <c r="D293" s="56"/>
      <c r="E293" s="58" t="s">
        <v>995</v>
      </c>
      <c r="F293" s="56">
        <v>30</v>
      </c>
      <c r="G293" s="56" t="s">
        <v>1290</v>
      </c>
    </row>
    <row r="294" spans="1:7" x14ac:dyDescent="0.25">
      <c r="A294" s="56" t="s">
        <v>583</v>
      </c>
      <c r="B294" s="56" t="s">
        <v>584</v>
      </c>
      <c r="C294" s="56" t="s">
        <v>585</v>
      </c>
      <c r="D294" s="56"/>
      <c r="E294" s="58" t="s">
        <v>995</v>
      </c>
      <c r="F294" s="56">
        <v>30</v>
      </c>
      <c r="G294" s="56" t="s">
        <v>1291</v>
      </c>
    </row>
    <row r="295" spans="1:7" x14ac:dyDescent="0.25">
      <c r="A295" s="56" t="s">
        <v>586</v>
      </c>
      <c r="B295" s="56" t="s">
        <v>586</v>
      </c>
      <c r="C295" s="56" t="s">
        <v>239</v>
      </c>
      <c r="D295" s="56"/>
      <c r="E295" s="58" t="s">
        <v>995</v>
      </c>
      <c r="F295" s="56">
        <v>30</v>
      </c>
      <c r="G295" s="56" t="s">
        <v>1292</v>
      </c>
    </row>
    <row r="296" spans="1:7" x14ac:dyDescent="0.25">
      <c r="A296" s="56" t="s">
        <v>587</v>
      </c>
      <c r="B296" s="56" t="s">
        <v>587</v>
      </c>
      <c r="C296" s="56" t="s">
        <v>239</v>
      </c>
      <c r="D296" s="56"/>
      <c r="E296" s="58" t="s">
        <v>995</v>
      </c>
      <c r="F296" s="56">
        <v>30</v>
      </c>
      <c r="G296" s="56" t="s">
        <v>1293</v>
      </c>
    </row>
    <row r="297" spans="1:7" x14ac:dyDescent="0.25">
      <c r="A297" s="56" t="s">
        <v>588</v>
      </c>
      <c r="B297" s="56" t="s">
        <v>588</v>
      </c>
      <c r="C297" s="56" t="s">
        <v>239</v>
      </c>
      <c r="D297" s="56"/>
      <c r="E297" s="58" t="s">
        <v>995</v>
      </c>
      <c r="F297" s="56">
        <v>30</v>
      </c>
      <c r="G297" s="56" t="s">
        <v>1294</v>
      </c>
    </row>
    <row r="298" spans="1:7" x14ac:dyDescent="0.25">
      <c r="A298" s="56" t="s">
        <v>589</v>
      </c>
      <c r="B298" s="56" t="s">
        <v>589</v>
      </c>
      <c r="C298" s="56" t="s">
        <v>239</v>
      </c>
      <c r="D298" s="56"/>
      <c r="E298" s="58" t="s">
        <v>995</v>
      </c>
      <c r="F298" s="56">
        <v>30</v>
      </c>
      <c r="G298" s="56" t="s">
        <v>1295</v>
      </c>
    </row>
    <row r="299" spans="1:7" x14ac:dyDescent="0.25">
      <c r="A299" s="56" t="s">
        <v>590</v>
      </c>
      <c r="B299" s="56" t="s">
        <v>590</v>
      </c>
      <c r="C299" s="56" t="s">
        <v>239</v>
      </c>
      <c r="D299" s="56"/>
      <c r="E299" s="58" t="s">
        <v>995</v>
      </c>
      <c r="F299" s="56">
        <v>30</v>
      </c>
      <c r="G299" s="56" t="s">
        <v>1296</v>
      </c>
    </row>
    <row r="300" spans="1:7" x14ac:dyDescent="0.25">
      <c r="A300" s="56" t="s">
        <v>591</v>
      </c>
      <c r="B300" s="56" t="s">
        <v>591</v>
      </c>
      <c r="C300" s="56" t="s">
        <v>239</v>
      </c>
      <c r="D300" s="56" t="s">
        <v>592</v>
      </c>
      <c r="E300" s="58" t="s">
        <v>995</v>
      </c>
      <c r="F300" s="56">
        <v>100</v>
      </c>
      <c r="G300" s="56" t="s">
        <v>1297</v>
      </c>
    </row>
    <row r="301" spans="1:7" x14ac:dyDescent="0.25">
      <c r="A301" s="56" t="s">
        <v>593</v>
      </c>
      <c r="B301" s="56" t="s">
        <v>593</v>
      </c>
      <c r="C301" s="56" t="s">
        <v>239</v>
      </c>
      <c r="D301" s="56"/>
      <c r="E301" s="58" t="s">
        <v>995</v>
      </c>
      <c r="F301" s="56">
        <v>20</v>
      </c>
      <c r="G301" s="56" t="s">
        <v>1298</v>
      </c>
    </row>
    <row r="302" spans="1:7" x14ac:dyDescent="0.25">
      <c r="A302" s="56" t="s">
        <v>190</v>
      </c>
      <c r="B302" s="56" t="s">
        <v>190</v>
      </c>
      <c r="C302" s="56" t="s">
        <v>239</v>
      </c>
      <c r="D302" s="56"/>
      <c r="E302" s="58" t="s">
        <v>995</v>
      </c>
      <c r="F302" s="56">
        <v>20</v>
      </c>
      <c r="G302" s="56" t="s">
        <v>1299</v>
      </c>
    </row>
    <row r="303" spans="1:7" x14ac:dyDescent="0.25">
      <c r="A303" s="56" t="s">
        <v>594</v>
      </c>
      <c r="B303" s="56" t="s">
        <v>594</v>
      </c>
      <c r="C303" s="56" t="s">
        <v>239</v>
      </c>
      <c r="D303" s="56"/>
      <c r="E303" s="58" t="s">
        <v>995</v>
      </c>
      <c r="F303" s="56">
        <v>20</v>
      </c>
      <c r="G303" s="56" t="s">
        <v>1300</v>
      </c>
    </row>
    <row r="304" spans="1:7" x14ac:dyDescent="0.25">
      <c r="A304" s="56" t="s">
        <v>595</v>
      </c>
      <c r="B304" s="56" t="s">
        <v>595</v>
      </c>
      <c r="C304" s="56" t="s">
        <v>239</v>
      </c>
      <c r="D304" s="56" t="s">
        <v>596</v>
      </c>
      <c r="E304" s="58" t="s">
        <v>995</v>
      </c>
      <c r="F304" s="56">
        <v>100</v>
      </c>
      <c r="G304" s="56" t="s">
        <v>1301</v>
      </c>
    </row>
    <row r="305" spans="1:7" x14ac:dyDescent="0.25">
      <c r="A305" s="56" t="s">
        <v>597</v>
      </c>
      <c r="B305" s="56" t="s">
        <v>597</v>
      </c>
      <c r="C305" s="56" t="s">
        <v>239</v>
      </c>
      <c r="D305" s="56"/>
      <c r="E305" s="58" t="s">
        <v>995</v>
      </c>
      <c r="F305" s="56">
        <v>20</v>
      </c>
      <c r="G305" s="56" t="s">
        <v>1302</v>
      </c>
    </row>
    <row r="306" spans="1:7" x14ac:dyDescent="0.25">
      <c r="A306" s="56" t="s">
        <v>191</v>
      </c>
      <c r="B306" s="56" t="s">
        <v>191</v>
      </c>
      <c r="C306" s="56" t="s">
        <v>239</v>
      </c>
      <c r="D306" s="56"/>
      <c r="E306" s="58" t="s">
        <v>995</v>
      </c>
      <c r="F306" s="56">
        <v>20</v>
      </c>
      <c r="G306" s="56" t="s">
        <v>1303</v>
      </c>
    </row>
    <row r="307" spans="1:7" x14ac:dyDescent="0.25">
      <c r="A307" s="56" t="s">
        <v>598</v>
      </c>
      <c r="B307" s="56" t="s">
        <v>598</v>
      </c>
      <c r="C307" s="56" t="s">
        <v>239</v>
      </c>
      <c r="D307" s="56"/>
      <c r="E307" s="58" t="s">
        <v>995</v>
      </c>
      <c r="F307" s="56">
        <v>20</v>
      </c>
      <c r="G307" s="56" t="s">
        <v>1304</v>
      </c>
    </row>
    <row r="308" spans="1:7" x14ac:dyDescent="0.25">
      <c r="A308" s="56" t="s">
        <v>599</v>
      </c>
      <c r="B308" s="56" t="s">
        <v>599</v>
      </c>
      <c r="C308" s="56" t="s">
        <v>239</v>
      </c>
      <c r="D308" s="56"/>
      <c r="E308" s="58" t="s">
        <v>995</v>
      </c>
      <c r="F308" s="56">
        <v>20</v>
      </c>
      <c r="G308" s="56" t="s">
        <v>1305</v>
      </c>
    </row>
    <row r="309" spans="1:7" x14ac:dyDescent="0.25">
      <c r="A309" s="56" t="s">
        <v>600</v>
      </c>
      <c r="B309" s="56" t="s">
        <v>600</v>
      </c>
      <c r="C309" s="56" t="s">
        <v>239</v>
      </c>
      <c r="D309" s="56"/>
      <c r="E309" s="58" t="s">
        <v>995</v>
      </c>
      <c r="F309" s="56">
        <v>50</v>
      </c>
      <c r="G309" s="56" t="s">
        <v>1306</v>
      </c>
    </row>
    <row r="310" spans="1:7" x14ac:dyDescent="0.25">
      <c r="A310" s="56" t="s">
        <v>601</v>
      </c>
      <c r="B310" s="56" t="s">
        <v>601</v>
      </c>
      <c r="C310" s="56" t="s">
        <v>239</v>
      </c>
      <c r="D310" s="56"/>
      <c r="E310" s="58" t="s">
        <v>995</v>
      </c>
      <c r="F310" s="56">
        <v>100</v>
      </c>
      <c r="G310" s="56" t="s">
        <v>1307</v>
      </c>
    </row>
    <row r="311" spans="1:7" x14ac:dyDescent="0.25">
      <c r="A311" s="56" t="s">
        <v>192</v>
      </c>
      <c r="B311" s="56" t="s">
        <v>192</v>
      </c>
      <c r="C311" s="56" t="s">
        <v>239</v>
      </c>
      <c r="D311" s="56" t="s">
        <v>193</v>
      </c>
      <c r="E311" s="58" t="s">
        <v>995</v>
      </c>
      <c r="F311" s="56">
        <v>100</v>
      </c>
      <c r="G311" s="56" t="s">
        <v>1308</v>
      </c>
    </row>
    <row r="312" spans="1:7" x14ac:dyDescent="0.25">
      <c r="A312" s="56" t="s">
        <v>602</v>
      </c>
      <c r="B312" s="56" t="s">
        <v>603</v>
      </c>
      <c r="C312" s="56" t="s">
        <v>604</v>
      </c>
      <c r="D312" s="56" t="s">
        <v>605</v>
      </c>
      <c r="E312" s="58" t="s">
        <v>995</v>
      </c>
      <c r="F312" s="56">
        <v>20</v>
      </c>
      <c r="G312" s="56" t="s">
        <v>1309</v>
      </c>
    </row>
    <row r="313" spans="1:7" x14ac:dyDescent="0.25">
      <c r="A313" s="56" t="s">
        <v>193</v>
      </c>
      <c r="B313" s="56" t="s">
        <v>193</v>
      </c>
      <c r="C313" s="56" t="s">
        <v>239</v>
      </c>
      <c r="D313" s="56" t="s">
        <v>606</v>
      </c>
      <c r="E313" s="58" t="s">
        <v>995</v>
      </c>
      <c r="F313" s="56">
        <v>100</v>
      </c>
      <c r="G313" s="56" t="s">
        <v>1310</v>
      </c>
    </row>
    <row r="314" spans="1:7" x14ac:dyDescent="0.25">
      <c r="A314" s="56" t="s">
        <v>194</v>
      </c>
      <c r="B314" s="56" t="s">
        <v>607</v>
      </c>
      <c r="C314" s="56" t="s">
        <v>608</v>
      </c>
      <c r="D314" s="56"/>
      <c r="E314" s="58" t="s">
        <v>995</v>
      </c>
      <c r="F314" s="56">
        <v>100</v>
      </c>
      <c r="G314" s="56" t="s">
        <v>1311</v>
      </c>
    </row>
    <row r="315" spans="1:7" x14ac:dyDescent="0.25">
      <c r="A315" s="56" t="s">
        <v>609</v>
      </c>
      <c r="B315" s="56" t="s">
        <v>610</v>
      </c>
      <c r="C315" s="56" t="s">
        <v>611</v>
      </c>
      <c r="D315" s="56" t="s">
        <v>612</v>
      </c>
      <c r="E315" s="58" t="s">
        <v>995</v>
      </c>
      <c r="F315" s="56">
        <v>30</v>
      </c>
      <c r="G315" s="56" t="s">
        <v>1312</v>
      </c>
    </row>
    <row r="316" spans="1:7" x14ac:dyDescent="0.25">
      <c r="A316" s="56" t="s">
        <v>613</v>
      </c>
      <c r="B316" s="56" t="s">
        <v>613</v>
      </c>
      <c r="C316" s="56" t="s">
        <v>239</v>
      </c>
      <c r="D316" s="56"/>
      <c r="E316" s="58" t="s">
        <v>995</v>
      </c>
      <c r="F316" s="56">
        <v>100</v>
      </c>
      <c r="G316" s="56" t="s">
        <v>1313</v>
      </c>
    </row>
    <row r="317" spans="1:7" x14ac:dyDescent="0.25">
      <c r="A317" s="56" t="s">
        <v>195</v>
      </c>
      <c r="B317" s="56" t="s">
        <v>195</v>
      </c>
      <c r="C317" s="56" t="s">
        <v>239</v>
      </c>
      <c r="D317" s="56"/>
      <c r="E317" s="58" t="s">
        <v>995</v>
      </c>
      <c r="F317" s="56">
        <v>30</v>
      </c>
      <c r="G317" s="56" t="s">
        <v>1314</v>
      </c>
    </row>
    <row r="318" spans="1:7" x14ac:dyDescent="0.25">
      <c r="A318" s="56" t="s">
        <v>196</v>
      </c>
      <c r="B318" s="56" t="s">
        <v>196</v>
      </c>
      <c r="C318" s="56" t="s">
        <v>239</v>
      </c>
      <c r="D318" s="56"/>
      <c r="E318" s="58" t="s">
        <v>995</v>
      </c>
      <c r="F318" s="56">
        <v>30</v>
      </c>
      <c r="G318" s="56" t="s">
        <v>1315</v>
      </c>
    </row>
    <row r="319" spans="1:7" x14ac:dyDescent="0.25">
      <c r="A319" s="56" t="s">
        <v>614</v>
      </c>
      <c r="B319" s="56" t="s">
        <v>614</v>
      </c>
      <c r="C319" s="56" t="s">
        <v>239</v>
      </c>
      <c r="D319" s="56" t="s">
        <v>615</v>
      </c>
      <c r="E319" s="58" t="s">
        <v>995</v>
      </c>
      <c r="F319" s="56">
        <v>20</v>
      </c>
      <c r="G319" s="56" t="s">
        <v>1316</v>
      </c>
    </row>
    <row r="320" spans="1:7" x14ac:dyDescent="0.25">
      <c r="A320" s="56" t="s">
        <v>226</v>
      </c>
      <c r="B320" s="56" t="s">
        <v>616</v>
      </c>
      <c r="C320" s="56" t="s">
        <v>617</v>
      </c>
      <c r="D320" s="56"/>
      <c r="E320" s="58" t="s">
        <v>995</v>
      </c>
      <c r="F320" s="56">
        <v>20</v>
      </c>
      <c r="G320" s="56" t="s">
        <v>1317</v>
      </c>
    </row>
    <row r="321" spans="1:7" x14ac:dyDescent="0.25">
      <c r="A321" s="56" t="s">
        <v>618</v>
      </c>
      <c r="B321" s="56" t="s">
        <v>618</v>
      </c>
      <c r="C321" s="56" t="s">
        <v>239</v>
      </c>
      <c r="D321" s="56"/>
      <c r="E321" s="58" t="s">
        <v>995</v>
      </c>
      <c r="F321" s="56">
        <v>30</v>
      </c>
      <c r="G321" s="56" t="s">
        <v>1318</v>
      </c>
    </row>
    <row r="322" spans="1:7" x14ac:dyDescent="0.25">
      <c r="A322" s="56" t="s">
        <v>619</v>
      </c>
      <c r="B322" s="56" t="s">
        <v>619</v>
      </c>
      <c r="C322" s="56" t="s">
        <v>239</v>
      </c>
      <c r="D322" s="56" t="s">
        <v>196</v>
      </c>
      <c r="E322" s="58" t="s">
        <v>995</v>
      </c>
      <c r="F322" s="56">
        <v>200</v>
      </c>
      <c r="G322" s="56" t="s">
        <v>1319</v>
      </c>
    </row>
    <row r="323" spans="1:7" x14ac:dyDescent="0.25">
      <c r="A323" s="56" t="s">
        <v>615</v>
      </c>
      <c r="B323" s="56" t="s">
        <v>615</v>
      </c>
      <c r="C323" s="56" t="s">
        <v>239</v>
      </c>
      <c r="D323" s="56" t="s">
        <v>620</v>
      </c>
      <c r="E323" s="58" t="s">
        <v>995</v>
      </c>
      <c r="F323" s="56">
        <v>20</v>
      </c>
      <c r="G323" s="56" t="s">
        <v>1320</v>
      </c>
    </row>
    <row r="324" spans="1:7" x14ac:dyDescent="0.25">
      <c r="A324" s="56" t="s">
        <v>197</v>
      </c>
      <c r="B324" s="56" t="s">
        <v>197</v>
      </c>
      <c r="C324" s="56" t="s">
        <v>239</v>
      </c>
      <c r="D324" s="56" t="s">
        <v>621</v>
      </c>
      <c r="E324" s="58" t="s">
        <v>995</v>
      </c>
      <c r="F324" s="56">
        <v>100</v>
      </c>
      <c r="G324" s="56" t="s">
        <v>1321</v>
      </c>
    </row>
    <row r="325" spans="1:7" x14ac:dyDescent="0.25">
      <c r="A325" s="56" t="s">
        <v>622</v>
      </c>
      <c r="B325" s="56" t="s">
        <v>622</v>
      </c>
      <c r="C325" s="56" t="s">
        <v>239</v>
      </c>
      <c r="D325" s="56"/>
      <c r="E325" s="58" t="s">
        <v>995</v>
      </c>
      <c r="F325" s="56">
        <v>400</v>
      </c>
      <c r="G325" s="56" t="s">
        <v>1322</v>
      </c>
    </row>
    <row r="326" spans="1:7" x14ac:dyDescent="0.25">
      <c r="A326" s="56" t="s">
        <v>623</v>
      </c>
      <c r="B326" s="56" t="s">
        <v>624</v>
      </c>
      <c r="C326" s="56" t="s">
        <v>625</v>
      </c>
      <c r="D326" s="56" t="s">
        <v>626</v>
      </c>
      <c r="E326" s="58" t="s">
        <v>995</v>
      </c>
      <c r="F326" s="56">
        <v>40</v>
      </c>
      <c r="G326" s="56" t="s">
        <v>1323</v>
      </c>
    </row>
    <row r="327" spans="1:7" x14ac:dyDescent="0.25">
      <c r="A327" s="56" t="s">
        <v>627</v>
      </c>
      <c r="B327" s="56" t="s">
        <v>627</v>
      </c>
      <c r="C327" s="56" t="s">
        <v>239</v>
      </c>
      <c r="D327" s="56"/>
      <c r="E327" s="58" t="s">
        <v>995</v>
      </c>
      <c r="F327" s="56">
        <v>100</v>
      </c>
      <c r="G327" s="56" t="s">
        <v>1324</v>
      </c>
    </row>
    <row r="328" spans="1:7" x14ac:dyDescent="0.25">
      <c r="A328" s="56" t="s">
        <v>628</v>
      </c>
      <c r="B328" s="56" t="s">
        <v>628</v>
      </c>
      <c r="C328" s="56" t="s">
        <v>239</v>
      </c>
      <c r="D328" s="56" t="s">
        <v>629</v>
      </c>
      <c r="E328" s="58" t="s">
        <v>995</v>
      </c>
      <c r="F328" s="56">
        <v>20</v>
      </c>
      <c r="G328" s="56" t="s">
        <v>1325</v>
      </c>
    </row>
    <row r="329" spans="1:7" x14ac:dyDescent="0.25">
      <c r="A329" s="56" t="s">
        <v>630</v>
      </c>
      <c r="B329" s="56" t="s">
        <v>630</v>
      </c>
      <c r="C329" s="56" t="s">
        <v>239</v>
      </c>
      <c r="D329" s="56"/>
      <c r="E329" s="58" t="s">
        <v>995</v>
      </c>
      <c r="F329" s="56">
        <v>50</v>
      </c>
      <c r="G329" s="56" t="s">
        <v>1326</v>
      </c>
    </row>
    <row r="330" spans="1:7" x14ac:dyDescent="0.25">
      <c r="A330" s="56" t="s">
        <v>198</v>
      </c>
      <c r="B330" s="56" t="s">
        <v>631</v>
      </c>
      <c r="C330" s="56" t="s">
        <v>632</v>
      </c>
      <c r="D330" s="56"/>
      <c r="E330" s="58" t="s">
        <v>995</v>
      </c>
      <c r="F330" s="56">
        <v>100</v>
      </c>
      <c r="G330" s="56" t="s">
        <v>1327</v>
      </c>
    </row>
    <row r="331" spans="1:7" x14ac:dyDescent="0.25">
      <c r="A331" s="56" t="s">
        <v>633</v>
      </c>
      <c r="B331" s="56" t="s">
        <v>633</v>
      </c>
      <c r="C331" s="56" t="s">
        <v>239</v>
      </c>
      <c r="D331" s="56" t="s">
        <v>634</v>
      </c>
      <c r="E331" s="58" t="s">
        <v>995</v>
      </c>
      <c r="F331" s="56">
        <v>50</v>
      </c>
      <c r="G331" s="56" t="s">
        <v>1328</v>
      </c>
    </row>
    <row r="332" spans="1:7" x14ac:dyDescent="0.25">
      <c r="A332" s="56" t="s">
        <v>635</v>
      </c>
      <c r="B332" s="56" t="s">
        <v>635</v>
      </c>
      <c r="C332" s="56" t="s">
        <v>239</v>
      </c>
      <c r="D332" s="56"/>
      <c r="E332" s="58" t="s">
        <v>995</v>
      </c>
      <c r="F332" s="56">
        <v>100</v>
      </c>
      <c r="G332" s="56" t="s">
        <v>1329</v>
      </c>
    </row>
    <row r="333" spans="1:7" x14ac:dyDescent="0.25">
      <c r="A333" s="56" t="s">
        <v>636</v>
      </c>
      <c r="B333" s="56" t="s">
        <v>636</v>
      </c>
      <c r="C333" s="56" t="s">
        <v>239</v>
      </c>
      <c r="D333" s="56"/>
      <c r="E333" s="58" t="s">
        <v>995</v>
      </c>
      <c r="F333" s="56">
        <v>20</v>
      </c>
      <c r="G333" s="56" t="s">
        <v>1330</v>
      </c>
    </row>
    <row r="334" spans="1:7" x14ac:dyDescent="0.25">
      <c r="A334" s="56" t="s">
        <v>637</v>
      </c>
      <c r="B334" s="56" t="s">
        <v>637</v>
      </c>
      <c r="C334" s="56" t="s">
        <v>239</v>
      </c>
      <c r="D334" s="56"/>
      <c r="E334" s="58" t="s">
        <v>995</v>
      </c>
      <c r="F334" s="56">
        <v>50</v>
      </c>
      <c r="G334" s="56" t="s">
        <v>1331</v>
      </c>
    </row>
    <row r="335" spans="1:7" x14ac:dyDescent="0.25">
      <c r="A335" s="56" t="s">
        <v>638</v>
      </c>
      <c r="B335" s="56" t="s">
        <v>639</v>
      </c>
      <c r="C335" s="56" t="s">
        <v>640</v>
      </c>
      <c r="D335" s="56"/>
      <c r="E335" s="58" t="s">
        <v>995</v>
      </c>
      <c r="F335" s="56">
        <v>40</v>
      </c>
      <c r="G335" s="56" t="s">
        <v>1332</v>
      </c>
    </row>
    <row r="336" spans="1:7" x14ac:dyDescent="0.25">
      <c r="A336" s="56" t="s">
        <v>641</v>
      </c>
      <c r="B336" s="56" t="s">
        <v>642</v>
      </c>
      <c r="C336" s="56" t="s">
        <v>643</v>
      </c>
      <c r="D336" s="56"/>
      <c r="E336" s="58" t="s">
        <v>995</v>
      </c>
      <c r="F336" s="56">
        <v>40</v>
      </c>
      <c r="G336" s="56" t="s">
        <v>1333</v>
      </c>
    </row>
    <row r="337" spans="1:7" x14ac:dyDescent="0.25">
      <c r="A337" s="56" t="s">
        <v>644</v>
      </c>
      <c r="B337" s="56" t="s">
        <v>644</v>
      </c>
      <c r="C337" s="56" t="s">
        <v>239</v>
      </c>
      <c r="D337" s="56"/>
      <c r="E337" s="58" t="s">
        <v>995</v>
      </c>
      <c r="F337" s="56">
        <v>20</v>
      </c>
      <c r="G337" s="56" t="s">
        <v>1334</v>
      </c>
    </row>
    <row r="338" spans="1:7" x14ac:dyDescent="0.25">
      <c r="A338" s="56" t="s">
        <v>199</v>
      </c>
      <c r="B338" s="56" t="s">
        <v>199</v>
      </c>
      <c r="C338" s="56" t="s">
        <v>239</v>
      </c>
      <c r="D338" s="56"/>
      <c r="E338" s="58" t="s">
        <v>995</v>
      </c>
      <c r="F338" s="56">
        <v>40</v>
      </c>
      <c r="G338" s="56" t="s">
        <v>1335</v>
      </c>
    </row>
    <row r="339" spans="1:7" x14ac:dyDescent="0.25">
      <c r="A339" s="56" t="s">
        <v>200</v>
      </c>
      <c r="B339" s="56" t="s">
        <v>200</v>
      </c>
      <c r="C339" s="56" t="s">
        <v>239</v>
      </c>
      <c r="D339" s="56"/>
      <c r="E339" s="58" t="s">
        <v>995</v>
      </c>
      <c r="F339" s="56">
        <v>20</v>
      </c>
      <c r="G339" s="56" t="s">
        <v>1336</v>
      </c>
    </row>
    <row r="340" spans="1:7" x14ac:dyDescent="0.25">
      <c r="A340" s="56" t="s">
        <v>201</v>
      </c>
      <c r="B340" s="56" t="s">
        <v>201</v>
      </c>
      <c r="C340" s="56" t="s">
        <v>239</v>
      </c>
      <c r="D340" s="56"/>
      <c r="E340" s="58" t="s">
        <v>995</v>
      </c>
      <c r="F340" s="56">
        <v>50</v>
      </c>
      <c r="G340" s="56" t="s">
        <v>1337</v>
      </c>
    </row>
    <row r="341" spans="1:7" x14ac:dyDescent="0.25">
      <c r="A341" s="56" t="s">
        <v>202</v>
      </c>
      <c r="B341" s="56" t="s">
        <v>202</v>
      </c>
      <c r="C341" s="56" t="s">
        <v>239</v>
      </c>
      <c r="D341" s="56"/>
      <c r="E341" s="58" t="s">
        <v>995</v>
      </c>
      <c r="F341" s="56">
        <v>30</v>
      </c>
      <c r="G341" s="56" t="s">
        <v>1338</v>
      </c>
    </row>
    <row r="342" spans="1:7" x14ac:dyDescent="0.25">
      <c r="A342" s="56" t="s">
        <v>203</v>
      </c>
      <c r="B342" s="56" t="s">
        <v>203</v>
      </c>
      <c r="C342" s="56" t="s">
        <v>239</v>
      </c>
      <c r="D342" s="56"/>
      <c r="E342" s="58" t="s">
        <v>995</v>
      </c>
      <c r="F342" s="56">
        <v>50</v>
      </c>
      <c r="G342" s="56" t="s">
        <v>1339</v>
      </c>
    </row>
    <row r="343" spans="1:7" x14ac:dyDescent="0.25">
      <c r="A343" s="56" t="s">
        <v>645</v>
      </c>
      <c r="B343" s="56" t="s">
        <v>645</v>
      </c>
      <c r="C343" s="56" t="s">
        <v>239</v>
      </c>
      <c r="D343" s="56"/>
      <c r="E343" s="58" t="s">
        <v>995</v>
      </c>
      <c r="F343" s="56">
        <v>20</v>
      </c>
      <c r="G343" s="56" t="s">
        <v>1340</v>
      </c>
    </row>
    <row r="344" spans="1:7" x14ac:dyDescent="0.25">
      <c r="A344" s="56" t="s">
        <v>204</v>
      </c>
      <c r="B344" s="56" t="s">
        <v>204</v>
      </c>
      <c r="C344" s="56" t="s">
        <v>239</v>
      </c>
      <c r="D344" s="56"/>
      <c r="E344" s="58" t="s">
        <v>995</v>
      </c>
      <c r="F344" s="56">
        <v>100</v>
      </c>
      <c r="G344" s="56" t="s">
        <v>1341</v>
      </c>
    </row>
    <row r="345" spans="1:7" x14ac:dyDescent="0.25">
      <c r="A345" s="56" t="s">
        <v>205</v>
      </c>
      <c r="B345" s="56" t="s">
        <v>205</v>
      </c>
      <c r="C345" s="56" t="s">
        <v>239</v>
      </c>
      <c r="D345" s="56"/>
      <c r="E345" s="58" t="s">
        <v>995</v>
      </c>
      <c r="F345" s="56">
        <v>20</v>
      </c>
      <c r="G345" s="56" t="s">
        <v>1342</v>
      </c>
    </row>
    <row r="346" spans="1:7" x14ac:dyDescent="0.25">
      <c r="A346" s="56" t="s">
        <v>206</v>
      </c>
      <c r="B346" s="56" t="s">
        <v>206</v>
      </c>
      <c r="C346" s="56" t="s">
        <v>239</v>
      </c>
      <c r="D346" s="56"/>
      <c r="E346" s="58" t="s">
        <v>995</v>
      </c>
      <c r="F346" s="56">
        <v>30</v>
      </c>
      <c r="G346" s="56" t="s">
        <v>1343</v>
      </c>
    </row>
    <row r="347" spans="1:7" x14ac:dyDescent="0.25">
      <c r="A347" s="56" t="s">
        <v>646</v>
      </c>
      <c r="B347" s="56" t="s">
        <v>646</v>
      </c>
      <c r="C347" s="56" t="s">
        <v>239</v>
      </c>
      <c r="D347" s="56"/>
      <c r="E347" s="58" t="s">
        <v>995</v>
      </c>
      <c r="F347" s="56">
        <v>100</v>
      </c>
      <c r="G347" s="56" t="s">
        <v>1344</v>
      </c>
    </row>
    <row r="348" spans="1:7" x14ac:dyDescent="0.25">
      <c r="A348" s="56" t="s">
        <v>207</v>
      </c>
      <c r="B348" s="56" t="s">
        <v>207</v>
      </c>
      <c r="C348" s="56" t="s">
        <v>239</v>
      </c>
      <c r="D348" s="56" t="s">
        <v>646</v>
      </c>
      <c r="E348" s="58" t="s">
        <v>995</v>
      </c>
      <c r="F348" s="56">
        <v>50</v>
      </c>
      <c r="G348" s="56" t="s">
        <v>1345</v>
      </c>
    </row>
    <row r="349" spans="1:7" x14ac:dyDescent="0.25">
      <c r="A349" s="56" t="s">
        <v>647</v>
      </c>
      <c r="B349" s="56" t="s">
        <v>647</v>
      </c>
      <c r="C349" s="56" t="s">
        <v>239</v>
      </c>
      <c r="D349" s="56" t="s">
        <v>648</v>
      </c>
      <c r="E349" s="58" t="s">
        <v>995</v>
      </c>
      <c r="F349" s="56">
        <v>100</v>
      </c>
      <c r="G349" s="56" t="s">
        <v>1346</v>
      </c>
    </row>
    <row r="350" spans="1:7" x14ac:dyDescent="0.25">
      <c r="A350" s="56" t="s">
        <v>649</v>
      </c>
      <c r="B350" s="56" t="s">
        <v>649</v>
      </c>
      <c r="C350" s="56" t="s">
        <v>239</v>
      </c>
      <c r="D350" s="56"/>
      <c r="E350" s="58" t="s">
        <v>995</v>
      </c>
      <c r="F350" s="56">
        <v>30</v>
      </c>
      <c r="G350" s="56" t="s">
        <v>1347</v>
      </c>
    </row>
    <row r="351" spans="1:7" x14ac:dyDescent="0.25">
      <c r="A351" s="56" t="s">
        <v>650</v>
      </c>
      <c r="B351" s="56" t="s">
        <v>650</v>
      </c>
      <c r="C351" s="56" t="s">
        <v>239</v>
      </c>
      <c r="D351" s="56" t="s">
        <v>651</v>
      </c>
      <c r="E351" s="58" t="s">
        <v>995</v>
      </c>
      <c r="F351" s="56">
        <v>40</v>
      </c>
      <c r="G351" s="56" t="s">
        <v>1348</v>
      </c>
    </row>
    <row r="352" spans="1:7" x14ac:dyDescent="0.25">
      <c r="A352" s="56" t="s">
        <v>652</v>
      </c>
      <c r="B352" s="56" t="s">
        <v>652</v>
      </c>
      <c r="C352" s="56" t="s">
        <v>239</v>
      </c>
      <c r="D352" s="56" t="s">
        <v>653</v>
      </c>
      <c r="E352" s="58" t="s">
        <v>995</v>
      </c>
      <c r="F352" s="56">
        <v>40</v>
      </c>
      <c r="G352" s="56" t="s">
        <v>1349</v>
      </c>
    </row>
    <row r="353" spans="1:7" x14ac:dyDescent="0.25">
      <c r="A353" s="56" t="s">
        <v>654</v>
      </c>
      <c r="B353" s="56" t="s">
        <v>654</v>
      </c>
      <c r="C353" s="56" t="s">
        <v>239</v>
      </c>
      <c r="D353" s="56"/>
      <c r="E353" s="58" t="s">
        <v>995</v>
      </c>
      <c r="F353" s="56">
        <v>30</v>
      </c>
      <c r="G353" s="56" t="s">
        <v>1350</v>
      </c>
    </row>
    <row r="354" spans="1:7" x14ac:dyDescent="0.25">
      <c r="A354" s="56" t="s">
        <v>655</v>
      </c>
      <c r="B354" s="56" t="s">
        <v>655</v>
      </c>
      <c r="C354" s="56" t="s">
        <v>239</v>
      </c>
      <c r="D354" s="56"/>
      <c r="E354" s="58" t="s">
        <v>995</v>
      </c>
      <c r="F354" s="56">
        <v>100</v>
      </c>
      <c r="G354" s="56" t="s">
        <v>1351</v>
      </c>
    </row>
    <row r="355" spans="1:7" x14ac:dyDescent="0.25">
      <c r="A355" s="56" t="s">
        <v>656</v>
      </c>
      <c r="B355" s="56" t="s">
        <v>657</v>
      </c>
      <c r="C355" s="56" t="s">
        <v>658</v>
      </c>
      <c r="D355" s="56" t="s">
        <v>659</v>
      </c>
      <c r="E355" s="58" t="s">
        <v>995</v>
      </c>
      <c r="F355" s="56">
        <v>100</v>
      </c>
      <c r="G355" s="56" t="s">
        <v>1352</v>
      </c>
    </row>
    <row r="356" spans="1:7" x14ac:dyDescent="0.25">
      <c r="A356" s="57" t="s">
        <v>233</v>
      </c>
      <c r="B356" s="57" t="s">
        <v>234</v>
      </c>
      <c r="C356" s="57" t="s">
        <v>235</v>
      </c>
      <c r="D356" s="57" t="s">
        <v>236</v>
      </c>
      <c r="E356" s="57"/>
      <c r="F356" s="57" t="s">
        <v>237</v>
      </c>
      <c r="G356" s="56" t="e">
        <v>#N/A</v>
      </c>
    </row>
    <row r="357" spans="1:7" x14ac:dyDescent="0.25">
      <c r="A357" s="56" t="s">
        <v>660</v>
      </c>
      <c r="B357" s="56" t="s">
        <v>660</v>
      </c>
      <c r="C357" s="56" t="s">
        <v>661</v>
      </c>
      <c r="D357" s="56" t="s">
        <v>662</v>
      </c>
      <c r="E357" s="58" t="s">
        <v>996</v>
      </c>
      <c r="F357" s="56">
        <v>30</v>
      </c>
      <c r="G357" s="56" t="s">
        <v>1353</v>
      </c>
    </row>
    <row r="358" spans="1:7" x14ac:dyDescent="0.25">
      <c r="A358" s="56" t="s">
        <v>663</v>
      </c>
      <c r="B358" s="56" t="s">
        <v>663</v>
      </c>
      <c r="C358" s="56" t="s">
        <v>664</v>
      </c>
      <c r="D358" s="56" t="s">
        <v>662</v>
      </c>
      <c r="E358" s="58" t="s">
        <v>996</v>
      </c>
      <c r="F358" s="56">
        <v>30</v>
      </c>
      <c r="G358" s="56" t="s">
        <v>1354</v>
      </c>
    </row>
    <row r="359" spans="1:7" x14ac:dyDescent="0.25">
      <c r="A359" s="56" t="s">
        <v>665</v>
      </c>
      <c r="B359" s="56" t="s">
        <v>665</v>
      </c>
      <c r="C359" s="56" t="s">
        <v>666</v>
      </c>
      <c r="D359" s="56" t="s">
        <v>667</v>
      </c>
      <c r="E359" s="58" t="s">
        <v>996</v>
      </c>
      <c r="F359" s="56">
        <v>20</v>
      </c>
      <c r="G359" s="56" t="s">
        <v>1355</v>
      </c>
    </row>
    <row r="360" spans="1:7" x14ac:dyDescent="0.25">
      <c r="A360" s="56" t="s">
        <v>668</v>
      </c>
      <c r="B360" s="56" t="s">
        <v>668</v>
      </c>
      <c r="C360" s="56" t="s">
        <v>669</v>
      </c>
      <c r="D360" s="56" t="s">
        <v>670</v>
      </c>
      <c r="E360" s="58" t="s">
        <v>996</v>
      </c>
      <c r="F360" s="56">
        <v>40</v>
      </c>
      <c r="G360" s="56" t="s">
        <v>1356</v>
      </c>
    </row>
    <row r="361" spans="1:7" x14ac:dyDescent="0.25">
      <c r="A361" s="56" t="s">
        <v>671</v>
      </c>
      <c r="B361" s="56" t="s">
        <v>671</v>
      </c>
      <c r="C361" s="56" t="s">
        <v>672</v>
      </c>
      <c r="D361" s="56" t="s">
        <v>673</v>
      </c>
      <c r="E361" s="58" t="s">
        <v>996</v>
      </c>
      <c r="F361" s="56">
        <v>30</v>
      </c>
      <c r="G361" s="56" t="s">
        <v>1357</v>
      </c>
    </row>
    <row r="362" spans="1:7" x14ac:dyDescent="0.25">
      <c r="A362" s="56" t="s">
        <v>674</v>
      </c>
      <c r="B362" s="56" t="s">
        <v>674</v>
      </c>
      <c r="C362" s="56" t="s">
        <v>675</v>
      </c>
      <c r="D362" s="56" t="s">
        <v>340</v>
      </c>
      <c r="E362" s="58" t="s">
        <v>996</v>
      </c>
      <c r="F362" s="56">
        <v>30</v>
      </c>
      <c r="G362" s="56" t="s">
        <v>1358</v>
      </c>
    </row>
    <row r="363" spans="1:7" x14ac:dyDescent="0.25">
      <c r="A363" s="56" t="s">
        <v>676</v>
      </c>
      <c r="B363" s="56" t="s">
        <v>676</v>
      </c>
      <c r="C363" s="56" t="s">
        <v>677</v>
      </c>
      <c r="D363" s="56" t="s">
        <v>340</v>
      </c>
      <c r="E363" s="58" t="s">
        <v>996</v>
      </c>
      <c r="F363" s="56">
        <v>20</v>
      </c>
      <c r="G363" s="56" t="s">
        <v>1359</v>
      </c>
    </row>
    <row r="364" spans="1:7" x14ac:dyDescent="0.25">
      <c r="A364" s="56" t="s">
        <v>678</v>
      </c>
      <c r="B364" s="56" t="s">
        <v>678</v>
      </c>
      <c r="C364" s="56" t="s">
        <v>679</v>
      </c>
      <c r="D364" s="56" t="s">
        <v>340</v>
      </c>
      <c r="E364" s="58" t="s">
        <v>996</v>
      </c>
      <c r="F364" s="56">
        <v>20</v>
      </c>
      <c r="G364" s="56" t="s">
        <v>1360</v>
      </c>
    </row>
    <row r="365" spans="1:7" x14ac:dyDescent="0.25">
      <c r="A365" s="56" t="s">
        <v>680</v>
      </c>
      <c r="B365" s="56" t="s">
        <v>680</v>
      </c>
      <c r="C365" s="56" t="s">
        <v>681</v>
      </c>
      <c r="D365" s="56" t="s">
        <v>153</v>
      </c>
      <c r="E365" s="58" t="s">
        <v>996</v>
      </c>
      <c r="F365" s="56">
        <v>100</v>
      </c>
      <c r="G365" s="56" t="s">
        <v>1361</v>
      </c>
    </row>
    <row r="366" spans="1:7" x14ac:dyDescent="0.25">
      <c r="A366" s="56" t="s">
        <v>682</v>
      </c>
      <c r="B366" s="56" t="s">
        <v>682</v>
      </c>
      <c r="C366" s="56" t="s">
        <v>683</v>
      </c>
      <c r="D366" s="56" t="s">
        <v>153</v>
      </c>
      <c r="E366" s="58" t="s">
        <v>996</v>
      </c>
      <c r="F366" s="56">
        <v>20</v>
      </c>
      <c r="G366" s="56" t="s">
        <v>1362</v>
      </c>
    </row>
    <row r="367" spans="1:7" x14ac:dyDescent="0.25">
      <c r="A367" s="56" t="s">
        <v>684</v>
      </c>
      <c r="B367" s="56" t="s">
        <v>684</v>
      </c>
      <c r="C367" s="56" t="s">
        <v>685</v>
      </c>
      <c r="D367" s="56" t="s">
        <v>360</v>
      </c>
      <c r="E367" s="58" t="s">
        <v>996</v>
      </c>
      <c r="F367" s="56">
        <v>30</v>
      </c>
      <c r="G367" s="56" t="s">
        <v>1363</v>
      </c>
    </row>
    <row r="368" spans="1:7" x14ac:dyDescent="0.25">
      <c r="A368" s="56" t="s">
        <v>686</v>
      </c>
      <c r="B368" s="56" t="s">
        <v>686</v>
      </c>
      <c r="C368" s="56" t="s">
        <v>687</v>
      </c>
      <c r="D368" s="56" t="s">
        <v>360</v>
      </c>
      <c r="E368" s="58" t="s">
        <v>996</v>
      </c>
      <c r="F368" s="56">
        <v>20</v>
      </c>
      <c r="G368" s="56" t="s">
        <v>1364</v>
      </c>
    </row>
    <row r="369" spans="1:7" x14ac:dyDescent="0.25">
      <c r="A369" s="56" t="s">
        <v>688</v>
      </c>
      <c r="B369" s="56" t="s">
        <v>688</v>
      </c>
      <c r="C369" s="56" t="s">
        <v>689</v>
      </c>
      <c r="D369" s="56" t="s">
        <v>363</v>
      </c>
      <c r="E369" s="58" t="s">
        <v>996</v>
      </c>
      <c r="F369" s="56">
        <v>20</v>
      </c>
      <c r="G369" s="56" t="s">
        <v>1365</v>
      </c>
    </row>
    <row r="370" spans="1:7" x14ac:dyDescent="0.25">
      <c r="A370" s="56" t="s">
        <v>690</v>
      </c>
      <c r="B370" s="56" t="s">
        <v>690</v>
      </c>
      <c r="C370" s="56" t="s">
        <v>691</v>
      </c>
      <c r="D370" s="56" t="s">
        <v>371</v>
      </c>
      <c r="E370" s="58" t="s">
        <v>996</v>
      </c>
      <c r="F370" s="56">
        <v>20</v>
      </c>
      <c r="G370" s="56" t="s">
        <v>1366</v>
      </c>
    </row>
    <row r="371" spans="1:7" x14ac:dyDescent="0.25">
      <c r="A371" s="56" t="s">
        <v>692</v>
      </c>
      <c r="B371" s="56" t="s">
        <v>692</v>
      </c>
      <c r="C371" s="56" t="s">
        <v>693</v>
      </c>
      <c r="D371" s="56" t="s">
        <v>371</v>
      </c>
      <c r="E371" s="58" t="s">
        <v>996</v>
      </c>
      <c r="F371" s="56">
        <v>20</v>
      </c>
      <c r="G371" s="56" t="s">
        <v>1367</v>
      </c>
    </row>
    <row r="372" spans="1:7" x14ac:dyDescent="0.25">
      <c r="A372" s="56" t="s">
        <v>694</v>
      </c>
      <c r="B372" s="56" t="s">
        <v>694</v>
      </c>
      <c r="C372" s="56" t="s">
        <v>695</v>
      </c>
      <c r="D372" s="56" t="s">
        <v>159</v>
      </c>
      <c r="E372" s="58" t="s">
        <v>996</v>
      </c>
      <c r="F372" s="56">
        <v>40</v>
      </c>
      <c r="G372" s="56" t="s">
        <v>1368</v>
      </c>
    </row>
    <row r="373" spans="1:7" x14ac:dyDescent="0.25">
      <c r="A373" s="56" t="s">
        <v>696</v>
      </c>
      <c r="B373" s="56" t="s">
        <v>696</v>
      </c>
      <c r="C373" s="56" t="s">
        <v>697</v>
      </c>
      <c r="D373" s="56" t="s">
        <v>159</v>
      </c>
      <c r="E373" s="58" t="s">
        <v>996</v>
      </c>
      <c r="F373" s="56">
        <v>20</v>
      </c>
      <c r="G373" s="56" t="s">
        <v>1369</v>
      </c>
    </row>
    <row r="374" spans="1:7" x14ac:dyDescent="0.25">
      <c r="A374" s="56" t="s">
        <v>698</v>
      </c>
      <c r="B374" s="56" t="s">
        <v>698</v>
      </c>
      <c r="C374" s="56" t="s">
        <v>699</v>
      </c>
      <c r="D374" s="56" t="s">
        <v>700</v>
      </c>
      <c r="E374" s="58" t="s">
        <v>996</v>
      </c>
      <c r="F374" s="56">
        <v>20</v>
      </c>
      <c r="G374" s="56" t="s">
        <v>1370</v>
      </c>
    </row>
    <row r="375" spans="1:7" x14ac:dyDescent="0.25">
      <c r="A375" s="56" t="s">
        <v>701</v>
      </c>
      <c r="B375" s="56" t="s">
        <v>701</v>
      </c>
      <c r="C375" s="56" t="s">
        <v>702</v>
      </c>
      <c r="D375" s="56" t="s">
        <v>397</v>
      </c>
      <c r="E375" s="58" t="s">
        <v>996</v>
      </c>
      <c r="F375" s="56">
        <v>20</v>
      </c>
      <c r="G375" s="56" t="s">
        <v>1371</v>
      </c>
    </row>
    <row r="376" spans="1:7" x14ac:dyDescent="0.25">
      <c r="A376" s="56" t="s">
        <v>703</v>
      </c>
      <c r="B376" s="56" t="s">
        <v>703</v>
      </c>
      <c r="C376" s="56" t="s">
        <v>704</v>
      </c>
      <c r="D376" s="56" t="s">
        <v>397</v>
      </c>
      <c r="E376" s="58" t="s">
        <v>996</v>
      </c>
      <c r="F376" s="56">
        <v>30</v>
      </c>
      <c r="G376" s="56" t="s">
        <v>1372</v>
      </c>
    </row>
    <row r="377" spans="1:7" x14ac:dyDescent="0.25">
      <c r="A377" s="56" t="s">
        <v>705</v>
      </c>
      <c r="B377" s="56" t="s">
        <v>705</v>
      </c>
      <c r="C377" s="56" t="s">
        <v>706</v>
      </c>
      <c r="D377" s="56" t="s">
        <v>397</v>
      </c>
      <c r="E377" s="58" t="s">
        <v>996</v>
      </c>
      <c r="F377" s="56">
        <v>20</v>
      </c>
      <c r="G377" s="56" t="s">
        <v>1373</v>
      </c>
    </row>
    <row r="378" spans="1:7" x14ac:dyDescent="0.25">
      <c r="A378" s="56" t="s">
        <v>707</v>
      </c>
      <c r="B378" s="56" t="s">
        <v>707</v>
      </c>
      <c r="C378" s="56" t="s">
        <v>708</v>
      </c>
      <c r="D378" s="56" t="s">
        <v>709</v>
      </c>
      <c r="E378" s="58" t="s">
        <v>996</v>
      </c>
      <c r="F378" s="56">
        <v>20</v>
      </c>
      <c r="G378" s="56" t="s">
        <v>1374</v>
      </c>
    </row>
    <row r="379" spans="1:7" x14ac:dyDescent="0.25">
      <c r="A379" s="56" t="s">
        <v>710</v>
      </c>
      <c r="B379" s="56" t="s">
        <v>710</v>
      </c>
      <c r="C379" s="56" t="s">
        <v>711</v>
      </c>
      <c r="D379" s="56" t="s">
        <v>165</v>
      </c>
      <c r="E379" s="58" t="s">
        <v>996</v>
      </c>
      <c r="F379" s="56">
        <v>40</v>
      </c>
      <c r="G379" s="56" t="s">
        <v>1375</v>
      </c>
    </row>
    <row r="380" spans="1:7" x14ac:dyDescent="0.25">
      <c r="A380" s="56" t="s">
        <v>712</v>
      </c>
      <c r="B380" s="56" t="s">
        <v>712</v>
      </c>
      <c r="C380" s="56" t="s">
        <v>713</v>
      </c>
      <c r="D380" s="56" t="s">
        <v>165</v>
      </c>
      <c r="E380" s="58" t="s">
        <v>996</v>
      </c>
      <c r="F380" s="56">
        <v>20</v>
      </c>
      <c r="G380" s="56" t="s">
        <v>1376</v>
      </c>
    </row>
    <row r="381" spans="1:7" x14ac:dyDescent="0.25">
      <c r="A381" s="56" t="s">
        <v>714</v>
      </c>
      <c r="B381" s="56" t="s">
        <v>714</v>
      </c>
      <c r="C381" s="56" t="s">
        <v>715</v>
      </c>
      <c r="D381" s="56" t="s">
        <v>429</v>
      </c>
      <c r="E381" s="58" t="s">
        <v>996</v>
      </c>
      <c r="F381" s="56">
        <v>30</v>
      </c>
      <c r="G381" s="56" t="s">
        <v>1377</v>
      </c>
    </row>
    <row r="382" spans="1:7" x14ac:dyDescent="0.25">
      <c r="A382" s="56" t="s">
        <v>716</v>
      </c>
      <c r="B382" s="56" t="s">
        <v>716</v>
      </c>
      <c r="C382" s="56" t="s">
        <v>717</v>
      </c>
      <c r="D382" s="56" t="s">
        <v>429</v>
      </c>
      <c r="E382" s="58" t="s">
        <v>996</v>
      </c>
      <c r="F382" s="56">
        <v>30</v>
      </c>
      <c r="G382" s="56" t="s">
        <v>1378</v>
      </c>
    </row>
    <row r="383" spans="1:7" x14ac:dyDescent="0.25">
      <c r="A383" s="56" t="s">
        <v>718</v>
      </c>
      <c r="B383" s="56" t="s">
        <v>718</v>
      </c>
      <c r="C383" s="56" t="s">
        <v>719</v>
      </c>
      <c r="D383" s="56" t="s">
        <v>429</v>
      </c>
      <c r="E383" s="58" t="s">
        <v>996</v>
      </c>
      <c r="F383" s="56">
        <v>20</v>
      </c>
      <c r="G383" s="56" t="s">
        <v>1379</v>
      </c>
    </row>
    <row r="384" spans="1:7" x14ac:dyDescent="0.25">
      <c r="A384" s="56" t="s">
        <v>720</v>
      </c>
      <c r="B384" s="56" t="s">
        <v>720</v>
      </c>
      <c r="C384" s="56" t="s">
        <v>721</v>
      </c>
      <c r="D384" s="56" t="s">
        <v>429</v>
      </c>
      <c r="E384" s="58" t="s">
        <v>996</v>
      </c>
      <c r="F384" s="56">
        <v>30</v>
      </c>
      <c r="G384" s="56" t="s">
        <v>1380</v>
      </c>
    </row>
    <row r="385" spans="1:7" x14ac:dyDescent="0.25">
      <c r="A385" s="56" t="s">
        <v>722</v>
      </c>
      <c r="B385" s="56" t="s">
        <v>722</v>
      </c>
      <c r="C385" s="56" t="s">
        <v>723</v>
      </c>
      <c r="D385" s="56" t="s">
        <v>429</v>
      </c>
      <c r="E385" s="58" t="s">
        <v>996</v>
      </c>
      <c r="F385" s="56">
        <v>20</v>
      </c>
      <c r="G385" s="56" t="s">
        <v>1381</v>
      </c>
    </row>
    <row r="386" spans="1:7" x14ac:dyDescent="0.25">
      <c r="A386" s="56" t="s">
        <v>724</v>
      </c>
      <c r="B386" s="56" t="s">
        <v>724</v>
      </c>
      <c r="C386" s="56" t="s">
        <v>725</v>
      </c>
      <c r="D386" s="56" t="s">
        <v>457</v>
      </c>
      <c r="E386" s="58" t="s">
        <v>996</v>
      </c>
      <c r="F386" s="56">
        <v>20</v>
      </c>
      <c r="G386" s="56" t="s">
        <v>1382</v>
      </c>
    </row>
    <row r="387" spans="1:7" x14ac:dyDescent="0.25">
      <c r="A387" s="56" t="s">
        <v>726</v>
      </c>
      <c r="B387" s="56" t="s">
        <v>726</v>
      </c>
      <c r="C387" s="56" t="s">
        <v>727</v>
      </c>
      <c r="D387" s="56" t="s">
        <v>457</v>
      </c>
      <c r="E387" s="58" t="s">
        <v>996</v>
      </c>
      <c r="F387" s="56">
        <v>30</v>
      </c>
      <c r="G387" s="56" t="s">
        <v>1383</v>
      </c>
    </row>
    <row r="388" spans="1:7" x14ac:dyDescent="0.25">
      <c r="A388" s="56" t="s">
        <v>728</v>
      </c>
      <c r="B388" s="56" t="s">
        <v>728</v>
      </c>
      <c r="C388" s="56" t="s">
        <v>728</v>
      </c>
      <c r="D388" s="56" t="s">
        <v>457</v>
      </c>
      <c r="E388" s="58" t="s">
        <v>996</v>
      </c>
      <c r="F388" s="56">
        <v>20</v>
      </c>
      <c r="G388" s="56" t="s">
        <v>1384</v>
      </c>
    </row>
    <row r="389" spans="1:7" x14ac:dyDescent="0.25">
      <c r="A389" s="56" t="s">
        <v>729</v>
      </c>
      <c r="B389" s="56" t="s">
        <v>729</v>
      </c>
      <c r="C389" s="56" t="s">
        <v>729</v>
      </c>
      <c r="D389" s="56" t="s">
        <v>457</v>
      </c>
      <c r="E389" s="58" t="s">
        <v>996</v>
      </c>
      <c r="F389" s="56">
        <v>30</v>
      </c>
      <c r="G389" s="56" t="s">
        <v>1385</v>
      </c>
    </row>
    <row r="390" spans="1:7" x14ac:dyDescent="0.25">
      <c r="A390" s="56" t="s">
        <v>730</v>
      </c>
      <c r="B390" s="56" t="s">
        <v>730</v>
      </c>
      <c r="C390" s="56" t="s">
        <v>731</v>
      </c>
      <c r="D390" s="56" t="s">
        <v>466</v>
      </c>
      <c r="E390" s="58" t="s">
        <v>996</v>
      </c>
      <c r="F390" s="56">
        <v>20</v>
      </c>
      <c r="G390" s="56" t="s">
        <v>1386</v>
      </c>
    </row>
    <row r="391" spans="1:7" x14ac:dyDescent="0.25">
      <c r="A391" s="56" t="s">
        <v>732</v>
      </c>
      <c r="B391" s="56" t="s">
        <v>732</v>
      </c>
      <c r="C391" s="56" t="s">
        <v>733</v>
      </c>
      <c r="D391" s="56" t="s">
        <v>466</v>
      </c>
      <c r="E391" s="58" t="s">
        <v>996</v>
      </c>
      <c r="F391" s="56">
        <v>20</v>
      </c>
      <c r="G391" s="56" t="s">
        <v>1387</v>
      </c>
    </row>
    <row r="392" spans="1:7" x14ac:dyDescent="0.25">
      <c r="A392" s="56" t="s">
        <v>734</v>
      </c>
      <c r="B392" s="56" t="s">
        <v>734</v>
      </c>
      <c r="C392" s="56" t="s">
        <v>735</v>
      </c>
      <c r="D392" s="56" t="s">
        <v>466</v>
      </c>
      <c r="E392" s="58" t="s">
        <v>996</v>
      </c>
      <c r="F392" s="56">
        <v>20</v>
      </c>
      <c r="G392" s="56" t="s">
        <v>1388</v>
      </c>
    </row>
    <row r="393" spans="1:7" x14ac:dyDescent="0.25">
      <c r="A393" s="56" t="s">
        <v>736</v>
      </c>
      <c r="B393" s="56" t="s">
        <v>736</v>
      </c>
      <c r="C393" s="56" t="s">
        <v>737</v>
      </c>
      <c r="D393" s="56" t="s">
        <v>466</v>
      </c>
      <c r="E393" s="58" t="s">
        <v>996</v>
      </c>
      <c r="F393" s="56">
        <v>20</v>
      </c>
      <c r="G393" s="56" t="s">
        <v>1389</v>
      </c>
    </row>
    <row r="394" spans="1:7" x14ac:dyDescent="0.25">
      <c r="A394" s="56" t="s">
        <v>738</v>
      </c>
      <c r="B394" s="56" t="s">
        <v>738</v>
      </c>
      <c r="C394" s="56" t="s">
        <v>739</v>
      </c>
      <c r="D394" s="56" t="s">
        <v>466</v>
      </c>
      <c r="E394" s="58" t="s">
        <v>996</v>
      </c>
      <c r="F394" s="56">
        <v>20</v>
      </c>
      <c r="G394" s="56" t="s">
        <v>1390</v>
      </c>
    </row>
    <row r="395" spans="1:7" x14ac:dyDescent="0.25">
      <c r="A395" s="56" t="s">
        <v>740</v>
      </c>
      <c r="B395" s="56" t="s">
        <v>740</v>
      </c>
      <c r="C395" s="56" t="s">
        <v>741</v>
      </c>
      <c r="D395" s="56" t="s">
        <v>742</v>
      </c>
      <c r="E395" s="58" t="s">
        <v>996</v>
      </c>
      <c r="F395" s="56">
        <v>30</v>
      </c>
      <c r="G395" s="56" t="s">
        <v>1391</v>
      </c>
    </row>
    <row r="396" spans="1:7" x14ac:dyDescent="0.25">
      <c r="A396" s="56" t="s">
        <v>743</v>
      </c>
      <c r="B396" s="56" t="s">
        <v>743</v>
      </c>
      <c r="C396" s="56" t="s">
        <v>744</v>
      </c>
      <c r="D396" s="56" t="s">
        <v>742</v>
      </c>
      <c r="E396" s="58" t="s">
        <v>996</v>
      </c>
      <c r="F396" s="56">
        <v>20</v>
      </c>
      <c r="G396" s="56" t="s">
        <v>1392</v>
      </c>
    </row>
    <row r="397" spans="1:7" x14ac:dyDescent="0.25">
      <c r="A397" s="56" t="s">
        <v>745</v>
      </c>
      <c r="B397" s="56" t="s">
        <v>745</v>
      </c>
      <c r="C397" s="56" t="s">
        <v>746</v>
      </c>
      <c r="D397" s="56" t="s">
        <v>742</v>
      </c>
      <c r="E397" s="58" t="s">
        <v>996</v>
      </c>
      <c r="F397" s="56">
        <v>20</v>
      </c>
      <c r="G397" s="56" t="s">
        <v>1393</v>
      </c>
    </row>
    <row r="398" spans="1:7" x14ac:dyDescent="0.25">
      <c r="A398" s="56" t="s">
        <v>747</v>
      </c>
      <c r="B398" s="56" t="s">
        <v>747</v>
      </c>
      <c r="C398" s="56" t="s">
        <v>748</v>
      </c>
      <c r="D398" s="56" t="s">
        <v>749</v>
      </c>
      <c r="E398" s="58" t="s">
        <v>996</v>
      </c>
      <c r="F398" s="56">
        <v>100</v>
      </c>
      <c r="G398" s="56" t="s">
        <v>1394</v>
      </c>
    </row>
    <row r="399" spans="1:7" x14ac:dyDescent="0.25">
      <c r="A399" s="56" t="s">
        <v>750</v>
      </c>
      <c r="B399" s="56" t="s">
        <v>750</v>
      </c>
      <c r="C399" s="56" t="s">
        <v>751</v>
      </c>
      <c r="D399" s="56" t="s">
        <v>514</v>
      </c>
      <c r="E399" s="58" t="s">
        <v>996</v>
      </c>
      <c r="F399" s="56">
        <v>30</v>
      </c>
      <c r="G399" s="56" t="s">
        <v>1395</v>
      </c>
    </row>
    <row r="400" spans="1:7" x14ac:dyDescent="0.25">
      <c r="A400" s="56" t="s">
        <v>752</v>
      </c>
      <c r="B400" s="56" t="s">
        <v>752</v>
      </c>
      <c r="C400" s="56" t="s">
        <v>753</v>
      </c>
      <c r="D400" s="56" t="s">
        <v>210</v>
      </c>
      <c r="E400" s="58" t="s">
        <v>996</v>
      </c>
      <c r="F400" s="56">
        <v>30</v>
      </c>
      <c r="G400" s="56" t="s">
        <v>1396</v>
      </c>
    </row>
    <row r="401" spans="1:7" x14ac:dyDescent="0.25">
      <c r="A401" s="56" t="s">
        <v>754</v>
      </c>
      <c r="B401" s="56" t="s">
        <v>754</v>
      </c>
      <c r="C401" s="56" t="s">
        <v>755</v>
      </c>
      <c r="D401" s="56" t="s">
        <v>210</v>
      </c>
      <c r="E401" s="58" t="s">
        <v>996</v>
      </c>
      <c r="F401" s="56">
        <v>30</v>
      </c>
      <c r="G401" s="56" t="s">
        <v>1397</v>
      </c>
    </row>
    <row r="402" spans="1:7" x14ac:dyDescent="0.25">
      <c r="A402" s="56" t="s">
        <v>756</v>
      </c>
      <c r="B402" s="56" t="s">
        <v>756</v>
      </c>
      <c r="C402" s="56" t="s">
        <v>757</v>
      </c>
      <c r="D402" s="56" t="s">
        <v>210</v>
      </c>
      <c r="E402" s="58" t="s">
        <v>996</v>
      </c>
      <c r="F402" s="56">
        <v>20</v>
      </c>
      <c r="G402" s="56" t="s">
        <v>1398</v>
      </c>
    </row>
    <row r="403" spans="1:7" x14ac:dyDescent="0.25">
      <c r="A403" s="56" t="s">
        <v>758</v>
      </c>
      <c r="B403" s="56" t="s">
        <v>758</v>
      </c>
      <c r="C403" s="56" t="s">
        <v>759</v>
      </c>
      <c r="D403" s="56" t="s">
        <v>210</v>
      </c>
      <c r="E403" s="58" t="s">
        <v>996</v>
      </c>
      <c r="F403" s="56">
        <v>30</v>
      </c>
      <c r="G403" s="56" t="s">
        <v>1399</v>
      </c>
    </row>
    <row r="404" spans="1:7" x14ac:dyDescent="0.25">
      <c r="A404" s="56" t="s">
        <v>760</v>
      </c>
      <c r="B404" s="56" t="s">
        <v>760</v>
      </c>
      <c r="C404" s="56" t="s">
        <v>761</v>
      </c>
      <c r="D404" s="56" t="s">
        <v>210</v>
      </c>
      <c r="E404" s="58" t="s">
        <v>996</v>
      </c>
      <c r="F404" s="56">
        <v>20</v>
      </c>
      <c r="G404" s="56" t="s">
        <v>1400</v>
      </c>
    </row>
    <row r="405" spans="1:7" x14ac:dyDescent="0.25">
      <c r="A405" s="56" t="s">
        <v>762</v>
      </c>
      <c r="B405" s="56" t="s">
        <v>762</v>
      </c>
      <c r="C405" s="56" t="s">
        <v>763</v>
      </c>
      <c r="D405" s="56" t="s">
        <v>591</v>
      </c>
      <c r="E405" s="58" t="s">
        <v>996</v>
      </c>
      <c r="F405" s="56">
        <v>20</v>
      </c>
      <c r="G405" s="56" t="s">
        <v>1401</v>
      </c>
    </row>
    <row r="406" spans="1:7" x14ac:dyDescent="0.25">
      <c r="A406" s="56" t="s">
        <v>764</v>
      </c>
      <c r="B406" s="56" t="s">
        <v>764</v>
      </c>
      <c r="C406" s="56" t="s">
        <v>765</v>
      </c>
      <c r="D406" s="56" t="s">
        <v>591</v>
      </c>
      <c r="E406" s="58" t="s">
        <v>996</v>
      </c>
      <c r="F406" s="56">
        <v>40</v>
      </c>
      <c r="G406" s="56" t="s">
        <v>1402</v>
      </c>
    </row>
    <row r="407" spans="1:7" x14ac:dyDescent="0.25">
      <c r="A407" s="56" t="s">
        <v>766</v>
      </c>
      <c r="B407" s="56" t="s">
        <v>766</v>
      </c>
      <c r="C407" s="56" t="s">
        <v>767</v>
      </c>
      <c r="D407" s="56" t="s">
        <v>591</v>
      </c>
      <c r="E407" s="58" t="s">
        <v>996</v>
      </c>
      <c r="F407" s="56">
        <v>200</v>
      </c>
      <c r="G407" s="56" t="s">
        <v>1403</v>
      </c>
    </row>
    <row r="408" spans="1:7" x14ac:dyDescent="0.25">
      <c r="A408" s="56" t="s">
        <v>768</v>
      </c>
      <c r="B408" s="56" t="s">
        <v>768</v>
      </c>
      <c r="C408" s="56" t="s">
        <v>769</v>
      </c>
      <c r="D408" s="56" t="s">
        <v>591</v>
      </c>
      <c r="E408" s="58" t="s">
        <v>996</v>
      </c>
      <c r="F408" s="56">
        <v>20</v>
      </c>
      <c r="G408" s="56" t="s">
        <v>1404</v>
      </c>
    </row>
    <row r="409" spans="1:7" x14ac:dyDescent="0.25">
      <c r="A409" s="56" t="s">
        <v>770</v>
      </c>
      <c r="B409" s="56" t="s">
        <v>770</v>
      </c>
      <c r="C409" s="56" t="s">
        <v>769</v>
      </c>
      <c r="D409" s="56" t="s">
        <v>591</v>
      </c>
      <c r="E409" s="58" t="s">
        <v>996</v>
      </c>
      <c r="F409" s="56">
        <v>20</v>
      </c>
      <c r="G409" s="56" t="s">
        <v>1405</v>
      </c>
    </row>
    <row r="410" spans="1:7" x14ac:dyDescent="0.25">
      <c r="A410" s="56" t="s">
        <v>771</v>
      </c>
      <c r="B410" s="56" t="s">
        <v>771</v>
      </c>
      <c r="C410" s="56" t="s">
        <v>772</v>
      </c>
      <c r="D410" s="56" t="s">
        <v>709</v>
      </c>
      <c r="E410" s="58" t="s">
        <v>996</v>
      </c>
      <c r="F410" s="56">
        <v>20</v>
      </c>
      <c r="G410" s="56" t="s">
        <v>1406</v>
      </c>
    </row>
    <row r="411" spans="1:7" x14ac:dyDescent="0.25">
      <c r="A411" s="56" t="s">
        <v>773</v>
      </c>
      <c r="B411" s="56" t="s">
        <v>773</v>
      </c>
      <c r="C411" s="56" t="s">
        <v>774</v>
      </c>
      <c r="D411" s="56" t="s">
        <v>709</v>
      </c>
      <c r="E411" s="58" t="s">
        <v>996</v>
      </c>
      <c r="F411" s="56">
        <v>20</v>
      </c>
      <c r="G411" s="56" t="s">
        <v>1407</v>
      </c>
    </row>
    <row r="412" spans="1:7" x14ac:dyDescent="0.25">
      <c r="A412" s="56" t="s">
        <v>775</v>
      </c>
      <c r="B412" s="56" t="s">
        <v>775</v>
      </c>
      <c r="C412" s="56" t="s">
        <v>776</v>
      </c>
      <c r="D412" s="56" t="s">
        <v>777</v>
      </c>
      <c r="E412" s="58" t="s">
        <v>996</v>
      </c>
      <c r="F412" s="56">
        <v>20</v>
      </c>
      <c r="G412" s="56" t="s">
        <v>1408</v>
      </c>
    </row>
    <row r="413" spans="1:7" x14ac:dyDescent="0.25">
      <c r="A413" s="56" t="s">
        <v>778</v>
      </c>
      <c r="B413" s="56" t="s">
        <v>778</v>
      </c>
      <c r="C413" s="56" t="s">
        <v>779</v>
      </c>
      <c r="D413" s="56" t="s">
        <v>777</v>
      </c>
      <c r="E413" s="58" t="s">
        <v>996</v>
      </c>
      <c r="F413" s="56">
        <v>20</v>
      </c>
      <c r="G413" s="56" t="s">
        <v>1409</v>
      </c>
    </row>
    <row r="414" spans="1:7" x14ac:dyDescent="0.25">
      <c r="A414" s="56" t="s">
        <v>780</v>
      </c>
      <c r="B414" s="56" t="s">
        <v>780</v>
      </c>
      <c r="C414" s="56" t="s">
        <v>781</v>
      </c>
      <c r="D414" s="56" t="s">
        <v>777</v>
      </c>
      <c r="E414" s="58" t="s">
        <v>996</v>
      </c>
      <c r="F414" s="56">
        <v>30</v>
      </c>
      <c r="G414" s="56" t="s">
        <v>1410</v>
      </c>
    </row>
    <row r="415" spans="1:7" x14ac:dyDescent="0.25">
      <c r="A415" s="56" t="s">
        <v>782</v>
      </c>
      <c r="B415" s="56" t="s">
        <v>782</v>
      </c>
      <c r="C415" s="56" t="s">
        <v>783</v>
      </c>
      <c r="D415" s="56" t="s">
        <v>784</v>
      </c>
      <c r="E415" s="58" t="s">
        <v>996</v>
      </c>
      <c r="F415" s="56">
        <v>30</v>
      </c>
      <c r="G415" s="56" t="s">
        <v>1411</v>
      </c>
    </row>
    <row r="416" spans="1:7" x14ac:dyDescent="0.25">
      <c r="A416" s="56" t="s">
        <v>785</v>
      </c>
      <c r="B416" s="56" t="s">
        <v>785</v>
      </c>
      <c r="C416" s="56" t="s">
        <v>786</v>
      </c>
      <c r="D416" s="56" t="s">
        <v>777</v>
      </c>
      <c r="E416" s="58" t="s">
        <v>996</v>
      </c>
      <c r="F416" s="56">
        <v>20</v>
      </c>
      <c r="G416" s="56" t="s">
        <v>1412</v>
      </c>
    </row>
    <row r="417" spans="1:7" x14ac:dyDescent="0.25">
      <c r="A417" s="56" t="s">
        <v>787</v>
      </c>
      <c r="B417" s="56" t="s">
        <v>787</v>
      </c>
      <c r="C417" s="56" t="s">
        <v>788</v>
      </c>
      <c r="D417" s="56" t="s">
        <v>192</v>
      </c>
      <c r="E417" s="58" t="s">
        <v>996</v>
      </c>
      <c r="F417" s="56">
        <v>20</v>
      </c>
      <c r="G417" s="56" t="s">
        <v>1413</v>
      </c>
    </row>
    <row r="418" spans="1:7" x14ac:dyDescent="0.25">
      <c r="A418" s="56" t="s">
        <v>789</v>
      </c>
      <c r="B418" s="56" t="s">
        <v>789</v>
      </c>
      <c r="C418" s="56" t="s">
        <v>790</v>
      </c>
      <c r="D418" s="56" t="s">
        <v>192</v>
      </c>
      <c r="E418" s="58" t="s">
        <v>996</v>
      </c>
      <c r="F418" s="56">
        <v>20</v>
      </c>
      <c r="G418" s="56" t="s">
        <v>1414</v>
      </c>
    </row>
    <row r="419" spans="1:7" x14ac:dyDescent="0.25">
      <c r="A419" s="56" t="s">
        <v>791</v>
      </c>
      <c r="B419" s="56" t="s">
        <v>791</v>
      </c>
      <c r="C419" s="56" t="s">
        <v>792</v>
      </c>
      <c r="D419" s="56" t="s">
        <v>192</v>
      </c>
      <c r="E419" s="58" t="s">
        <v>996</v>
      </c>
      <c r="F419" s="56">
        <v>30</v>
      </c>
      <c r="G419" s="56" t="s">
        <v>1415</v>
      </c>
    </row>
    <row r="420" spans="1:7" x14ac:dyDescent="0.25">
      <c r="A420" s="56" t="s">
        <v>793</v>
      </c>
      <c r="B420" s="56" t="s">
        <v>793</v>
      </c>
      <c r="C420" s="56" t="s">
        <v>794</v>
      </c>
      <c r="D420" s="56" t="s">
        <v>192</v>
      </c>
      <c r="E420" s="58" t="s">
        <v>996</v>
      </c>
      <c r="F420" s="56">
        <v>20</v>
      </c>
      <c r="G420" s="56" t="s">
        <v>1416</v>
      </c>
    </row>
    <row r="421" spans="1:7" x14ac:dyDescent="0.25">
      <c r="A421" s="56" t="s">
        <v>795</v>
      </c>
      <c r="B421" s="56" t="s">
        <v>795</v>
      </c>
      <c r="C421" s="56" t="s">
        <v>796</v>
      </c>
      <c r="D421" s="56" t="s">
        <v>192</v>
      </c>
      <c r="E421" s="58" t="s">
        <v>996</v>
      </c>
      <c r="F421" s="56">
        <v>20</v>
      </c>
      <c r="G421" s="56" t="s">
        <v>1417</v>
      </c>
    </row>
    <row r="422" spans="1:7" x14ac:dyDescent="0.25">
      <c r="A422" s="56" t="s">
        <v>797</v>
      </c>
      <c r="B422" s="56" t="s">
        <v>797</v>
      </c>
      <c r="C422" s="56" t="s">
        <v>798</v>
      </c>
      <c r="D422" s="56" t="s">
        <v>192</v>
      </c>
      <c r="E422" s="58" t="s">
        <v>996</v>
      </c>
      <c r="F422" s="56">
        <v>200</v>
      </c>
      <c r="G422" s="56" t="s">
        <v>1418</v>
      </c>
    </row>
    <row r="423" spans="1:7" x14ac:dyDescent="0.25">
      <c r="A423" s="56" t="s">
        <v>799</v>
      </c>
      <c r="B423" s="56" t="s">
        <v>799</v>
      </c>
      <c r="C423" s="56" t="s">
        <v>800</v>
      </c>
      <c r="D423" s="56" t="s">
        <v>195</v>
      </c>
      <c r="E423" s="58" t="s">
        <v>996</v>
      </c>
      <c r="F423" s="56">
        <v>20</v>
      </c>
      <c r="G423" s="56" t="s">
        <v>1419</v>
      </c>
    </row>
    <row r="424" spans="1:7" x14ac:dyDescent="0.25">
      <c r="A424" s="56" t="s">
        <v>801</v>
      </c>
      <c r="B424" s="56" t="s">
        <v>801</v>
      </c>
      <c r="C424" s="56" t="s">
        <v>802</v>
      </c>
      <c r="D424" s="56" t="s">
        <v>195</v>
      </c>
      <c r="E424" s="58" t="s">
        <v>996</v>
      </c>
      <c r="F424" s="56">
        <v>40</v>
      </c>
      <c r="G424" s="56" t="s">
        <v>1420</v>
      </c>
    </row>
    <row r="425" spans="1:7" x14ac:dyDescent="0.25">
      <c r="A425" s="56" t="s">
        <v>803</v>
      </c>
      <c r="B425" s="56" t="s">
        <v>803</v>
      </c>
      <c r="C425" s="56" t="s">
        <v>804</v>
      </c>
      <c r="D425" s="56" t="s">
        <v>628</v>
      </c>
      <c r="E425" s="58" t="s">
        <v>996</v>
      </c>
      <c r="F425" s="56">
        <v>30</v>
      </c>
      <c r="G425" s="56" t="s">
        <v>1421</v>
      </c>
    </row>
    <row r="426" spans="1:7" x14ac:dyDescent="0.25">
      <c r="A426" s="56" t="s">
        <v>805</v>
      </c>
      <c r="B426" s="56" t="s">
        <v>805</v>
      </c>
      <c r="C426" s="56" t="s">
        <v>806</v>
      </c>
      <c r="D426" s="56" t="s">
        <v>628</v>
      </c>
      <c r="E426" s="58" t="s">
        <v>996</v>
      </c>
      <c r="F426" s="56">
        <v>20</v>
      </c>
      <c r="G426" s="56" t="s">
        <v>1422</v>
      </c>
    </row>
    <row r="427" spans="1:7" x14ac:dyDescent="0.25">
      <c r="A427" s="56" t="s">
        <v>807</v>
      </c>
      <c r="B427" s="56" t="s">
        <v>807</v>
      </c>
      <c r="C427" s="56" t="s">
        <v>808</v>
      </c>
      <c r="D427" s="56" t="s">
        <v>630</v>
      </c>
      <c r="E427" s="58" t="s">
        <v>996</v>
      </c>
      <c r="F427" s="56">
        <v>20</v>
      </c>
      <c r="G427" s="56" t="s">
        <v>1423</v>
      </c>
    </row>
    <row r="428" spans="1:7" x14ac:dyDescent="0.25">
      <c r="A428" s="56" t="s">
        <v>809</v>
      </c>
      <c r="B428" s="56" t="s">
        <v>809</v>
      </c>
      <c r="C428" s="56" t="s">
        <v>810</v>
      </c>
      <c r="D428" s="56" t="s">
        <v>811</v>
      </c>
      <c r="E428" s="58" t="s">
        <v>996</v>
      </c>
      <c r="F428" s="56">
        <v>20</v>
      </c>
      <c r="G428" s="56" t="s">
        <v>1424</v>
      </c>
    </row>
    <row r="429" spans="1:7" x14ac:dyDescent="0.25">
      <c r="A429" s="56" t="s">
        <v>812</v>
      </c>
      <c r="B429" s="56" t="s">
        <v>812</v>
      </c>
      <c r="C429" s="56" t="s">
        <v>813</v>
      </c>
      <c r="D429" s="56" t="s">
        <v>649</v>
      </c>
      <c r="E429" s="58" t="s">
        <v>996</v>
      </c>
      <c r="F429" s="56">
        <v>20</v>
      </c>
      <c r="G429" s="56" t="s">
        <v>1425</v>
      </c>
    </row>
    <row r="430" spans="1:7" x14ac:dyDescent="0.25">
      <c r="A430" s="56" t="s">
        <v>814</v>
      </c>
      <c r="B430" s="56" t="s">
        <v>814</v>
      </c>
      <c r="C430" s="56" t="s">
        <v>815</v>
      </c>
      <c r="D430" s="56" t="s">
        <v>649</v>
      </c>
      <c r="E430" s="58" t="s">
        <v>996</v>
      </c>
      <c r="F430" s="56">
        <v>30</v>
      </c>
      <c r="G430" s="56" t="s">
        <v>1426</v>
      </c>
    </row>
    <row r="431" spans="1:7" x14ac:dyDescent="0.25">
      <c r="A431" s="56" t="s">
        <v>816</v>
      </c>
      <c r="B431" s="56" t="s">
        <v>816</v>
      </c>
      <c r="C431" s="56" t="s">
        <v>817</v>
      </c>
      <c r="D431" s="56" t="s">
        <v>649</v>
      </c>
      <c r="E431" s="58" t="s">
        <v>996</v>
      </c>
      <c r="F431" s="56">
        <v>20</v>
      </c>
      <c r="G431" s="56" t="s">
        <v>1427</v>
      </c>
    </row>
    <row r="432" spans="1:7" x14ac:dyDescent="0.25">
      <c r="A432" s="56" t="s">
        <v>818</v>
      </c>
      <c r="B432" s="56" t="s">
        <v>818</v>
      </c>
      <c r="C432" s="56" t="s">
        <v>819</v>
      </c>
      <c r="D432" s="56" t="s">
        <v>649</v>
      </c>
      <c r="E432" s="58" t="s">
        <v>996</v>
      </c>
      <c r="F432" s="56">
        <v>20</v>
      </c>
      <c r="G432" s="56" t="s">
        <v>1428</v>
      </c>
    </row>
    <row r="433" spans="1:7" x14ac:dyDescent="0.25">
      <c r="A433" s="56" t="s">
        <v>820</v>
      </c>
      <c r="B433" s="56" t="s">
        <v>820</v>
      </c>
      <c r="C433" s="56" t="s">
        <v>821</v>
      </c>
      <c r="D433" s="56" t="s">
        <v>649</v>
      </c>
      <c r="E433" s="58" t="s">
        <v>996</v>
      </c>
      <c r="F433" s="56">
        <v>30</v>
      </c>
      <c r="G433" s="56" t="s">
        <v>1429</v>
      </c>
    </row>
    <row r="434" spans="1:7" x14ac:dyDescent="0.25">
      <c r="A434" s="56" t="s">
        <v>822</v>
      </c>
      <c r="B434" s="56" t="s">
        <v>822</v>
      </c>
      <c r="C434" s="56" t="s">
        <v>823</v>
      </c>
      <c r="D434" s="56" t="s">
        <v>655</v>
      </c>
      <c r="E434" s="58" t="s">
        <v>996</v>
      </c>
      <c r="F434" s="56">
        <v>20</v>
      </c>
      <c r="G434" s="56" t="s">
        <v>1430</v>
      </c>
    </row>
    <row r="435" spans="1:7" x14ac:dyDescent="0.25">
      <c r="A435" s="56" t="s">
        <v>824</v>
      </c>
      <c r="B435" s="56" t="s">
        <v>824</v>
      </c>
      <c r="C435" s="56" t="s">
        <v>825</v>
      </c>
      <c r="D435" s="56" t="s">
        <v>655</v>
      </c>
      <c r="E435" s="58" t="s">
        <v>996</v>
      </c>
      <c r="F435" s="56">
        <v>20</v>
      </c>
      <c r="G435" s="56" t="s">
        <v>1431</v>
      </c>
    </row>
    <row r="436" spans="1:7" x14ac:dyDescent="0.25">
      <c r="A436" s="56" t="s">
        <v>826</v>
      </c>
      <c r="B436" s="56" t="s">
        <v>826</v>
      </c>
      <c r="C436" s="56" t="s">
        <v>827</v>
      </c>
      <c r="D436" s="56" t="s">
        <v>655</v>
      </c>
      <c r="E436" s="58" t="s">
        <v>996</v>
      </c>
      <c r="F436" s="56">
        <v>200</v>
      </c>
      <c r="G436" s="56" t="s">
        <v>1432</v>
      </c>
    </row>
    <row r="437" spans="1:7" x14ac:dyDescent="0.25">
      <c r="A437" s="56" t="s">
        <v>828</v>
      </c>
      <c r="B437" s="56" t="s">
        <v>828</v>
      </c>
      <c r="C437" s="56" t="s">
        <v>829</v>
      </c>
      <c r="D437" s="56" t="s">
        <v>655</v>
      </c>
      <c r="E437" s="58" t="s">
        <v>996</v>
      </c>
      <c r="F437" s="56">
        <v>20</v>
      </c>
      <c r="G437" s="56" t="s">
        <v>1433</v>
      </c>
    </row>
    <row r="438" spans="1:7" x14ac:dyDescent="0.25">
      <c r="A438" s="56" t="s">
        <v>830</v>
      </c>
      <c r="B438" s="56" t="s">
        <v>830</v>
      </c>
      <c r="C438" s="56" t="s">
        <v>831</v>
      </c>
      <c r="D438" s="56" t="s">
        <v>655</v>
      </c>
      <c r="E438" s="58" t="s">
        <v>996</v>
      </c>
      <c r="F438" s="56">
        <v>100</v>
      </c>
      <c r="G438" s="56" t="s">
        <v>1434</v>
      </c>
    </row>
    <row r="439" spans="1:7" x14ac:dyDescent="0.25">
      <c r="A439" s="56" t="s">
        <v>832</v>
      </c>
      <c r="B439" s="56" t="s">
        <v>832</v>
      </c>
      <c r="C439" s="56" t="s">
        <v>833</v>
      </c>
      <c r="D439" s="56" t="s">
        <v>834</v>
      </c>
      <c r="E439" s="58" t="s">
        <v>996</v>
      </c>
      <c r="F439" s="56">
        <v>100</v>
      </c>
      <c r="G439" s="56" t="s">
        <v>1435</v>
      </c>
    </row>
    <row r="440" spans="1:7" x14ac:dyDescent="0.25">
      <c r="A440" s="56" t="s">
        <v>835</v>
      </c>
      <c r="B440" s="56" t="s">
        <v>835</v>
      </c>
      <c r="C440" s="56" t="s">
        <v>836</v>
      </c>
      <c r="D440" s="56" t="s">
        <v>834</v>
      </c>
      <c r="E440" s="58" t="s">
        <v>996</v>
      </c>
      <c r="F440" s="56">
        <v>40</v>
      </c>
      <c r="G440" s="56" t="s">
        <v>1436</v>
      </c>
    </row>
    <row r="441" spans="1:7" x14ac:dyDescent="0.25">
      <c r="A441" s="56" t="s">
        <v>837</v>
      </c>
      <c r="B441" s="56" t="s">
        <v>837</v>
      </c>
      <c r="C441" s="56" t="s">
        <v>838</v>
      </c>
      <c r="D441" s="56" t="s">
        <v>834</v>
      </c>
      <c r="E441" s="58" t="s">
        <v>996</v>
      </c>
      <c r="F441" s="56">
        <v>30</v>
      </c>
      <c r="G441" s="56" t="s">
        <v>1437</v>
      </c>
    </row>
    <row r="442" spans="1:7" x14ac:dyDescent="0.25">
      <c r="A442" s="56" t="s">
        <v>839</v>
      </c>
      <c r="B442" s="56" t="s">
        <v>839</v>
      </c>
      <c r="C442" s="56" t="s">
        <v>840</v>
      </c>
      <c r="D442" s="56" t="s">
        <v>834</v>
      </c>
      <c r="E442" s="58" t="s">
        <v>996</v>
      </c>
      <c r="F442" s="56">
        <v>20</v>
      </c>
      <c r="G442" s="56" t="s">
        <v>1438</v>
      </c>
    </row>
    <row r="443" spans="1:7" x14ac:dyDescent="0.25">
      <c r="A443" s="56" t="s">
        <v>841</v>
      </c>
      <c r="B443" s="56" t="s">
        <v>841</v>
      </c>
      <c r="C443" s="56" t="s">
        <v>842</v>
      </c>
      <c r="D443" s="56" t="s">
        <v>834</v>
      </c>
      <c r="E443" s="58" t="s">
        <v>996</v>
      </c>
      <c r="F443" s="56">
        <v>20</v>
      </c>
      <c r="G443" s="56" t="s">
        <v>1439</v>
      </c>
    </row>
    <row r="444" spans="1:7" x14ac:dyDescent="0.25">
      <c r="A444" s="57" t="s">
        <v>843</v>
      </c>
      <c r="B444" s="57" t="s">
        <v>843</v>
      </c>
      <c r="C444" s="57" t="s">
        <v>844</v>
      </c>
      <c r="D444" s="57" t="s">
        <v>845</v>
      </c>
      <c r="E444" s="57"/>
      <c r="F444" s="57" t="s">
        <v>237</v>
      </c>
      <c r="G444" s="56" t="e">
        <v>#N/A</v>
      </c>
    </row>
    <row r="445" spans="1:7" x14ac:dyDescent="0.25">
      <c r="A445" s="56" t="s">
        <v>846</v>
      </c>
      <c r="B445" s="56" t="s">
        <v>846</v>
      </c>
      <c r="C445" s="56" t="s">
        <v>956</v>
      </c>
      <c r="D445" s="56" t="s">
        <v>239</v>
      </c>
      <c r="E445" s="56" t="s">
        <v>997</v>
      </c>
      <c r="F445" s="56">
        <v>100</v>
      </c>
      <c r="G445" s="56" t="s">
        <v>1440</v>
      </c>
    </row>
    <row r="446" spans="1:7" x14ac:dyDescent="0.25">
      <c r="A446" s="56" t="s">
        <v>848</v>
      </c>
      <c r="B446" s="56" t="s">
        <v>848</v>
      </c>
      <c r="C446" s="56" t="s">
        <v>847</v>
      </c>
      <c r="D446" s="56" t="s">
        <v>239</v>
      </c>
      <c r="E446" s="56" t="s">
        <v>997</v>
      </c>
      <c r="F446" s="56">
        <v>50</v>
      </c>
      <c r="G446" s="56" t="s">
        <v>1441</v>
      </c>
    </row>
    <row r="447" spans="1:7" x14ac:dyDescent="0.25">
      <c r="A447" s="56" t="s">
        <v>849</v>
      </c>
      <c r="B447" s="56" t="s">
        <v>849</v>
      </c>
      <c r="C447" s="56" t="s">
        <v>847</v>
      </c>
      <c r="D447" s="56" t="s">
        <v>239</v>
      </c>
      <c r="E447" s="56" t="s">
        <v>997</v>
      </c>
      <c r="F447" s="56">
        <v>30</v>
      </c>
      <c r="G447" s="56" t="s">
        <v>1442</v>
      </c>
    </row>
    <row r="448" spans="1:7" x14ac:dyDescent="0.25">
      <c r="A448" s="56" t="s">
        <v>850</v>
      </c>
      <c r="B448" s="56" t="s">
        <v>850</v>
      </c>
      <c r="C448" s="56" t="s">
        <v>847</v>
      </c>
      <c r="D448" s="56" t="s">
        <v>239</v>
      </c>
      <c r="E448" s="56" t="s">
        <v>997</v>
      </c>
      <c r="F448" s="56">
        <v>20</v>
      </c>
      <c r="G448" s="56" t="s">
        <v>1443</v>
      </c>
    </row>
    <row r="449" spans="1:7" x14ac:dyDescent="0.25">
      <c r="A449" s="56" t="s">
        <v>851</v>
      </c>
      <c r="B449" s="56" t="s">
        <v>851</v>
      </c>
      <c r="C449" s="56" t="s">
        <v>847</v>
      </c>
      <c r="D449" s="56" t="s">
        <v>239</v>
      </c>
      <c r="E449" s="56" t="s">
        <v>997</v>
      </c>
      <c r="F449" s="56">
        <v>200</v>
      </c>
      <c r="G449" s="56" t="s">
        <v>1444</v>
      </c>
    </row>
    <row r="450" spans="1:7" x14ac:dyDescent="0.25">
      <c r="A450" s="56" t="s">
        <v>852</v>
      </c>
      <c r="B450" s="56" t="s">
        <v>852</v>
      </c>
      <c r="C450" s="56" t="s">
        <v>847</v>
      </c>
      <c r="D450" s="56" t="s">
        <v>239</v>
      </c>
      <c r="E450" s="56" t="s">
        <v>997</v>
      </c>
      <c r="F450" s="56">
        <v>20</v>
      </c>
      <c r="G450" s="56" t="s">
        <v>1445</v>
      </c>
    </row>
    <row r="451" spans="1:7" x14ac:dyDescent="0.25">
      <c r="A451" s="56" t="s">
        <v>853</v>
      </c>
      <c r="B451" s="56" t="s">
        <v>853</v>
      </c>
      <c r="C451" s="56" t="s">
        <v>847</v>
      </c>
      <c r="D451" s="56" t="s">
        <v>239</v>
      </c>
      <c r="E451" s="56" t="s">
        <v>997</v>
      </c>
      <c r="F451" s="56">
        <v>30</v>
      </c>
      <c r="G451" s="56" t="s">
        <v>1446</v>
      </c>
    </row>
    <row r="452" spans="1:7" x14ac:dyDescent="0.25">
      <c r="A452" s="56" t="s">
        <v>854</v>
      </c>
      <c r="B452" s="56" t="s">
        <v>854</v>
      </c>
      <c r="C452" s="56" t="s">
        <v>847</v>
      </c>
      <c r="D452" s="56" t="s">
        <v>239</v>
      </c>
      <c r="E452" s="56" t="s">
        <v>997</v>
      </c>
      <c r="F452" s="56">
        <v>40</v>
      </c>
      <c r="G452" s="56" t="s">
        <v>1447</v>
      </c>
    </row>
    <row r="453" spans="1:7" x14ac:dyDescent="0.25">
      <c r="A453" s="56" t="s">
        <v>855</v>
      </c>
      <c r="B453" s="56" t="s">
        <v>855</v>
      </c>
      <c r="C453" s="56" t="s">
        <v>856</v>
      </c>
      <c r="D453" s="56" t="s">
        <v>239</v>
      </c>
      <c r="E453" s="56" t="s">
        <v>997</v>
      </c>
      <c r="F453" s="56">
        <v>40</v>
      </c>
      <c r="G453" s="56" t="s">
        <v>1448</v>
      </c>
    </row>
    <row r="454" spans="1:7" x14ac:dyDescent="0.25">
      <c r="A454" s="56" t="s">
        <v>857</v>
      </c>
      <c r="B454" s="56" t="s">
        <v>857</v>
      </c>
      <c r="C454" s="56" t="s">
        <v>858</v>
      </c>
      <c r="D454" s="56" t="s">
        <v>239</v>
      </c>
      <c r="E454" s="56" t="s">
        <v>997</v>
      </c>
      <c r="F454" s="56">
        <v>20</v>
      </c>
      <c r="G454" s="56" t="s">
        <v>1449</v>
      </c>
    </row>
    <row r="455" spans="1:7" x14ac:dyDescent="0.25">
      <c r="A455" s="56" t="s">
        <v>859</v>
      </c>
      <c r="B455" s="56" t="s">
        <v>859</v>
      </c>
      <c r="C455" s="56" t="s">
        <v>858</v>
      </c>
      <c r="D455" s="56" t="s">
        <v>239</v>
      </c>
      <c r="E455" s="56" t="s">
        <v>997</v>
      </c>
      <c r="F455" s="56">
        <v>100</v>
      </c>
      <c r="G455" s="56" t="s">
        <v>1450</v>
      </c>
    </row>
    <row r="456" spans="1:7" x14ac:dyDescent="0.25">
      <c r="A456" s="56" t="s">
        <v>860</v>
      </c>
      <c r="B456" s="56" t="s">
        <v>860</v>
      </c>
      <c r="C456" s="56" t="s">
        <v>858</v>
      </c>
      <c r="D456" s="56" t="s">
        <v>861</v>
      </c>
      <c r="E456" s="56" t="s">
        <v>997</v>
      </c>
      <c r="F456" s="56">
        <v>50</v>
      </c>
      <c r="G456" s="56" t="s">
        <v>1451</v>
      </c>
    </row>
    <row r="457" spans="1:7" x14ac:dyDescent="0.25">
      <c r="A457" s="56" t="s">
        <v>862</v>
      </c>
      <c r="B457" s="56" t="s">
        <v>862</v>
      </c>
      <c r="C457" s="56" t="s">
        <v>858</v>
      </c>
      <c r="D457" s="56" t="s">
        <v>863</v>
      </c>
      <c r="E457" s="56" t="s">
        <v>997</v>
      </c>
      <c r="F457" s="56">
        <v>40</v>
      </c>
      <c r="G457" s="56" t="s">
        <v>1452</v>
      </c>
    </row>
    <row r="458" spans="1:7" x14ac:dyDescent="0.25">
      <c r="A458" s="56" t="s">
        <v>864</v>
      </c>
      <c r="B458" s="56" t="s">
        <v>864</v>
      </c>
      <c r="C458" s="56" t="s">
        <v>858</v>
      </c>
      <c r="D458" s="56" t="s">
        <v>865</v>
      </c>
      <c r="E458" s="56" t="s">
        <v>997</v>
      </c>
      <c r="F458" s="56">
        <v>30</v>
      </c>
      <c r="G458" s="56" t="s">
        <v>1453</v>
      </c>
    </row>
    <row r="459" spans="1:7" x14ac:dyDescent="0.25">
      <c r="A459" s="56" t="s">
        <v>866</v>
      </c>
      <c r="B459" s="56" t="s">
        <v>866</v>
      </c>
      <c r="C459" s="56" t="s">
        <v>858</v>
      </c>
      <c r="D459" s="56" t="s">
        <v>867</v>
      </c>
      <c r="E459" s="56" t="s">
        <v>997</v>
      </c>
      <c r="F459" s="56">
        <v>20</v>
      </c>
      <c r="G459" s="56" t="s">
        <v>1454</v>
      </c>
    </row>
    <row r="460" spans="1:7" x14ac:dyDescent="0.25">
      <c r="A460" s="56" t="s">
        <v>868</v>
      </c>
      <c r="B460" s="56" t="s">
        <v>868</v>
      </c>
      <c r="C460" s="56" t="s">
        <v>858</v>
      </c>
      <c r="D460" s="56" t="s">
        <v>869</v>
      </c>
      <c r="E460" s="56" t="s">
        <v>997</v>
      </c>
      <c r="F460" s="56">
        <v>30</v>
      </c>
      <c r="G460" s="56" t="s">
        <v>1455</v>
      </c>
    </row>
    <row r="461" spans="1:7" x14ac:dyDescent="0.25">
      <c r="A461" s="56" t="s">
        <v>870</v>
      </c>
      <c r="B461" s="56" t="s">
        <v>870</v>
      </c>
      <c r="C461" s="56" t="s">
        <v>858</v>
      </c>
      <c r="D461" s="56" t="s">
        <v>871</v>
      </c>
      <c r="E461" s="56" t="s">
        <v>997</v>
      </c>
      <c r="F461" s="56">
        <v>40</v>
      </c>
      <c r="G461" s="56" t="s">
        <v>1456</v>
      </c>
    </row>
    <row r="462" spans="1:7" x14ac:dyDescent="0.25">
      <c r="A462" s="56" t="s">
        <v>872</v>
      </c>
      <c r="B462" s="56" t="s">
        <v>872</v>
      </c>
      <c r="C462" s="56" t="s">
        <v>858</v>
      </c>
      <c r="D462" s="56" t="s">
        <v>873</v>
      </c>
      <c r="E462" s="56" t="s">
        <v>997</v>
      </c>
      <c r="F462" s="56">
        <v>30</v>
      </c>
      <c r="G462" s="56" t="s">
        <v>1457</v>
      </c>
    </row>
    <row r="463" spans="1:7" x14ac:dyDescent="0.25">
      <c r="A463" s="56" t="s">
        <v>874</v>
      </c>
      <c r="B463" s="56" t="s">
        <v>874</v>
      </c>
      <c r="C463" s="56" t="s">
        <v>858</v>
      </c>
      <c r="D463" s="56" t="s">
        <v>875</v>
      </c>
      <c r="E463" s="56" t="s">
        <v>997</v>
      </c>
      <c r="F463" s="56">
        <v>50</v>
      </c>
      <c r="G463" s="56" t="s">
        <v>1458</v>
      </c>
    </row>
    <row r="464" spans="1:7" x14ac:dyDescent="0.25">
      <c r="A464" s="56" t="s">
        <v>876</v>
      </c>
      <c r="B464" s="56" t="s">
        <v>876</v>
      </c>
      <c r="C464" s="56" t="s">
        <v>858</v>
      </c>
      <c r="D464" s="56" t="s">
        <v>239</v>
      </c>
      <c r="E464" s="56" t="s">
        <v>997</v>
      </c>
      <c r="F464" s="56">
        <v>50</v>
      </c>
      <c r="G464" s="56" t="s">
        <v>1459</v>
      </c>
    </row>
    <row r="465" spans="1:7" x14ac:dyDescent="0.25">
      <c r="A465" s="56" t="s">
        <v>877</v>
      </c>
      <c r="B465" s="56" t="s">
        <v>877</v>
      </c>
      <c r="C465" s="56" t="s">
        <v>858</v>
      </c>
      <c r="D465" s="56" t="s">
        <v>239</v>
      </c>
      <c r="E465" s="56" t="s">
        <v>997</v>
      </c>
      <c r="F465" s="56">
        <v>20</v>
      </c>
      <c r="G465" s="56" t="s">
        <v>1460</v>
      </c>
    </row>
    <row r="466" spans="1:7" x14ac:dyDescent="0.25">
      <c r="A466" s="56" t="s">
        <v>878</v>
      </c>
      <c r="B466" s="56" t="s">
        <v>878</v>
      </c>
      <c r="C466" s="56" t="s">
        <v>858</v>
      </c>
      <c r="D466" s="56" t="s">
        <v>239</v>
      </c>
      <c r="E466" s="56" t="s">
        <v>997</v>
      </c>
      <c r="F466" s="56">
        <v>200</v>
      </c>
      <c r="G466" s="56" t="s">
        <v>1461</v>
      </c>
    </row>
    <row r="467" spans="1:7" x14ac:dyDescent="0.25">
      <c r="A467" s="56" t="s">
        <v>879</v>
      </c>
      <c r="B467" s="56" t="s">
        <v>879</v>
      </c>
      <c r="C467" s="56" t="s">
        <v>858</v>
      </c>
      <c r="D467" s="56" t="s">
        <v>239</v>
      </c>
      <c r="E467" s="56" t="s">
        <v>997</v>
      </c>
      <c r="F467" s="56">
        <v>100</v>
      </c>
      <c r="G467" s="56" t="s">
        <v>1462</v>
      </c>
    </row>
    <row r="468" spans="1:7" x14ac:dyDescent="0.25">
      <c r="A468" s="56" t="s">
        <v>880</v>
      </c>
      <c r="B468" s="56" t="s">
        <v>880</v>
      </c>
      <c r="C468" s="56" t="s">
        <v>858</v>
      </c>
      <c r="D468" s="56" t="s">
        <v>239</v>
      </c>
      <c r="E468" s="56" t="s">
        <v>997</v>
      </c>
      <c r="F468" s="56">
        <v>50</v>
      </c>
      <c r="G468" s="56" t="s">
        <v>1463</v>
      </c>
    </row>
    <row r="469" spans="1:7" x14ac:dyDescent="0.25">
      <c r="A469" s="56" t="s">
        <v>881</v>
      </c>
      <c r="B469" s="56" t="s">
        <v>881</v>
      </c>
      <c r="C469" s="56" t="s">
        <v>858</v>
      </c>
      <c r="D469" s="56" t="s">
        <v>239</v>
      </c>
      <c r="E469" s="56" t="s">
        <v>997</v>
      </c>
      <c r="F469" s="56">
        <v>30</v>
      </c>
      <c r="G469" s="56" t="s">
        <v>1464</v>
      </c>
    </row>
    <row r="470" spans="1:7" x14ac:dyDescent="0.25">
      <c r="A470" s="56" t="s">
        <v>882</v>
      </c>
      <c r="B470" s="56" t="s">
        <v>882</v>
      </c>
      <c r="C470" s="56" t="s">
        <v>858</v>
      </c>
      <c r="D470" s="56" t="s">
        <v>239</v>
      </c>
      <c r="E470" s="56" t="s">
        <v>997</v>
      </c>
      <c r="F470" s="56">
        <v>40</v>
      </c>
      <c r="G470" s="56" t="s">
        <v>1465</v>
      </c>
    </row>
    <row r="471" spans="1:7" x14ac:dyDescent="0.25">
      <c r="A471" s="56" t="s">
        <v>883</v>
      </c>
      <c r="B471" s="56" t="s">
        <v>883</v>
      </c>
      <c r="C471" s="56" t="s">
        <v>858</v>
      </c>
      <c r="D471" s="56" t="s">
        <v>239</v>
      </c>
      <c r="E471" s="56" t="s">
        <v>997</v>
      </c>
      <c r="F471" s="56">
        <v>50</v>
      </c>
      <c r="G471" s="56" t="s">
        <v>1466</v>
      </c>
    </row>
    <row r="472" spans="1:7" x14ac:dyDescent="0.25">
      <c r="A472" s="56" t="s">
        <v>884</v>
      </c>
      <c r="B472" s="56" t="s">
        <v>884</v>
      </c>
      <c r="C472" s="56" t="s">
        <v>858</v>
      </c>
      <c r="D472" s="56" t="s">
        <v>239</v>
      </c>
      <c r="E472" s="56" t="s">
        <v>997</v>
      </c>
      <c r="F472" s="56">
        <v>30</v>
      </c>
      <c r="G472" s="56" t="s">
        <v>1467</v>
      </c>
    </row>
    <row r="473" spans="1:7" x14ac:dyDescent="0.25">
      <c r="A473" s="56" t="s">
        <v>885</v>
      </c>
      <c r="B473" s="56" t="s">
        <v>885</v>
      </c>
      <c r="C473" s="56" t="s">
        <v>858</v>
      </c>
      <c r="D473" s="56" t="s">
        <v>886</v>
      </c>
      <c r="E473" s="56" t="s">
        <v>997</v>
      </c>
      <c r="F473" s="56">
        <v>30</v>
      </c>
      <c r="G473" s="56" t="s">
        <v>1468</v>
      </c>
    </row>
    <row r="474" spans="1:7" x14ac:dyDescent="0.25">
      <c r="A474" s="56" t="s">
        <v>887</v>
      </c>
      <c r="B474" s="56" t="s">
        <v>887</v>
      </c>
      <c r="C474" s="56" t="s">
        <v>858</v>
      </c>
      <c r="D474" s="56" t="s">
        <v>239</v>
      </c>
      <c r="E474" s="56" t="s">
        <v>997</v>
      </c>
      <c r="F474" s="56">
        <v>50</v>
      </c>
      <c r="G474" s="56" t="s">
        <v>1469</v>
      </c>
    </row>
    <row r="475" spans="1:7" x14ac:dyDescent="0.25">
      <c r="A475" s="56" t="s">
        <v>888</v>
      </c>
      <c r="B475" s="56" t="s">
        <v>888</v>
      </c>
      <c r="C475" s="56" t="s">
        <v>858</v>
      </c>
      <c r="D475" s="56" t="s">
        <v>889</v>
      </c>
      <c r="E475" s="56" t="s">
        <v>997</v>
      </c>
      <c r="F475" s="56">
        <v>20</v>
      </c>
      <c r="G475" s="56" t="s">
        <v>1470</v>
      </c>
    </row>
    <row r="476" spans="1:7" x14ac:dyDescent="0.25">
      <c r="A476" s="56" t="s">
        <v>890</v>
      </c>
      <c r="B476" s="56" t="s">
        <v>890</v>
      </c>
      <c r="C476" s="56" t="s">
        <v>891</v>
      </c>
      <c r="D476" s="56" t="s">
        <v>239</v>
      </c>
      <c r="E476" s="56" t="s">
        <v>997</v>
      </c>
      <c r="F476" s="56">
        <v>30</v>
      </c>
      <c r="G476" s="56" t="s">
        <v>1471</v>
      </c>
    </row>
    <row r="477" spans="1:7" x14ac:dyDescent="0.25">
      <c r="A477" s="56" t="s">
        <v>892</v>
      </c>
      <c r="B477" s="56" t="s">
        <v>892</v>
      </c>
      <c r="C477" s="56" t="s">
        <v>891</v>
      </c>
      <c r="D477" s="56" t="s">
        <v>893</v>
      </c>
      <c r="E477" s="56" t="s">
        <v>997</v>
      </c>
      <c r="F477" s="56">
        <v>50</v>
      </c>
      <c r="G477" s="56" t="s">
        <v>1472</v>
      </c>
    </row>
    <row r="478" spans="1:7" x14ac:dyDescent="0.25">
      <c r="A478" s="56" t="s">
        <v>894</v>
      </c>
      <c r="B478" s="56" t="s">
        <v>894</v>
      </c>
      <c r="C478" s="56" t="s">
        <v>891</v>
      </c>
      <c r="D478" s="56" t="s">
        <v>895</v>
      </c>
      <c r="E478" s="56" t="s">
        <v>997</v>
      </c>
      <c r="F478" s="56">
        <v>200</v>
      </c>
      <c r="G478" s="56" t="s">
        <v>1473</v>
      </c>
    </row>
    <row r="479" spans="1:7" x14ac:dyDescent="0.25">
      <c r="A479" s="56" t="s">
        <v>896</v>
      </c>
      <c r="B479" s="56" t="s">
        <v>896</v>
      </c>
      <c r="C479" s="56" t="s">
        <v>891</v>
      </c>
      <c r="D479" s="56" t="s">
        <v>897</v>
      </c>
      <c r="E479" s="56" t="s">
        <v>997</v>
      </c>
      <c r="F479" s="56">
        <v>30</v>
      </c>
      <c r="G479" s="56" t="s">
        <v>1474</v>
      </c>
    </row>
    <row r="480" spans="1:7" x14ac:dyDescent="0.25">
      <c r="A480" s="56" t="s">
        <v>898</v>
      </c>
      <c r="B480" s="56" t="s">
        <v>898</v>
      </c>
      <c r="C480" s="56" t="s">
        <v>891</v>
      </c>
      <c r="D480" s="56" t="s">
        <v>899</v>
      </c>
      <c r="E480" s="56" t="s">
        <v>997</v>
      </c>
      <c r="F480" s="56">
        <v>200</v>
      </c>
      <c r="G480" s="56" t="s">
        <v>1475</v>
      </c>
    </row>
    <row r="481" spans="1:7" x14ac:dyDescent="0.25">
      <c r="A481" s="56" t="s">
        <v>900</v>
      </c>
      <c r="B481" s="56" t="s">
        <v>900</v>
      </c>
      <c r="C481" s="56" t="s">
        <v>891</v>
      </c>
      <c r="D481" s="56" t="s">
        <v>901</v>
      </c>
      <c r="E481" s="56" t="s">
        <v>997</v>
      </c>
      <c r="F481" s="56">
        <v>50</v>
      </c>
      <c r="G481" s="56" t="s">
        <v>1476</v>
      </c>
    </row>
    <row r="482" spans="1:7" x14ac:dyDescent="0.25">
      <c r="A482" s="56" t="s">
        <v>902</v>
      </c>
      <c r="B482" s="56" t="s">
        <v>902</v>
      </c>
      <c r="C482" s="56" t="s">
        <v>891</v>
      </c>
      <c r="D482" s="56" t="s">
        <v>903</v>
      </c>
      <c r="E482" s="56" t="s">
        <v>997</v>
      </c>
      <c r="F482" s="56">
        <v>50</v>
      </c>
      <c r="G482" s="56" t="s">
        <v>1477</v>
      </c>
    </row>
    <row r="483" spans="1:7" x14ac:dyDescent="0.25">
      <c r="A483" s="56" t="s">
        <v>904</v>
      </c>
      <c r="B483" s="56" t="s">
        <v>904</v>
      </c>
      <c r="C483" s="56" t="s">
        <v>891</v>
      </c>
      <c r="D483" s="56" t="s">
        <v>905</v>
      </c>
      <c r="E483" s="56" t="s">
        <v>997</v>
      </c>
      <c r="F483" s="56">
        <v>20</v>
      </c>
      <c r="G483" s="56" t="s">
        <v>1478</v>
      </c>
    </row>
    <row r="484" spans="1:7" x14ac:dyDescent="0.25">
      <c r="A484" s="56" t="s">
        <v>906</v>
      </c>
      <c r="B484" s="56" t="s">
        <v>906</v>
      </c>
      <c r="C484" s="56" t="s">
        <v>891</v>
      </c>
      <c r="D484" s="56" t="s">
        <v>239</v>
      </c>
      <c r="E484" s="56" t="s">
        <v>997</v>
      </c>
      <c r="F484" s="56">
        <v>40</v>
      </c>
      <c r="G484" s="56" t="s">
        <v>1479</v>
      </c>
    </row>
    <row r="485" spans="1:7" x14ac:dyDescent="0.25">
      <c r="A485" s="56" t="s">
        <v>907</v>
      </c>
      <c r="B485" s="56" t="s">
        <v>907</v>
      </c>
      <c r="C485" s="56" t="s">
        <v>908</v>
      </c>
      <c r="D485" s="56" t="s">
        <v>909</v>
      </c>
      <c r="E485" s="56" t="s">
        <v>997</v>
      </c>
      <c r="F485" s="56">
        <v>100</v>
      </c>
      <c r="G485" s="56" t="s">
        <v>1480</v>
      </c>
    </row>
    <row r="486" spans="1:7" x14ac:dyDescent="0.25">
      <c r="A486" s="56" t="s">
        <v>910</v>
      </c>
      <c r="B486" s="56" t="s">
        <v>910</v>
      </c>
      <c r="C486" s="56" t="s">
        <v>908</v>
      </c>
      <c r="D486" s="56" t="s">
        <v>239</v>
      </c>
      <c r="E486" s="56" t="s">
        <v>997</v>
      </c>
      <c r="F486" s="56">
        <v>30</v>
      </c>
      <c r="G486" s="56" t="s">
        <v>1481</v>
      </c>
    </row>
    <row r="487" spans="1:7" x14ac:dyDescent="0.25">
      <c r="A487" s="56" t="s">
        <v>911</v>
      </c>
      <c r="B487" s="56" t="s">
        <v>911</v>
      </c>
      <c r="C487" s="56" t="s">
        <v>908</v>
      </c>
      <c r="D487" s="56" t="s">
        <v>912</v>
      </c>
      <c r="E487" s="56" t="s">
        <v>997</v>
      </c>
      <c r="F487" s="56">
        <v>30</v>
      </c>
      <c r="G487" s="56" t="s">
        <v>1482</v>
      </c>
    </row>
    <row r="488" spans="1:7" x14ac:dyDescent="0.25">
      <c r="A488" s="56" t="s">
        <v>913</v>
      </c>
      <c r="B488" s="56" t="s">
        <v>913</v>
      </c>
      <c r="C488" s="56" t="s">
        <v>908</v>
      </c>
      <c r="D488" s="56" t="s">
        <v>914</v>
      </c>
      <c r="E488" s="56" t="s">
        <v>997</v>
      </c>
      <c r="F488" s="56">
        <v>100</v>
      </c>
      <c r="G488" s="56" t="s">
        <v>1483</v>
      </c>
    </row>
    <row r="489" spans="1:7" x14ac:dyDescent="0.25">
      <c r="A489" s="56" t="s">
        <v>915</v>
      </c>
      <c r="B489" s="56" t="s">
        <v>915</v>
      </c>
      <c r="C489" s="56" t="s">
        <v>908</v>
      </c>
      <c r="D489" s="56" t="s">
        <v>239</v>
      </c>
      <c r="E489" s="56" t="s">
        <v>997</v>
      </c>
      <c r="F489" s="56">
        <v>50</v>
      </c>
      <c r="G489" s="56" t="s">
        <v>1484</v>
      </c>
    </row>
    <row r="490" spans="1:7" x14ac:dyDescent="0.25">
      <c r="A490" s="56" t="s">
        <v>916</v>
      </c>
      <c r="B490" s="56" t="s">
        <v>916</v>
      </c>
      <c r="C490" s="56" t="s">
        <v>908</v>
      </c>
      <c r="D490" s="56" t="s">
        <v>917</v>
      </c>
      <c r="E490" s="56" t="s">
        <v>997</v>
      </c>
      <c r="F490" s="56">
        <v>30</v>
      </c>
      <c r="G490" s="56" t="s">
        <v>1485</v>
      </c>
    </row>
    <row r="491" spans="1:7" x14ac:dyDescent="0.25">
      <c r="A491" s="56" t="s">
        <v>918</v>
      </c>
      <c r="B491" s="56" t="s">
        <v>918</v>
      </c>
      <c r="C491" s="56" t="s">
        <v>908</v>
      </c>
      <c r="D491" s="56" t="s">
        <v>919</v>
      </c>
      <c r="E491" s="56" t="s">
        <v>997</v>
      </c>
      <c r="F491" s="56">
        <v>20</v>
      </c>
      <c r="G491" s="56" t="s">
        <v>1486</v>
      </c>
    </row>
    <row r="492" spans="1:7" x14ac:dyDescent="0.25">
      <c r="A492" s="56" t="s">
        <v>920</v>
      </c>
      <c r="B492" s="56" t="s">
        <v>920</v>
      </c>
      <c r="C492" s="56" t="s">
        <v>908</v>
      </c>
      <c r="D492" s="56" t="s">
        <v>921</v>
      </c>
      <c r="E492" s="56" t="s">
        <v>997</v>
      </c>
      <c r="F492" s="56">
        <v>100</v>
      </c>
      <c r="G492" s="56" t="s">
        <v>1487</v>
      </c>
    </row>
    <row r="493" spans="1:7" x14ac:dyDescent="0.25">
      <c r="A493" s="56" t="s">
        <v>922</v>
      </c>
      <c r="B493" s="56" t="s">
        <v>922</v>
      </c>
      <c r="C493" s="56" t="s">
        <v>908</v>
      </c>
      <c r="D493" s="56" t="s">
        <v>923</v>
      </c>
      <c r="E493" s="56" t="s">
        <v>997</v>
      </c>
      <c r="F493" s="56">
        <v>100</v>
      </c>
      <c r="G493" s="56" t="s">
        <v>1488</v>
      </c>
    </row>
    <row r="494" spans="1:7" x14ac:dyDescent="0.25">
      <c r="A494" s="56" t="s">
        <v>924</v>
      </c>
      <c r="B494" s="56" t="s">
        <v>924</v>
      </c>
      <c r="C494" s="56" t="s">
        <v>908</v>
      </c>
      <c r="D494" s="56" t="s">
        <v>925</v>
      </c>
      <c r="E494" s="56" t="s">
        <v>997</v>
      </c>
      <c r="F494" s="56">
        <v>30</v>
      </c>
      <c r="G494" s="56" t="s">
        <v>1489</v>
      </c>
    </row>
    <row r="495" spans="1:7" x14ac:dyDescent="0.25">
      <c r="A495" s="56" t="s">
        <v>926</v>
      </c>
      <c r="B495" s="56" t="s">
        <v>926</v>
      </c>
      <c r="C495" s="56" t="s">
        <v>908</v>
      </c>
      <c r="D495" s="56" t="s">
        <v>927</v>
      </c>
      <c r="E495" s="56" t="s">
        <v>997</v>
      </c>
      <c r="F495" s="56">
        <v>30</v>
      </c>
      <c r="G495" s="56" t="s">
        <v>1490</v>
      </c>
    </row>
    <row r="496" spans="1:7" x14ac:dyDescent="0.25">
      <c r="A496" s="56" t="s">
        <v>928</v>
      </c>
      <c r="B496" s="56" t="s">
        <v>928</v>
      </c>
      <c r="C496" s="56" t="s">
        <v>929</v>
      </c>
      <c r="D496" s="56" t="s">
        <v>930</v>
      </c>
      <c r="E496" s="56" t="s">
        <v>997</v>
      </c>
      <c r="F496" s="56">
        <v>20</v>
      </c>
      <c r="G496" s="56" t="s">
        <v>1491</v>
      </c>
    </row>
    <row r="497" spans="1:7" x14ac:dyDescent="0.25">
      <c r="A497" s="56" t="s">
        <v>931</v>
      </c>
      <c r="B497" s="56" t="s">
        <v>931</v>
      </c>
      <c r="C497" s="56" t="s">
        <v>929</v>
      </c>
      <c r="D497" s="56" t="s">
        <v>239</v>
      </c>
      <c r="E497" s="56" t="s">
        <v>997</v>
      </c>
      <c r="F497" s="56">
        <v>30</v>
      </c>
      <c r="G497" s="56" t="s">
        <v>1492</v>
      </c>
    </row>
    <row r="498" spans="1:7" x14ac:dyDescent="0.25">
      <c r="A498" s="56" t="s">
        <v>932</v>
      </c>
      <c r="B498" s="56" t="s">
        <v>932</v>
      </c>
      <c r="C498" s="56" t="s">
        <v>929</v>
      </c>
      <c r="D498" s="56" t="s">
        <v>933</v>
      </c>
      <c r="E498" s="56" t="s">
        <v>997</v>
      </c>
      <c r="F498" s="56">
        <v>40</v>
      </c>
      <c r="G498" s="56" t="s">
        <v>1493</v>
      </c>
    </row>
    <row r="499" spans="1:7" x14ac:dyDescent="0.25">
      <c r="A499" s="56" t="s">
        <v>934</v>
      </c>
      <c r="B499" s="56" t="s">
        <v>934</v>
      </c>
      <c r="C499" s="56" t="s">
        <v>929</v>
      </c>
      <c r="D499" s="56" t="s">
        <v>935</v>
      </c>
      <c r="E499" s="56" t="s">
        <v>997</v>
      </c>
      <c r="F499" s="56">
        <v>50</v>
      </c>
      <c r="G499" s="56" t="s">
        <v>1494</v>
      </c>
    </row>
    <row r="500" spans="1:7" x14ac:dyDescent="0.25">
      <c r="A500" s="56" t="s">
        <v>936</v>
      </c>
      <c r="B500" s="56" t="s">
        <v>936</v>
      </c>
      <c r="C500" s="56" t="s">
        <v>929</v>
      </c>
      <c r="D500" s="56" t="s">
        <v>937</v>
      </c>
      <c r="E500" s="56" t="s">
        <v>997</v>
      </c>
      <c r="F500" s="56">
        <v>20</v>
      </c>
      <c r="G500" s="56" t="s">
        <v>1495</v>
      </c>
    </row>
    <row r="501" spans="1:7" x14ac:dyDescent="0.25">
      <c r="A501" s="56" t="s">
        <v>938</v>
      </c>
      <c r="B501" s="56" t="s">
        <v>938</v>
      </c>
      <c r="C501" s="56" t="s">
        <v>929</v>
      </c>
      <c r="D501" s="56" t="s">
        <v>239</v>
      </c>
      <c r="E501" s="56" t="s">
        <v>997</v>
      </c>
      <c r="F501" s="56">
        <v>100</v>
      </c>
      <c r="G501" s="56" t="s">
        <v>1496</v>
      </c>
    </row>
    <row r="502" spans="1:7" x14ac:dyDescent="0.25">
      <c r="A502" s="56" t="s">
        <v>939</v>
      </c>
      <c r="B502" s="56" t="s">
        <v>939</v>
      </c>
      <c r="C502" s="56" t="s">
        <v>929</v>
      </c>
      <c r="D502" s="56" t="s">
        <v>940</v>
      </c>
      <c r="E502" s="56" t="s">
        <v>997</v>
      </c>
      <c r="F502" s="56">
        <v>50</v>
      </c>
      <c r="G502" s="56" t="s">
        <v>1497</v>
      </c>
    </row>
    <row r="503" spans="1:7" x14ac:dyDescent="0.25">
      <c r="A503" s="56" t="s">
        <v>941</v>
      </c>
      <c r="B503" s="56" t="s">
        <v>941</v>
      </c>
      <c r="C503" s="56" t="s">
        <v>929</v>
      </c>
      <c r="D503" s="56" t="s">
        <v>942</v>
      </c>
      <c r="E503" s="56" t="s">
        <v>997</v>
      </c>
      <c r="F503" s="56">
        <v>20</v>
      </c>
      <c r="G503" s="56" t="s">
        <v>1498</v>
      </c>
    </row>
    <row r="504" spans="1:7" x14ac:dyDescent="0.25">
      <c r="A504" s="56" t="s">
        <v>943</v>
      </c>
      <c r="B504" s="56" t="s">
        <v>943</v>
      </c>
      <c r="C504" s="56" t="s">
        <v>929</v>
      </c>
      <c r="D504" s="56" t="s">
        <v>944</v>
      </c>
      <c r="E504" s="56" t="s">
        <v>997</v>
      </c>
      <c r="F504" s="56">
        <v>100</v>
      </c>
      <c r="G504" s="56" t="s">
        <v>1499</v>
      </c>
    </row>
    <row r="505" spans="1:7" x14ac:dyDescent="0.25">
      <c r="A505" s="56" t="s">
        <v>945</v>
      </c>
      <c r="B505" s="56" t="s">
        <v>945</v>
      </c>
      <c r="C505" s="56" t="s">
        <v>929</v>
      </c>
      <c r="D505" s="56" t="s">
        <v>239</v>
      </c>
      <c r="E505" s="56" t="s">
        <v>997</v>
      </c>
      <c r="F505" s="56">
        <v>20</v>
      </c>
      <c r="G505" s="56" t="s">
        <v>1500</v>
      </c>
    </row>
    <row r="506" spans="1:7" x14ac:dyDescent="0.25">
      <c r="A506" s="56" t="s">
        <v>946</v>
      </c>
      <c r="B506" s="56" t="s">
        <v>946</v>
      </c>
      <c r="C506" s="56" t="s">
        <v>929</v>
      </c>
      <c r="D506" s="56" t="s">
        <v>947</v>
      </c>
      <c r="E506" s="56" t="s">
        <v>997</v>
      </c>
      <c r="F506" s="56">
        <v>30</v>
      </c>
      <c r="G506" s="56" t="s">
        <v>1501</v>
      </c>
    </row>
    <row r="507" spans="1:7" x14ac:dyDescent="0.25">
      <c r="A507" s="56" t="s">
        <v>948</v>
      </c>
      <c r="B507" s="56" t="s">
        <v>948</v>
      </c>
      <c r="C507" s="56" t="s">
        <v>929</v>
      </c>
      <c r="D507" s="56" t="s">
        <v>949</v>
      </c>
      <c r="E507" s="56" t="s">
        <v>997</v>
      </c>
      <c r="F507" s="56">
        <v>20</v>
      </c>
      <c r="G507" s="56" t="s">
        <v>1502</v>
      </c>
    </row>
    <row r="508" spans="1:7" x14ac:dyDescent="0.25">
      <c r="A508" s="56" t="s">
        <v>950</v>
      </c>
      <c r="B508" s="56" t="s">
        <v>950</v>
      </c>
      <c r="C508" s="56" t="s">
        <v>929</v>
      </c>
      <c r="D508" s="56" t="s">
        <v>951</v>
      </c>
      <c r="E508" s="56" t="s">
        <v>997</v>
      </c>
      <c r="F508" s="56">
        <v>30</v>
      </c>
      <c r="G508" s="56" t="s">
        <v>1503</v>
      </c>
    </row>
    <row r="509" spans="1:7" x14ac:dyDescent="0.25">
      <c r="A509" s="56" t="s">
        <v>952</v>
      </c>
      <c r="B509" s="56" t="s">
        <v>952</v>
      </c>
      <c r="C509" s="56" t="s">
        <v>929</v>
      </c>
      <c r="D509" s="56" t="s">
        <v>239</v>
      </c>
      <c r="E509" s="56" t="s">
        <v>997</v>
      </c>
      <c r="F509" s="56">
        <v>50</v>
      </c>
      <c r="G509" s="56" t="s">
        <v>1504</v>
      </c>
    </row>
    <row r="510" spans="1:7" x14ac:dyDescent="0.25">
      <c r="A510" s="56" t="s">
        <v>953</v>
      </c>
      <c r="B510" s="56" t="s">
        <v>953</v>
      </c>
      <c r="C510" s="56" t="s">
        <v>954</v>
      </c>
      <c r="D510" s="56" t="s">
        <v>239</v>
      </c>
      <c r="E510" s="56" t="s">
        <v>997</v>
      </c>
      <c r="F510" s="56">
        <v>20</v>
      </c>
      <c r="G510" s="56" t="s">
        <v>1505</v>
      </c>
    </row>
    <row r="511" spans="1:7" x14ac:dyDescent="0.25">
      <c r="A511" s="56" t="s">
        <v>955</v>
      </c>
      <c r="B511" s="56" t="s">
        <v>955</v>
      </c>
      <c r="C511" s="56" t="s">
        <v>956</v>
      </c>
      <c r="D511" s="56" t="s">
        <v>957</v>
      </c>
      <c r="E511" s="56" t="s">
        <v>997</v>
      </c>
      <c r="F511" s="56">
        <v>50</v>
      </c>
      <c r="G511" s="56" t="s">
        <v>1506</v>
      </c>
    </row>
    <row r="512" spans="1:7" x14ac:dyDescent="0.25">
      <c r="A512" s="56" t="s">
        <v>958</v>
      </c>
      <c r="B512" s="56" t="s">
        <v>958</v>
      </c>
      <c r="C512" s="56" t="s">
        <v>956</v>
      </c>
      <c r="D512" s="56" t="s">
        <v>959</v>
      </c>
      <c r="E512" s="56" t="s">
        <v>997</v>
      </c>
      <c r="F512" s="56">
        <v>40</v>
      </c>
      <c r="G512" s="56" t="s">
        <v>1507</v>
      </c>
    </row>
    <row r="513" spans="1:7" x14ac:dyDescent="0.25">
      <c r="A513" s="56" t="s">
        <v>960</v>
      </c>
      <c r="B513" s="56" t="s">
        <v>960</v>
      </c>
      <c r="C513" s="56" t="s">
        <v>956</v>
      </c>
      <c r="D513" s="56" t="s">
        <v>961</v>
      </c>
      <c r="E513" s="56" t="s">
        <v>997</v>
      </c>
      <c r="F513" s="56">
        <v>20</v>
      </c>
      <c r="G513" s="56" t="s">
        <v>1508</v>
      </c>
    </row>
    <row r="514" spans="1:7" x14ac:dyDescent="0.25">
      <c r="A514" s="56" t="s">
        <v>962</v>
      </c>
      <c r="B514" s="56" t="s">
        <v>962</v>
      </c>
      <c r="C514" s="56" t="s">
        <v>956</v>
      </c>
      <c r="D514" s="56" t="s">
        <v>963</v>
      </c>
      <c r="E514" s="56" t="s">
        <v>997</v>
      </c>
      <c r="F514" s="56">
        <v>20</v>
      </c>
      <c r="G514" s="56" t="s">
        <v>1509</v>
      </c>
    </row>
    <row r="515" spans="1:7" x14ac:dyDescent="0.25">
      <c r="A515" s="56" t="s">
        <v>964</v>
      </c>
      <c r="B515" s="56" t="s">
        <v>964</v>
      </c>
      <c r="C515" s="56" t="s">
        <v>956</v>
      </c>
      <c r="D515" s="56" t="s">
        <v>965</v>
      </c>
      <c r="E515" s="56" t="s">
        <v>997</v>
      </c>
      <c r="F515" s="56">
        <v>30</v>
      </c>
      <c r="G515" s="56" t="s">
        <v>1510</v>
      </c>
    </row>
    <row r="516" spans="1:7" x14ac:dyDescent="0.25">
      <c r="A516" s="56" t="s">
        <v>966</v>
      </c>
      <c r="B516" s="56" t="s">
        <v>966</v>
      </c>
      <c r="C516" s="56" t="s">
        <v>956</v>
      </c>
      <c r="D516" s="56" t="s">
        <v>967</v>
      </c>
      <c r="E516" s="56" t="s">
        <v>997</v>
      </c>
      <c r="F516" s="56">
        <v>40</v>
      </c>
      <c r="G516" s="56" t="s">
        <v>1511</v>
      </c>
    </row>
    <row r="517" spans="1:7" x14ac:dyDescent="0.25">
      <c r="A517" s="56" t="s">
        <v>968</v>
      </c>
      <c r="B517" s="56" t="s">
        <v>968</v>
      </c>
      <c r="C517" s="56" t="s">
        <v>956</v>
      </c>
      <c r="D517" s="56" t="s">
        <v>969</v>
      </c>
      <c r="E517" s="56" t="s">
        <v>997</v>
      </c>
      <c r="F517" s="56">
        <v>20</v>
      </c>
      <c r="G517" s="56" t="s">
        <v>1512</v>
      </c>
    </row>
    <row r="518" spans="1:7" x14ac:dyDescent="0.25">
      <c r="A518" s="56" t="s">
        <v>970</v>
      </c>
      <c r="B518" s="56" t="s">
        <v>970</v>
      </c>
      <c r="C518" s="56" t="s">
        <v>956</v>
      </c>
      <c r="D518" s="56" t="s">
        <v>239</v>
      </c>
      <c r="E518" s="56" t="s">
        <v>997</v>
      </c>
      <c r="F518" s="56">
        <v>30</v>
      </c>
      <c r="G518" s="56" t="s">
        <v>1513</v>
      </c>
    </row>
    <row r="519" spans="1:7" x14ac:dyDescent="0.25">
      <c r="A519" s="56" t="s">
        <v>971</v>
      </c>
      <c r="B519" s="56" t="s">
        <v>971</v>
      </c>
      <c r="C519" s="56" t="s">
        <v>956</v>
      </c>
      <c r="D519" s="56" t="s">
        <v>239</v>
      </c>
      <c r="E519" s="56" t="s">
        <v>997</v>
      </c>
      <c r="F519" s="56">
        <v>40</v>
      </c>
      <c r="G519" s="56" t="s">
        <v>1514</v>
      </c>
    </row>
    <row r="520" spans="1:7" x14ac:dyDescent="0.25">
      <c r="A520" s="56" t="s">
        <v>972</v>
      </c>
      <c r="B520" s="56" t="s">
        <v>972</v>
      </c>
      <c r="C520" s="56" t="s">
        <v>956</v>
      </c>
      <c r="D520" s="56" t="s">
        <v>973</v>
      </c>
      <c r="E520" s="56" t="s">
        <v>997</v>
      </c>
      <c r="F520" s="56">
        <v>40</v>
      </c>
      <c r="G520" s="56" t="s">
        <v>1515</v>
      </c>
    </row>
    <row r="521" spans="1:7" x14ac:dyDescent="0.25">
      <c r="A521" s="56" t="s">
        <v>974</v>
      </c>
      <c r="B521" s="56" t="s">
        <v>974</v>
      </c>
      <c r="C521" s="56" t="s">
        <v>975</v>
      </c>
      <c r="D521" s="56" t="s">
        <v>239</v>
      </c>
      <c r="E521" s="56" t="s">
        <v>997</v>
      </c>
      <c r="F521" s="56">
        <v>100</v>
      </c>
      <c r="G521" s="56" t="s">
        <v>1516</v>
      </c>
    </row>
    <row r="522" spans="1:7" x14ac:dyDescent="0.25">
      <c r="A522" s="56" t="s">
        <v>976</v>
      </c>
      <c r="B522" s="56" t="s">
        <v>976</v>
      </c>
      <c r="C522" s="56" t="s">
        <v>975</v>
      </c>
      <c r="D522" s="56" t="s">
        <v>239</v>
      </c>
      <c r="E522" s="56" t="s">
        <v>997</v>
      </c>
      <c r="F522" s="56">
        <v>20</v>
      </c>
      <c r="G522" s="56" t="s">
        <v>1517</v>
      </c>
    </row>
    <row r="523" spans="1:7" x14ac:dyDescent="0.25">
      <c r="A523" s="56" t="s">
        <v>977</v>
      </c>
      <c r="B523" s="56" t="s">
        <v>977</v>
      </c>
      <c r="C523" s="56" t="s">
        <v>975</v>
      </c>
      <c r="D523" s="56" t="s">
        <v>239</v>
      </c>
      <c r="E523" s="56" t="s">
        <v>997</v>
      </c>
      <c r="F523" s="56">
        <v>100</v>
      </c>
      <c r="G523" s="56" t="s">
        <v>1518</v>
      </c>
    </row>
    <row r="524" spans="1:7" x14ac:dyDescent="0.25">
      <c r="A524" s="56" t="s">
        <v>978</v>
      </c>
      <c r="B524" s="56" t="s">
        <v>978</v>
      </c>
      <c r="C524" s="56" t="s">
        <v>975</v>
      </c>
      <c r="D524" s="56" t="s">
        <v>239</v>
      </c>
      <c r="E524" s="56" t="s">
        <v>997</v>
      </c>
      <c r="F524" s="56">
        <v>100</v>
      </c>
      <c r="G524" s="56" t="s">
        <v>1519</v>
      </c>
    </row>
    <row r="525" spans="1:7" x14ac:dyDescent="0.25">
      <c r="A525" s="56" t="s">
        <v>979</v>
      </c>
      <c r="B525" s="56" t="s">
        <v>979</v>
      </c>
      <c r="C525" s="56" t="s">
        <v>975</v>
      </c>
      <c r="D525" s="56" t="s">
        <v>239</v>
      </c>
      <c r="E525" s="56" t="s">
        <v>997</v>
      </c>
      <c r="F525" s="56">
        <v>100</v>
      </c>
      <c r="G525" s="56" t="s">
        <v>1520</v>
      </c>
    </row>
    <row r="526" spans="1:7" x14ac:dyDescent="0.25">
      <c r="A526" s="56" t="s">
        <v>980</v>
      </c>
      <c r="B526" s="56" t="s">
        <v>980</v>
      </c>
      <c r="C526" s="56" t="s">
        <v>981</v>
      </c>
      <c r="D526" s="56" t="s">
        <v>239</v>
      </c>
      <c r="E526" s="56" t="s">
        <v>997</v>
      </c>
      <c r="F526" s="56">
        <v>50</v>
      </c>
      <c r="G526" s="56" t="s">
        <v>1521</v>
      </c>
    </row>
    <row r="527" spans="1:7" x14ac:dyDescent="0.25">
      <c r="A527" s="56" t="s">
        <v>982</v>
      </c>
      <c r="B527" s="56" t="s">
        <v>982</v>
      </c>
      <c r="C527" s="56" t="s">
        <v>981</v>
      </c>
      <c r="D527" s="56" t="s">
        <v>239</v>
      </c>
      <c r="E527" s="56" t="s">
        <v>997</v>
      </c>
      <c r="F527" s="56">
        <v>20</v>
      </c>
      <c r="G527" s="56" t="s">
        <v>1522</v>
      </c>
    </row>
    <row r="528" spans="1:7" x14ac:dyDescent="0.25">
      <c r="A528" s="56" t="s">
        <v>983</v>
      </c>
      <c r="B528" s="56" t="s">
        <v>983</v>
      </c>
      <c r="C528" s="56" t="s">
        <v>984</v>
      </c>
      <c r="D528" s="56" t="s">
        <v>239</v>
      </c>
      <c r="E528" s="56" t="s">
        <v>997</v>
      </c>
      <c r="F528" s="56">
        <v>40</v>
      </c>
      <c r="G528" s="56" t="s">
        <v>1523</v>
      </c>
    </row>
    <row r="529" spans="1:7" x14ac:dyDescent="0.25">
      <c r="A529" s="56" t="s">
        <v>985</v>
      </c>
      <c r="B529" s="56" t="s">
        <v>985</v>
      </c>
      <c r="C529" s="56" t="s">
        <v>984</v>
      </c>
      <c r="D529" s="56" t="s">
        <v>239</v>
      </c>
      <c r="E529" s="56" t="s">
        <v>997</v>
      </c>
      <c r="F529" s="56">
        <v>30</v>
      </c>
      <c r="G529" s="56" t="s">
        <v>1524</v>
      </c>
    </row>
    <row r="530" spans="1:7" x14ac:dyDescent="0.25">
      <c r="A530" s="56" t="s">
        <v>986</v>
      </c>
      <c r="B530" s="56" t="s">
        <v>986</v>
      </c>
      <c r="C530" s="56" t="s">
        <v>987</v>
      </c>
      <c r="D530" s="56" t="s">
        <v>239</v>
      </c>
      <c r="E530" s="56" t="s">
        <v>997</v>
      </c>
      <c r="F530" s="56">
        <v>100</v>
      </c>
      <c r="G530" s="56" t="s">
        <v>1525</v>
      </c>
    </row>
    <row r="531" spans="1:7" x14ac:dyDescent="0.25">
      <c r="A531" s="56" t="s">
        <v>988</v>
      </c>
      <c r="B531" s="56" t="s">
        <v>988</v>
      </c>
      <c r="C531" s="56" t="s">
        <v>987</v>
      </c>
      <c r="D531" s="56" t="s">
        <v>239</v>
      </c>
      <c r="E531" s="56" t="s">
        <v>997</v>
      </c>
      <c r="F531" s="56">
        <v>30</v>
      </c>
      <c r="G531" s="56" t="s">
        <v>1526</v>
      </c>
    </row>
    <row r="532" spans="1:7" x14ac:dyDescent="0.25">
      <c r="A532" s="55" t="s">
        <v>227</v>
      </c>
      <c r="B532" s="56"/>
      <c r="C532" s="56"/>
      <c r="D532" s="56"/>
      <c r="E532" s="56"/>
      <c r="F532" s="56"/>
      <c r="G532" s="56" t="s">
        <v>1527</v>
      </c>
    </row>
    <row r="533" spans="1:7" x14ac:dyDescent="0.25">
      <c r="A533" s="55" t="s">
        <v>228</v>
      </c>
      <c r="B533" s="56"/>
      <c r="C533" s="56"/>
      <c r="D533" s="56"/>
      <c r="E533" s="56"/>
      <c r="F533" s="56"/>
      <c r="G533" s="56" t="s">
        <v>1528</v>
      </c>
    </row>
    <row r="534" spans="1:7" x14ac:dyDescent="0.25">
      <c r="A534" s="55" t="s">
        <v>212</v>
      </c>
      <c r="B534" s="56"/>
      <c r="C534" s="56"/>
      <c r="D534" s="56"/>
      <c r="E534" s="56"/>
      <c r="F534" s="56"/>
      <c r="G534" s="56" t="s">
        <v>1529</v>
      </c>
    </row>
    <row r="535" spans="1:7" x14ac:dyDescent="0.25">
      <c r="A535" s="55" t="s">
        <v>213</v>
      </c>
      <c r="B535" s="56"/>
      <c r="C535" s="56"/>
      <c r="D535" s="56"/>
      <c r="E535" s="56"/>
      <c r="F535" s="56"/>
      <c r="G535" s="56" t="s">
        <v>1530</v>
      </c>
    </row>
    <row r="536" spans="1:7" x14ac:dyDescent="0.25">
      <c r="A536" s="55" t="s">
        <v>229</v>
      </c>
      <c r="B536" s="56"/>
      <c r="C536" s="56"/>
      <c r="D536" s="56"/>
      <c r="E536" s="56"/>
      <c r="F536" s="56"/>
      <c r="G536" s="56" t="s">
        <v>1531</v>
      </c>
    </row>
    <row r="537" spans="1:7" x14ac:dyDescent="0.25">
      <c r="A537" s="55" t="s">
        <v>110</v>
      </c>
      <c r="B537" s="56"/>
      <c r="C537" s="56"/>
      <c r="D537" s="56"/>
      <c r="E537" s="56"/>
      <c r="F537" s="56"/>
      <c r="G537" s="56" t="s">
        <v>1532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tabSelected="1" workbookViewId="0">
      <selection activeCell="A2" sqref="A2:A97"/>
    </sheetView>
  </sheetViews>
  <sheetFormatPr defaultRowHeight="15" x14ac:dyDescent="0.25"/>
  <cols>
    <col min="1" max="1" width="32.42578125" style="23" customWidth="1"/>
  </cols>
  <sheetData>
    <row r="1" spans="1:1" x14ac:dyDescent="0.25">
      <c r="A1" s="25" t="s">
        <v>989</v>
      </c>
    </row>
    <row r="2" spans="1:1" x14ac:dyDescent="0.25">
      <c r="A2" s="80" t="s">
        <v>846</v>
      </c>
    </row>
    <row r="3" spans="1:1" x14ac:dyDescent="0.25">
      <c r="A3" s="80" t="s">
        <v>848</v>
      </c>
    </row>
    <row r="4" spans="1:1" x14ac:dyDescent="0.25">
      <c r="A4" s="80" t="s">
        <v>849</v>
      </c>
    </row>
    <row r="5" spans="1:1" x14ac:dyDescent="0.25">
      <c r="A5" s="80" t="s">
        <v>850</v>
      </c>
    </row>
    <row r="6" spans="1:1" x14ac:dyDescent="0.25">
      <c r="A6" s="80" t="s">
        <v>851</v>
      </c>
    </row>
    <row r="7" spans="1:1" x14ac:dyDescent="0.25">
      <c r="A7" s="83" t="s">
        <v>854</v>
      </c>
    </row>
    <row r="8" spans="1:1" x14ac:dyDescent="0.25">
      <c r="A8" s="80" t="s">
        <v>857</v>
      </c>
    </row>
    <row r="9" spans="1:1" x14ac:dyDescent="0.25">
      <c r="A9" s="80" t="s">
        <v>859</v>
      </c>
    </row>
    <row r="10" spans="1:1" x14ac:dyDescent="0.25">
      <c r="A10" s="82" t="s">
        <v>860</v>
      </c>
    </row>
    <row r="11" spans="1:1" x14ac:dyDescent="0.25">
      <c r="A11" s="80" t="s">
        <v>862</v>
      </c>
    </row>
    <row r="12" spans="1:1" x14ac:dyDescent="0.25">
      <c r="A12" s="80" t="s">
        <v>864</v>
      </c>
    </row>
    <row r="13" spans="1:1" x14ac:dyDescent="0.25">
      <c r="A13" s="80" t="s">
        <v>866</v>
      </c>
    </row>
    <row r="14" spans="1:1" x14ac:dyDescent="0.25">
      <c r="A14" s="80" t="s">
        <v>868</v>
      </c>
    </row>
    <row r="15" spans="1:1" x14ac:dyDescent="0.25">
      <c r="A15" s="80" t="s">
        <v>870</v>
      </c>
    </row>
    <row r="16" spans="1:1" x14ac:dyDescent="0.25">
      <c r="A16" s="80" t="s">
        <v>872</v>
      </c>
    </row>
    <row r="17" spans="1:1" x14ac:dyDescent="0.25">
      <c r="A17" s="80" t="s">
        <v>874</v>
      </c>
    </row>
    <row r="18" spans="1:1" x14ac:dyDescent="0.25">
      <c r="A18" s="80" t="s">
        <v>876</v>
      </c>
    </row>
    <row r="19" spans="1:1" x14ac:dyDescent="0.25">
      <c r="A19" s="80" t="s">
        <v>877</v>
      </c>
    </row>
    <row r="20" spans="1:1" x14ac:dyDescent="0.25">
      <c r="A20" s="80" t="s">
        <v>878</v>
      </c>
    </row>
    <row r="21" spans="1:1" x14ac:dyDescent="0.25">
      <c r="A21" s="80" t="s">
        <v>879</v>
      </c>
    </row>
    <row r="22" spans="1:1" x14ac:dyDescent="0.25">
      <c r="A22" s="80" t="s">
        <v>880</v>
      </c>
    </row>
    <row r="23" spans="1:1" x14ac:dyDescent="0.25">
      <c r="A23" s="80" t="s">
        <v>881</v>
      </c>
    </row>
    <row r="24" spans="1:1" x14ac:dyDescent="0.25">
      <c r="A24" s="80" t="s">
        <v>882</v>
      </c>
    </row>
    <row r="25" spans="1:1" x14ac:dyDescent="0.25">
      <c r="A25" s="80" t="s">
        <v>883</v>
      </c>
    </row>
    <row r="26" spans="1:1" x14ac:dyDescent="0.25">
      <c r="A26" s="80" t="s">
        <v>884</v>
      </c>
    </row>
    <row r="27" spans="1:1" x14ac:dyDescent="0.25">
      <c r="A27" s="80" t="s">
        <v>885</v>
      </c>
    </row>
    <row r="28" spans="1:1" x14ac:dyDescent="0.25">
      <c r="A28" s="80" t="s">
        <v>887</v>
      </c>
    </row>
    <row r="29" spans="1:1" x14ac:dyDescent="0.25">
      <c r="A29" s="80" t="s">
        <v>888</v>
      </c>
    </row>
    <row r="30" spans="1:1" x14ac:dyDescent="0.25">
      <c r="A30" s="80" t="s">
        <v>890</v>
      </c>
    </row>
    <row r="31" spans="1:1" x14ac:dyDescent="0.25">
      <c r="A31" s="80" t="s">
        <v>892</v>
      </c>
    </row>
    <row r="32" spans="1:1" x14ac:dyDescent="0.25">
      <c r="A32" s="80" t="s">
        <v>894</v>
      </c>
    </row>
    <row r="33" spans="1:1" ht="15.75" x14ac:dyDescent="0.25">
      <c r="A33" s="81" t="s">
        <v>896</v>
      </c>
    </row>
    <row r="34" spans="1:1" x14ac:dyDescent="0.25">
      <c r="A34" s="80" t="s">
        <v>898</v>
      </c>
    </row>
    <row r="35" spans="1:1" x14ac:dyDescent="0.25">
      <c r="A35" s="80" t="s">
        <v>900</v>
      </c>
    </row>
    <row r="36" spans="1:1" x14ac:dyDescent="0.25">
      <c r="A36" s="80" t="s">
        <v>902</v>
      </c>
    </row>
    <row r="37" spans="1:1" x14ac:dyDescent="0.25">
      <c r="A37" s="80" t="s">
        <v>904</v>
      </c>
    </row>
    <row r="38" spans="1:1" x14ac:dyDescent="0.25">
      <c r="A38" s="80" t="s">
        <v>906</v>
      </c>
    </row>
    <row r="39" spans="1:1" x14ac:dyDescent="0.25">
      <c r="A39" s="80" t="s">
        <v>907</v>
      </c>
    </row>
    <row r="40" spans="1:1" x14ac:dyDescent="0.25">
      <c r="A40" s="80" t="s">
        <v>910</v>
      </c>
    </row>
    <row r="41" spans="1:1" x14ac:dyDescent="0.25">
      <c r="A41" s="80" t="s">
        <v>911</v>
      </c>
    </row>
    <row r="42" spans="1:1" x14ac:dyDescent="0.25">
      <c r="A42" s="80" t="s">
        <v>913</v>
      </c>
    </row>
    <row r="43" spans="1:1" x14ac:dyDescent="0.25">
      <c r="A43" s="80" t="s">
        <v>915</v>
      </c>
    </row>
    <row r="44" spans="1:1" x14ac:dyDescent="0.25">
      <c r="A44" s="80" t="s">
        <v>916</v>
      </c>
    </row>
    <row r="45" spans="1:1" x14ac:dyDescent="0.25">
      <c r="A45" s="80" t="s">
        <v>918</v>
      </c>
    </row>
    <row r="46" spans="1:1" x14ac:dyDescent="0.25">
      <c r="A46" s="80" t="s">
        <v>920</v>
      </c>
    </row>
    <row r="47" spans="1:1" x14ac:dyDescent="0.25">
      <c r="A47" s="80" t="s">
        <v>922</v>
      </c>
    </row>
    <row r="48" spans="1:1" x14ac:dyDescent="0.25">
      <c r="A48" s="80" t="s">
        <v>924</v>
      </c>
    </row>
    <row r="49" spans="1:1" x14ac:dyDescent="0.25">
      <c r="A49" s="80" t="s">
        <v>926</v>
      </c>
    </row>
    <row r="50" spans="1:1" x14ac:dyDescent="0.25">
      <c r="A50" s="80" t="s">
        <v>928</v>
      </c>
    </row>
    <row r="51" spans="1:1" x14ac:dyDescent="0.25">
      <c r="A51" s="80" t="s">
        <v>931</v>
      </c>
    </row>
    <row r="52" spans="1:1" x14ac:dyDescent="0.25">
      <c r="A52" s="80" t="s">
        <v>932</v>
      </c>
    </row>
    <row r="53" spans="1:1" x14ac:dyDescent="0.25">
      <c r="A53" s="80" t="s">
        <v>934</v>
      </c>
    </row>
    <row r="54" spans="1:1" x14ac:dyDescent="0.25">
      <c r="A54" s="80" t="s">
        <v>936</v>
      </c>
    </row>
    <row r="55" spans="1:1" x14ac:dyDescent="0.25">
      <c r="A55" s="80" t="s">
        <v>938</v>
      </c>
    </row>
    <row r="56" spans="1:1" x14ac:dyDescent="0.25">
      <c r="A56" s="80" t="s">
        <v>939</v>
      </c>
    </row>
    <row r="57" spans="1:1" x14ac:dyDescent="0.25">
      <c r="A57" s="80" t="s">
        <v>941</v>
      </c>
    </row>
    <row r="58" spans="1:1" x14ac:dyDescent="0.25">
      <c r="A58" s="80" t="s">
        <v>943</v>
      </c>
    </row>
    <row r="59" spans="1:1" x14ac:dyDescent="0.25">
      <c r="A59" s="80" t="s">
        <v>945</v>
      </c>
    </row>
    <row r="60" spans="1:1" x14ac:dyDescent="0.25">
      <c r="A60" s="80" t="s">
        <v>946</v>
      </c>
    </row>
    <row r="61" spans="1:1" x14ac:dyDescent="0.25">
      <c r="A61" s="80" t="s">
        <v>948</v>
      </c>
    </row>
    <row r="62" spans="1:1" x14ac:dyDescent="0.25">
      <c r="A62" s="80" t="s">
        <v>950</v>
      </c>
    </row>
    <row r="63" spans="1:1" x14ac:dyDescent="0.25">
      <c r="A63" s="80" t="s">
        <v>953</v>
      </c>
    </row>
    <row r="64" spans="1:1" x14ac:dyDescent="0.25">
      <c r="A64" s="84" t="s">
        <v>955</v>
      </c>
    </row>
    <row r="65" spans="1:1" x14ac:dyDescent="0.25">
      <c r="A65" s="80" t="s">
        <v>958</v>
      </c>
    </row>
    <row r="66" spans="1:1" x14ac:dyDescent="0.25">
      <c r="A66" s="80" t="s">
        <v>960</v>
      </c>
    </row>
    <row r="67" spans="1:1" ht="15.75" x14ac:dyDescent="0.25">
      <c r="A67" s="81" t="s">
        <v>962</v>
      </c>
    </row>
    <row r="68" spans="1:1" x14ac:dyDescent="0.25">
      <c r="A68" s="80" t="s">
        <v>964</v>
      </c>
    </row>
    <row r="69" spans="1:1" x14ac:dyDescent="0.25">
      <c r="A69" s="80" t="s">
        <v>966</v>
      </c>
    </row>
    <row r="70" spans="1:1" x14ac:dyDescent="0.25">
      <c r="A70" s="80" t="s">
        <v>968</v>
      </c>
    </row>
    <row r="71" spans="1:1" x14ac:dyDescent="0.25">
      <c r="A71" s="80" t="s">
        <v>970</v>
      </c>
    </row>
    <row r="72" spans="1:1" x14ac:dyDescent="0.25">
      <c r="A72" s="80" t="s">
        <v>971</v>
      </c>
    </row>
    <row r="73" spans="1:1" x14ac:dyDescent="0.25">
      <c r="A73" s="80" t="s">
        <v>972</v>
      </c>
    </row>
    <row r="74" spans="1:1" x14ac:dyDescent="0.25">
      <c r="A74" s="80" t="s">
        <v>974</v>
      </c>
    </row>
    <row r="75" spans="1:1" x14ac:dyDescent="0.25">
      <c r="A75" s="80" t="s">
        <v>976</v>
      </c>
    </row>
    <row r="76" spans="1:1" x14ac:dyDescent="0.25">
      <c r="A76" s="80" t="s">
        <v>977</v>
      </c>
    </row>
    <row r="77" spans="1:1" x14ac:dyDescent="0.25">
      <c r="A77" s="80" t="s">
        <v>978</v>
      </c>
    </row>
    <row r="78" spans="1:1" x14ac:dyDescent="0.25">
      <c r="A78" s="80" t="s">
        <v>979</v>
      </c>
    </row>
    <row r="79" spans="1:1" x14ac:dyDescent="0.25">
      <c r="A79" s="80" t="s">
        <v>980</v>
      </c>
    </row>
    <row r="80" spans="1:1" x14ac:dyDescent="0.25">
      <c r="A80" s="80" t="s">
        <v>982</v>
      </c>
    </row>
    <row r="81" spans="1:1" x14ac:dyDescent="0.25">
      <c r="A81" s="80" t="s">
        <v>983</v>
      </c>
    </row>
    <row r="82" spans="1:1" x14ac:dyDescent="0.25">
      <c r="A82" s="80" t="s">
        <v>985</v>
      </c>
    </row>
    <row r="83" spans="1:1" x14ac:dyDescent="0.25">
      <c r="A83" s="80" t="s">
        <v>986</v>
      </c>
    </row>
    <row r="84" spans="1:1" ht="15.75" x14ac:dyDescent="0.25">
      <c r="A84" s="81" t="s">
        <v>988</v>
      </c>
    </row>
    <row r="85" spans="1:1" x14ac:dyDescent="0.25">
      <c r="A85" s="80" t="s">
        <v>192</v>
      </c>
    </row>
    <row r="86" spans="1:1" x14ac:dyDescent="0.25">
      <c r="A86" s="80" t="s">
        <v>855</v>
      </c>
    </row>
    <row r="87" spans="1:1" x14ac:dyDescent="0.25">
      <c r="A87" s="80" t="s">
        <v>795</v>
      </c>
    </row>
    <row r="88" spans="1:1" x14ac:dyDescent="0.25">
      <c r="A88" s="80" t="s">
        <v>797</v>
      </c>
    </row>
    <row r="89" spans="1:1" x14ac:dyDescent="0.25">
      <c r="A89" s="86" t="s">
        <v>213</v>
      </c>
    </row>
    <row r="90" spans="1:1" x14ac:dyDescent="0.25">
      <c r="A90" s="86" t="s">
        <v>213</v>
      </c>
    </row>
    <row r="91" spans="1:1" x14ac:dyDescent="0.25">
      <c r="A91" s="86" t="s">
        <v>213</v>
      </c>
    </row>
    <row r="92" spans="1:1" x14ac:dyDescent="0.25">
      <c r="A92" s="86" t="s">
        <v>229</v>
      </c>
    </row>
    <row r="93" spans="1:1" x14ac:dyDescent="0.25">
      <c r="A93" s="86" t="s">
        <v>229</v>
      </c>
    </row>
    <row r="94" spans="1:1" x14ac:dyDescent="0.25">
      <c r="A94" s="86" t="s">
        <v>229</v>
      </c>
    </row>
    <row r="95" spans="1:1" x14ac:dyDescent="0.25">
      <c r="A95" s="85" t="s">
        <v>110</v>
      </c>
    </row>
    <row r="96" spans="1:1" x14ac:dyDescent="0.25">
      <c r="A96" s="85" t="s">
        <v>110</v>
      </c>
    </row>
    <row r="97" spans="1:1" x14ac:dyDescent="0.25">
      <c r="A97" s="85" t="s">
        <v>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6BEE2E4185F4BBADDC359EDB7AE78" ma:contentTypeVersion="0" ma:contentTypeDescription="Create a new document." ma:contentTypeScope="" ma:versionID="a30fdeecda097be008a0d6360b2a2e0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E2AE83B-DED0-4E50-868B-80D8CEF38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915226E-D69B-48F4-A46A-FDBA5CE6B6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C720C8-B84F-4950-9368-6F3B2F2E81F2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</vt:vector>
  </HeadingPairs>
  <TitlesOfParts>
    <vt:vector size="10" baseType="lpstr">
      <vt:lpstr>Instructions</vt:lpstr>
      <vt:lpstr>Array Table</vt:lpstr>
      <vt:lpstr>Control Sample Data</vt:lpstr>
      <vt:lpstr>Test Sample Data</vt:lpstr>
      <vt:lpstr>QC report</vt:lpstr>
      <vt:lpstr>FoldChange (normalizeBactLoad)</vt:lpstr>
      <vt:lpstr>Calculations</vt:lpstr>
      <vt:lpstr>AssayDescription</vt:lpstr>
      <vt:lpstr>Assays</vt:lpstr>
      <vt:lpstr>Chart (normalizeBacterial Load)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2013-09-03T18:44:09Z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0x0101007286BEE2E4185F4BBADDC359EDB7AE78</vt:lpwstr>
  </property>
</Properties>
</file>