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525" windowWidth="14880" windowHeight="4620" tabRatio="760"/>
  </bookViews>
  <sheets>
    <sheet name="Instructions" sheetId="24" r:id="rId1"/>
    <sheet name="Assay Quick Start Guide" sheetId="23" r:id="rId2"/>
    <sheet name="Array Quick Start Guide" sheetId="16" r:id="rId3"/>
    <sheet name="Raw Data &amp; Analysis Setup" sheetId="2" r:id="rId4"/>
    <sheet name="Results" sheetId="4" r:id="rId5"/>
    <sheet name="Calculation" sheetId="5" r:id="rId6"/>
  </sheets>
  <definedNames>
    <definedName name="OLE_LINK1" localSheetId="1">'Assay Quick Start Guide'!$F$22</definedName>
  </definedNames>
  <calcPr calcId="145621"/>
</workbook>
</file>

<file path=xl/calcChain.xml><?xml version="1.0" encoding="utf-8"?>
<calcChain xmlns="http://schemas.openxmlformats.org/spreadsheetml/2006/main">
  <c r="A4" i="4" l="1"/>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3" i="4"/>
  <c r="E65" i="4" l="1"/>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U66" i="5"/>
  <c r="T66" i="5"/>
  <c r="B10" i="23" l="1"/>
  <c r="B9" i="23"/>
  <c r="B8" i="23"/>
  <c r="B7" i="23"/>
  <c r="W57" i="5" l="1"/>
  <c r="W58" i="5"/>
  <c r="W59" i="5"/>
  <c r="W60" i="5"/>
  <c r="W61" i="5"/>
  <c r="W62" i="5"/>
  <c r="W63" i="5"/>
  <c r="W64" i="5"/>
  <c r="W65" i="5"/>
  <c r="M66" i="5"/>
  <c r="W66" i="5" s="1"/>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B98" i="5" l="1"/>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H380" i="5" l="1"/>
  <c r="D380" i="2" s="1"/>
  <c r="I380" i="5"/>
  <c r="E380" i="2" s="1"/>
  <c r="F380" i="2" s="1"/>
  <c r="H332" i="5"/>
  <c r="I332" i="5"/>
  <c r="E332" i="2" s="1"/>
  <c r="F332" i="2" s="1"/>
  <c r="H320" i="5"/>
  <c r="I320" i="5"/>
  <c r="E320" i="2" s="1"/>
  <c r="F320" i="2" s="1"/>
  <c r="H296" i="5"/>
  <c r="I296" i="5"/>
  <c r="E296" i="2" s="1"/>
  <c r="F296" i="2" s="1"/>
  <c r="H272" i="5"/>
  <c r="I272" i="5"/>
  <c r="E272" i="2" s="1"/>
  <c r="F272" i="2" s="1"/>
  <c r="H260" i="5"/>
  <c r="I260" i="5"/>
  <c r="E260" i="2" s="1"/>
  <c r="F260" i="2" s="1"/>
  <c r="H248" i="5"/>
  <c r="I248" i="5"/>
  <c r="E248" i="2" s="1"/>
  <c r="F248" i="2" s="1"/>
  <c r="H236" i="5"/>
  <c r="I236" i="5"/>
  <c r="E236" i="2" s="1"/>
  <c r="F236" i="2" s="1"/>
  <c r="H224" i="5"/>
  <c r="I224" i="5"/>
  <c r="E224" i="2" s="1"/>
  <c r="F224" i="2" s="1"/>
  <c r="H212" i="5"/>
  <c r="I212" i="5"/>
  <c r="E212" i="2" s="1"/>
  <c r="F212" i="2" s="1"/>
  <c r="H200" i="5"/>
  <c r="I200" i="5"/>
  <c r="E200" i="2" s="1"/>
  <c r="F200" i="2" s="1"/>
  <c r="H188" i="5"/>
  <c r="I188" i="5"/>
  <c r="E188" i="2" s="1"/>
  <c r="F188" i="2" s="1"/>
  <c r="H176" i="5"/>
  <c r="I176" i="5"/>
  <c r="E176" i="2" s="1"/>
  <c r="F176" i="2" s="1"/>
  <c r="H164" i="5"/>
  <c r="I164" i="5"/>
  <c r="E164" i="2" s="1"/>
  <c r="F164" i="2" s="1"/>
  <c r="H152" i="5"/>
  <c r="I152" i="5"/>
  <c r="E152" i="2" s="1"/>
  <c r="F152" i="2" s="1"/>
  <c r="H140" i="5"/>
  <c r="I140" i="5"/>
  <c r="E140" i="2" s="1"/>
  <c r="F140" i="2" s="1"/>
  <c r="H128" i="5"/>
  <c r="I128" i="5"/>
  <c r="E128" i="2" s="1"/>
  <c r="F128" i="2" s="1"/>
  <c r="H116" i="5"/>
  <c r="I116" i="5"/>
  <c r="E116" i="2" s="1"/>
  <c r="F116" i="2" s="1"/>
  <c r="H104" i="5"/>
  <c r="I104" i="5"/>
  <c r="E104" i="2" s="1"/>
  <c r="F104" i="2" s="1"/>
  <c r="I383" i="5"/>
  <c r="E383" i="2" s="1"/>
  <c r="F383" i="2" s="1"/>
  <c r="H383" i="5"/>
  <c r="D383" i="2" s="1"/>
  <c r="I371" i="5"/>
  <c r="E371" i="2" s="1"/>
  <c r="F371" i="2" s="1"/>
  <c r="H371" i="5"/>
  <c r="D371" i="2" s="1"/>
  <c r="I359" i="5"/>
  <c r="E359" i="2" s="1"/>
  <c r="F359" i="2" s="1"/>
  <c r="H359" i="5"/>
  <c r="I347" i="5"/>
  <c r="E347" i="2" s="1"/>
  <c r="F347" i="2" s="1"/>
  <c r="H347" i="5"/>
  <c r="I335" i="5"/>
  <c r="E335" i="2" s="1"/>
  <c r="F335" i="2" s="1"/>
  <c r="H335" i="5"/>
  <c r="I323" i="5"/>
  <c r="E323" i="2" s="1"/>
  <c r="F323" i="2" s="1"/>
  <c r="H323" i="5"/>
  <c r="I311" i="5"/>
  <c r="E311" i="2" s="1"/>
  <c r="F311" i="2" s="1"/>
  <c r="H311" i="5"/>
  <c r="I299" i="5"/>
  <c r="E299" i="2" s="1"/>
  <c r="F299" i="2" s="1"/>
  <c r="H299" i="5"/>
  <c r="I287" i="5"/>
  <c r="E287" i="2" s="1"/>
  <c r="F287" i="2" s="1"/>
  <c r="H287" i="5"/>
  <c r="I275" i="5"/>
  <c r="E275" i="2" s="1"/>
  <c r="F275" i="2" s="1"/>
  <c r="H275" i="5"/>
  <c r="I263" i="5"/>
  <c r="E263" i="2" s="1"/>
  <c r="F263" i="2" s="1"/>
  <c r="H263" i="5"/>
  <c r="I251" i="5"/>
  <c r="E251" i="2" s="1"/>
  <c r="F251" i="2" s="1"/>
  <c r="H251" i="5"/>
  <c r="I239" i="5"/>
  <c r="E239" i="2" s="1"/>
  <c r="F239" i="2" s="1"/>
  <c r="H239" i="5"/>
  <c r="I227" i="5"/>
  <c r="E227" i="2" s="1"/>
  <c r="F227" i="2" s="1"/>
  <c r="H227" i="5"/>
  <c r="I215" i="5"/>
  <c r="E215" i="2" s="1"/>
  <c r="F215" i="2" s="1"/>
  <c r="H215" i="5"/>
  <c r="I203" i="5"/>
  <c r="E203" i="2" s="1"/>
  <c r="F203" i="2" s="1"/>
  <c r="H203" i="5"/>
  <c r="I191" i="5"/>
  <c r="E191" i="2" s="1"/>
  <c r="F191" i="2" s="1"/>
  <c r="H191" i="5"/>
  <c r="I179" i="5"/>
  <c r="E179" i="2" s="1"/>
  <c r="F179" i="2" s="1"/>
  <c r="H179" i="5"/>
  <c r="I167" i="5"/>
  <c r="E167" i="2" s="1"/>
  <c r="F167" i="2" s="1"/>
  <c r="H167" i="5"/>
  <c r="I155" i="5"/>
  <c r="E155" i="2" s="1"/>
  <c r="F155" i="2" s="1"/>
  <c r="H155" i="5"/>
  <c r="I143" i="5"/>
  <c r="E143" i="2" s="1"/>
  <c r="F143" i="2" s="1"/>
  <c r="H143" i="5"/>
  <c r="I131" i="5"/>
  <c r="E131" i="2" s="1"/>
  <c r="F131" i="2" s="1"/>
  <c r="H131" i="5"/>
  <c r="I119" i="5"/>
  <c r="E119" i="2" s="1"/>
  <c r="F119" i="2" s="1"/>
  <c r="H119" i="5"/>
  <c r="I107" i="5"/>
  <c r="E107" i="2" s="1"/>
  <c r="F107" i="2" s="1"/>
  <c r="H107" i="5"/>
  <c r="H368" i="5"/>
  <c r="D368" i="2" s="1"/>
  <c r="I368" i="5"/>
  <c r="E368" i="2" s="1"/>
  <c r="F368" i="2" s="1"/>
  <c r="H344" i="5"/>
  <c r="I344" i="5"/>
  <c r="E344" i="2" s="1"/>
  <c r="F344" i="2" s="1"/>
  <c r="H308" i="5"/>
  <c r="I308" i="5"/>
  <c r="E308" i="2" s="1"/>
  <c r="F308" i="2" s="1"/>
  <c r="I374" i="5"/>
  <c r="E374" i="2" s="1"/>
  <c r="F374" i="2" s="1"/>
  <c r="H374" i="5"/>
  <c r="D374" i="2" s="1"/>
  <c r="I362" i="5"/>
  <c r="E362" i="2" s="1"/>
  <c r="F362" i="2" s="1"/>
  <c r="H362" i="5"/>
  <c r="D362" i="2" s="1"/>
  <c r="I350" i="5"/>
  <c r="E350" i="2" s="1"/>
  <c r="F350" i="2" s="1"/>
  <c r="H350" i="5"/>
  <c r="I338" i="5"/>
  <c r="E338" i="2" s="1"/>
  <c r="F338" i="2" s="1"/>
  <c r="H338" i="5"/>
  <c r="I326" i="5"/>
  <c r="E326" i="2" s="1"/>
  <c r="F326" i="2" s="1"/>
  <c r="H326" i="5"/>
  <c r="I314" i="5"/>
  <c r="E314" i="2" s="1"/>
  <c r="F314" i="2" s="1"/>
  <c r="H314" i="5"/>
  <c r="I302" i="5"/>
  <c r="E302" i="2" s="1"/>
  <c r="F302" i="2" s="1"/>
  <c r="H302" i="5"/>
  <c r="I290" i="5"/>
  <c r="E290" i="2" s="1"/>
  <c r="F290" i="2" s="1"/>
  <c r="H290" i="5"/>
  <c r="I278" i="5"/>
  <c r="E278" i="2" s="1"/>
  <c r="F278" i="2" s="1"/>
  <c r="H278" i="5"/>
  <c r="I266" i="5"/>
  <c r="E266" i="2" s="1"/>
  <c r="F266" i="2" s="1"/>
  <c r="H266" i="5"/>
  <c r="I254" i="5"/>
  <c r="E254" i="2" s="1"/>
  <c r="F254" i="2" s="1"/>
  <c r="H254" i="5"/>
  <c r="I242" i="5"/>
  <c r="E242" i="2" s="1"/>
  <c r="F242" i="2" s="1"/>
  <c r="H242" i="5"/>
  <c r="I230" i="5"/>
  <c r="E230" i="2" s="1"/>
  <c r="F230" i="2" s="1"/>
  <c r="H230" i="5"/>
  <c r="I218" i="5"/>
  <c r="E218" i="2" s="1"/>
  <c r="F218" i="2" s="1"/>
  <c r="H218" i="5"/>
  <c r="I206" i="5"/>
  <c r="E206" i="2" s="1"/>
  <c r="F206" i="2" s="1"/>
  <c r="H206" i="5"/>
  <c r="I194" i="5"/>
  <c r="E194" i="2" s="1"/>
  <c r="F194" i="2" s="1"/>
  <c r="H194" i="5"/>
  <c r="I182" i="5"/>
  <c r="E182" i="2" s="1"/>
  <c r="F182" i="2" s="1"/>
  <c r="H182" i="5"/>
  <c r="I170" i="5"/>
  <c r="E170" i="2" s="1"/>
  <c r="F170" i="2" s="1"/>
  <c r="H170" i="5"/>
  <c r="I158" i="5"/>
  <c r="E158" i="2" s="1"/>
  <c r="F158" i="2" s="1"/>
  <c r="H158" i="5"/>
  <c r="I146" i="5"/>
  <c r="E146" i="2" s="1"/>
  <c r="F146" i="2" s="1"/>
  <c r="H146" i="5"/>
  <c r="I134" i="5"/>
  <c r="E134" i="2" s="1"/>
  <c r="F134" i="2" s="1"/>
  <c r="H134" i="5"/>
  <c r="I122" i="5"/>
  <c r="E122" i="2" s="1"/>
  <c r="F122" i="2" s="1"/>
  <c r="H122" i="5"/>
  <c r="I110" i="5"/>
  <c r="E110" i="2" s="1"/>
  <c r="F110" i="2" s="1"/>
  <c r="H110" i="5"/>
  <c r="I98" i="5"/>
  <c r="E98" i="2" s="1"/>
  <c r="F98" i="2" s="1"/>
  <c r="H98" i="5"/>
  <c r="H356" i="5"/>
  <c r="I356" i="5"/>
  <c r="E356" i="2" s="1"/>
  <c r="F356" i="2" s="1"/>
  <c r="H284" i="5"/>
  <c r="I284" i="5"/>
  <c r="E284" i="2" s="1"/>
  <c r="F284" i="2" s="1"/>
  <c r="H377" i="5"/>
  <c r="D377" i="2" s="1"/>
  <c r="I377" i="5"/>
  <c r="E377" i="2" s="1"/>
  <c r="F377" i="2" s="1"/>
  <c r="H365" i="5"/>
  <c r="D365" i="2" s="1"/>
  <c r="I365" i="5"/>
  <c r="E365" i="2" s="1"/>
  <c r="F365" i="2" s="1"/>
  <c r="H353" i="5"/>
  <c r="I353" i="5"/>
  <c r="E353" i="2" s="1"/>
  <c r="F353" i="2" s="1"/>
  <c r="H341" i="5"/>
  <c r="I341" i="5"/>
  <c r="E341" i="2" s="1"/>
  <c r="F341" i="2" s="1"/>
  <c r="H329" i="5"/>
  <c r="I329" i="5"/>
  <c r="E329" i="2" s="1"/>
  <c r="F329" i="2" s="1"/>
  <c r="H317" i="5"/>
  <c r="I317" i="5"/>
  <c r="E317" i="2" s="1"/>
  <c r="F317" i="2" s="1"/>
  <c r="H305" i="5"/>
  <c r="I305" i="5"/>
  <c r="E305" i="2" s="1"/>
  <c r="F305" i="2" s="1"/>
  <c r="H293" i="5"/>
  <c r="I293" i="5"/>
  <c r="E293" i="2" s="1"/>
  <c r="F293" i="2" s="1"/>
  <c r="H281" i="5"/>
  <c r="I281" i="5"/>
  <c r="E281" i="2" s="1"/>
  <c r="F281" i="2" s="1"/>
  <c r="H269" i="5"/>
  <c r="I269" i="5"/>
  <c r="E269" i="2" s="1"/>
  <c r="F269" i="2" s="1"/>
  <c r="H257" i="5"/>
  <c r="I257" i="5"/>
  <c r="E257" i="2" s="1"/>
  <c r="F257" i="2" s="1"/>
  <c r="H245" i="5"/>
  <c r="I245" i="5"/>
  <c r="E245" i="2" s="1"/>
  <c r="F245" i="2" s="1"/>
  <c r="H233" i="5"/>
  <c r="I233" i="5"/>
  <c r="E233" i="2" s="1"/>
  <c r="F233" i="2" s="1"/>
  <c r="H221" i="5"/>
  <c r="I221" i="5"/>
  <c r="E221" i="2" s="1"/>
  <c r="F221" i="2" s="1"/>
  <c r="H209" i="5"/>
  <c r="I209" i="5"/>
  <c r="E209" i="2" s="1"/>
  <c r="F209" i="2" s="1"/>
  <c r="H197" i="5"/>
  <c r="I197" i="5"/>
  <c r="E197" i="2" s="1"/>
  <c r="F197" i="2" s="1"/>
  <c r="H185" i="5"/>
  <c r="I185" i="5"/>
  <c r="E185" i="2" s="1"/>
  <c r="F185" i="2" s="1"/>
  <c r="H173" i="5"/>
  <c r="I173" i="5"/>
  <c r="E173" i="2" s="1"/>
  <c r="F173" i="2" s="1"/>
  <c r="H161" i="5"/>
  <c r="I161" i="5"/>
  <c r="E161" i="2" s="1"/>
  <c r="F161" i="2" s="1"/>
  <c r="H149" i="5"/>
  <c r="I149" i="5"/>
  <c r="E149" i="2" s="1"/>
  <c r="F149" i="2" s="1"/>
  <c r="H137" i="5"/>
  <c r="I137" i="5"/>
  <c r="E137" i="2" s="1"/>
  <c r="F137" i="2" s="1"/>
  <c r="H125" i="5"/>
  <c r="I125" i="5"/>
  <c r="E125" i="2" s="1"/>
  <c r="F125" i="2" s="1"/>
  <c r="H113" i="5"/>
  <c r="I113" i="5"/>
  <c r="E113" i="2" s="1"/>
  <c r="F113" i="2" s="1"/>
  <c r="H101" i="5"/>
  <c r="I101" i="5"/>
  <c r="E101" i="2" s="1"/>
  <c r="F101" i="2" s="1"/>
  <c r="D98" i="2" l="1"/>
  <c r="D122" i="2"/>
  <c r="D170" i="2"/>
  <c r="D194" i="2"/>
  <c r="D242" i="2"/>
  <c r="D266" i="2"/>
  <c r="D314" i="2"/>
  <c r="D338" i="2"/>
  <c r="Y55" i="5"/>
  <c r="J119" i="5"/>
  <c r="K119" i="5" s="1"/>
  <c r="O55" i="5" s="1"/>
  <c r="D119" i="2"/>
  <c r="Y56" i="5"/>
  <c r="J143" i="5"/>
  <c r="K143" i="5" s="1"/>
  <c r="O56" i="5" s="1"/>
  <c r="D143" i="2"/>
  <c r="Y57" i="5"/>
  <c r="J167" i="5"/>
  <c r="K167" i="5" s="1"/>
  <c r="O57" i="5" s="1"/>
  <c r="D167" i="2"/>
  <c r="Y58" i="5"/>
  <c r="J191" i="5"/>
  <c r="K191" i="5" s="1"/>
  <c r="O58" i="5" s="1"/>
  <c r="D191" i="2"/>
  <c r="Y59" i="5"/>
  <c r="J215" i="5"/>
  <c r="K215" i="5" s="1"/>
  <c r="O59" i="5" s="1"/>
  <c r="D215" i="2"/>
  <c r="Y60" i="5"/>
  <c r="J239" i="5"/>
  <c r="K239" i="5"/>
  <c r="O60" i="5" s="1"/>
  <c r="D239" i="2"/>
  <c r="Y61" i="5"/>
  <c r="J263" i="5"/>
  <c r="K263" i="5"/>
  <c r="O61" i="5" s="1"/>
  <c r="D263" i="2"/>
  <c r="Y62" i="5"/>
  <c r="J287" i="5"/>
  <c r="K287" i="5"/>
  <c r="O62" i="5" s="1"/>
  <c r="D287" i="2"/>
  <c r="Y63" i="5"/>
  <c r="J311" i="5"/>
  <c r="K311" i="5"/>
  <c r="O63" i="5" s="1"/>
  <c r="D311" i="2"/>
  <c r="Y64" i="5"/>
  <c r="J335" i="5"/>
  <c r="K335" i="5"/>
  <c r="O64" i="5" s="1"/>
  <c r="D335" i="2"/>
  <c r="Y65" i="5"/>
  <c r="J359" i="5"/>
  <c r="K359" i="5"/>
  <c r="O65" i="5" s="1"/>
  <c r="D359" i="2"/>
  <c r="Y66" i="5"/>
  <c r="X23" i="5"/>
  <c r="J101" i="5"/>
  <c r="K101" i="5" s="1"/>
  <c r="N23" i="5" s="1"/>
  <c r="D101" i="2"/>
  <c r="X24" i="5"/>
  <c r="J125" i="5"/>
  <c r="K125" i="5" s="1"/>
  <c r="N24" i="5" s="1"/>
  <c r="D125" i="2"/>
  <c r="X25" i="5"/>
  <c r="J149" i="5"/>
  <c r="K149" i="5" s="1"/>
  <c r="N25" i="5" s="1"/>
  <c r="D149" i="2"/>
  <c r="X26" i="5"/>
  <c r="J173" i="5"/>
  <c r="K173" i="5" s="1"/>
  <c r="N26" i="5" s="1"/>
  <c r="D173" i="2"/>
  <c r="X27" i="5"/>
  <c r="J197" i="5"/>
  <c r="K197" i="5" s="1"/>
  <c r="N27" i="5" s="1"/>
  <c r="D197" i="2"/>
  <c r="X28" i="5"/>
  <c r="J221" i="5"/>
  <c r="K221" i="5" s="1"/>
  <c r="N28" i="5" s="1"/>
  <c r="D221" i="2"/>
  <c r="X29" i="5"/>
  <c r="J245" i="5"/>
  <c r="K245" i="5" s="1"/>
  <c r="N29" i="5" s="1"/>
  <c r="P29" i="5" s="1"/>
  <c r="D245" i="2"/>
  <c r="X30" i="5"/>
  <c r="J269" i="5"/>
  <c r="K269" i="5" s="1"/>
  <c r="N30" i="5" s="1"/>
  <c r="P30" i="5" s="1"/>
  <c r="D269" i="2"/>
  <c r="X31" i="5"/>
  <c r="J293" i="5"/>
  <c r="K293" i="5" s="1"/>
  <c r="N31" i="5" s="1"/>
  <c r="P31" i="5" s="1"/>
  <c r="D293" i="2"/>
  <c r="X32" i="5"/>
  <c r="J317" i="5"/>
  <c r="K317" i="5" s="1"/>
  <c r="N32" i="5" s="1"/>
  <c r="P32" i="5" s="1"/>
  <c r="D317" i="2"/>
  <c r="X33" i="5"/>
  <c r="J341" i="5"/>
  <c r="K341" i="5" s="1"/>
  <c r="N33" i="5" s="1"/>
  <c r="P33" i="5" s="1"/>
  <c r="D341" i="2"/>
  <c r="X34" i="5"/>
  <c r="J365" i="5"/>
  <c r="K365" i="5" s="1"/>
  <c r="N34" i="5" s="1"/>
  <c r="P34" i="5" s="1"/>
  <c r="Y46" i="5"/>
  <c r="J284" i="5"/>
  <c r="K284" i="5" s="1"/>
  <c r="O46" i="5" s="1"/>
  <c r="D284" i="2"/>
  <c r="Y47" i="5"/>
  <c r="J308" i="5"/>
  <c r="K308" i="5" s="1"/>
  <c r="O47" i="5" s="1"/>
  <c r="D308" i="2"/>
  <c r="X50" i="5"/>
  <c r="J368" i="5"/>
  <c r="K368" i="5" s="1"/>
  <c r="N50" i="5" s="1"/>
  <c r="Y39" i="5"/>
  <c r="J116" i="5"/>
  <c r="K116" i="5" s="1"/>
  <c r="O39" i="5" s="1"/>
  <c r="D116" i="2"/>
  <c r="Y40" i="5"/>
  <c r="J140" i="5"/>
  <c r="K140" i="5" s="1"/>
  <c r="O40" i="5" s="1"/>
  <c r="D140" i="2"/>
  <c r="Y41" i="5"/>
  <c r="J164" i="5"/>
  <c r="K164" i="5" s="1"/>
  <c r="O41" i="5" s="1"/>
  <c r="D164" i="2"/>
  <c r="Y42" i="5"/>
  <c r="J188" i="5"/>
  <c r="K188" i="5" s="1"/>
  <c r="O42" i="5" s="1"/>
  <c r="D188" i="2"/>
  <c r="Y43" i="5"/>
  <c r="J212" i="5"/>
  <c r="K212" i="5" s="1"/>
  <c r="O43" i="5" s="1"/>
  <c r="D212" i="2"/>
  <c r="Y44" i="5"/>
  <c r="J236" i="5"/>
  <c r="K236" i="5" s="1"/>
  <c r="O44" i="5" s="1"/>
  <c r="D236" i="2"/>
  <c r="Y45" i="5"/>
  <c r="J260" i="5"/>
  <c r="K260" i="5" s="1"/>
  <c r="O45" i="5" s="1"/>
  <c r="D260" i="2"/>
  <c r="K296" i="5"/>
  <c r="N47" i="5" s="1"/>
  <c r="X47" i="5"/>
  <c r="J296" i="5"/>
  <c r="D296" i="2"/>
  <c r="Y48" i="5"/>
  <c r="J332" i="5"/>
  <c r="K332" i="5" s="1"/>
  <c r="O48" i="5" s="1"/>
  <c r="D332" i="2"/>
  <c r="D146" i="2"/>
  <c r="D218" i="2"/>
  <c r="D290" i="2"/>
  <c r="D110" i="2"/>
  <c r="D134" i="2"/>
  <c r="D158" i="2"/>
  <c r="D182" i="2"/>
  <c r="D206" i="2"/>
  <c r="D230" i="2"/>
  <c r="D254" i="2"/>
  <c r="D278" i="2"/>
  <c r="D302" i="2"/>
  <c r="D326" i="2"/>
  <c r="D350" i="2"/>
  <c r="J107" i="5"/>
  <c r="K107" i="5" s="1"/>
  <c r="N55" i="5" s="1"/>
  <c r="X55" i="5"/>
  <c r="D107" i="2"/>
  <c r="X56" i="5"/>
  <c r="J131" i="5"/>
  <c r="K131" i="5" s="1"/>
  <c r="N56" i="5" s="1"/>
  <c r="P56" i="5" s="1"/>
  <c r="D131" i="2"/>
  <c r="X57" i="5"/>
  <c r="J155" i="5"/>
  <c r="K155" i="5" s="1"/>
  <c r="N57" i="5" s="1"/>
  <c r="D155" i="2"/>
  <c r="X58" i="5"/>
  <c r="J179" i="5"/>
  <c r="K179" i="5" s="1"/>
  <c r="N58" i="5" s="1"/>
  <c r="P58" i="5" s="1"/>
  <c r="D179" i="2"/>
  <c r="X59" i="5"/>
  <c r="J203" i="5"/>
  <c r="K203" i="5"/>
  <c r="N59" i="5" s="1"/>
  <c r="D203" i="2"/>
  <c r="X60" i="5"/>
  <c r="J227" i="5"/>
  <c r="K227" i="5"/>
  <c r="N60" i="5" s="1"/>
  <c r="D227" i="2"/>
  <c r="X61" i="5"/>
  <c r="J251" i="5"/>
  <c r="K251" i="5" s="1"/>
  <c r="N61" i="5" s="1"/>
  <c r="D251" i="2"/>
  <c r="X62" i="5"/>
  <c r="J275" i="5"/>
  <c r="K275" i="5" s="1"/>
  <c r="N62" i="5" s="1"/>
  <c r="P62" i="5" s="1"/>
  <c r="D275" i="2"/>
  <c r="X63" i="5"/>
  <c r="J299" i="5"/>
  <c r="K299" i="5" s="1"/>
  <c r="N63" i="5" s="1"/>
  <c r="P63" i="5" s="1"/>
  <c r="D299" i="2"/>
  <c r="X64" i="5"/>
  <c r="J323" i="5"/>
  <c r="K323" i="5" s="1"/>
  <c r="N64" i="5" s="1"/>
  <c r="P64" i="5" s="1"/>
  <c r="D323" i="2"/>
  <c r="X65" i="5"/>
  <c r="J347" i="5"/>
  <c r="K347" i="5" s="1"/>
  <c r="N65" i="5" s="1"/>
  <c r="P65" i="5" s="1"/>
  <c r="D347" i="2"/>
  <c r="X66" i="5"/>
  <c r="Y23" i="5"/>
  <c r="J113" i="5"/>
  <c r="K113" i="5" s="1"/>
  <c r="O23" i="5" s="1"/>
  <c r="D113" i="2"/>
  <c r="Y24" i="5"/>
  <c r="J137" i="5"/>
  <c r="K137" i="5" s="1"/>
  <c r="O24" i="5" s="1"/>
  <c r="D137" i="2"/>
  <c r="Y25" i="5"/>
  <c r="J161" i="5"/>
  <c r="K161" i="5" s="1"/>
  <c r="O25" i="5" s="1"/>
  <c r="D161" i="2"/>
  <c r="Y26" i="5"/>
  <c r="J185" i="5"/>
  <c r="K185" i="5" s="1"/>
  <c r="O26" i="5" s="1"/>
  <c r="D185" i="2"/>
  <c r="Y27" i="5"/>
  <c r="J209" i="5"/>
  <c r="K209" i="5" s="1"/>
  <c r="O27" i="5" s="1"/>
  <c r="D209" i="2"/>
  <c r="Y28" i="5"/>
  <c r="D233" i="2"/>
  <c r="Y29" i="5"/>
  <c r="J257" i="5"/>
  <c r="K257" i="5"/>
  <c r="O29" i="5" s="1"/>
  <c r="D257" i="2"/>
  <c r="Y30" i="5"/>
  <c r="J281" i="5"/>
  <c r="K281" i="5"/>
  <c r="O30" i="5" s="1"/>
  <c r="D281" i="2"/>
  <c r="Y31" i="5"/>
  <c r="J305" i="5"/>
  <c r="K305" i="5"/>
  <c r="O31" i="5" s="1"/>
  <c r="D305" i="2"/>
  <c r="Y32" i="5"/>
  <c r="J329" i="5"/>
  <c r="K329" i="5"/>
  <c r="O32" i="5" s="1"/>
  <c r="D329" i="2"/>
  <c r="Y33" i="5"/>
  <c r="J353" i="5"/>
  <c r="K353" i="5"/>
  <c r="O33" i="5" s="1"/>
  <c r="D353" i="2"/>
  <c r="Y34" i="5"/>
  <c r="J377" i="5"/>
  <c r="K377" i="5"/>
  <c r="O34" i="5" s="1"/>
  <c r="Y49" i="5"/>
  <c r="J356" i="5"/>
  <c r="K356" i="5" s="1"/>
  <c r="O49" i="5" s="1"/>
  <c r="D356" i="2"/>
  <c r="X49" i="5"/>
  <c r="J344" i="5"/>
  <c r="K344" i="5" s="1"/>
  <c r="N49" i="5" s="1"/>
  <c r="D344" i="2"/>
  <c r="X39" i="5"/>
  <c r="J104" i="5"/>
  <c r="K104" i="5" s="1"/>
  <c r="N39" i="5" s="1"/>
  <c r="D104" i="2"/>
  <c r="X40" i="5"/>
  <c r="J128" i="5"/>
  <c r="K128" i="5" s="1"/>
  <c r="N40" i="5" s="1"/>
  <c r="D128" i="2"/>
  <c r="X41" i="5"/>
  <c r="J152" i="5"/>
  <c r="K152" i="5" s="1"/>
  <c r="N41" i="5" s="1"/>
  <c r="P41" i="5" s="1"/>
  <c r="D152" i="2"/>
  <c r="X42" i="5"/>
  <c r="J176" i="5"/>
  <c r="K176" i="5" s="1"/>
  <c r="N42" i="5" s="1"/>
  <c r="D176" i="2"/>
  <c r="X43" i="5"/>
  <c r="J200" i="5"/>
  <c r="K200" i="5" s="1"/>
  <c r="N43" i="5" s="1"/>
  <c r="P43" i="5" s="1"/>
  <c r="D200" i="2"/>
  <c r="X44" i="5"/>
  <c r="J224" i="5"/>
  <c r="K224" i="5" s="1"/>
  <c r="N44" i="5" s="1"/>
  <c r="D224" i="2"/>
  <c r="X45" i="5"/>
  <c r="J248" i="5"/>
  <c r="K248" i="5" s="1"/>
  <c r="N45" i="5" s="1"/>
  <c r="P45" i="5" s="1"/>
  <c r="D248" i="2"/>
  <c r="X46" i="5"/>
  <c r="J272" i="5"/>
  <c r="K272" i="5" s="1"/>
  <c r="N46" i="5" s="1"/>
  <c r="D272" i="2"/>
  <c r="X48" i="5"/>
  <c r="J320" i="5"/>
  <c r="K320" i="5" s="1"/>
  <c r="N48" i="5" s="1"/>
  <c r="P48" i="5" s="1"/>
  <c r="D320" i="2"/>
  <c r="Y50" i="5"/>
  <c r="J380" i="5"/>
  <c r="K380" i="5" s="1"/>
  <c r="O50" i="5" s="1"/>
  <c r="T64" i="5" l="1"/>
  <c r="U64" i="5"/>
  <c r="T29" i="5"/>
  <c r="U29" i="5"/>
  <c r="T34" i="5"/>
  <c r="U34" i="5"/>
  <c r="T62" i="5"/>
  <c r="U62" i="5"/>
  <c r="U65" i="5"/>
  <c r="T65" i="5"/>
  <c r="T30" i="5"/>
  <c r="U30" i="5"/>
  <c r="U31" i="5"/>
  <c r="T31" i="5"/>
  <c r="T32" i="5"/>
  <c r="U32" i="5"/>
  <c r="T56" i="5"/>
  <c r="U56" i="5"/>
  <c r="T41" i="5"/>
  <c r="U41" i="5"/>
  <c r="P60" i="5"/>
  <c r="T58" i="5"/>
  <c r="U58" i="5"/>
  <c r="U43" i="5"/>
  <c r="T43" i="5"/>
  <c r="P55" i="5"/>
  <c r="U45" i="5"/>
  <c r="T45" i="5"/>
  <c r="P46" i="5"/>
  <c r="P42" i="5"/>
  <c r="P61" i="5"/>
  <c r="P50" i="5"/>
  <c r="C45" i="4"/>
  <c r="D45" i="4" s="1"/>
  <c r="G45" i="4"/>
  <c r="C58" i="4"/>
  <c r="D58" i="4" s="1"/>
  <c r="G58" i="4"/>
  <c r="Q47" i="5"/>
  <c r="C46" i="4"/>
  <c r="D46" i="4" s="1"/>
  <c r="C61" i="4"/>
  <c r="D61" i="4" s="1"/>
  <c r="G61" i="4"/>
  <c r="Q45" i="5"/>
  <c r="Q41" i="5"/>
  <c r="Q58" i="5"/>
  <c r="R58" i="5" s="1"/>
  <c r="C48" i="4"/>
  <c r="D48" i="4" s="1"/>
  <c r="C43" i="4"/>
  <c r="D43" i="4" s="1"/>
  <c r="G43" i="4"/>
  <c r="P49" i="5"/>
  <c r="C56" i="4"/>
  <c r="D56" i="4" s="1"/>
  <c r="G56" i="4"/>
  <c r="Q48" i="5"/>
  <c r="T48" i="5" s="1"/>
  <c r="C41" i="4"/>
  <c r="D41" i="4" s="1"/>
  <c r="G41" i="4"/>
  <c r="C50" i="4"/>
  <c r="D50" i="4" s="1"/>
  <c r="Q50" i="5"/>
  <c r="P44" i="5"/>
  <c r="P40" i="5"/>
  <c r="P57" i="5"/>
  <c r="Q43" i="5"/>
  <c r="Q56" i="5"/>
  <c r="C65" i="4"/>
  <c r="D65" i="4" s="1"/>
  <c r="C64" i="4"/>
  <c r="D64" i="4" s="1"/>
  <c r="G64" i="4"/>
  <c r="C63" i="4"/>
  <c r="D63" i="4" s="1"/>
  <c r="C62" i="4"/>
  <c r="D62" i="4" s="1"/>
  <c r="G62" i="4"/>
  <c r="P47" i="5"/>
  <c r="C33" i="4"/>
  <c r="D33" i="4" s="1"/>
  <c r="G33" i="4"/>
  <c r="C31" i="4"/>
  <c r="D31" i="4" s="1"/>
  <c r="G31" i="4"/>
  <c r="C29" i="4"/>
  <c r="D29" i="4" s="1"/>
  <c r="G29" i="4"/>
  <c r="P27" i="5"/>
  <c r="P25" i="5"/>
  <c r="P24" i="5"/>
  <c r="Q34" i="5"/>
  <c r="R34" i="5" s="1"/>
  <c r="Q32" i="5"/>
  <c r="Q30" i="5"/>
  <c r="Q65" i="5"/>
  <c r="Q63" i="5"/>
  <c r="T63" i="5" s="1"/>
  <c r="P39" i="5"/>
  <c r="G60" i="4"/>
  <c r="P59" i="5"/>
  <c r="C34" i="4"/>
  <c r="D34" i="4" s="1"/>
  <c r="G34" i="4"/>
  <c r="C32" i="4"/>
  <c r="D32" i="4" s="1"/>
  <c r="G32" i="4"/>
  <c r="C30" i="4"/>
  <c r="D30" i="4" s="1"/>
  <c r="G30" i="4"/>
  <c r="P26" i="5"/>
  <c r="P23" i="5"/>
  <c r="Q33" i="5"/>
  <c r="T33" i="5" s="1"/>
  <c r="Q31" i="5"/>
  <c r="Q29" i="5"/>
  <c r="R29" i="5" s="1"/>
  <c r="Q64" i="5"/>
  <c r="Q62" i="5"/>
  <c r="Q61" i="5"/>
  <c r="Q60" i="5"/>
  <c r="Z50" i="5"/>
  <c r="Z34" i="5"/>
  <c r="Z33" i="5"/>
  <c r="Z32" i="5"/>
  <c r="Z31" i="5"/>
  <c r="Z30" i="5"/>
  <c r="Z29" i="5"/>
  <c r="Z47" i="5"/>
  <c r="Z28" i="5"/>
  <c r="Z27" i="5"/>
  <c r="Z26" i="5"/>
  <c r="Z25" i="5"/>
  <c r="Z24" i="5"/>
  <c r="Z23" i="5"/>
  <c r="Z49" i="5"/>
  <c r="Z44" i="5"/>
  <c r="Z43" i="5"/>
  <c r="Z41" i="5"/>
  <c r="Z39" i="5"/>
  <c r="Z48" i="5"/>
  <c r="Z45" i="5"/>
  <c r="Z42" i="5"/>
  <c r="Z40" i="5"/>
  <c r="Z46" i="5"/>
  <c r="R65" i="5"/>
  <c r="R62" i="5"/>
  <c r="R61" i="5"/>
  <c r="R60" i="5"/>
  <c r="R33" i="5"/>
  <c r="R31" i="5"/>
  <c r="R30" i="5"/>
  <c r="R43" i="5"/>
  <c r="R41" i="5"/>
  <c r="R47" i="5"/>
  <c r="Z66" i="5"/>
  <c r="AA66" i="5" s="1"/>
  <c r="B66" i="4" s="1"/>
  <c r="Z65" i="5"/>
  <c r="Z64" i="5"/>
  <c r="Z63" i="5"/>
  <c r="Z62" i="5"/>
  <c r="Z61" i="5"/>
  <c r="Z60" i="5"/>
  <c r="Z59" i="5"/>
  <c r="Z58" i="5"/>
  <c r="Z57" i="5"/>
  <c r="Z56" i="5"/>
  <c r="Z55" i="5"/>
  <c r="H43" i="4" l="1"/>
  <c r="U23" i="5"/>
  <c r="T23" i="5"/>
  <c r="G48" i="4"/>
  <c r="T55" i="5"/>
  <c r="U55" i="5"/>
  <c r="R48" i="5"/>
  <c r="H61" i="4"/>
  <c r="T26" i="5"/>
  <c r="U26" i="5"/>
  <c r="G63" i="4"/>
  <c r="G55" i="4"/>
  <c r="T60" i="5"/>
  <c r="U60" i="5"/>
  <c r="H62" i="4"/>
  <c r="T47" i="5"/>
  <c r="U47" i="5"/>
  <c r="T50" i="5"/>
  <c r="U50" i="5"/>
  <c r="U48" i="5"/>
  <c r="U63" i="5"/>
  <c r="U33" i="5"/>
  <c r="T59" i="5"/>
  <c r="U59" i="5"/>
  <c r="T42" i="5"/>
  <c r="U42" i="5"/>
  <c r="Q24" i="5"/>
  <c r="R24" i="5" s="1"/>
  <c r="T24" i="5"/>
  <c r="U24" i="5"/>
  <c r="U57" i="5"/>
  <c r="T57" i="5"/>
  <c r="U49" i="5"/>
  <c r="T49" i="5"/>
  <c r="T46" i="5"/>
  <c r="U46" i="5"/>
  <c r="C60" i="4"/>
  <c r="D60" i="4" s="1"/>
  <c r="Q25" i="5"/>
  <c r="R25" i="5" s="1"/>
  <c r="T25" i="5"/>
  <c r="U25" i="5"/>
  <c r="Q40" i="5"/>
  <c r="T40" i="5"/>
  <c r="U40" i="5"/>
  <c r="G42" i="4"/>
  <c r="Q55" i="5"/>
  <c r="R55" i="5" s="1"/>
  <c r="C55" i="4"/>
  <c r="D55" i="4" s="1"/>
  <c r="R63" i="5"/>
  <c r="U39" i="5"/>
  <c r="T39" i="5"/>
  <c r="U27" i="5"/>
  <c r="T27" i="5"/>
  <c r="Q46" i="5"/>
  <c r="R46" i="5" s="1"/>
  <c r="Q44" i="5"/>
  <c r="T44" i="5"/>
  <c r="U44" i="5"/>
  <c r="C42" i="4"/>
  <c r="D42" i="4" s="1"/>
  <c r="Q42" i="5"/>
  <c r="R42" i="5" s="1"/>
  <c r="G46" i="4"/>
  <c r="U61" i="5"/>
  <c r="T61" i="5"/>
  <c r="R40" i="5"/>
  <c r="S44" i="5"/>
  <c r="F44" i="4" s="1"/>
  <c r="R44" i="5"/>
  <c r="C23" i="4"/>
  <c r="D23" i="4" s="1"/>
  <c r="G23" i="4"/>
  <c r="C39" i="4"/>
  <c r="D39" i="4" s="1"/>
  <c r="G39" i="4"/>
  <c r="C27" i="4"/>
  <c r="D27" i="4" s="1"/>
  <c r="G27" i="4"/>
  <c r="C57" i="4"/>
  <c r="D57" i="4" s="1"/>
  <c r="G57" i="4"/>
  <c r="S50" i="5"/>
  <c r="Q27" i="5"/>
  <c r="S55" i="5"/>
  <c r="R50" i="5"/>
  <c r="S60" i="5"/>
  <c r="F60" i="4" s="1"/>
  <c r="S29" i="5"/>
  <c r="F29" i="4" s="1"/>
  <c r="C26" i="4"/>
  <c r="D26" i="4" s="1"/>
  <c r="G26" i="4"/>
  <c r="C59" i="4"/>
  <c r="D59" i="4" s="1"/>
  <c r="G59" i="4"/>
  <c r="S34" i="5"/>
  <c r="F34" i="4" s="1"/>
  <c r="S46" i="5"/>
  <c r="G50" i="4"/>
  <c r="Q59" i="5"/>
  <c r="C49" i="4"/>
  <c r="D49" i="4" s="1"/>
  <c r="G49" i="4"/>
  <c r="Q26" i="5"/>
  <c r="S61" i="5"/>
  <c r="S31" i="5"/>
  <c r="F31" i="4" s="1"/>
  <c r="S65" i="5"/>
  <c r="F65" i="4" s="1"/>
  <c r="C24" i="4"/>
  <c r="D24" i="4" s="1"/>
  <c r="G24" i="4"/>
  <c r="G65" i="4"/>
  <c r="Q39" i="5"/>
  <c r="C40" i="4"/>
  <c r="D40" i="4" s="1"/>
  <c r="G40" i="4"/>
  <c r="S42" i="5"/>
  <c r="S58" i="5"/>
  <c r="F58" i="4" s="1"/>
  <c r="S47" i="5"/>
  <c r="H47" i="4" s="1"/>
  <c r="R45" i="5"/>
  <c r="R56" i="5"/>
  <c r="R32" i="5"/>
  <c r="R64" i="5"/>
  <c r="S62" i="5"/>
  <c r="F62" i="4" s="1"/>
  <c r="S33" i="5"/>
  <c r="F33" i="4" s="1"/>
  <c r="S30" i="5"/>
  <c r="F30" i="4" s="1"/>
  <c r="C25" i="4"/>
  <c r="D25" i="4" s="1"/>
  <c r="G25" i="4"/>
  <c r="C47" i="4"/>
  <c r="D47" i="4" s="1"/>
  <c r="G47" i="4"/>
  <c r="S43" i="5"/>
  <c r="F43" i="4" s="1"/>
  <c r="C44" i="4"/>
  <c r="D44" i="4" s="1"/>
  <c r="G44" i="4"/>
  <c r="Q23" i="5"/>
  <c r="Q57" i="5"/>
  <c r="S48" i="5"/>
  <c r="F48" i="4" s="1"/>
  <c r="S41" i="5"/>
  <c r="F41" i="4" s="1"/>
  <c r="Q49" i="5"/>
  <c r="AA64" i="5"/>
  <c r="B64" i="4" s="1"/>
  <c r="AA55" i="5"/>
  <c r="B55" i="4" s="1"/>
  <c r="AA59" i="5"/>
  <c r="B59" i="4" s="1"/>
  <c r="AA63" i="5"/>
  <c r="B63" i="4" s="1"/>
  <c r="AA40" i="5"/>
  <c r="B40" i="4" s="1"/>
  <c r="AA39" i="5"/>
  <c r="B39" i="4" s="1"/>
  <c r="AA49" i="5"/>
  <c r="B49" i="4" s="1"/>
  <c r="AA26" i="5"/>
  <c r="B26" i="4" s="1"/>
  <c r="AA29" i="5"/>
  <c r="B29" i="4" s="1"/>
  <c r="AA33" i="5"/>
  <c r="B33" i="4" s="1"/>
  <c r="AA60" i="5"/>
  <c r="B60" i="4" s="1"/>
  <c r="AA42" i="5"/>
  <c r="B42" i="4" s="1"/>
  <c r="AA30" i="5"/>
  <c r="B30" i="4" s="1"/>
  <c r="AA57" i="5"/>
  <c r="B57" i="4" s="1"/>
  <c r="AA65" i="5"/>
  <c r="B65" i="4" s="1"/>
  <c r="AA45" i="5"/>
  <c r="B45" i="4" s="1"/>
  <c r="AA43" i="5"/>
  <c r="B43" i="4" s="1"/>
  <c r="AA24" i="5"/>
  <c r="B24" i="4" s="1"/>
  <c r="AA28" i="5"/>
  <c r="B28" i="4" s="1"/>
  <c r="AA31" i="5"/>
  <c r="B31" i="4" s="1"/>
  <c r="AA56" i="5"/>
  <c r="B56" i="4" s="1"/>
  <c r="AA41" i="5"/>
  <c r="B41" i="4" s="1"/>
  <c r="AA23" i="5"/>
  <c r="B23" i="4" s="1"/>
  <c r="AA27" i="5"/>
  <c r="B27" i="4" s="1"/>
  <c r="AA34" i="5"/>
  <c r="B34" i="4" s="1"/>
  <c r="AA61" i="5"/>
  <c r="B61" i="4" s="1"/>
  <c r="AA58" i="5"/>
  <c r="B58" i="4" s="1"/>
  <c r="AA62" i="5"/>
  <c r="B62" i="4" s="1"/>
  <c r="AA46" i="5"/>
  <c r="B46" i="4" s="1"/>
  <c r="AA48" i="5"/>
  <c r="B48" i="4" s="1"/>
  <c r="AA44" i="5"/>
  <c r="B44" i="4" s="1"/>
  <c r="AA25" i="5"/>
  <c r="B25" i="4" s="1"/>
  <c r="AA47" i="5"/>
  <c r="B47" i="4" s="1"/>
  <c r="AA32" i="5"/>
  <c r="B32" i="4" s="1"/>
  <c r="AA50" i="5"/>
  <c r="B50" i="4" s="1"/>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2" i="5"/>
  <c r="F50" i="4" l="1"/>
  <c r="F46" i="4"/>
  <c r="H32" i="4"/>
  <c r="H30" i="4"/>
  <c r="F42" i="4"/>
  <c r="S40" i="5"/>
  <c r="F40" i="4" s="1"/>
  <c r="H40" i="4"/>
  <c r="S45" i="5"/>
  <c r="F45" i="4" s="1"/>
  <c r="H45" i="4"/>
  <c r="F61" i="4"/>
  <c r="S63" i="5"/>
  <c r="F63" i="4" s="1"/>
  <c r="F55" i="4"/>
  <c r="S24" i="5"/>
  <c r="F24" i="4" s="1"/>
  <c r="H42" i="4"/>
  <c r="H55" i="4"/>
  <c r="H58" i="4"/>
  <c r="H41" i="4"/>
  <c r="H48" i="4"/>
  <c r="H29" i="4"/>
  <c r="H60" i="4"/>
  <c r="H50" i="4"/>
  <c r="H31" i="4"/>
  <c r="F47" i="4"/>
  <c r="H44" i="4"/>
  <c r="H46" i="4"/>
  <c r="H33" i="4"/>
  <c r="H65" i="4"/>
  <c r="H34" i="4"/>
  <c r="R49" i="5"/>
  <c r="R23" i="5"/>
  <c r="R59" i="5"/>
  <c r="R39" i="5"/>
  <c r="R26" i="5"/>
  <c r="S32" i="5"/>
  <c r="F32" i="4" s="1"/>
  <c r="R57" i="5"/>
  <c r="S57" i="5" s="1"/>
  <c r="F57" i="4" s="1"/>
  <c r="R27" i="5"/>
  <c r="S56" i="5"/>
  <c r="F56" i="4" s="1"/>
  <c r="S64" i="5"/>
  <c r="F64" i="4" s="1"/>
  <c r="S25" i="5"/>
  <c r="F25" i="4" s="1"/>
  <c r="I89" i="5"/>
  <c r="E89" i="2" s="1"/>
  <c r="F89" i="2" s="1"/>
  <c r="I80" i="5"/>
  <c r="E80" i="2" s="1"/>
  <c r="F80" i="2" s="1"/>
  <c r="I65" i="5"/>
  <c r="E65" i="2" s="1"/>
  <c r="F65" i="2" s="1"/>
  <c r="I56" i="5"/>
  <c r="E56" i="2" s="1"/>
  <c r="F56" i="2" s="1"/>
  <c r="I41" i="5"/>
  <c r="E41" i="2" s="1"/>
  <c r="F41" i="2" s="1"/>
  <c r="I32" i="5"/>
  <c r="E32" i="2" s="1"/>
  <c r="F32" i="2" s="1"/>
  <c r="I20" i="5"/>
  <c r="E20" i="2" s="1"/>
  <c r="F20" i="2" s="1"/>
  <c r="H92" i="5"/>
  <c r="H77" i="5"/>
  <c r="I68" i="5"/>
  <c r="E68" i="2" s="1"/>
  <c r="F68" i="2" s="1"/>
  <c r="H53" i="5"/>
  <c r="I44" i="5"/>
  <c r="E44" i="2" s="1"/>
  <c r="F44" i="2" s="1"/>
  <c r="I29" i="5"/>
  <c r="E29" i="2" s="1"/>
  <c r="F29" i="2" s="1"/>
  <c r="I17" i="5"/>
  <c r="E17" i="2" s="1"/>
  <c r="F17" i="2" s="1"/>
  <c r="I95" i="5"/>
  <c r="E95" i="2" s="1"/>
  <c r="F95" i="2" s="1"/>
  <c r="I83" i="5"/>
  <c r="E83" i="2" s="1"/>
  <c r="F83" i="2" s="1"/>
  <c r="I71" i="5"/>
  <c r="E71" i="2" s="1"/>
  <c r="F71" i="2" s="1"/>
  <c r="I59" i="5"/>
  <c r="E59" i="2" s="1"/>
  <c r="F59" i="2" s="1"/>
  <c r="I47" i="5"/>
  <c r="E47" i="2" s="1"/>
  <c r="F47" i="2" s="1"/>
  <c r="I35" i="5"/>
  <c r="E35" i="2" s="1"/>
  <c r="F35" i="2" s="1"/>
  <c r="I23" i="5"/>
  <c r="E23" i="2" s="1"/>
  <c r="F23" i="2" s="1"/>
  <c r="I86" i="5"/>
  <c r="E86" i="2" s="1"/>
  <c r="F86" i="2" s="1"/>
  <c r="I74" i="5"/>
  <c r="E74" i="2" s="1"/>
  <c r="F74" i="2" s="1"/>
  <c r="I62" i="5"/>
  <c r="E62" i="2" s="1"/>
  <c r="F62" i="2" s="1"/>
  <c r="I50" i="5"/>
  <c r="E50" i="2" s="1"/>
  <c r="F50" i="2" s="1"/>
  <c r="I38" i="5"/>
  <c r="E38" i="2" s="1"/>
  <c r="F38" i="2" s="1"/>
  <c r="I26" i="5"/>
  <c r="E26" i="2" s="1"/>
  <c r="F26" i="2" s="1"/>
  <c r="H14" i="5"/>
  <c r="H80" i="5"/>
  <c r="H56" i="5"/>
  <c r="H32" i="5"/>
  <c r="I92" i="5"/>
  <c r="E92" i="2" s="1"/>
  <c r="F92" i="2" s="1"/>
  <c r="H89" i="5"/>
  <c r="H65" i="5"/>
  <c r="H41" i="5"/>
  <c r="H29" i="5"/>
  <c r="I77" i="5"/>
  <c r="E77" i="2" s="1"/>
  <c r="F77" i="2" s="1"/>
  <c r="I53" i="5"/>
  <c r="E53" i="2" s="1"/>
  <c r="F53" i="2" s="1"/>
  <c r="H86" i="5"/>
  <c r="H74" i="5"/>
  <c r="H62" i="5"/>
  <c r="H50" i="5"/>
  <c r="H38" i="5"/>
  <c r="H26" i="5"/>
  <c r="H68" i="5"/>
  <c r="H44" i="5"/>
  <c r="H20" i="5"/>
  <c r="H17" i="5"/>
  <c r="I14" i="5"/>
  <c r="E14" i="2" s="1"/>
  <c r="F14" i="2" s="1"/>
  <c r="H95" i="5"/>
  <c r="H83" i="5"/>
  <c r="H71" i="5"/>
  <c r="H59" i="5"/>
  <c r="H47" i="5"/>
  <c r="H35" i="5"/>
  <c r="H23" i="5"/>
  <c r="H11" i="5"/>
  <c r="I11" i="5"/>
  <c r="E11" i="2" s="1"/>
  <c r="F11" i="2" s="1"/>
  <c r="H8" i="5"/>
  <c r="I5" i="5"/>
  <c r="E5" i="2" s="1"/>
  <c r="F5" i="2" s="1"/>
  <c r="H5" i="5"/>
  <c r="I8" i="5"/>
  <c r="E8" i="2" s="1"/>
  <c r="F8" i="2" s="1"/>
  <c r="I2" i="5"/>
  <c r="E2" i="2" s="1"/>
  <c r="F2" i="2" s="1"/>
  <c r="H2" i="5"/>
  <c r="H56" i="4" l="1"/>
  <c r="H25" i="4"/>
  <c r="S27" i="5"/>
  <c r="F27" i="4" s="1"/>
  <c r="H26" i="4"/>
  <c r="H49" i="4"/>
  <c r="H63" i="4"/>
  <c r="H57" i="4"/>
  <c r="S23" i="5"/>
  <c r="F23" i="4" s="1"/>
  <c r="H23" i="4"/>
  <c r="H64" i="4"/>
  <c r="H24" i="4"/>
  <c r="S59" i="5"/>
  <c r="F59" i="4" s="1"/>
  <c r="S39" i="5"/>
  <c r="F39" i="4" s="1"/>
  <c r="S26" i="5"/>
  <c r="F26" i="4" s="1"/>
  <c r="S49" i="5"/>
  <c r="F49" i="4" s="1"/>
  <c r="D8" i="2"/>
  <c r="X35" i="5"/>
  <c r="J8" i="5"/>
  <c r="Y35" i="5"/>
  <c r="J20" i="5"/>
  <c r="Y52" i="5"/>
  <c r="J47" i="5"/>
  <c r="Y54" i="5"/>
  <c r="J95" i="5"/>
  <c r="Y36" i="5"/>
  <c r="J44" i="5"/>
  <c r="Y21" i="5"/>
  <c r="J65" i="5"/>
  <c r="X37" i="5"/>
  <c r="J56" i="5"/>
  <c r="X54" i="5"/>
  <c r="J83" i="5"/>
  <c r="X36" i="5"/>
  <c r="J32" i="5"/>
  <c r="Y22" i="5"/>
  <c r="J89" i="5"/>
  <c r="X38" i="5"/>
  <c r="J80" i="5"/>
  <c r="X52" i="5"/>
  <c r="J35" i="5"/>
  <c r="Y20" i="5"/>
  <c r="J41" i="5"/>
  <c r="D53" i="2"/>
  <c r="X21" i="5"/>
  <c r="J53" i="5"/>
  <c r="X19" i="5"/>
  <c r="J5" i="5"/>
  <c r="X51" i="5"/>
  <c r="J11" i="5"/>
  <c r="X53" i="5"/>
  <c r="J59" i="5"/>
  <c r="Y37" i="5"/>
  <c r="J68" i="5"/>
  <c r="D77" i="2"/>
  <c r="X22" i="5"/>
  <c r="J77" i="5"/>
  <c r="Y51" i="5"/>
  <c r="J23" i="5"/>
  <c r="Y53" i="5"/>
  <c r="J71" i="5"/>
  <c r="Y19" i="5"/>
  <c r="J17" i="5"/>
  <c r="X20" i="5"/>
  <c r="J29" i="5"/>
  <c r="D14" i="2"/>
  <c r="D92" i="2"/>
  <c r="Y38" i="5"/>
  <c r="J92" i="5"/>
  <c r="D95" i="2"/>
  <c r="D44" i="2"/>
  <c r="D50" i="2"/>
  <c r="D65" i="2"/>
  <c r="D59" i="2"/>
  <c r="D68" i="2"/>
  <c r="D62" i="2"/>
  <c r="D89" i="2"/>
  <c r="D71" i="2"/>
  <c r="D26" i="2"/>
  <c r="D29" i="2"/>
  <c r="D47" i="2"/>
  <c r="D56" i="2"/>
  <c r="D80" i="2"/>
  <c r="D23" i="2"/>
  <c r="D17" i="2"/>
  <c r="D74" i="2"/>
  <c r="D35" i="2"/>
  <c r="D83" i="2"/>
  <c r="D20" i="2"/>
  <c r="D38" i="2"/>
  <c r="D86" i="2"/>
  <c r="D41" i="2"/>
  <c r="D32" i="2"/>
  <c r="D11" i="2"/>
  <c r="D5" i="2"/>
  <c r="D2" i="2"/>
  <c r="H27" i="4" l="1"/>
  <c r="H59" i="4"/>
  <c r="H39" i="4"/>
  <c r="Z19" i="5"/>
  <c r="AA19" i="5" s="1"/>
  <c r="B19" i="4" s="1"/>
  <c r="Z38" i="5"/>
  <c r="Z53" i="5"/>
  <c r="Z54" i="5"/>
  <c r="Z35" i="5"/>
  <c r="Z37" i="5"/>
  <c r="Z51" i="5"/>
  <c r="Z20" i="5"/>
  <c r="Z22" i="5"/>
  <c r="Z21" i="5"/>
  <c r="Z36" i="5"/>
  <c r="Z52" i="5"/>
  <c r="AA52" i="5" l="1"/>
  <c r="B52" i="4" s="1"/>
  <c r="AA20" i="5"/>
  <c r="B20" i="4" s="1"/>
  <c r="AA54" i="5"/>
  <c r="B54" i="4" s="1"/>
  <c r="AA36" i="5"/>
  <c r="B36" i="4" s="1"/>
  <c r="AA51" i="5"/>
  <c r="B51" i="4" s="1"/>
  <c r="AA53" i="5"/>
  <c r="B53" i="4" s="1"/>
  <c r="AA21" i="5"/>
  <c r="B21" i="4" s="1"/>
  <c r="AA37" i="5"/>
  <c r="B37" i="4" s="1"/>
  <c r="AA38" i="5"/>
  <c r="B38" i="4" s="1"/>
  <c r="AA22" i="5"/>
  <c r="B22" i="4" s="1"/>
  <c r="AA35" i="5"/>
  <c r="B35" i="4" s="1"/>
  <c r="W4" i="5" l="1"/>
  <c r="W5" i="5"/>
  <c r="W6" i="5"/>
  <c r="W7" i="5"/>
  <c r="W8" i="5"/>
  <c r="W9" i="5"/>
  <c r="W10" i="5"/>
  <c r="W11" i="5"/>
  <c r="W12" i="5"/>
  <c r="W13" i="5"/>
  <c r="W14" i="5"/>
  <c r="W15" i="5"/>
  <c r="W16" i="5"/>
  <c r="W17" i="5"/>
  <c r="W18"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2" i="5"/>
  <c r="X12" i="5" l="1"/>
  <c r="Y12" i="5"/>
  <c r="Y4" i="5"/>
  <c r="X4" i="5"/>
  <c r="Y15" i="5"/>
  <c r="X15" i="5"/>
  <c r="Y11" i="5"/>
  <c r="X11" i="5"/>
  <c r="X7" i="5"/>
  <c r="Y7" i="5"/>
  <c r="X14" i="5"/>
  <c r="Y14" i="5"/>
  <c r="X10" i="5"/>
  <c r="Y10" i="5"/>
  <c r="X6" i="5"/>
  <c r="Y6" i="5"/>
  <c r="X16" i="5"/>
  <c r="Y16" i="5"/>
  <c r="X8" i="5"/>
  <c r="Y8" i="5"/>
  <c r="Y17" i="5"/>
  <c r="X17" i="5"/>
  <c r="X13" i="5"/>
  <c r="Y13" i="5"/>
  <c r="Y9" i="5"/>
  <c r="X9" i="5"/>
  <c r="X5" i="5"/>
  <c r="Y5" i="5"/>
  <c r="J383" i="5"/>
  <c r="K383" i="5" s="1"/>
  <c r="O66" i="5" s="1"/>
  <c r="J371" i="5"/>
  <c r="K371" i="5" s="1"/>
  <c r="N66" i="5" s="1"/>
  <c r="J122" i="5"/>
  <c r="K122" i="5" s="1"/>
  <c r="N8" i="5" s="1"/>
  <c r="J266" i="5"/>
  <c r="K266" i="5" s="1"/>
  <c r="N14" i="5" s="1"/>
  <c r="J146" i="5"/>
  <c r="K146" i="5" s="1"/>
  <c r="N9" i="5" s="1"/>
  <c r="J218" i="5"/>
  <c r="K218" i="5" s="1"/>
  <c r="N12" i="5" s="1"/>
  <c r="J290" i="5"/>
  <c r="K290" i="5" s="1"/>
  <c r="N15" i="5" s="1"/>
  <c r="J362" i="5"/>
  <c r="K362" i="5" s="1"/>
  <c r="N18" i="5" s="1"/>
  <c r="J110" i="5"/>
  <c r="K110" i="5" s="1"/>
  <c r="O7" i="5" s="1"/>
  <c r="J134" i="5"/>
  <c r="K134" i="5" s="1"/>
  <c r="O8" i="5" s="1"/>
  <c r="J158" i="5"/>
  <c r="K158" i="5" s="1"/>
  <c r="O9" i="5" s="1"/>
  <c r="J182" i="5"/>
  <c r="K182" i="5" s="1"/>
  <c r="O10" i="5" s="1"/>
  <c r="J206" i="5"/>
  <c r="K206" i="5" s="1"/>
  <c r="O11" i="5" s="1"/>
  <c r="J302" i="5"/>
  <c r="K302" i="5" s="1"/>
  <c r="O15" i="5" s="1"/>
  <c r="J314" i="5"/>
  <c r="K314" i="5" s="1"/>
  <c r="N16" i="5" s="1"/>
  <c r="J326" i="5"/>
  <c r="K326" i="5" s="1"/>
  <c r="O16" i="5" s="1"/>
  <c r="J98" i="5"/>
  <c r="K98" i="5" s="1"/>
  <c r="N7" i="5" s="1"/>
  <c r="J242" i="5"/>
  <c r="K242" i="5" s="1"/>
  <c r="N13" i="5" s="1"/>
  <c r="J338" i="5"/>
  <c r="K338" i="5" s="1"/>
  <c r="N17" i="5" s="1"/>
  <c r="J278" i="5"/>
  <c r="K278" i="5" s="1"/>
  <c r="O14" i="5" s="1"/>
  <c r="J350" i="5"/>
  <c r="K350" i="5" s="1"/>
  <c r="O17" i="5" s="1"/>
  <c r="J233" i="5"/>
  <c r="K233" i="5" s="1"/>
  <c r="O28" i="5" s="1"/>
  <c r="J194" i="5"/>
  <c r="K194" i="5" s="1"/>
  <c r="N11" i="5" s="1"/>
  <c r="J230" i="5"/>
  <c r="K230" i="5" s="1"/>
  <c r="O12" i="5" s="1"/>
  <c r="J254" i="5"/>
  <c r="K254" i="5" s="1"/>
  <c r="O13" i="5" s="1"/>
  <c r="J374" i="5"/>
  <c r="K374" i="5" s="1"/>
  <c r="O18" i="5" s="1"/>
  <c r="J170" i="5"/>
  <c r="K170" i="5" s="1"/>
  <c r="N10" i="5" s="1"/>
  <c r="J50" i="5"/>
  <c r="K50" i="5" s="1"/>
  <c r="N5" i="5" s="1"/>
  <c r="J86" i="5"/>
  <c r="J62" i="5"/>
  <c r="J38" i="5"/>
  <c r="J74" i="5"/>
  <c r="J2" i="5"/>
  <c r="J26" i="5"/>
  <c r="J14" i="5"/>
  <c r="K14" i="5" s="1"/>
  <c r="O3" i="5" s="1"/>
  <c r="X18" i="5"/>
  <c r="Y18" i="5"/>
  <c r="K65" i="5"/>
  <c r="O21" i="5" s="1"/>
  <c r="W3" i="5"/>
  <c r="P28" i="5" l="1"/>
  <c r="X3" i="5"/>
  <c r="Y3" i="5"/>
  <c r="P66" i="5"/>
  <c r="Q66" i="5" s="1"/>
  <c r="S66" i="5" s="1"/>
  <c r="K68" i="5"/>
  <c r="O37" i="5" s="1"/>
  <c r="K8" i="5"/>
  <c r="N35" i="5" s="1"/>
  <c r="K23" i="5"/>
  <c r="O51" i="5" s="1"/>
  <c r="K38" i="5"/>
  <c r="O4" i="5" s="1"/>
  <c r="K17" i="5"/>
  <c r="O19" i="5" s="1"/>
  <c r="K26" i="5"/>
  <c r="N4" i="5" s="1"/>
  <c r="K59" i="5"/>
  <c r="N53" i="5" s="1"/>
  <c r="K44" i="5"/>
  <c r="O36" i="5" s="1"/>
  <c r="K77" i="5"/>
  <c r="N22" i="5" s="1"/>
  <c r="K41" i="5"/>
  <c r="O20" i="5" s="1"/>
  <c r="K74" i="5"/>
  <c r="N6" i="5" s="1"/>
  <c r="K35" i="5"/>
  <c r="N52" i="5" s="1"/>
  <c r="K71" i="5"/>
  <c r="O53" i="5" s="1"/>
  <c r="K11" i="5"/>
  <c r="N51" i="5" s="1"/>
  <c r="K56" i="5"/>
  <c r="N37" i="5" s="1"/>
  <c r="K89" i="5"/>
  <c r="O22" i="5" s="1"/>
  <c r="K20" i="5"/>
  <c r="O35" i="5" s="1"/>
  <c r="K53" i="5"/>
  <c r="N21" i="5" s="1"/>
  <c r="P21" i="5" s="1"/>
  <c r="K47" i="5"/>
  <c r="O52" i="5" s="1"/>
  <c r="K83" i="5"/>
  <c r="N54" i="5" s="1"/>
  <c r="K32" i="5"/>
  <c r="N36" i="5" s="1"/>
  <c r="K5" i="5"/>
  <c r="N19" i="5" s="1"/>
  <c r="K86" i="5"/>
  <c r="O6" i="5" s="1"/>
  <c r="K2" i="5"/>
  <c r="N3" i="5" s="1"/>
  <c r="K62" i="5"/>
  <c r="O5" i="5" s="1"/>
  <c r="K80" i="5"/>
  <c r="N38" i="5" s="1"/>
  <c r="K29" i="5"/>
  <c r="N20" i="5" s="1"/>
  <c r="P20" i="5" s="1"/>
  <c r="K92" i="5"/>
  <c r="O38" i="5" s="1"/>
  <c r="K95" i="5"/>
  <c r="O54" i="5" s="1"/>
  <c r="T20" i="5" l="1"/>
  <c r="U20" i="5"/>
  <c r="T21" i="5"/>
  <c r="U21" i="5"/>
  <c r="P36" i="5"/>
  <c r="T28" i="5"/>
  <c r="U28" i="5"/>
  <c r="C36" i="4"/>
  <c r="D36" i="4" s="1"/>
  <c r="C20" i="4"/>
  <c r="D20" i="4" s="1"/>
  <c r="G20" i="4"/>
  <c r="P37" i="5"/>
  <c r="C28" i="4"/>
  <c r="D28" i="4" s="1"/>
  <c r="G28" i="4"/>
  <c r="C21" i="4"/>
  <c r="D21" i="4" s="1"/>
  <c r="G21" i="4"/>
  <c r="Q28" i="5"/>
  <c r="R66" i="5"/>
  <c r="P22" i="5"/>
  <c r="P53" i="5"/>
  <c r="P38" i="5"/>
  <c r="P19" i="5"/>
  <c r="P51" i="5"/>
  <c r="Q20" i="5"/>
  <c r="P35" i="5"/>
  <c r="Q37" i="5"/>
  <c r="P54" i="5"/>
  <c r="P52" i="5"/>
  <c r="Q36" i="5"/>
  <c r="G36" i="4" s="1"/>
  <c r="Q21" i="5"/>
  <c r="Z5" i="5"/>
  <c r="AA5" i="5" s="1"/>
  <c r="P15" i="5"/>
  <c r="T37" i="5" l="1"/>
  <c r="U37" i="5"/>
  <c r="T38" i="5"/>
  <c r="U38" i="5"/>
  <c r="U53" i="5"/>
  <c r="T53" i="5"/>
  <c r="T52" i="5"/>
  <c r="U52" i="5"/>
  <c r="Q53" i="5"/>
  <c r="U19" i="5"/>
  <c r="T19" i="5"/>
  <c r="Q22" i="5"/>
  <c r="T22" i="5" s="1"/>
  <c r="U35" i="5"/>
  <c r="T35" i="5"/>
  <c r="T54" i="5"/>
  <c r="U54" i="5"/>
  <c r="Q51" i="5"/>
  <c r="T51" i="5" s="1"/>
  <c r="T36" i="5"/>
  <c r="U36" i="5"/>
  <c r="C19" i="4"/>
  <c r="D19" i="4" s="1"/>
  <c r="G19" i="4"/>
  <c r="C22" i="4"/>
  <c r="D22" i="4" s="1"/>
  <c r="C54" i="4"/>
  <c r="D54" i="4" s="1"/>
  <c r="G54" i="4"/>
  <c r="C35" i="4"/>
  <c r="D35" i="4" s="1"/>
  <c r="G35" i="4"/>
  <c r="C38" i="4"/>
  <c r="D38" i="4" s="1"/>
  <c r="G38" i="4"/>
  <c r="Q38" i="5"/>
  <c r="S28" i="5"/>
  <c r="F28" i="4" s="1"/>
  <c r="R28" i="5"/>
  <c r="C15" i="4"/>
  <c r="D15" i="4" s="1"/>
  <c r="G15" i="4"/>
  <c r="U15" i="5"/>
  <c r="C52" i="4"/>
  <c r="D52" i="4" s="1"/>
  <c r="C51" i="4"/>
  <c r="D51" i="4" s="1"/>
  <c r="G51" i="4"/>
  <c r="C53" i="4"/>
  <c r="D53" i="4" s="1"/>
  <c r="G53" i="4"/>
  <c r="C37" i="4"/>
  <c r="D37" i="4" s="1"/>
  <c r="G37" i="4"/>
  <c r="R53" i="5"/>
  <c r="R36" i="5"/>
  <c r="R51" i="5"/>
  <c r="Q35" i="5"/>
  <c r="Q52" i="5"/>
  <c r="R37" i="5"/>
  <c r="R20" i="5"/>
  <c r="R38" i="5"/>
  <c r="Q19" i="5"/>
  <c r="R21" i="5"/>
  <c r="Q54" i="5"/>
  <c r="Z14" i="5"/>
  <c r="AA14" i="5" s="1"/>
  <c r="Z11" i="5"/>
  <c r="AA11" i="5" s="1"/>
  <c r="Z12" i="5"/>
  <c r="AA12" i="5" s="1"/>
  <c r="Z3" i="5"/>
  <c r="AA3" i="5" s="1"/>
  <c r="B3" i="4" s="1"/>
  <c r="Z4" i="5"/>
  <c r="AA4" i="5" s="1"/>
  <c r="Z7" i="5"/>
  <c r="AA7" i="5" s="1"/>
  <c r="Z6" i="5"/>
  <c r="AA6" i="5" s="1"/>
  <c r="Z9" i="5"/>
  <c r="AA9" i="5" s="1"/>
  <c r="Z10" i="5"/>
  <c r="AA10" i="5" s="1"/>
  <c r="Z16" i="5"/>
  <c r="AA16" i="5" s="1"/>
  <c r="Z8" i="5"/>
  <c r="AA8" i="5" s="1"/>
  <c r="Z17" i="5"/>
  <c r="AA17" i="5" s="1"/>
  <c r="Z15" i="5"/>
  <c r="AA15" i="5" s="1"/>
  <c r="Z13" i="5"/>
  <c r="AA13" i="5" s="1"/>
  <c r="Z18" i="5"/>
  <c r="P3" i="5"/>
  <c r="P4" i="5"/>
  <c r="P12" i="5"/>
  <c r="P11" i="5"/>
  <c r="P17" i="5"/>
  <c r="P9" i="5"/>
  <c r="P6" i="5"/>
  <c r="P8" i="5"/>
  <c r="P16" i="5"/>
  <c r="P14" i="5"/>
  <c r="P7" i="5"/>
  <c r="P18" i="5"/>
  <c r="P13" i="5"/>
  <c r="Q15" i="5"/>
  <c r="T15" i="5" s="1"/>
  <c r="P10" i="5"/>
  <c r="P5" i="5"/>
  <c r="S20" i="5" l="1"/>
  <c r="F20" i="4" s="1"/>
  <c r="H37" i="4"/>
  <c r="G22" i="4"/>
  <c r="U22" i="5"/>
  <c r="U51" i="5"/>
  <c r="H21" i="4"/>
  <c r="S51" i="5"/>
  <c r="F51" i="4" s="1"/>
  <c r="H38" i="4"/>
  <c r="R22" i="5"/>
  <c r="H28" i="4"/>
  <c r="C5" i="4"/>
  <c r="D5" i="4" s="1"/>
  <c r="U5" i="5"/>
  <c r="G5" i="4"/>
  <c r="T5" i="5"/>
  <c r="C8" i="4"/>
  <c r="D8" i="4" s="1"/>
  <c r="G8" i="4"/>
  <c r="U8" i="5"/>
  <c r="T8" i="5"/>
  <c r="C11" i="4"/>
  <c r="D11" i="4" s="1"/>
  <c r="G11" i="4"/>
  <c r="U11" i="5"/>
  <c r="T11" i="5"/>
  <c r="S37" i="5"/>
  <c r="F37" i="4" s="1"/>
  <c r="C10" i="4"/>
  <c r="D10" i="4" s="1"/>
  <c r="U10" i="5"/>
  <c r="T10" i="5"/>
  <c r="G10" i="4"/>
  <c r="C7" i="4"/>
  <c r="D7" i="4" s="1"/>
  <c r="Q6" i="5"/>
  <c r="G6" i="4" s="1"/>
  <c r="U6" i="5"/>
  <c r="C12" i="4"/>
  <c r="D12" i="4" s="1"/>
  <c r="G12" i="4"/>
  <c r="U12" i="5"/>
  <c r="T12" i="5"/>
  <c r="G52" i="4"/>
  <c r="C14" i="4"/>
  <c r="D14" i="4" s="1"/>
  <c r="C9" i="4"/>
  <c r="D9" i="4" s="1"/>
  <c r="Q4" i="5"/>
  <c r="R4" i="5" s="1"/>
  <c r="G4" i="4"/>
  <c r="U4" i="5"/>
  <c r="T4" i="5"/>
  <c r="S38" i="5"/>
  <c r="F38" i="4" s="1"/>
  <c r="S53" i="5"/>
  <c r="F53" i="4" s="1"/>
  <c r="C13" i="4"/>
  <c r="D13" i="4" s="1"/>
  <c r="U13" i="5"/>
  <c r="G13" i="4"/>
  <c r="T13" i="5"/>
  <c r="C16" i="4"/>
  <c r="D16" i="4" s="1"/>
  <c r="G16" i="4"/>
  <c r="U16" i="5"/>
  <c r="T16" i="5"/>
  <c r="C17" i="4"/>
  <c r="D17" i="4" s="1"/>
  <c r="U17" i="5"/>
  <c r="T17" i="5"/>
  <c r="G17" i="4"/>
  <c r="C3" i="4"/>
  <c r="D3" i="4" s="1"/>
  <c r="S21" i="5"/>
  <c r="F21" i="4" s="1"/>
  <c r="S36" i="5"/>
  <c r="F36" i="4" s="1"/>
  <c r="R52" i="5"/>
  <c r="R35" i="5"/>
  <c r="AA18" i="5"/>
  <c r="B18" i="4" s="1"/>
  <c r="R19" i="5"/>
  <c r="R54" i="5"/>
  <c r="Q18" i="5"/>
  <c r="G18" i="4" s="1"/>
  <c r="C18" i="4"/>
  <c r="D18" i="4" s="1"/>
  <c r="B6" i="4"/>
  <c r="Q3" i="5"/>
  <c r="G3" i="4" s="1"/>
  <c r="Q11" i="5"/>
  <c r="B8" i="4"/>
  <c r="B13" i="4"/>
  <c r="R15" i="5"/>
  <c r="B10" i="4"/>
  <c r="B16" i="4"/>
  <c r="B11" i="4"/>
  <c r="R6" i="5"/>
  <c r="B9" i="4"/>
  <c r="B15" i="4"/>
  <c r="B4" i="4"/>
  <c r="Q5" i="5"/>
  <c r="B7" i="4"/>
  <c r="Q12" i="5"/>
  <c r="B14" i="4"/>
  <c r="B17" i="4"/>
  <c r="B12" i="4"/>
  <c r="B5" i="4"/>
  <c r="Q17" i="5"/>
  <c r="C4" i="4"/>
  <c r="D4" i="4" s="1"/>
  <c r="C6" i="4"/>
  <c r="D6" i="4" s="1"/>
  <c r="Q9" i="5"/>
  <c r="U9" i="5" s="1"/>
  <c r="Q8" i="5"/>
  <c r="Q16" i="5"/>
  <c r="Q7" i="5"/>
  <c r="U7" i="5" s="1"/>
  <c r="Q14" i="5"/>
  <c r="U14" i="5" s="1"/>
  <c r="Q13" i="5"/>
  <c r="Q10" i="5"/>
  <c r="G7" i="4" l="1"/>
  <c r="U18" i="5"/>
  <c r="T6" i="5"/>
  <c r="T7" i="5"/>
  <c r="T18" i="5"/>
  <c r="H53" i="4"/>
  <c r="H51" i="4"/>
  <c r="H22" i="4"/>
  <c r="S54" i="5"/>
  <c r="F54" i="4" s="1"/>
  <c r="T3" i="5"/>
  <c r="S22" i="5"/>
  <c r="F22" i="4" s="1"/>
  <c r="U3" i="5"/>
  <c r="H36" i="4"/>
  <c r="H20" i="4"/>
  <c r="S4" i="5"/>
  <c r="F4" i="4" s="1"/>
  <c r="S6" i="5"/>
  <c r="F6" i="4" s="1"/>
  <c r="S15" i="5"/>
  <c r="F15" i="4" s="1"/>
  <c r="T9" i="5"/>
  <c r="T14" i="5"/>
  <c r="S19" i="5"/>
  <c r="F19" i="4" s="1"/>
  <c r="G9" i="4"/>
  <c r="G14" i="4"/>
  <c r="S17" i="5"/>
  <c r="F17" i="4" s="1"/>
  <c r="S35" i="5"/>
  <c r="F35" i="4" s="1"/>
  <c r="S52" i="5"/>
  <c r="F52" i="4" s="1"/>
  <c r="R18" i="5"/>
  <c r="R3" i="5"/>
  <c r="R11" i="5"/>
  <c r="R5" i="5"/>
  <c r="R10" i="5"/>
  <c r="R14" i="5"/>
  <c r="R16" i="5"/>
  <c r="R17" i="5"/>
  <c r="H17" i="4" s="1"/>
  <c r="R13" i="5"/>
  <c r="R8" i="5"/>
  <c r="R12" i="5"/>
  <c r="R7" i="5"/>
  <c r="R9" i="5"/>
  <c r="H12" i="4" l="1"/>
  <c r="H19" i="4"/>
  <c r="H35" i="4"/>
  <c r="H52" i="4"/>
  <c r="H15" i="4"/>
  <c r="H11" i="4"/>
  <c r="H54" i="4"/>
  <c r="H6" i="4"/>
  <c r="H4" i="4"/>
  <c r="S18" i="5"/>
  <c r="F18" i="4" s="1"/>
  <c r="S7" i="5"/>
  <c r="F7" i="4" s="1"/>
  <c r="S5" i="5"/>
  <c r="F5" i="4" s="1"/>
  <c r="S13" i="5"/>
  <c r="F13" i="4" s="1"/>
  <c r="S10" i="5"/>
  <c r="F10" i="4" s="1"/>
  <c r="S16" i="5"/>
  <c r="F16" i="4" s="1"/>
  <c r="S11" i="5"/>
  <c r="F11" i="4" s="1"/>
  <c r="S8" i="5"/>
  <c r="F8" i="4" s="1"/>
  <c r="S14" i="5"/>
  <c r="F14" i="4" s="1"/>
  <c r="S9" i="5"/>
  <c r="F9" i="4" s="1"/>
  <c r="S12" i="5"/>
  <c r="F12" i="4" s="1"/>
  <c r="S3" i="5"/>
  <c r="F3" i="4" s="1"/>
  <c r="H9" i="4" l="1"/>
  <c r="H16" i="4"/>
  <c r="H8" i="4"/>
  <c r="H5" i="4"/>
  <c r="H10" i="4"/>
  <c r="H13" i="4"/>
  <c r="H3" i="4"/>
  <c r="H18" i="4"/>
  <c r="H14" i="4"/>
  <c r="H7" i="4"/>
</calcChain>
</file>

<file path=xl/sharedStrings.xml><?xml version="1.0" encoding="utf-8"?>
<sst xmlns="http://schemas.openxmlformats.org/spreadsheetml/2006/main" count="1952" uniqueCount="735">
  <si>
    <t>Well</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</si>
  <si>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</si>
  <si>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</si>
  <si>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</si>
  <si>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</si>
  <si>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</si>
  <si>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</si>
  <si>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</si>
  <si>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</si>
  <si>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</si>
  <si>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</si>
  <si>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</si>
  <si>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</si>
  <si>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</si>
  <si>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</si>
  <si>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</si>
  <si>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</si>
  <si>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</si>
  <si>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</si>
  <si>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</si>
  <si>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</si>
  <si>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</si>
  <si>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</si>
  <si>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</si>
  <si>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</si>
  <si>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</si>
  <si>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</si>
  <si>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</si>
  <si>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</si>
  <si>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</si>
  <si>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</si>
  <si>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</si>
  <si>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</si>
  <si>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</si>
  <si>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</si>
  <si>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</si>
  <si>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</si>
  <si>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</si>
  <si>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</si>
  <si>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</si>
  <si>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</si>
  <si>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</si>
  <si>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</si>
  <si>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</si>
  <si>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</si>
  <si>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</si>
  <si>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</si>
  <si>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</si>
  <si>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</si>
  <si>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</si>
  <si>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</si>
  <si>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</si>
  <si>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</si>
  <si>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</si>
  <si>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</si>
  <si>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</si>
  <si>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</si>
  <si>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</si>
  <si>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</si>
  <si>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</si>
  <si>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</si>
  <si>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</si>
  <si>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</si>
  <si>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</si>
  <si>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</si>
  <si>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</si>
  <si>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</si>
  <si>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</si>
  <si>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</si>
  <si>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</si>
  <si>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</si>
  <si>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</si>
  <si>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</si>
  <si>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</si>
  <si>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</si>
  <si>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</si>
  <si>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</si>
  <si>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</si>
  <si>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</si>
  <si>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</si>
  <si>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</si>
  <si>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</si>
  <si>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</si>
  <si>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</si>
  <si>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</si>
  <si>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</si>
  <si>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</si>
  <si>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</si>
  <si>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</si>
  <si>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</si>
  <si>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</si>
  <si>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</si>
  <si>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</si>
  <si>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</si>
  <si>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</si>
  <si>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</si>
  <si>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</si>
  <si>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Component</t>
  </si>
  <si>
    <t>RNase-/DNase-free water</t>
  </si>
  <si>
    <t>Final volume</t>
  </si>
  <si>
    <t>Control</t>
  </si>
  <si>
    <t>Assays</t>
  </si>
  <si>
    <t>Sample Position</t>
  </si>
  <si>
    <t>Sample ID</t>
  </si>
  <si>
    <t>Control Position</t>
  </si>
  <si>
    <t>Genomic DNA (Control or Sample)</t>
  </si>
  <si>
    <t>3. Seal the plate, vortex and spin it down.</t>
  </si>
  <si>
    <t>Raw Data</t>
  </si>
  <si>
    <t xml:space="preserve">Generally, only change data in yellow cells. Gray and white cells contain formulas for calculation or results. Please do not change them. </t>
  </si>
  <si>
    <t xml:space="preserve">QC Call </t>
  </si>
  <si>
    <t>Added Cycles</t>
  </si>
  <si>
    <t>S1</t>
  </si>
  <si>
    <t>S2</t>
  </si>
  <si>
    <t>S3</t>
  </si>
  <si>
    <t>S4</t>
  </si>
  <si>
    <t>S5</t>
  </si>
  <si>
    <t>S6</t>
  </si>
  <si>
    <t>S7</t>
  </si>
  <si>
    <t>S8</t>
  </si>
  <si>
    <t>S9</t>
  </si>
  <si>
    <t>S10</t>
  </si>
  <si>
    <t>S11</t>
  </si>
  <si>
    <t>S12</t>
  </si>
  <si>
    <t>S13</t>
  </si>
  <si>
    <t>S14</t>
  </si>
  <si>
    <t>S15</t>
  </si>
  <si>
    <t>Total volume</t>
  </si>
  <si>
    <t>5. Seal the plate, vortex and spin it down.</t>
  </si>
  <si>
    <t>Primer Assay100 or Assay200</t>
  </si>
  <si>
    <t>enter number</t>
  </si>
  <si>
    <t>Assay100</t>
  </si>
  <si>
    <t>Assay200</t>
  </si>
  <si>
    <t>Sample number (n)</t>
  </si>
  <si>
    <t>X</t>
  </si>
  <si>
    <t>Y</t>
  </si>
  <si>
    <t>Assay QC</t>
  </si>
  <si>
    <t>Standard Deviation</t>
  </si>
  <si>
    <r>
      <t>Average C</t>
    </r>
    <r>
      <rPr>
        <b/>
        <vertAlign val="subscript"/>
        <sz val="11"/>
        <color theme="1"/>
        <rFont val="Calibri"/>
        <family val="2"/>
        <scheme val="minor"/>
      </rPr>
      <t>T</t>
    </r>
  </si>
  <si>
    <t>Layout</t>
  </si>
  <si>
    <r>
      <t>Control C</t>
    </r>
    <r>
      <rPr>
        <b/>
        <vertAlign val="subscript"/>
        <sz val="11"/>
        <color theme="1"/>
        <rFont val="Calibri"/>
        <family val="2"/>
        <scheme val="minor"/>
      </rPr>
      <t>T</t>
    </r>
  </si>
  <si>
    <r>
      <t>ΔC</t>
    </r>
    <r>
      <rPr>
        <b/>
        <vertAlign val="subscript"/>
        <sz val="11"/>
        <color theme="1"/>
        <rFont val="Calibri"/>
        <family val="2"/>
        <scheme val="minor"/>
      </rPr>
      <t>T</t>
    </r>
    <r>
      <rPr>
        <b/>
        <sz val="11"/>
        <color theme="1"/>
        <rFont val="Calibri"/>
        <family val="2"/>
        <scheme val="minor"/>
      </rPr>
      <t xml:space="preserve"> (Sample-Control)</t>
    </r>
  </si>
  <si>
    <t>Assay Group (bp)</t>
  </si>
  <si>
    <t>Slope</t>
  </si>
  <si>
    <r>
      <rPr>
        <b/>
        <sz val="11"/>
        <rFont val="Calibri"/>
        <family val="2"/>
      </rPr>
      <t>∆</t>
    </r>
    <r>
      <rPr>
        <b/>
        <sz val="11"/>
        <rFont val="Calibri"/>
        <family val="2"/>
        <scheme val="minor"/>
      </rPr>
      <t>C</t>
    </r>
    <r>
      <rPr>
        <b/>
        <vertAlign val="subscript"/>
        <sz val="11"/>
        <rFont val="Calibri"/>
        <family val="2"/>
        <scheme val="minor"/>
      </rPr>
      <t>T</t>
    </r>
  </si>
  <si>
    <t>Sample</t>
  </si>
  <si>
    <t>S1_100</t>
  </si>
  <si>
    <t>S9_100</t>
  </si>
  <si>
    <t>S1_200</t>
  </si>
  <si>
    <t>S9_200</t>
  </si>
  <si>
    <t>S2_100</t>
  </si>
  <si>
    <t>S10_100</t>
  </si>
  <si>
    <t>S2_200</t>
  </si>
  <si>
    <t>S10_200</t>
  </si>
  <si>
    <t>S3_100</t>
  </si>
  <si>
    <t>S11_100</t>
  </si>
  <si>
    <t>S3_200</t>
  </si>
  <si>
    <t>S11_200</t>
  </si>
  <si>
    <t>S4_100</t>
  </si>
  <si>
    <t>S12_100</t>
  </si>
  <si>
    <t>S4_200</t>
  </si>
  <si>
    <t>S12_200</t>
  </si>
  <si>
    <t>S5_100</t>
  </si>
  <si>
    <t>S13_100</t>
  </si>
  <si>
    <t>S5_200</t>
  </si>
  <si>
    <t>S13_200</t>
  </si>
  <si>
    <t>S6_100</t>
  </si>
  <si>
    <t>S14_100</t>
  </si>
  <si>
    <t>S6_200</t>
  </si>
  <si>
    <t>S14_200</t>
  </si>
  <si>
    <t>S7_100</t>
  </si>
  <si>
    <t>S15_100</t>
  </si>
  <si>
    <t>S7_200</t>
  </si>
  <si>
    <t>S15_200</t>
  </si>
  <si>
    <t>S8_100</t>
  </si>
  <si>
    <t>Control_100</t>
  </si>
  <si>
    <t>S8_200</t>
  </si>
  <si>
    <t>Control_200</t>
  </si>
  <si>
    <t>Volume</t>
  </si>
  <si>
    <r>
      <t>ΔC</t>
    </r>
    <r>
      <rPr>
        <b/>
        <vertAlign val="subscript"/>
        <sz val="11"/>
        <rFont val="Calibri"/>
        <family val="2"/>
        <scheme val="minor"/>
      </rPr>
      <t>T</t>
    </r>
    <r>
      <rPr>
        <b/>
        <sz val="11"/>
        <rFont val="Calibri"/>
        <family val="2"/>
        <scheme val="minor"/>
      </rPr>
      <t>150</t>
    </r>
  </si>
  <si>
    <t xml:space="preserve">QC Score </t>
  </si>
  <si>
    <t>Quality Control Results</t>
  </si>
  <si>
    <r>
      <rPr>
        <b/>
        <sz val="11"/>
        <rFont val="Calibri"/>
        <family val="2"/>
      </rPr>
      <t>∆</t>
    </r>
    <r>
      <rPr>
        <b/>
        <sz val="11"/>
        <rFont val="Calibri"/>
        <family val="2"/>
        <scheme val="minor"/>
      </rPr>
      <t>C</t>
    </r>
    <r>
      <rPr>
        <b/>
        <vertAlign val="subscript"/>
        <sz val="11"/>
        <rFont val="Calibri"/>
        <family val="2"/>
        <scheme val="minor"/>
      </rPr>
      <t>T</t>
    </r>
    <r>
      <rPr>
        <b/>
        <sz val="11"/>
        <rFont val="Calibri"/>
        <family val="2"/>
        <scheme val="minor"/>
      </rPr>
      <t>200</t>
    </r>
  </si>
  <si>
    <r>
      <rPr>
        <b/>
        <sz val="11"/>
        <rFont val="Calibri"/>
        <family val="2"/>
      </rPr>
      <t>∆</t>
    </r>
    <r>
      <rPr>
        <b/>
        <sz val="11"/>
        <rFont val="Calibri"/>
        <family val="2"/>
        <scheme val="minor"/>
      </rPr>
      <t>C</t>
    </r>
    <r>
      <rPr>
        <b/>
        <vertAlign val="subscript"/>
        <sz val="11"/>
        <rFont val="Calibri"/>
        <family val="2"/>
        <scheme val="minor"/>
      </rPr>
      <t>T</t>
    </r>
    <r>
      <rPr>
        <b/>
        <sz val="11"/>
        <rFont val="Calibri"/>
        <family val="2"/>
        <scheme val="minor"/>
      </rPr>
      <t>100</t>
    </r>
  </si>
  <si>
    <t>Volume (µL)</t>
  </si>
  <si>
    <t xml:space="preserve">6. Run the following real-time PCR cycling program: </t>
  </si>
  <si>
    <t xml:space="preserve">4. Run the following real-time PCR cycling program: </t>
  </si>
  <si>
    <t>A13</t>
  </si>
  <si>
    <t>A14</t>
  </si>
  <si>
    <t>A15</t>
  </si>
  <si>
    <t>A16</t>
  </si>
  <si>
    <t>A17</t>
  </si>
  <si>
    <t>A18</t>
  </si>
  <si>
    <t>A19</t>
  </si>
  <si>
    <t>A20</t>
  </si>
  <si>
    <t>A21</t>
  </si>
  <si>
    <t>A22</t>
  </si>
  <si>
    <t>A23</t>
  </si>
  <si>
    <t>A24</t>
  </si>
  <si>
    <t>B13</t>
  </si>
  <si>
    <t>B14</t>
  </si>
  <si>
    <t>B15</t>
  </si>
  <si>
    <t>B16</t>
  </si>
  <si>
    <t>B17</t>
  </si>
  <si>
    <t>B18</t>
  </si>
  <si>
    <t>B19</t>
  </si>
  <si>
    <t>B20</t>
  </si>
  <si>
    <t>B21</t>
  </si>
  <si>
    <t>B22</t>
  </si>
  <si>
    <t>B23</t>
  </si>
  <si>
    <t>B24</t>
  </si>
  <si>
    <t>C13</t>
  </si>
  <si>
    <t>C14</t>
  </si>
  <si>
    <t>C15</t>
  </si>
  <si>
    <t>C16</t>
  </si>
  <si>
    <t>C17</t>
  </si>
  <si>
    <t>C18</t>
  </si>
  <si>
    <t>C19</t>
  </si>
  <si>
    <t>C20</t>
  </si>
  <si>
    <t>C21</t>
  </si>
  <si>
    <t>C22</t>
  </si>
  <si>
    <t>C23</t>
  </si>
  <si>
    <t>C24</t>
  </si>
  <si>
    <t>D13</t>
  </si>
  <si>
    <t>D14</t>
  </si>
  <si>
    <t>D15</t>
  </si>
  <si>
    <t>D16</t>
  </si>
  <si>
    <t>D17</t>
  </si>
  <si>
    <t>D18</t>
  </si>
  <si>
    <t>D19</t>
  </si>
  <si>
    <t>D20</t>
  </si>
  <si>
    <t>D21</t>
  </si>
  <si>
    <t>D22</t>
  </si>
  <si>
    <t>D23</t>
  </si>
  <si>
    <t>D24</t>
  </si>
  <si>
    <t>E13</t>
  </si>
  <si>
    <t>E14</t>
  </si>
  <si>
    <t>E15</t>
  </si>
  <si>
    <t>E16</t>
  </si>
  <si>
    <t>E17</t>
  </si>
  <si>
    <t>E18</t>
  </si>
  <si>
    <t>E19</t>
  </si>
  <si>
    <t>E20</t>
  </si>
  <si>
    <t>E21</t>
  </si>
  <si>
    <t>E22</t>
  </si>
  <si>
    <t>E23</t>
  </si>
  <si>
    <t>E24</t>
  </si>
  <si>
    <t>F13</t>
  </si>
  <si>
    <t>F14</t>
  </si>
  <si>
    <t>F15</t>
  </si>
  <si>
    <t>F16</t>
  </si>
  <si>
    <t>F17</t>
  </si>
  <si>
    <t>F18</t>
  </si>
  <si>
    <t>F19</t>
  </si>
  <si>
    <t>F20</t>
  </si>
  <si>
    <t>F21</t>
  </si>
  <si>
    <t>F22</t>
  </si>
  <si>
    <t>F23</t>
  </si>
  <si>
    <t>F24</t>
  </si>
  <si>
    <t>G13</t>
  </si>
  <si>
    <t>G14</t>
  </si>
  <si>
    <t>G15</t>
  </si>
  <si>
    <t>G16</t>
  </si>
  <si>
    <t>G17</t>
  </si>
  <si>
    <t>G18</t>
  </si>
  <si>
    <t>G19</t>
  </si>
  <si>
    <t>G20</t>
  </si>
  <si>
    <t>G21</t>
  </si>
  <si>
    <t>G22</t>
  </si>
  <si>
    <t>G23</t>
  </si>
  <si>
    <t>G24</t>
  </si>
  <si>
    <t>H13</t>
  </si>
  <si>
    <t>H14</t>
  </si>
  <si>
    <t>H15</t>
  </si>
  <si>
    <t>H16</t>
  </si>
  <si>
    <t>H17</t>
  </si>
  <si>
    <t>H18</t>
  </si>
  <si>
    <t>H19</t>
  </si>
  <si>
    <t>H20</t>
  </si>
  <si>
    <t>H21</t>
  </si>
  <si>
    <t>H22</t>
  </si>
  <si>
    <t>H23</t>
  </si>
  <si>
    <t>H24</t>
  </si>
  <si>
    <t>I01</t>
  </si>
  <si>
    <t>I02</t>
  </si>
  <si>
    <t>I03</t>
  </si>
  <si>
    <t>I04</t>
  </si>
  <si>
    <t>I05</t>
  </si>
  <si>
    <t>I06</t>
  </si>
  <si>
    <t>I07</t>
  </si>
  <si>
    <t>I08</t>
  </si>
  <si>
    <t>I09</t>
  </si>
  <si>
    <t>I10</t>
  </si>
  <si>
    <t>I11</t>
  </si>
  <si>
    <t>I12</t>
  </si>
  <si>
    <t>I13</t>
  </si>
  <si>
    <t>I14</t>
  </si>
  <si>
    <t>I15</t>
  </si>
  <si>
    <t>I16</t>
  </si>
  <si>
    <t>I17</t>
  </si>
  <si>
    <t>I18</t>
  </si>
  <si>
    <t>I19</t>
  </si>
  <si>
    <t>I20</t>
  </si>
  <si>
    <t>I21</t>
  </si>
  <si>
    <t>I22</t>
  </si>
  <si>
    <t>I23</t>
  </si>
  <si>
    <t>I24</t>
  </si>
  <si>
    <t>J01</t>
  </si>
  <si>
    <t>J02</t>
  </si>
  <si>
    <t>J03</t>
  </si>
  <si>
    <t>J04</t>
  </si>
  <si>
    <t>J05</t>
  </si>
  <si>
    <t>J06</t>
  </si>
  <si>
    <t>J07</t>
  </si>
  <si>
    <t>J08</t>
  </si>
  <si>
    <t>J09</t>
  </si>
  <si>
    <t>J10</t>
  </si>
  <si>
    <t>J11</t>
  </si>
  <si>
    <t>J12</t>
  </si>
  <si>
    <t>J13</t>
  </si>
  <si>
    <t>J14</t>
  </si>
  <si>
    <t>J15</t>
  </si>
  <si>
    <t>J16</t>
  </si>
  <si>
    <t>J17</t>
  </si>
  <si>
    <t>J18</t>
  </si>
  <si>
    <t>J19</t>
  </si>
  <si>
    <t>J20</t>
  </si>
  <si>
    <t>J21</t>
  </si>
  <si>
    <t>J22</t>
  </si>
  <si>
    <t>J23</t>
  </si>
  <si>
    <t>J24</t>
  </si>
  <si>
    <t>K01</t>
  </si>
  <si>
    <t>K02</t>
  </si>
  <si>
    <t>K03</t>
  </si>
  <si>
    <t>K04</t>
  </si>
  <si>
    <t>K05</t>
  </si>
  <si>
    <t>K06</t>
  </si>
  <si>
    <t>K07</t>
  </si>
  <si>
    <t>K08</t>
  </si>
  <si>
    <t>K09</t>
  </si>
  <si>
    <t>K10</t>
  </si>
  <si>
    <t>K11</t>
  </si>
  <si>
    <t>K12</t>
  </si>
  <si>
    <t>K13</t>
  </si>
  <si>
    <t>K14</t>
  </si>
  <si>
    <t>K15</t>
  </si>
  <si>
    <t>K16</t>
  </si>
  <si>
    <t>K17</t>
  </si>
  <si>
    <t>K18</t>
  </si>
  <si>
    <t>K19</t>
  </si>
  <si>
    <t>K20</t>
  </si>
  <si>
    <t>K21</t>
  </si>
  <si>
    <t>K22</t>
  </si>
  <si>
    <t>K23</t>
  </si>
  <si>
    <t>K24</t>
  </si>
  <si>
    <t>L01</t>
  </si>
  <si>
    <t>L02</t>
  </si>
  <si>
    <t>L03</t>
  </si>
  <si>
    <t>L04</t>
  </si>
  <si>
    <t>L05</t>
  </si>
  <si>
    <t>L06</t>
  </si>
  <si>
    <t>L07</t>
  </si>
  <si>
    <t>L08</t>
  </si>
  <si>
    <t>L09</t>
  </si>
  <si>
    <t>L10</t>
  </si>
  <si>
    <t>L11</t>
  </si>
  <si>
    <t>L12</t>
  </si>
  <si>
    <t>L13</t>
  </si>
  <si>
    <t>L14</t>
  </si>
  <si>
    <t>L15</t>
  </si>
  <si>
    <t>L16</t>
  </si>
  <si>
    <t>L17</t>
  </si>
  <si>
    <t>L18</t>
  </si>
  <si>
    <t>L19</t>
  </si>
  <si>
    <t>L20</t>
  </si>
  <si>
    <t>L21</t>
  </si>
  <si>
    <t>L22</t>
  </si>
  <si>
    <t>L23</t>
  </si>
  <si>
    <t>L24</t>
  </si>
  <si>
    <t>M01</t>
  </si>
  <si>
    <t>M02</t>
  </si>
  <si>
    <t>M03</t>
  </si>
  <si>
    <t>M04</t>
  </si>
  <si>
    <t>M05</t>
  </si>
  <si>
    <t>M06</t>
  </si>
  <si>
    <t>M07</t>
  </si>
  <si>
    <t>M08</t>
  </si>
  <si>
    <t>M09</t>
  </si>
  <si>
    <t>M10</t>
  </si>
  <si>
    <t>M11</t>
  </si>
  <si>
    <t>M12</t>
  </si>
  <si>
    <t>M13</t>
  </si>
  <si>
    <t>M14</t>
  </si>
  <si>
    <t>M15</t>
  </si>
  <si>
    <t>M16</t>
  </si>
  <si>
    <t>M17</t>
  </si>
  <si>
    <t>M18</t>
  </si>
  <si>
    <t>M19</t>
  </si>
  <si>
    <t>M20</t>
  </si>
  <si>
    <t>M21</t>
  </si>
  <si>
    <t>M22</t>
  </si>
  <si>
    <t>M23</t>
  </si>
  <si>
    <t>M24</t>
  </si>
  <si>
    <t>N01</t>
  </si>
  <si>
    <t>N02</t>
  </si>
  <si>
    <t>N03</t>
  </si>
  <si>
    <t>N04</t>
  </si>
  <si>
    <t>N05</t>
  </si>
  <si>
    <t>N06</t>
  </si>
  <si>
    <t>N07</t>
  </si>
  <si>
    <t>N08</t>
  </si>
  <si>
    <t>N09</t>
  </si>
  <si>
    <t>N10</t>
  </si>
  <si>
    <t>N11</t>
  </si>
  <si>
    <t>N12</t>
  </si>
  <si>
    <t>N13</t>
  </si>
  <si>
    <t>N14</t>
  </si>
  <si>
    <t>N15</t>
  </si>
  <si>
    <t>N16</t>
  </si>
  <si>
    <t>N17</t>
  </si>
  <si>
    <t>N18</t>
  </si>
  <si>
    <t>N19</t>
  </si>
  <si>
    <t>N20</t>
  </si>
  <si>
    <t>N21</t>
  </si>
  <si>
    <t>N22</t>
  </si>
  <si>
    <t>N23</t>
  </si>
  <si>
    <t>N24</t>
  </si>
  <si>
    <t>O01</t>
  </si>
  <si>
    <t>O02</t>
  </si>
  <si>
    <t>O03</t>
  </si>
  <si>
    <t>O04</t>
  </si>
  <si>
    <t>O05</t>
  </si>
  <si>
    <t>O06</t>
  </si>
  <si>
    <t>O07</t>
  </si>
  <si>
    <t>O08</t>
  </si>
  <si>
    <t>O09</t>
  </si>
  <si>
    <t>O10</t>
  </si>
  <si>
    <t>O11</t>
  </si>
  <si>
    <t>O12</t>
  </si>
  <si>
    <t>O13</t>
  </si>
  <si>
    <t>O14</t>
  </si>
  <si>
    <t>O15</t>
  </si>
  <si>
    <t>O16</t>
  </si>
  <si>
    <t>O17</t>
  </si>
  <si>
    <t>O18</t>
  </si>
  <si>
    <t>O19</t>
  </si>
  <si>
    <t>O20</t>
  </si>
  <si>
    <t>O21</t>
  </si>
  <si>
    <t>O22</t>
  </si>
  <si>
    <t>O23</t>
  </si>
  <si>
    <t>O24</t>
  </si>
  <si>
    <t>P01</t>
  </si>
  <si>
    <t>P02</t>
  </si>
  <si>
    <t>P03</t>
  </si>
  <si>
    <t>P04</t>
  </si>
  <si>
    <t>P05</t>
  </si>
  <si>
    <t>P06</t>
  </si>
  <si>
    <t>P07</t>
  </si>
  <si>
    <t>P08</t>
  </si>
  <si>
    <t>P09</t>
  </si>
  <si>
    <t>P10</t>
  </si>
  <si>
    <t>P11</t>
  </si>
  <si>
    <t>P12</t>
  </si>
  <si>
    <t>P13</t>
  </si>
  <si>
    <t>P14</t>
  </si>
  <si>
    <t>P15</t>
  </si>
  <si>
    <t>P16</t>
  </si>
  <si>
    <t>P17</t>
  </si>
  <si>
    <t>P18</t>
  </si>
  <si>
    <t>P19</t>
  </si>
  <si>
    <t>P20</t>
  </si>
  <si>
    <t>P21</t>
  </si>
  <si>
    <t>P22</t>
  </si>
  <si>
    <t>P23</t>
  </si>
  <si>
    <t>P24</t>
  </si>
  <si>
    <t>S17</t>
  </si>
  <si>
    <t>S33</t>
  </si>
  <si>
    <t>S49</t>
  </si>
  <si>
    <t>S18</t>
  </si>
  <si>
    <t>S34</t>
  </si>
  <si>
    <t>S50</t>
  </si>
  <si>
    <t>S19</t>
  </si>
  <si>
    <t>S35</t>
  </si>
  <si>
    <t>S51</t>
  </si>
  <si>
    <t>S20</t>
  </si>
  <si>
    <t>S36</t>
  </si>
  <si>
    <t>S52</t>
  </si>
  <si>
    <t>S21</t>
  </si>
  <si>
    <t>S37</t>
  </si>
  <si>
    <t>S53</t>
  </si>
  <si>
    <t>S22</t>
  </si>
  <si>
    <t>S38</t>
  </si>
  <si>
    <t>S54</t>
  </si>
  <si>
    <t>S23</t>
  </si>
  <si>
    <t>S39</t>
  </si>
  <si>
    <t>S55</t>
  </si>
  <si>
    <t>S24</t>
  </si>
  <si>
    <t>S40</t>
  </si>
  <si>
    <t>S56</t>
  </si>
  <si>
    <t>S25</t>
  </si>
  <si>
    <t>S41</t>
  </si>
  <si>
    <t>S57</t>
  </si>
  <si>
    <t>S26</t>
  </si>
  <si>
    <t>S42</t>
  </si>
  <si>
    <t>S58</t>
  </si>
  <si>
    <t>S27</t>
  </si>
  <si>
    <t>S43</t>
  </si>
  <si>
    <t>S59</t>
  </si>
  <si>
    <t>S28</t>
  </si>
  <si>
    <t>S44</t>
  </si>
  <si>
    <t>S60</t>
  </si>
  <si>
    <t>S29</t>
  </si>
  <si>
    <t>S45</t>
  </si>
  <si>
    <t>S61</t>
  </si>
  <si>
    <t>S30</t>
  </si>
  <si>
    <t>S46</t>
  </si>
  <si>
    <t>S62</t>
  </si>
  <si>
    <t>S31</t>
  </si>
  <si>
    <t>S47</t>
  </si>
  <si>
    <t>S63</t>
  </si>
  <si>
    <t>S16</t>
  </si>
  <si>
    <t>S32</t>
  </si>
  <si>
    <t>S48</t>
  </si>
  <si>
    <t>S17_100</t>
  </si>
  <si>
    <t>S33_100</t>
  </si>
  <si>
    <t>S49_100</t>
  </si>
  <si>
    <t>S17_200</t>
  </si>
  <si>
    <t>S33_200</t>
  </si>
  <si>
    <t>S49_200</t>
  </si>
  <si>
    <t>S18_100</t>
  </si>
  <si>
    <t>S34_100</t>
  </si>
  <si>
    <t>S50_100</t>
  </si>
  <si>
    <t>S18_200</t>
  </si>
  <si>
    <t>S34_200</t>
  </si>
  <si>
    <t>S50_200</t>
  </si>
  <si>
    <t>S19_100</t>
  </si>
  <si>
    <t>S35_100</t>
  </si>
  <si>
    <t>S51_100</t>
  </si>
  <si>
    <t>S19_200</t>
  </si>
  <si>
    <t>S35_200</t>
  </si>
  <si>
    <t>S51_200</t>
  </si>
  <si>
    <t>S20_100</t>
  </si>
  <si>
    <t>S36_100</t>
  </si>
  <si>
    <t>S52_100</t>
  </si>
  <si>
    <t>S20_200</t>
  </si>
  <si>
    <t>S36_200</t>
  </si>
  <si>
    <t>S52_200</t>
  </si>
  <si>
    <t>S21_100</t>
  </si>
  <si>
    <t>S37_100</t>
  </si>
  <si>
    <t>S53_100</t>
  </si>
  <si>
    <t>S21_200</t>
  </si>
  <si>
    <t>S37_200</t>
  </si>
  <si>
    <t>S53_200</t>
  </si>
  <si>
    <t>S22_100</t>
  </si>
  <si>
    <t>S38_100</t>
  </si>
  <si>
    <t>S54_100</t>
  </si>
  <si>
    <t>S22_200</t>
  </si>
  <si>
    <t>S38_200</t>
  </si>
  <si>
    <t>S54_200</t>
  </si>
  <si>
    <t>S23_100</t>
  </si>
  <si>
    <t>S39_100</t>
  </si>
  <si>
    <t>S55_100</t>
  </si>
  <si>
    <t>S23_200</t>
  </si>
  <si>
    <t>S39_200</t>
  </si>
  <si>
    <t>S55_200</t>
  </si>
  <si>
    <t>S24_100</t>
  </si>
  <si>
    <t>S40_100</t>
  </si>
  <si>
    <t>S56_100</t>
  </si>
  <si>
    <t>S24_200</t>
  </si>
  <si>
    <t>S40_200</t>
  </si>
  <si>
    <t>S56_200</t>
  </si>
  <si>
    <t>S25_100</t>
  </si>
  <si>
    <t>S41_100</t>
  </si>
  <si>
    <t>S57_100</t>
  </si>
  <si>
    <t>S25_200</t>
  </si>
  <si>
    <t>S41_200</t>
  </si>
  <si>
    <t>S57_200</t>
  </si>
  <si>
    <t>S26_100</t>
  </si>
  <si>
    <t>S42_100</t>
  </si>
  <si>
    <t>S58_100</t>
  </si>
  <si>
    <t>S26_200</t>
  </si>
  <si>
    <t>S42_200</t>
  </si>
  <si>
    <t>S58_200</t>
  </si>
  <si>
    <t>S27_100</t>
  </si>
  <si>
    <t>S43_100</t>
  </si>
  <si>
    <t>S59_100</t>
  </si>
  <si>
    <t>S27_200</t>
  </si>
  <si>
    <t>S43_200</t>
  </si>
  <si>
    <t>S59_200</t>
  </si>
  <si>
    <t>S28_100</t>
  </si>
  <si>
    <t>S44_100</t>
  </si>
  <si>
    <t>S60_100</t>
  </si>
  <si>
    <t>S28_200</t>
  </si>
  <si>
    <t>S44_200</t>
  </si>
  <si>
    <t>S60_200</t>
  </si>
  <si>
    <t>S29_100</t>
  </si>
  <si>
    <t>S45_100</t>
  </si>
  <si>
    <t>S61_100</t>
  </si>
  <si>
    <t>S29_200</t>
  </si>
  <si>
    <t>S45_200</t>
  </si>
  <si>
    <t>S61_200</t>
  </si>
  <si>
    <t>S30_100</t>
  </si>
  <si>
    <t>S46_100</t>
  </si>
  <si>
    <t>S62_100</t>
  </si>
  <si>
    <t>S30_200</t>
  </si>
  <si>
    <t>S46_200</t>
  </si>
  <si>
    <t>S62_200</t>
  </si>
  <si>
    <t>S31_100</t>
  </si>
  <si>
    <t>S47_100</t>
  </si>
  <si>
    <t>S63_100</t>
  </si>
  <si>
    <t>S31_200</t>
  </si>
  <si>
    <t>S47_200</t>
  </si>
  <si>
    <t>S63_200</t>
  </si>
  <si>
    <t>S16_100</t>
  </si>
  <si>
    <t>S32_100</t>
  </si>
  <si>
    <t>S48_100</t>
  </si>
  <si>
    <t>S16_200</t>
  </si>
  <si>
    <t>S32_200</t>
  </si>
  <si>
    <t>S48_200</t>
  </si>
  <si>
    <t>34 µl</t>
  </si>
  <si>
    <t>36 µl</t>
  </si>
  <si>
    <t>2 µl</t>
  </si>
  <si>
    <t>72 µl</t>
  </si>
  <si>
    <r>
      <t xml:space="preserve">2 </t>
    </r>
    <r>
      <rPr>
        <sz val="11"/>
        <color theme="1"/>
        <rFont val="Calibri"/>
        <family val="2"/>
      </rPr>
      <t>μL</t>
    </r>
  </si>
  <si>
    <t>14 μL</t>
  </si>
  <si>
    <t>16 μL</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</si>
  <si>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</si>
  <si>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</si>
  <si>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</si>
  <si>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</si>
  <si>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</si>
  <si>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</si>
  <si>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</si>
  <si>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</si>
  <si>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</si>
  <si>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</si>
  <si>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</si>
  <si>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</si>
  <si>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</si>
  <si>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</si>
  <si>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</si>
  <si>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</si>
  <si>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</si>
  <si>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</si>
  <si>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</si>
  <si>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</si>
  <si>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</si>
  <si>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</si>
  <si>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</si>
  <si>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</si>
  <si>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</si>
  <si>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</si>
  <si>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</si>
  <si>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</si>
  <si>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</si>
  <si>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</si>
  <si>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</si>
  <si>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</si>
  <si>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</si>
  <si>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</si>
  <si>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</si>
  <si>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</si>
  <si>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</si>
  <si>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</si>
  <si>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</si>
  <si>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</si>
  <si>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</si>
  <si>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</si>
  <si>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</si>
  <si>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</si>
  <si>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</si>
  <si>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</si>
  <si>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</si>
  <si>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</si>
  <si>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</si>
  <si>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</si>
  <si>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</si>
  <si>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</si>
  <si>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</si>
  <si>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</si>
  <si>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</si>
  <si>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</si>
  <si>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</si>
  <si>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</si>
  <si>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</si>
  <si>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</si>
  <si>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</si>
  <si>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</si>
  <si>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</si>
  <si>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Control:</t>
  </si>
  <si>
    <t>If QC score&lt;=0.04, use 40 - 100ng of the sample</t>
  </si>
  <si>
    <t>If QC score&gt;0.04 and X&lt;=9, use 120 - 250ng of the sample</t>
  </si>
  <si>
    <t>If X&gt;9, do not proceed with sequencing sample</t>
  </si>
  <si>
    <t>Lower Vol.</t>
  </si>
  <si>
    <t>Upper Vol.</t>
  </si>
  <si>
    <r>
      <t>Sample Conc. (ng/</t>
    </r>
    <r>
      <rPr>
        <b/>
        <sz val="11"/>
        <color theme="1"/>
        <rFont val="Arial"/>
        <family val="2"/>
      </rPr>
      <t>µ</t>
    </r>
    <r>
      <rPr>
        <b/>
        <sz val="11"/>
        <color theme="1"/>
        <rFont val="Calibri"/>
        <family val="2"/>
      </rPr>
      <t>L)</t>
    </r>
  </si>
  <si>
    <t>QIAseq qPCR SYBR Green Mastermix</t>
  </si>
  <si>
    <t>Quick Start Guide for QIAseq DNA QuantiMIZE Assay Kit</t>
  </si>
  <si>
    <t>Quick Start Guide for QIAseq DNA QuantiMIZE Array Kit</t>
  </si>
  <si>
    <t>Thyroid Tumor</t>
  </si>
  <si>
    <t>Normal Thyroid</t>
  </si>
  <si>
    <t>Melanoma 1</t>
  </si>
  <si>
    <t>Paired Breast Tumor</t>
  </si>
  <si>
    <t>Paired Normal Breast</t>
  </si>
  <si>
    <t>Melanoma 2</t>
  </si>
  <si>
    <t>NTS (all-prep)</t>
  </si>
  <si>
    <t>N30 (all-prep)</t>
  </si>
  <si>
    <t>PLT</t>
  </si>
  <si>
    <t>PLN</t>
  </si>
  <si>
    <t>FFPE Melanoma</t>
  </si>
  <si>
    <t>FFPE Colon</t>
  </si>
  <si>
    <t>Please input sample concentrations for calculations!
Use NanoDrop or other methods.</t>
  </si>
  <si>
    <r>
      <t>Sample Concentration
(ng/</t>
    </r>
    <r>
      <rPr>
        <b/>
        <sz val="11"/>
        <rFont val="Arial"/>
        <family val="2"/>
      </rPr>
      <t>µ</t>
    </r>
    <r>
      <rPr>
        <b/>
        <sz val="11"/>
        <rFont val="Calibri"/>
        <family val="2"/>
        <scheme val="minor"/>
      </rPr>
      <t>L)</t>
    </r>
  </si>
  <si>
    <t xml:space="preserve">Sample Volume (µL)
Recommended </t>
  </si>
  <si>
    <r>
      <t>Sample Amount (</t>
    </r>
    <r>
      <rPr>
        <b/>
        <sz val="11"/>
        <rFont val="Calibri"/>
        <family val="2"/>
      </rPr>
      <t>ng</t>
    </r>
    <r>
      <rPr>
        <b/>
        <sz val="11"/>
        <rFont val="Calibri"/>
        <family val="2"/>
        <scheme val="minor"/>
      </rPr>
      <t>)
Recommended</t>
    </r>
  </si>
  <si>
    <t>Comments</t>
  </si>
  <si>
    <t>Each gDNA Sample is interrogated by 6 reactions: 3 (triplicate) reactions using Assay100 and 3 (triplicate) reactions using Assay200.</t>
  </si>
  <si>
    <t>1. Prepare 2 PCR Components Mixes, Mix 1 using Primer Assay100 and Mix 2 for Primer Assay200.
For a complete recipe, input number of Samples to be analyzed into the yellow "enter number" Cell D7.</t>
  </si>
  <si>
    <t>Each gDNA Sample is interrogated by 6 reactions: 3 (triplicate) reactions using Assay100 and 3 using (triplicate) reactions Assay200.</t>
  </si>
  <si>
    <t>For each Sample  (6 wells)</t>
  </si>
  <si>
    <r>
      <rPr>
        <b/>
        <sz val="11"/>
        <color indexed="8"/>
        <rFont val="Calibri"/>
        <family val="2"/>
        <scheme val="minor"/>
      </rPr>
      <t>1. Assay Quick Start Guide</t>
    </r>
    <r>
      <rPr>
        <sz val="11"/>
        <color indexed="8"/>
        <rFont val="Calibri"/>
        <family val="2"/>
        <scheme val="minor"/>
      </rPr>
      <t>:
QuantiMIZE Assay Kit Guide - Input your number of Samples into the yellow "enter number" Cell D7, and then follow the protocol step-by-step to set up assays with your Samples' gDNA and the Control gDNA.</t>
    </r>
  </si>
  <si>
    <r>
      <rPr>
        <b/>
        <sz val="11"/>
        <color indexed="8"/>
        <rFont val="Calibri"/>
        <family val="2"/>
        <scheme val="minor"/>
      </rPr>
      <t>2. Array Quick Start Guide</t>
    </r>
    <r>
      <rPr>
        <sz val="11"/>
        <color indexed="8"/>
        <rFont val="Calibri"/>
        <family val="2"/>
        <scheme val="minor"/>
      </rPr>
      <t>:
QuantiMIZE Array Kit Guide - Follow the protocol step-by-step to set up the array with your Samples' gDNA and the Control gDNA.</t>
    </r>
  </si>
  <si>
    <t>Always include QuantiMIZE Control gDNA in every run as described below, regardless of the number of gDNA Samples processed.</t>
  </si>
  <si>
    <r>
      <t xml:space="preserve">2. Dispense 8 </t>
    </r>
    <r>
      <rPr>
        <sz val="11"/>
        <rFont val="Calibri"/>
        <family val="2"/>
      </rPr>
      <t>μL</t>
    </r>
    <r>
      <rPr>
        <sz val="11"/>
        <rFont val="Calibri"/>
        <family val="2"/>
        <scheme val="minor"/>
      </rPr>
      <t xml:space="preserve"> of PCR Components Mix 1 (Assay100) or Mix 2 (Assay200) into the appropriate Sample-specific (up to the number of Samples being processed) and Control white or gray wells, respectively, according to layout below:</t>
    </r>
  </si>
  <si>
    <t>3. Dilute each Sample gDNA or Control gDNA separately with RNase-/DNase-free water according to the Table below.</t>
  </si>
  <si>
    <t>1. Prepare a PCR Components Mix for each Sample gDNA and Control gDNA using the following recipe:</t>
  </si>
  <si>
    <t>Add the Sample 1 (S1) PCR Components Mix to wells A01 through A03 for Assay100 (white cells) and A13 through A15 for Assay200 (shaded cells).
Add the Sample 2 (S2) PCR Components Mix to wells B01 through B03 and B13 through B15, and so on  up to the number of Samples being processed.
The Control gDNA PCR Components Mix MUST BE ADDED to Wells P10 through P12 for Assay100 and P22 through P24 for Assay200.</t>
  </si>
  <si>
    <t>NA12878</t>
  </si>
  <si>
    <t>Version 1.0, February 2017</t>
  </si>
  <si>
    <r>
      <t>4. Dispense 2</t>
    </r>
    <r>
      <rPr>
        <sz val="11"/>
        <rFont val="Calibri"/>
        <family val="2"/>
      </rPr>
      <t>μL</t>
    </r>
    <r>
      <rPr>
        <sz val="11"/>
        <rFont val="Calibri"/>
        <family val="2"/>
        <scheme val="minor"/>
      </rPr>
      <t xml:space="preserve"> of each diluted Sample gDNA or Control gDNA into the appropriate wells according to the Layout described in step 2 above.
Sample 1 (S1) occupies wells A01 through A03 for Assay100 (white cells) and A13 through A15 for Assay200 (shaded cells).
Sample 2 (S2) occupies wells B01 through B03 and B13 through B15, and so on up to the number of Samples being processed.
The diluted Control gDNA MUST BE ADDED to Wells P10 through P12 for Assay100 and P22 through P24 for Assay200.</t>
    </r>
  </si>
  <si>
    <t xml:space="preserve">Instructions for Analyzing QIAseq DNA QuantiMIZE 384-Well Array/Assay Kit Results for the QIAseq Targeted DNA Panels with this file: </t>
  </si>
  <si>
    <r>
      <t xml:space="preserve">3. Raw Data &amp; Analysis Setup Worksheet:
</t>
    </r>
    <r>
      <rPr>
        <sz val="11"/>
        <rFont val="Calibri"/>
        <family val="2"/>
        <scheme val="minor"/>
      </rPr>
      <t>a. Copy and Paste Special Values the raw C</t>
    </r>
    <r>
      <rPr>
        <vertAlign val="subscript"/>
        <sz val="11"/>
        <rFont val="Calibri"/>
        <family val="2"/>
        <scheme val="minor"/>
      </rPr>
      <t>T</t>
    </r>
    <r>
      <rPr>
        <sz val="11"/>
        <rFont val="Calibri"/>
        <family val="2"/>
        <scheme val="minor"/>
      </rPr>
      <t xml:space="preserve"> values from the real-time PCR instrument run of your Samples' gDNA and the Control gDNA into the yellow section under the "Raw Data" column, Cells B2 through B385.
When a "Delete the Outlier" message appears in the "Message" column F, identify the obvious outlier C</t>
    </r>
    <r>
      <rPr>
        <vertAlign val="subscript"/>
        <sz val="11"/>
        <rFont val="Calibri"/>
        <family val="2"/>
        <scheme val="minor"/>
      </rPr>
      <t>T</t>
    </r>
    <r>
      <rPr>
        <sz val="11"/>
        <rFont val="Calibri"/>
        <family val="2"/>
        <scheme val="minor"/>
      </rPr>
      <t xml:space="preserve"> value in Column B and manually delete it to insure the "Message" disappears.
b. Input the Samples' names into the yellow Cells I2 through I64. Each Sample must have a unique name.
c. Input the Samples' concentrations (as measured by NanoDrop or other methods) into the yellow Cells J2 through J64.
d. Delete any "Raw Data", "Sample ID", and "Sample Conc" information provided as an example that is not yours.</t>
    </r>
  </si>
  <si>
    <r>
      <t xml:space="preserve">4. Results:
a. Quality Control Results: Assay QC:
</t>
    </r>
    <r>
      <rPr>
        <sz val="11"/>
        <rFont val="Calibri"/>
        <family val="2"/>
        <scheme val="minor"/>
      </rPr>
      <t xml:space="preserve">If the "Assay QC" for all the Samples' gDNA and the Control gDNA reports “Pass”, then the assays performed optimally.
If the Control gDNA "Assay QC" reports “Fail”, double check the assay setup and real-time PCR program.
If any Sample’s "Assay QC" reports "Fail", the Sample may contain PCR inhibitor contaminants.
</t>
    </r>
    <r>
      <rPr>
        <b/>
        <sz val="11"/>
        <rFont val="Calibri"/>
        <family val="2"/>
        <scheme val="minor"/>
      </rPr>
      <t xml:space="preserve">b. Quality Control Results: QC Score &amp; QC Call:
</t>
    </r>
    <r>
      <rPr>
        <sz val="11"/>
        <rFont val="Calibri"/>
        <family val="2"/>
        <scheme val="minor"/>
      </rPr>
      <t xml:space="preserve">The "QC Score" provides an indication of DNA Sample damage or fragmentation.
Samples with a "QC Score" &lt;= 0.04 are given a "High" "QC Call", meaning high quality DNA and a low degree of damage or fragmentation.
Samples with a "QC Score" &gt; 0.04 are given a "Low" "QC Call", meaning low quality DNA and a high degree damage or fragmentation.
Samples with a "Low" "QC Call" may only be suitable for detection of high-frequency variants.
</t>
    </r>
    <r>
      <rPr>
        <b/>
        <sz val="11"/>
        <rFont val="Calibri"/>
        <family val="2"/>
        <scheme val="minor"/>
      </rPr>
      <t xml:space="preserve">c. Sample Volume and Amount Recommended:
</t>
    </r>
    <r>
      <rPr>
        <sz val="11"/>
        <rFont val="Calibri"/>
        <family val="2"/>
        <scheme val="minor"/>
      </rPr>
      <t xml:space="preserve">Columns F and G list the "Sample Volume" and "Sample Amount” ranges that are recommended for each Sample. If possible, the highest amount of Samples should be used.
</t>
    </r>
    <r>
      <rPr>
        <b/>
        <sz val="11"/>
        <rFont val="Calibri"/>
        <family val="2"/>
        <scheme val="minor"/>
      </rPr>
      <t xml:space="preserve">d. Comments:
</t>
    </r>
    <r>
      <rPr>
        <sz val="11"/>
        <rFont val="Calibri"/>
        <family val="2"/>
        <scheme val="minor"/>
      </rPr>
      <t>Even if a Sample is noted with the "Comment" "We do not recommend proceeding with this Sample.", up to 500 ng of Sample gDNA may still be used if a Sample must be processed.</t>
    </r>
  </si>
  <si>
    <r>
      <t xml:space="preserve">2. Dispense 10 </t>
    </r>
    <r>
      <rPr>
        <sz val="11"/>
        <rFont val="Calibri"/>
        <family val="2"/>
      </rPr>
      <t>μL</t>
    </r>
    <r>
      <rPr>
        <sz val="11"/>
        <rFont val="Calibri"/>
        <family val="2"/>
        <scheme val="minor"/>
      </rPr>
      <t xml:space="preserve"> of each Sample-specific (up to the number of Samples being processed) and Control PCR Components Mix into the appropriate wells indicated by the Array Layout below.</t>
    </r>
  </si>
  <si>
    <t>Message</t>
  </si>
  <si>
    <r>
      <t>ng/</t>
    </r>
    <r>
      <rPr>
        <b/>
        <sz val="11"/>
        <rFont val="Symbol"/>
        <family val="1"/>
        <charset val="2"/>
      </rPr>
      <t>m</t>
    </r>
    <r>
      <rPr>
        <b/>
        <sz val="11"/>
        <rFont val="Calibri"/>
        <family val="2"/>
        <scheme val="minor"/>
      </rPr>
      <t xml:space="preserve">l-amplifiable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</si>
</sst>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5" x14ac:knownFonts="1">
    <font>
      <sz val="11"/>
      <color theme="1"/>
      <name val="Calibri"/>
      <family val="2"/>
      <scheme val="minor"/>
    </font>
    <font>
      <sz val="10"/>
      <name val="Arial"/>
      <family val="2"/>
    </font>
    <font>
      <sz val="10"/>
      <name val="Arial"/>
      <family val="2"/>
    </font>
    <font>
      <sz val="10"/>
      <name val="Calibri"/>
      <family val="2"/>
    </font>
    <font>
      <sz val="11"/>
      <color theme="1"/>
      <name val="Calibri"/>
      <family val="2"/>
      <scheme val="minor"/>
    </font>
    <font>
      <sz val="10"/>
      <color theme="1"/>
      <name val="Arial"/>
      <family val="2"/>
    </font>
    <font>
      <sz val="11"/>
      <color rgb="FFFF0000"/>
      <name val="Calibri"/>
      <family val="2"/>
      <scheme val="minor"/>
    </font>
    <font>
      <sz val="11"/>
      <color theme="0" tint="-0.14999847407452621"/>
      <name val="Calibri"/>
      <family val="2"/>
      <scheme val="minor"/>
    </font>
    <font>
      <sz val="11"/>
      <name val="Calibri"/>
      <family val="2"/>
      <scheme val="minor"/>
    </font>
    <font>
      <b/>
      <sz val="11"/>
      <color theme="1"/>
      <name val="Calibri"/>
      <family val="2"/>
      <scheme val="minor"/>
    </font>
    <font>
      <b/>
      <vertAlign val="subscript"/>
      <sz val="11"/>
      <color theme="1"/>
      <name val="Calibri"/>
      <family val="2"/>
      <scheme val="minor"/>
    </font>
    <font>
      <b/>
      <sz val="11"/>
      <name val="Calibri"/>
      <family val="2"/>
      <scheme val="minor"/>
    </font>
    <font>
      <b/>
      <sz val="11"/>
      <color indexed="8"/>
      <name val="Calibri"/>
      <family val="2"/>
      <scheme val="minor"/>
    </font>
    <font>
      <b/>
      <vertAlign val="subscript"/>
      <sz val="11"/>
      <name val="Calibri"/>
      <family val="2"/>
      <scheme val="minor"/>
    </font>
    <font>
      <b/>
      <sz val="11"/>
      <name val="Calibri"/>
      <family val="2"/>
    </font>
    <font>
      <b/>
      <u/>
      <sz val="11"/>
      <color theme="1"/>
      <name val="Calibri"/>
      <family val="2"/>
      <scheme val="minor"/>
    </font>
    <font>
      <sz val="11"/>
      <color indexed="8"/>
      <name val="Calibri"/>
      <family val="2"/>
      <scheme val="minor"/>
    </font>
    <font>
      <vertAlign val="subscript"/>
      <sz val="11"/>
      <name val="Calibri"/>
      <family val="2"/>
      <scheme val="minor"/>
    </font>
    <font>
      <sz val="11"/>
      <color theme="1"/>
      <name val="Calibri"/>
      <family val="2"/>
    </font>
    <font>
      <sz val="11"/>
      <name val="Calibri"/>
      <family val="2"/>
    </font>
    <font>
      <b/>
      <sz val="11"/>
      <name val="Arial"/>
      <family val="2"/>
    </font>
    <font>
      <b/>
      <sz val="11"/>
      <color theme="1"/>
      <name val="Arial"/>
      <family val="2"/>
    </font>
    <font>
      <b/>
      <sz val="11"/>
      <color rgb="FFFF0000"/>
      <name val="Calibri"/>
      <family val="2"/>
      <scheme val="minor"/>
    </font>
    <font>
      <b/>
      <sz val="11"/>
      <color theme="1"/>
      <name val="Calibri"/>
      <family val="2"/>
    </font>
    <font>
      <b/>
      <sz val="11"/>
      <name val="Symbol"/>
      <family val="1"/>
      <charset val="2"/>
    </font>
  </fonts>
  <fills count="7">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465926084170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2" fillId="0" borderId="0"/>
    <xf numFmtId="0" fontId="1" fillId="0" borderId="0"/>
    <xf numFmtId="0" fontId="5" fillId="0" borderId="0"/>
    <xf numFmtId="0" fontId="3" fillId="0" borderId="0"/>
    <xf numFmtId="0" fontId="4" fillId="0" borderId="0"/>
  </cellStyleXfs>
  <cellXfs count="162">
    <xf numFmtId="0" fontId="0" fillId="0" borderId="0" xfId="0"/>
    <xf numFmtId="0" fontId="9"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1" fillId="4" borderId="1" xfId="1" applyFont="1" applyFill="1" applyBorder="1" applyAlignment="1">
      <alignment horizontal="center" vertical="center"/>
    </xf>
    <xf numFmtId="0" fontId="8" fillId="4" borderId="1" xfId="1"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164" fontId="4" fillId="0" borderId="1" xfId="0" applyNumberFormat="1" applyFont="1" applyBorder="1" applyAlignment="1">
      <alignment horizontal="center" vertical="center"/>
    </xf>
    <xf numFmtId="0" fontId="11" fillId="2" borderId="1" xfId="1" applyFont="1" applyFill="1" applyBorder="1" applyAlignment="1">
      <alignment horizontal="center" vertical="center"/>
    </xf>
    <xf numFmtId="0" fontId="8" fillId="2" borderId="1" xfId="1" applyFont="1" applyFill="1" applyBorder="1" applyAlignment="1">
      <alignment vertical="center"/>
    </xf>
    <xf numFmtId="0" fontId="4" fillId="0" borderId="1" xfId="0" applyFont="1" applyFill="1" applyBorder="1" applyAlignment="1">
      <alignment vertical="center"/>
    </xf>
    <xf numFmtId="0" fontId="4" fillId="0" borderId="0" xfId="0" applyFont="1" applyFill="1" applyAlignment="1">
      <alignment vertical="center"/>
    </xf>
    <xf numFmtId="0" fontId="8" fillId="6" borderId="1" xfId="1" applyFont="1" applyFill="1" applyBorder="1" applyAlignment="1">
      <alignment vertical="center"/>
    </xf>
    <xf numFmtId="0" fontId="4" fillId="6" borderId="1" xfId="0" applyFont="1" applyFill="1" applyBorder="1" applyAlignment="1">
      <alignment vertical="center"/>
    </xf>
    <xf numFmtId="0" fontId="9" fillId="6" borderId="1" xfId="0" applyFont="1" applyFill="1" applyBorder="1" applyAlignment="1">
      <alignment horizontal="center" vertical="center"/>
    </xf>
    <xf numFmtId="2" fontId="4" fillId="0" borderId="1" xfId="0" applyNumberFormat="1" applyFont="1" applyBorder="1" applyAlignment="1">
      <alignment vertical="center"/>
    </xf>
    <xf numFmtId="0" fontId="8" fillId="0" borderId="1" xfId="0" applyFont="1" applyBorder="1" applyAlignment="1">
      <alignment vertical="center"/>
    </xf>
    <xf numFmtId="0" fontId="4" fillId="0" borderId="1" xfId="0" applyFont="1" applyBorder="1" applyAlignment="1">
      <alignment horizontal="center" vertical="center"/>
    </xf>
    <xf numFmtId="2" fontId="8" fillId="0" borderId="1" xfId="0" applyNumberFormat="1" applyFont="1" applyBorder="1" applyAlignment="1">
      <alignment vertical="center"/>
    </xf>
    <xf numFmtId="0" fontId="4" fillId="4" borderId="9"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4" fillId="0" borderId="0" xfId="3" applyFont="1" applyFill="1" applyBorder="1" applyAlignment="1">
      <alignment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center" vertical="center" wrapText="1"/>
    </xf>
    <xf numFmtId="0" fontId="8" fillId="0" borderId="0" xfId="3" applyFont="1" applyFill="1" applyBorder="1" applyAlignment="1">
      <alignment vertical="center" wrapText="1"/>
    </xf>
    <xf numFmtId="0" fontId="4" fillId="0" borderId="0" xfId="3" applyFont="1" applyAlignment="1">
      <alignment vertical="center" wrapText="1"/>
    </xf>
    <xf numFmtId="0" fontId="9" fillId="0" borderId="0" xfId="3" applyFont="1" applyFill="1" applyBorder="1" applyAlignment="1">
      <alignment vertical="center" wrapText="1"/>
    </xf>
    <xf numFmtId="0" fontId="9"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8" fillId="0" borderId="0" xfId="3" applyFont="1" applyFill="1" applyAlignment="1">
      <alignment horizontal="center" vertical="center" wrapText="1"/>
    </xf>
    <xf numFmtId="0" fontId="8" fillId="0" borderId="0" xfId="3" applyFont="1" applyFill="1" applyAlignment="1">
      <alignment vertical="center" wrapText="1"/>
    </xf>
    <xf numFmtId="0" fontId="9" fillId="0" borderId="8" xfId="0" applyFont="1" applyBorder="1" applyAlignment="1">
      <alignment vertical="center" wrapText="1"/>
    </xf>
    <xf numFmtId="0" fontId="9" fillId="0" borderId="10" xfId="0" applyFont="1" applyBorder="1" applyAlignment="1">
      <alignment horizontal="center" vertical="center" wrapText="1"/>
    </xf>
    <xf numFmtId="0" fontId="4" fillId="0" borderId="0" xfId="0" applyFont="1" applyFill="1" applyBorder="1" applyAlignment="1">
      <alignment vertical="center" wrapText="1"/>
    </xf>
    <xf numFmtId="0" fontId="11" fillId="0" borderId="0" xfId="3" applyFont="1" applyFill="1" applyBorder="1" applyAlignment="1">
      <alignment vertical="center" wrapText="1"/>
    </xf>
    <xf numFmtId="0" fontId="4" fillId="4" borderId="6" xfId="0" applyFont="1" applyFill="1" applyBorder="1" applyAlignment="1">
      <alignment horizontal="center" vertical="center" wrapText="1"/>
    </xf>
    <xf numFmtId="0" fontId="9" fillId="0" borderId="0" xfId="0" applyFont="1" applyFill="1" applyBorder="1" applyAlignment="1">
      <alignment vertical="center" wrapText="1"/>
    </xf>
    <xf numFmtId="0" fontId="4" fillId="0" borderId="0" xfId="0" applyFont="1" applyBorder="1" applyAlignment="1">
      <alignment vertical="center" wrapText="1"/>
    </xf>
    <xf numFmtId="0" fontId="15" fillId="0" borderId="0" xfId="3" applyFont="1" applyAlignment="1">
      <alignment vertical="center" wrapText="1"/>
    </xf>
    <xf numFmtId="0" fontId="4" fillId="0" borderId="0" xfId="0" applyFont="1" applyAlignment="1">
      <alignment vertical="center" wrapText="1"/>
    </xf>
    <xf numFmtId="0" fontId="7" fillId="0" borderId="0" xfId="0" applyFont="1" applyFill="1" applyAlignment="1">
      <alignment vertical="center"/>
    </xf>
    <xf numFmtId="0"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4" fontId="8" fillId="0" borderId="22" xfId="0" applyNumberFormat="1" applyFont="1" applyBorder="1" applyAlignment="1">
      <alignment horizontal="center" vertical="center"/>
    </xf>
    <xf numFmtId="0" fontId="8" fillId="0" borderId="22" xfId="0" applyFont="1" applyBorder="1" applyAlignment="1">
      <alignment horizontal="center" vertical="center"/>
    </xf>
    <xf numFmtId="165" fontId="0" fillId="4" borderId="1" xfId="0" applyNumberFormat="1" applyFont="1" applyFill="1" applyBorder="1" applyAlignment="1">
      <alignment horizontal="center" vertical="center"/>
    </xf>
    <xf numFmtId="165" fontId="0" fillId="4" borderId="22" xfId="0" applyNumberFormat="1" applyFont="1" applyFill="1" applyBorder="1" applyAlignment="1">
      <alignment horizontal="center" vertical="center"/>
    </xf>
    <xf numFmtId="2" fontId="8" fillId="3" borderId="1" xfId="0" applyNumberFormat="1" applyFont="1" applyFill="1" applyBorder="1" applyAlignment="1">
      <alignment vertical="center"/>
    </xf>
    <xf numFmtId="2" fontId="8" fillId="6" borderId="1" xfId="2" applyNumberFormat="1" applyFont="1" applyFill="1" applyBorder="1" applyAlignment="1">
      <alignment vertical="center"/>
    </xf>
    <xf numFmtId="0" fontId="0" fillId="6" borderId="1" xfId="0" applyFont="1" applyFill="1" applyBorder="1" applyAlignment="1">
      <alignment vertical="center"/>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4" fillId="0" borderId="4" xfId="3" applyFont="1" applyBorder="1" applyAlignment="1">
      <alignment vertical="center" wrapText="1"/>
    </xf>
    <xf numFmtId="0" fontId="4" fillId="0" borderId="0" xfId="3" applyFont="1" applyBorder="1" applyAlignment="1">
      <alignment vertical="center" wrapText="1"/>
    </xf>
    <xf numFmtId="0" fontId="0" fillId="0" borderId="9" xfId="0" applyFont="1" applyBorder="1" applyAlignment="1">
      <alignment horizontal="center" vertical="center" wrapText="1"/>
    </xf>
    <xf numFmtId="0" fontId="0" fillId="4"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8" fillId="0" borderId="24" xfId="0" applyNumberFormat="1" applyFont="1" applyBorder="1" applyAlignment="1">
      <alignment horizontal="center" vertical="center"/>
    </xf>
    <xf numFmtId="164" fontId="8" fillId="0" borderId="24" xfId="0" applyNumberFormat="1" applyFont="1" applyBorder="1" applyAlignment="1">
      <alignment horizontal="center" vertical="center"/>
    </xf>
    <xf numFmtId="0" fontId="8" fillId="0" borderId="24" xfId="0" applyFont="1" applyBorder="1" applyAlignment="1">
      <alignment horizontal="center" vertical="center"/>
    </xf>
    <xf numFmtId="165" fontId="4" fillId="0" borderId="26" xfId="0" applyNumberFormat="1" applyFont="1" applyBorder="1" applyAlignment="1">
      <alignment vertical="center"/>
    </xf>
    <xf numFmtId="165" fontId="4" fillId="0" borderId="23" xfId="0" applyNumberFormat="1" applyFont="1" applyBorder="1" applyAlignment="1">
      <alignment vertical="center"/>
    </xf>
    <xf numFmtId="0" fontId="0" fillId="0" borderId="23" xfId="0" applyFont="1" applyBorder="1" applyAlignment="1">
      <alignment vertical="center"/>
    </xf>
    <xf numFmtId="0" fontId="0" fillId="0" borderId="5" xfId="0" applyFont="1" applyBorder="1" applyAlignment="1">
      <alignment horizontal="center" vertical="center" wrapText="1"/>
    </xf>
    <xf numFmtId="0" fontId="0" fillId="4" borderId="5"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11" fillId="4" borderId="13" xfId="0" applyFont="1" applyFill="1" applyBorder="1" applyAlignment="1">
      <alignment horizontal="center" vertical="center" wrapText="1"/>
    </xf>
    <xf numFmtId="1" fontId="0" fillId="4" borderId="22"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2" fontId="8" fillId="0" borderId="24" xfId="0" applyNumberFormat="1" applyFont="1" applyFill="1" applyBorder="1" applyAlignment="1">
      <alignment horizontal="center" vertical="center"/>
    </xf>
    <xf numFmtId="1" fontId="0" fillId="4" borderId="24" xfId="0" applyNumberFormat="1" applyFont="1" applyFill="1" applyBorder="1" applyAlignment="1">
      <alignment horizontal="center" vertical="center"/>
    </xf>
    <xf numFmtId="2" fontId="8" fillId="0" borderId="22" xfId="0" applyNumberFormat="1" applyFont="1" applyFill="1" applyBorder="1" applyAlignment="1">
      <alignment horizontal="center" vertical="center"/>
    </xf>
    <xf numFmtId="0" fontId="8" fillId="4" borderId="1" xfId="1" applyFont="1" applyFill="1" applyBorder="1" applyAlignment="1">
      <alignment horizontal="center" vertical="center"/>
    </xf>
    <xf numFmtId="0" fontId="4" fillId="0" borderId="0" xfId="3"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Border="1" applyAlignment="1">
      <alignment horizontal="center" vertical="center"/>
    </xf>
    <xf numFmtId="0" fontId="11" fillId="6" borderId="14" xfId="1" applyFont="1" applyFill="1" applyBorder="1" applyAlignment="1">
      <alignment horizontal="center" vertical="center"/>
    </xf>
    <xf numFmtId="0" fontId="0" fillId="3" borderId="1" xfId="0" applyFont="1" applyFill="1" applyBorder="1" applyAlignment="1">
      <alignment vertical="center"/>
    </xf>
    <xf numFmtId="0" fontId="8" fillId="0" borderId="25" xfId="0" applyNumberFormat="1" applyFont="1" applyBorder="1" applyAlignment="1">
      <alignment horizontal="left" vertical="center"/>
    </xf>
    <xf numFmtId="165" fontId="0" fillId="3" borderId="1" xfId="0" applyNumberFormat="1" applyFont="1" applyFill="1" applyBorder="1" applyAlignment="1">
      <alignment horizontal="center" vertical="center"/>
    </xf>
    <xf numFmtId="0" fontId="11" fillId="0" borderId="1" xfId="1" applyFont="1" applyFill="1" applyBorder="1" applyAlignment="1">
      <alignment horizontal="center" vertical="center"/>
    </xf>
    <xf numFmtId="0" fontId="8" fillId="0" borderId="32" xfId="0" applyNumberFormat="1" applyFont="1" applyBorder="1" applyAlignment="1">
      <alignment horizontal="left" vertical="center"/>
    </xf>
    <xf numFmtId="0" fontId="9" fillId="5" borderId="1" xfId="3" applyFont="1" applyFill="1" applyBorder="1" applyAlignment="1">
      <alignment horizontal="center" vertical="center" wrapText="1"/>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9" xfId="0" applyFont="1" applyFill="1" applyBorder="1" applyAlignment="1">
      <alignment horizontal="left" vertical="center"/>
    </xf>
    <xf numFmtId="0" fontId="11" fillId="0" borderId="1" xfId="0" applyFont="1" applyFill="1" applyBorder="1" applyAlignment="1">
      <alignment horizontal="left" vertical="center" wrapText="1"/>
    </xf>
    <xf numFmtId="0" fontId="8" fillId="0" borderId="1" xfId="0" applyFont="1" applyFill="1" applyBorder="1" applyAlignment="1">
      <alignment vertical="center"/>
    </xf>
    <xf numFmtId="0" fontId="0" fillId="4" borderId="1" xfId="0" applyFont="1" applyFill="1" applyBorder="1" applyAlignment="1">
      <alignment horizontal="left" vertical="center" wrapText="1"/>
    </xf>
    <xf numFmtId="0" fontId="0" fillId="4" borderId="1" xfId="0" applyFont="1" applyFill="1" applyBorder="1" applyAlignment="1">
      <alignment vertical="center"/>
    </xf>
    <xf numFmtId="0" fontId="16"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0" fillId="0" borderId="16" xfId="0" applyFont="1" applyFill="1" applyBorder="1" applyAlignment="1">
      <alignment vertical="center"/>
    </xf>
    <xf numFmtId="0" fontId="0" fillId="0" borderId="19" xfId="0" applyFont="1" applyFill="1" applyBorder="1" applyAlignment="1">
      <alignment vertical="center"/>
    </xf>
    <xf numFmtId="0" fontId="8" fillId="0" borderId="2" xfId="3" applyFont="1" applyFill="1" applyBorder="1" applyAlignment="1">
      <alignment horizontal="left" vertical="center" wrapText="1"/>
    </xf>
    <xf numFmtId="0" fontId="8" fillId="0" borderId="17" xfId="3" applyFont="1" applyFill="1" applyBorder="1" applyAlignment="1">
      <alignment horizontal="left" vertical="center" wrapText="1"/>
    </xf>
    <xf numFmtId="0" fontId="8" fillId="0" borderId="3" xfId="3" applyFont="1" applyFill="1" applyBorder="1" applyAlignment="1">
      <alignment horizontal="left" vertical="center" wrapText="1"/>
    </xf>
    <xf numFmtId="0" fontId="8" fillId="0" borderId="15" xfId="3" applyFont="1" applyFill="1" applyBorder="1" applyAlignment="1">
      <alignment horizontal="left" vertical="center" wrapText="1"/>
    </xf>
    <xf numFmtId="0" fontId="8" fillId="0" borderId="16" xfId="3" applyFont="1" applyFill="1" applyBorder="1" applyAlignment="1">
      <alignment horizontal="left" vertical="center" wrapText="1"/>
    </xf>
    <xf numFmtId="0" fontId="8" fillId="0" borderId="19" xfId="3" applyFont="1" applyFill="1" applyBorder="1" applyAlignment="1">
      <alignment horizontal="left" vertical="center" wrapText="1"/>
    </xf>
    <xf numFmtId="0" fontId="0" fillId="0" borderId="15" xfId="3" applyFont="1" applyBorder="1" applyAlignment="1">
      <alignment horizontal="left" vertical="center" wrapText="1"/>
    </xf>
    <xf numFmtId="0" fontId="4" fillId="0" borderId="16" xfId="3" applyFont="1" applyBorder="1" applyAlignment="1">
      <alignment horizontal="left" vertical="center" wrapText="1"/>
    </xf>
    <xf numFmtId="0" fontId="4" fillId="0" borderId="19" xfId="3" applyFont="1" applyBorder="1" applyAlignment="1">
      <alignment horizontal="left" vertical="center" wrapText="1"/>
    </xf>
    <xf numFmtId="0" fontId="9" fillId="0" borderId="2" xfId="3" applyFont="1" applyBorder="1" applyAlignment="1">
      <alignment horizontal="left" vertical="center" wrapText="1"/>
    </xf>
    <xf numFmtId="0" fontId="9" fillId="0" borderId="17" xfId="3" applyFont="1" applyBorder="1" applyAlignment="1">
      <alignment horizontal="left" vertical="center" wrapText="1"/>
    </xf>
    <xf numFmtId="0" fontId="9" fillId="0" borderId="3" xfId="3" applyFont="1" applyBorder="1" applyAlignment="1">
      <alignment horizontal="left" vertical="center" wrapText="1"/>
    </xf>
    <xf numFmtId="0" fontId="0" fillId="0" borderId="4" xfId="3" applyFont="1" applyBorder="1" applyAlignment="1">
      <alignment horizontal="left" vertical="center" wrapText="1"/>
    </xf>
    <xf numFmtId="0" fontId="4" fillId="0" borderId="0" xfId="3" applyFont="1" applyBorder="1" applyAlignment="1">
      <alignment horizontal="left" vertical="center" wrapText="1"/>
    </xf>
    <xf numFmtId="0" fontId="4" fillId="0" borderId="5" xfId="3" applyFont="1" applyBorder="1" applyAlignment="1">
      <alignment horizontal="left" vertical="center" wrapText="1"/>
    </xf>
    <xf numFmtId="0" fontId="0" fillId="0" borderId="6" xfId="3" applyFont="1" applyBorder="1" applyAlignment="1">
      <alignment horizontal="left" vertical="center" wrapText="1"/>
    </xf>
    <xf numFmtId="0" fontId="4" fillId="0" borderId="18" xfId="3" applyFont="1" applyBorder="1" applyAlignment="1">
      <alignment horizontal="left" vertical="center" wrapText="1"/>
    </xf>
    <xf numFmtId="0" fontId="4" fillId="0" borderId="7" xfId="3" applyFont="1" applyBorder="1" applyAlignment="1">
      <alignment horizontal="left" vertical="center" wrapText="1"/>
    </xf>
    <xf numFmtId="0" fontId="0" fillId="0" borderId="2" xfId="3" applyFont="1" applyBorder="1" applyAlignment="1">
      <alignment horizontal="left" vertical="center" wrapText="1"/>
    </xf>
    <xf numFmtId="0" fontId="4" fillId="0" borderId="17" xfId="3" applyFont="1" applyBorder="1" applyAlignment="1">
      <alignment horizontal="left" vertical="center" wrapText="1"/>
    </xf>
    <xf numFmtId="0" fontId="0" fillId="0" borderId="0" xfId="3" applyFont="1" applyBorder="1" applyAlignment="1">
      <alignment horizontal="left" vertical="center" wrapText="1"/>
    </xf>
    <xf numFmtId="0" fontId="0" fillId="0" borderId="5" xfId="3" applyFont="1" applyBorder="1" applyAlignment="1">
      <alignment horizontal="left" vertical="center" wrapText="1"/>
    </xf>
    <xf numFmtId="0" fontId="0" fillId="0" borderId="18" xfId="3" applyFont="1" applyBorder="1" applyAlignment="1">
      <alignment horizontal="left" vertical="center" wrapText="1"/>
    </xf>
    <xf numFmtId="0" fontId="0" fillId="0" borderId="7" xfId="3" applyFont="1" applyBorder="1" applyAlignment="1">
      <alignment horizontal="left" vertical="center" wrapText="1"/>
    </xf>
    <xf numFmtId="0" fontId="9" fillId="0" borderId="0" xfId="0" applyFont="1" applyFill="1" applyBorder="1" applyAlignment="1">
      <alignment horizontal="center" vertical="center" wrapText="1"/>
    </xf>
    <xf numFmtId="0" fontId="4" fillId="0" borderId="0" xfId="3" applyFont="1" applyFill="1" applyBorder="1" applyAlignment="1">
      <alignment horizontal="center" vertical="center" wrapText="1"/>
    </xf>
    <xf numFmtId="0" fontId="8" fillId="0" borderId="1" xfId="0" applyFont="1" applyBorder="1" applyAlignment="1">
      <alignment horizontal="center" vertical="center" wrapText="1"/>
    </xf>
    <xf numFmtId="164" fontId="4"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0" fontId="8" fillId="0" borderId="14"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4" xfId="0" applyFont="1" applyBorder="1" applyAlignment="1">
      <alignment horizontal="center" vertical="center" wrapText="1"/>
    </xf>
    <xf numFmtId="0" fontId="22" fillId="0" borderId="4" xfId="0" applyFont="1" applyBorder="1" applyAlignment="1">
      <alignment horizontal="left" vertical="center" wrapText="1"/>
    </xf>
    <xf numFmtId="2" fontId="4" fillId="0" borderId="14" xfId="0" applyNumberFormat="1" applyFont="1" applyBorder="1" applyAlignment="1">
      <alignment horizontal="right" vertical="center"/>
    </xf>
    <xf numFmtId="2" fontId="4" fillId="0" borderId="27" xfId="0" applyNumberFormat="1" applyFont="1" applyBorder="1" applyAlignment="1">
      <alignment horizontal="right" vertical="center"/>
    </xf>
    <xf numFmtId="2" fontId="4" fillId="0" borderId="24" xfId="0" applyNumberFormat="1" applyFont="1" applyBorder="1" applyAlignment="1">
      <alignment horizontal="right" vertical="center"/>
    </xf>
    <xf numFmtId="164" fontId="4" fillId="0" borderId="14" xfId="0" applyNumberFormat="1" applyFont="1" applyBorder="1" applyAlignment="1">
      <alignment horizontal="right" vertical="center"/>
    </xf>
    <xf numFmtId="164" fontId="4" fillId="0" borderId="27" xfId="0" applyNumberFormat="1" applyFont="1" applyBorder="1" applyAlignment="1">
      <alignment horizontal="right" vertical="center"/>
    </xf>
    <xf numFmtId="164" fontId="4" fillId="0" borderId="24" xfId="0" applyNumberFormat="1" applyFont="1" applyBorder="1" applyAlignment="1">
      <alignment horizontal="right" vertical="center"/>
    </xf>
    <xf numFmtId="0" fontId="11" fillId="0" borderId="28"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30" xfId="1" applyFont="1" applyFill="1" applyBorder="1" applyAlignment="1">
      <alignment horizontal="center" vertical="center" wrapText="1"/>
    </xf>
    <xf numFmtId="0" fontId="11" fillId="0" borderId="24" xfId="1" applyFont="1" applyFill="1" applyBorder="1" applyAlignment="1">
      <alignment horizontal="center" vertical="center" wrapText="1"/>
    </xf>
    <xf numFmtId="0" fontId="11" fillId="0" borderId="31" xfId="1" applyFont="1" applyFill="1" applyBorder="1" applyAlignment="1">
      <alignment horizontal="center" vertical="center"/>
    </xf>
    <xf numFmtId="0" fontId="11" fillId="0" borderId="20" xfId="1" applyFont="1" applyFill="1" applyBorder="1" applyAlignment="1">
      <alignment horizontal="center" vertical="center"/>
    </xf>
    <xf numFmtId="0" fontId="9" fillId="0" borderId="29" xfId="0" applyFont="1" applyBorder="1" applyAlignment="1">
      <alignment horizontal="center" vertical="center"/>
    </xf>
    <xf numFmtId="0" fontId="11" fillId="0" borderId="29" xfId="0" applyFont="1" applyBorder="1" applyAlignment="1">
      <alignment horizontal="center" vertical="center" wrapText="1"/>
    </xf>
    <xf numFmtId="0" fontId="11" fillId="0" borderId="1" xfId="0" applyFont="1" applyBorder="1" applyAlignment="1">
      <alignment horizontal="center" vertical="center" wrapText="1"/>
    </xf>
    <xf numFmtId="2" fontId="4" fillId="6" borderId="1" xfId="0" applyNumberFormat="1" applyFont="1" applyFill="1" applyBorder="1" applyAlignment="1">
      <alignment horizontal="right" vertical="center"/>
    </xf>
    <xf numFmtId="164" fontId="4" fillId="6" borderId="1" xfId="0" applyNumberFormat="1" applyFont="1" applyFill="1" applyBorder="1" applyAlignment="1">
      <alignment horizontal="right" vertical="center"/>
    </xf>
    <xf numFmtId="0" fontId="4" fillId="6" borderId="1" xfId="0" applyFont="1" applyFill="1" applyBorder="1" applyAlignment="1">
      <alignment horizontal="center" vertical="center"/>
    </xf>
    <xf numFmtId="0" fontId="11" fillId="6" borderId="14" xfId="1" applyFont="1" applyFill="1" applyBorder="1" applyAlignment="1">
      <alignment horizontal="center" vertical="center"/>
    </xf>
    <xf numFmtId="0" fontId="11" fillId="6" borderId="24" xfId="1" applyFont="1" applyFill="1" applyBorder="1" applyAlignment="1">
      <alignment horizontal="center" vertical="center"/>
    </xf>
    <xf numFmtId="0" fontId="8" fillId="0" borderId="2" xfId="0" applyFont="1" applyBorder="1" applyAlignment="1">
      <alignment horizontal="left" vertical="center"/>
    </xf>
    <xf numFmtId="0" fontId="8" fillId="0" borderId="1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8" xfId="0" applyFont="1" applyBorder="1" applyAlignment="1">
      <alignment horizontal="left" vertical="center"/>
    </xf>
    <xf numFmtId="0" fontId="8" fillId="0" borderId="7" xfId="0" applyFont="1" applyBorder="1" applyAlignment="1">
      <alignment horizontal="left" vertical="center"/>
    </xf>
  </cellXfs>
  <cellStyles count="6">
    <cellStyle name="Normal" xfId="0" builtinId="0"/>
    <cellStyle name="Normal 2" xfId="1"/>
    <cellStyle name="Normal 3" xfId="2"/>
    <cellStyle name="Normal 4" xfId="3"/>
    <cellStyle name="Standard 2" xfId="4"/>
    <cellStyle name="Standard 2 2" xf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1190625</xdr:colOff>
      <xdr:row>12</xdr:row>
      <xdr:rowOff>171450</xdr:rowOff>
    </xdr:from>
    <xdr:to>
      <xdr:col>4</xdr:col>
      <xdr:colOff>790575</xdr:colOff>
      <xdr:row>24</xdr:row>
      <xdr:rowOff>19050</xdr:rowOff>
    </xdr:to>
    <xdr:pic>
      <xdr:nvPicPr>
        <xdr:cNvPr id="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2838450"/>
          <a:ext cx="60579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1</xdr:rowOff>
    </xdr:from>
    <xdr:to>
      <xdr:col>2</xdr:col>
      <xdr:colOff>1013704</xdr:colOff>
      <xdr:row>42</xdr:row>
      <xdr:rowOff>76201</xdr:rowOff>
    </xdr:to>
    <xdr:pic>
      <xdr:nvPicPr>
        <xdr:cNvPr id="8"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82001"/>
          <a:ext cx="5176129"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676275</xdr:colOff>
      <xdr:row>14</xdr:row>
      <xdr:rowOff>0</xdr:rowOff>
    </xdr:from>
    <xdr:to>
      <xdr:col>2</xdr:col>
      <xdr:colOff>2171700</xdr:colOff>
      <xdr:row>25</xdr:row>
      <xdr:rowOff>38100</xdr:rowOff>
    </xdr:to>
    <xdr:pic>
      <xdr:nvPicPr>
        <xdr:cNvPr id="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667000"/>
          <a:ext cx="60579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30</xdr:row>
      <xdr:rowOff>180976</xdr:rowOff>
    </xdr:from>
    <xdr:to>
      <xdr:col>2</xdr:col>
      <xdr:colOff>918747</xdr:colOff>
      <xdr:row>38</xdr:row>
      <xdr:rowOff>123826</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6276976"/>
          <a:ext cx="5385972"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66675</xdr:colOff>
      <xdr:row>4</xdr:row>
      <xdr:rowOff>66675</xdr:rowOff>
    </xdr:from>
    <xdr:to>
      <xdr:col>15</xdr:col>
      <xdr:colOff>533400</xdr:colOff>
      <xdr:row>15</xdr:row>
      <xdr:rowOff>104775</xdr:rowOff>
    </xdr:to>
    <xdr:pic>
      <xdr:nvPicPr>
        <xdr:cNvPr id="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3925" y="828675"/>
          <a:ext cx="60579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69"/>
  <sheetViews>
    <sheetView tabSelected="1" zoomScaleNormal="100" workbookViewId="0">
      <selection sqref="A1:K1"/>
    </sheetView>
  </sheetViews>
  <sheetFormatPr defaultColWidth="9.140625" defaultRowHeight="15" x14ac:dyDescent="0.25"/>
  <cols>
    <col min="1" max="11" width="17.28515625" style="7" customWidth="1"/>
    <col min="12" max="12" width="5.7109375" style="44" customWidth="1"/>
    <col min="13" max="16" width="9.140625" style="44"/>
    <col min="17" max="201" width="9.140625" style="8"/>
    <col min="202" max="16384" width="9.140625" style="7"/>
  </cols>
  <sheetData>
    <row r="1" spans="1:16" ht="15" customHeight="1" x14ac:dyDescent="0.25">
      <c r="A1" s="91" t="s">
        <v>729</v>
      </c>
      <c r="B1" s="92"/>
      <c r="C1" s="92"/>
      <c r="D1" s="92"/>
      <c r="E1" s="92"/>
      <c r="F1" s="92"/>
      <c r="G1" s="92"/>
      <c r="H1" s="92"/>
      <c r="I1" s="92"/>
      <c r="J1" s="92"/>
      <c r="K1" s="92"/>
    </row>
    <row r="2" spans="1:16" ht="15" customHeight="1" x14ac:dyDescent="0.25">
      <c r="A2" s="93" t="s">
        <v>108</v>
      </c>
      <c r="B2" s="94"/>
      <c r="C2" s="94"/>
      <c r="D2" s="94"/>
      <c r="E2" s="94"/>
      <c r="F2" s="94"/>
      <c r="G2" s="94"/>
      <c r="H2" s="94"/>
      <c r="I2" s="94"/>
      <c r="J2" s="94"/>
      <c r="K2" s="94"/>
    </row>
    <row r="3" spans="1:16" ht="30" customHeight="1" x14ac:dyDescent="0.25">
      <c r="A3" s="95" t="s">
        <v>719</v>
      </c>
      <c r="B3" s="96"/>
      <c r="C3" s="96"/>
      <c r="D3" s="96"/>
      <c r="E3" s="96"/>
      <c r="F3" s="96"/>
      <c r="G3" s="96"/>
      <c r="H3" s="96"/>
      <c r="I3" s="96"/>
      <c r="J3" s="96"/>
      <c r="K3" s="96"/>
    </row>
    <row r="4" spans="1:16" ht="30" customHeight="1" x14ac:dyDescent="0.25">
      <c r="A4" s="95" t="s">
        <v>720</v>
      </c>
      <c r="B4" s="96"/>
      <c r="C4" s="96"/>
      <c r="D4" s="96"/>
      <c r="E4" s="96"/>
      <c r="F4" s="96"/>
      <c r="G4" s="96"/>
      <c r="H4" s="96"/>
      <c r="I4" s="96"/>
      <c r="J4" s="96"/>
      <c r="K4" s="96"/>
    </row>
    <row r="5" spans="1:16" ht="105" customHeight="1" x14ac:dyDescent="0.25">
      <c r="A5" s="97" t="s">
        <v>730</v>
      </c>
      <c r="B5" s="98"/>
      <c r="C5" s="98"/>
      <c r="D5" s="98"/>
      <c r="E5" s="98"/>
      <c r="F5" s="98"/>
      <c r="G5" s="98"/>
      <c r="H5" s="98"/>
      <c r="I5" s="98"/>
      <c r="J5" s="98"/>
      <c r="K5" s="99"/>
    </row>
    <row r="6" spans="1:16" ht="210" customHeight="1" x14ac:dyDescent="0.25">
      <c r="A6" s="91" t="s">
        <v>731</v>
      </c>
      <c r="B6" s="91"/>
      <c r="C6" s="91"/>
      <c r="D6" s="91"/>
      <c r="E6" s="91"/>
      <c r="F6" s="91"/>
      <c r="G6" s="91"/>
      <c r="H6" s="91"/>
      <c r="I6" s="91"/>
      <c r="J6" s="91"/>
      <c r="K6" s="91"/>
    </row>
    <row r="7" spans="1:16" s="8" customFormat="1" x14ac:dyDescent="0.25">
      <c r="A7" s="88" t="s">
        <v>727</v>
      </c>
      <c r="B7" s="89"/>
      <c r="C7" s="89"/>
      <c r="D7" s="89"/>
      <c r="E7" s="89"/>
      <c r="F7" s="89"/>
      <c r="G7" s="89"/>
      <c r="H7" s="89"/>
      <c r="I7" s="89"/>
      <c r="J7" s="89"/>
      <c r="K7" s="90"/>
      <c r="L7" s="44"/>
      <c r="M7" s="44"/>
      <c r="N7" s="44"/>
      <c r="O7" s="44"/>
      <c r="P7" s="44"/>
    </row>
    <row r="8" spans="1:16" s="8" customFormat="1" x14ac:dyDescent="0.25">
      <c r="L8" s="44"/>
      <c r="M8" s="44"/>
      <c r="N8" s="44"/>
      <c r="O8" s="44"/>
      <c r="P8" s="44"/>
    </row>
    <row r="9" spans="1:16" s="8" customFormat="1" x14ac:dyDescent="0.25">
      <c r="L9" s="44"/>
      <c r="M9" s="44"/>
      <c r="N9" s="44"/>
      <c r="O9" s="44"/>
      <c r="P9" s="44"/>
    </row>
    <row r="10" spans="1:16" s="8" customFormat="1" x14ac:dyDescent="0.25">
      <c r="L10" s="44"/>
      <c r="M10" s="44"/>
      <c r="N10" s="44"/>
      <c r="O10" s="44"/>
      <c r="P10" s="44"/>
    </row>
    <row r="11" spans="1:16" s="8" customFormat="1" x14ac:dyDescent="0.25">
      <c r="L11" s="44"/>
      <c r="M11" s="44"/>
      <c r="N11" s="44"/>
      <c r="O11" s="44"/>
      <c r="P11" s="44"/>
    </row>
    <row r="12" spans="1:16" s="8" customFormat="1" x14ac:dyDescent="0.25">
      <c r="L12" s="44"/>
      <c r="M12" s="44"/>
      <c r="N12" s="44"/>
      <c r="O12" s="44"/>
      <c r="P12" s="44"/>
    </row>
    <row r="13" spans="1:16" s="8" customFormat="1" x14ac:dyDescent="0.25">
      <c r="L13" s="44"/>
      <c r="M13" s="44"/>
      <c r="N13" s="44"/>
      <c r="O13" s="44"/>
      <c r="P13" s="44"/>
    </row>
    <row r="14" spans="1:16" s="8" customFormat="1" x14ac:dyDescent="0.25">
      <c r="L14" s="44"/>
      <c r="M14" s="44"/>
      <c r="N14" s="44"/>
      <c r="O14" s="44"/>
      <c r="P14" s="44"/>
    </row>
    <row r="15" spans="1:16" s="8" customFormat="1" x14ac:dyDescent="0.25">
      <c r="L15" s="44"/>
      <c r="M15" s="44"/>
      <c r="N15" s="44"/>
      <c r="O15" s="44"/>
      <c r="P15" s="44"/>
    </row>
    <row r="16" spans="1:16" s="8" customFormat="1" x14ac:dyDescent="0.25">
      <c r="L16" s="44"/>
      <c r="M16" s="44"/>
      <c r="N16" s="44"/>
      <c r="O16" s="44"/>
      <c r="P16" s="44"/>
    </row>
    <row r="17" spans="12:16" s="8" customFormat="1" x14ac:dyDescent="0.25">
      <c r="L17" s="44"/>
      <c r="M17" s="44"/>
      <c r="N17" s="44"/>
      <c r="O17" s="44"/>
      <c r="P17" s="44"/>
    </row>
    <row r="18" spans="12:16" s="8" customFormat="1" x14ac:dyDescent="0.25">
      <c r="L18" s="44"/>
      <c r="M18" s="44"/>
      <c r="N18" s="44"/>
      <c r="O18" s="44"/>
      <c r="P18" s="44"/>
    </row>
    <row r="19" spans="12:16" s="8" customFormat="1" x14ac:dyDescent="0.25">
      <c r="L19" s="44"/>
      <c r="M19" s="44"/>
      <c r="N19" s="44"/>
      <c r="O19" s="44"/>
      <c r="P19" s="44"/>
    </row>
    <row r="20" spans="12:16" s="8" customFormat="1" x14ac:dyDescent="0.25">
      <c r="L20" s="44"/>
      <c r="M20" s="44"/>
      <c r="N20" s="44"/>
      <c r="O20" s="44"/>
      <c r="P20" s="44"/>
    </row>
    <row r="21" spans="12:16" s="8" customFormat="1" x14ac:dyDescent="0.25">
      <c r="L21" s="44"/>
      <c r="M21" s="44"/>
      <c r="N21" s="44"/>
      <c r="O21" s="44"/>
      <c r="P21" s="44"/>
    </row>
    <row r="22" spans="12:16" s="8" customFormat="1" x14ac:dyDescent="0.25">
      <c r="L22" s="44"/>
      <c r="M22" s="44"/>
      <c r="N22" s="44"/>
      <c r="O22" s="44"/>
      <c r="P22" s="44"/>
    </row>
    <row r="23" spans="12:16" s="8" customFormat="1" x14ac:dyDescent="0.25">
      <c r="L23" s="44"/>
      <c r="M23" s="44"/>
      <c r="N23" s="44"/>
      <c r="O23" s="44"/>
      <c r="P23" s="44"/>
    </row>
    <row r="24" spans="12:16" s="8" customFormat="1" x14ac:dyDescent="0.25">
      <c r="L24" s="44"/>
      <c r="M24" s="44"/>
      <c r="N24" s="44"/>
      <c r="O24" s="44"/>
      <c r="P24" s="44"/>
    </row>
    <row r="25" spans="12:16" s="8" customFormat="1" x14ac:dyDescent="0.25">
      <c r="L25" s="44"/>
      <c r="M25" s="44"/>
      <c r="N25" s="44"/>
      <c r="O25" s="44"/>
      <c r="P25" s="44"/>
    </row>
    <row r="26" spans="12:16" s="8" customFormat="1" x14ac:dyDescent="0.25">
      <c r="L26" s="44"/>
      <c r="M26" s="44"/>
      <c r="N26" s="44"/>
      <c r="O26" s="44"/>
      <c r="P26" s="44"/>
    </row>
    <row r="27" spans="12:16" s="8" customFormat="1" x14ac:dyDescent="0.25">
      <c r="L27" s="44"/>
      <c r="M27" s="44"/>
      <c r="N27" s="44"/>
      <c r="O27" s="44"/>
      <c r="P27" s="44"/>
    </row>
    <row r="28" spans="12:16" s="8" customFormat="1" x14ac:dyDescent="0.25">
      <c r="L28" s="44"/>
      <c r="M28" s="44"/>
      <c r="N28" s="44"/>
      <c r="O28" s="44"/>
      <c r="P28" s="44"/>
    </row>
    <row r="29" spans="12:16" s="8" customFormat="1" x14ac:dyDescent="0.25">
      <c r="L29" s="44"/>
      <c r="M29" s="44"/>
      <c r="N29" s="44"/>
      <c r="O29" s="44"/>
      <c r="P29" s="44"/>
    </row>
    <row r="30" spans="12:16" s="8" customFormat="1" x14ac:dyDescent="0.25">
      <c r="L30" s="44"/>
      <c r="M30" s="44"/>
      <c r="N30" s="44"/>
      <c r="O30" s="44"/>
      <c r="P30" s="44"/>
    </row>
    <row r="31" spans="12:16" s="8" customFormat="1" x14ac:dyDescent="0.25">
      <c r="L31" s="44"/>
      <c r="M31" s="44"/>
      <c r="N31" s="44"/>
      <c r="O31" s="44"/>
      <c r="P31" s="44"/>
    </row>
    <row r="32" spans="12:16" s="8" customFormat="1" x14ac:dyDescent="0.25">
      <c r="L32" s="44"/>
      <c r="M32" s="44"/>
      <c r="N32" s="44"/>
      <c r="O32" s="44"/>
      <c r="P32" s="44"/>
    </row>
    <row r="33" spans="12:16" s="8" customFormat="1" x14ac:dyDescent="0.25">
      <c r="L33" s="44"/>
      <c r="M33" s="44"/>
      <c r="N33" s="44"/>
      <c r="O33" s="44"/>
      <c r="P33" s="44"/>
    </row>
    <row r="34" spans="12:16" s="8" customFormat="1" x14ac:dyDescent="0.25">
      <c r="L34" s="44"/>
      <c r="M34" s="44"/>
      <c r="N34" s="44"/>
      <c r="O34" s="44"/>
      <c r="P34" s="44"/>
    </row>
    <row r="35" spans="12:16" s="8" customFormat="1" x14ac:dyDescent="0.25">
      <c r="L35" s="44"/>
      <c r="M35" s="44"/>
      <c r="N35" s="44"/>
      <c r="O35" s="44"/>
      <c r="P35" s="44"/>
    </row>
    <row r="36" spans="12:16" s="8" customFormat="1" x14ac:dyDescent="0.25">
      <c r="L36" s="44"/>
      <c r="M36" s="44"/>
      <c r="N36" s="44"/>
      <c r="O36" s="44"/>
      <c r="P36" s="44"/>
    </row>
    <row r="37" spans="12:16" s="8" customFormat="1" x14ac:dyDescent="0.25">
      <c r="L37" s="44"/>
      <c r="M37" s="44"/>
      <c r="N37" s="44"/>
      <c r="O37" s="44"/>
      <c r="P37" s="44"/>
    </row>
    <row r="38" spans="12:16" s="8" customFormat="1" x14ac:dyDescent="0.25">
      <c r="L38" s="44"/>
      <c r="M38" s="44"/>
      <c r="N38" s="44"/>
      <c r="O38" s="44"/>
      <c r="P38" s="44"/>
    </row>
    <row r="39" spans="12:16" s="8" customFormat="1" x14ac:dyDescent="0.25">
      <c r="L39" s="44"/>
      <c r="M39" s="44"/>
      <c r="N39" s="44"/>
      <c r="O39" s="44"/>
      <c r="P39" s="44"/>
    </row>
    <row r="40" spans="12:16" s="8" customFormat="1" x14ac:dyDescent="0.25">
      <c r="L40" s="44"/>
      <c r="M40" s="44"/>
      <c r="N40" s="44"/>
      <c r="O40" s="44"/>
      <c r="P40" s="44"/>
    </row>
    <row r="41" spans="12:16" s="8" customFormat="1" x14ac:dyDescent="0.25">
      <c r="L41" s="44"/>
      <c r="M41" s="44"/>
      <c r="N41" s="44"/>
      <c r="O41" s="44"/>
      <c r="P41" s="44"/>
    </row>
    <row r="42" spans="12:16" s="8" customFormat="1" x14ac:dyDescent="0.25">
      <c r="L42" s="44"/>
      <c r="M42" s="44"/>
      <c r="N42" s="44"/>
      <c r="O42" s="44"/>
      <c r="P42" s="44"/>
    </row>
    <row r="43" spans="12:16" s="8" customFormat="1" x14ac:dyDescent="0.25">
      <c r="L43" s="44"/>
      <c r="M43" s="44"/>
      <c r="N43" s="44"/>
      <c r="O43" s="44"/>
      <c r="P43" s="44"/>
    </row>
    <row r="44" spans="12:16" s="8" customFormat="1" x14ac:dyDescent="0.25">
      <c r="L44" s="44"/>
      <c r="M44" s="44"/>
      <c r="N44" s="44"/>
      <c r="O44" s="44"/>
      <c r="P44" s="44"/>
    </row>
    <row r="45" spans="12:16" s="8" customFormat="1" x14ac:dyDescent="0.25">
      <c r="L45" s="44"/>
      <c r="M45" s="44"/>
      <c r="N45" s="44"/>
      <c r="O45" s="44"/>
      <c r="P45" s="44"/>
    </row>
    <row r="46" spans="12:16" s="8" customFormat="1" x14ac:dyDescent="0.25">
      <c r="L46" s="44"/>
      <c r="M46" s="44"/>
      <c r="N46" s="44"/>
      <c r="O46" s="44"/>
      <c r="P46" s="44"/>
    </row>
    <row r="47" spans="12:16" s="8" customFormat="1" x14ac:dyDescent="0.25">
      <c r="L47" s="44"/>
      <c r="M47" s="44"/>
      <c r="N47" s="44"/>
      <c r="O47" s="44"/>
      <c r="P47" s="44"/>
    </row>
    <row r="48" spans="12:16" s="8" customFormat="1" x14ac:dyDescent="0.25">
      <c r="L48" s="44"/>
      <c r="M48" s="44"/>
      <c r="N48" s="44"/>
      <c r="O48" s="44"/>
      <c r="P48" s="44"/>
    </row>
    <row r="49" spans="12:16" s="8" customFormat="1" x14ac:dyDescent="0.25">
      <c r="L49" s="44"/>
      <c r="M49" s="44"/>
      <c r="N49" s="44"/>
      <c r="O49" s="44"/>
      <c r="P49" s="44"/>
    </row>
    <row r="50" spans="12:16" s="8" customFormat="1" x14ac:dyDescent="0.25">
      <c r="L50" s="44"/>
      <c r="M50" s="44"/>
      <c r="N50" s="44"/>
      <c r="O50" s="44"/>
      <c r="P50" s="44"/>
    </row>
    <row r="51" spans="12:16" s="8" customFormat="1" x14ac:dyDescent="0.25">
      <c r="L51" s="44"/>
      <c r="M51" s="44"/>
      <c r="N51" s="44"/>
      <c r="O51" s="44"/>
      <c r="P51" s="44"/>
    </row>
    <row r="52" spans="12:16" s="8" customFormat="1" x14ac:dyDescent="0.25">
      <c r="L52" s="44"/>
      <c r="M52" s="44"/>
      <c r="N52" s="44"/>
      <c r="O52" s="44"/>
      <c r="P52" s="44"/>
    </row>
    <row r="53" spans="12:16" s="8" customFormat="1" x14ac:dyDescent="0.25">
      <c r="L53" s="44"/>
      <c r="M53" s="44"/>
      <c r="N53" s="44"/>
      <c r="O53" s="44"/>
      <c r="P53" s="44"/>
    </row>
    <row r="54" spans="12:16" s="8" customFormat="1" x14ac:dyDescent="0.25">
      <c r="L54" s="44"/>
      <c r="M54" s="44"/>
      <c r="N54" s="44"/>
      <c r="O54" s="44"/>
      <c r="P54" s="44"/>
    </row>
    <row r="55" spans="12:16" s="8" customFormat="1" x14ac:dyDescent="0.25">
      <c r="L55" s="44"/>
      <c r="M55" s="44"/>
      <c r="N55" s="44"/>
      <c r="O55" s="44"/>
      <c r="P55" s="44"/>
    </row>
    <row r="56" spans="12:16" s="8" customFormat="1" x14ac:dyDescent="0.25">
      <c r="L56" s="44"/>
      <c r="M56" s="44"/>
      <c r="N56" s="44"/>
      <c r="O56" s="44"/>
      <c r="P56" s="44"/>
    </row>
    <row r="57" spans="12:16" s="8" customFormat="1" x14ac:dyDescent="0.25">
      <c r="L57" s="44"/>
      <c r="M57" s="44"/>
      <c r="N57" s="44"/>
      <c r="O57" s="44"/>
      <c r="P57" s="44"/>
    </row>
    <row r="58" spans="12:16" s="8" customFormat="1" x14ac:dyDescent="0.25">
      <c r="L58" s="44"/>
      <c r="M58" s="44"/>
      <c r="N58" s="44"/>
      <c r="O58" s="44"/>
      <c r="P58" s="44"/>
    </row>
    <row r="59" spans="12:16" s="8" customFormat="1" x14ac:dyDescent="0.25">
      <c r="L59" s="44"/>
      <c r="M59" s="44"/>
      <c r="N59" s="44"/>
      <c r="O59" s="44"/>
      <c r="P59" s="44"/>
    </row>
    <row r="60" spans="12:16" s="8" customFormat="1" x14ac:dyDescent="0.25">
      <c r="L60" s="44"/>
      <c r="M60" s="44"/>
      <c r="N60" s="44"/>
      <c r="O60" s="44"/>
      <c r="P60" s="44"/>
    </row>
    <row r="61" spans="12:16" s="8" customFormat="1" x14ac:dyDescent="0.25">
      <c r="L61" s="44"/>
      <c r="M61" s="44"/>
      <c r="N61" s="44"/>
      <c r="O61" s="44"/>
      <c r="P61" s="44"/>
    </row>
    <row r="62" spans="12:16" s="8" customFormat="1" x14ac:dyDescent="0.25">
      <c r="L62" s="44"/>
      <c r="M62" s="44"/>
      <c r="N62" s="44"/>
      <c r="O62" s="44"/>
      <c r="P62" s="44"/>
    </row>
    <row r="63" spans="12:16" s="8" customFormat="1" x14ac:dyDescent="0.25">
      <c r="L63" s="44"/>
      <c r="M63" s="44"/>
      <c r="N63" s="44"/>
      <c r="O63" s="44"/>
      <c r="P63" s="44"/>
    </row>
    <row r="64" spans="12:16" s="8" customFormat="1" x14ac:dyDescent="0.25">
      <c r="L64" s="44"/>
      <c r="M64" s="44"/>
      <c r="N64" s="44"/>
      <c r="O64" s="44"/>
      <c r="P64" s="44"/>
    </row>
    <row r="65" spans="12:16" s="8" customFormat="1" x14ac:dyDescent="0.25">
      <c r="L65" s="44"/>
      <c r="M65" s="44"/>
      <c r="N65" s="44"/>
      <c r="O65" s="44"/>
      <c r="P65" s="44"/>
    </row>
    <row r="66" spans="12:16" s="8" customFormat="1" x14ac:dyDescent="0.25">
      <c r="L66" s="44"/>
      <c r="M66" s="44"/>
      <c r="N66" s="44"/>
      <c r="O66" s="44"/>
      <c r="P66" s="44"/>
    </row>
    <row r="67" spans="12:16" s="8" customFormat="1" x14ac:dyDescent="0.25">
      <c r="L67" s="44"/>
      <c r="M67" s="44"/>
      <c r="N67" s="44"/>
      <c r="O67" s="44"/>
      <c r="P67" s="44"/>
    </row>
    <row r="68" spans="12:16" s="8" customFormat="1" x14ac:dyDescent="0.25">
      <c r="L68" s="44"/>
      <c r="M68" s="44"/>
      <c r="N68" s="44"/>
      <c r="O68" s="44"/>
      <c r="P68" s="44"/>
    </row>
    <row r="69" spans="12:16" s="8" customFormat="1" x14ac:dyDescent="0.25">
      <c r="L69" s="44"/>
      <c r="M69" s="44"/>
      <c r="N69" s="44"/>
      <c r="O69" s="44"/>
      <c r="P69" s="44"/>
    </row>
  </sheetData>
  <mergeCells count="7">
    <mergeCell ref="A7:K7"/>
    <mergeCell ref="A6:K6"/>
    <mergeCell ref="A1:K1"/>
    <mergeCell ref="A2:K2"/>
    <mergeCell ref="A3:K3"/>
    <mergeCell ref="A4:K4"/>
    <mergeCell ref="A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zoomScaleNormal="100" workbookViewId="0">
      <selection activeCell="D7" sqref="D7"/>
    </sheetView>
  </sheetViews>
  <sheetFormatPr defaultColWidth="11.42578125" defaultRowHeight="15" customHeight="1" x14ac:dyDescent="0.25"/>
  <cols>
    <col min="1" max="1" width="35.7109375" style="27" customWidth="1"/>
    <col min="2" max="2" width="26.7109375" style="27" customWidth="1"/>
    <col min="3" max="3" width="15.7109375" style="27" customWidth="1"/>
    <col min="4" max="4" width="18.7109375" style="27" customWidth="1"/>
    <col min="5" max="6" width="15.7109375" style="27" customWidth="1"/>
    <col min="7" max="16384" width="11.42578125" style="27"/>
  </cols>
  <sheetData>
    <row r="1" spans="1:6" ht="15" customHeight="1" x14ac:dyDescent="0.25">
      <c r="A1" s="109" t="s">
        <v>696</v>
      </c>
      <c r="B1" s="110"/>
      <c r="C1" s="110"/>
      <c r="D1" s="110"/>
      <c r="E1" s="110"/>
      <c r="F1" s="111"/>
    </row>
    <row r="2" spans="1:6" ht="15" customHeight="1" x14ac:dyDescent="0.25">
      <c r="A2" s="112" t="s">
        <v>721</v>
      </c>
      <c r="B2" s="113"/>
      <c r="C2" s="113"/>
      <c r="D2" s="113"/>
      <c r="E2" s="113"/>
      <c r="F2" s="114"/>
    </row>
    <row r="3" spans="1:6" ht="15" customHeight="1" x14ac:dyDescent="0.25">
      <c r="A3" s="115" t="s">
        <v>715</v>
      </c>
      <c r="B3" s="116"/>
      <c r="C3" s="116"/>
      <c r="D3" s="116"/>
      <c r="E3" s="116"/>
      <c r="F3" s="117"/>
    </row>
    <row r="5" spans="1:6" ht="30" customHeight="1" thickBot="1" x14ac:dyDescent="0.3">
      <c r="A5" s="118" t="s">
        <v>716</v>
      </c>
      <c r="B5" s="119"/>
      <c r="C5" s="107"/>
      <c r="D5" s="107"/>
      <c r="E5" s="107"/>
      <c r="F5" s="108"/>
    </row>
    <row r="6" spans="1:6" ht="15" customHeight="1" thickBot="1" x14ac:dyDescent="0.3">
      <c r="A6" s="55" t="s">
        <v>97</v>
      </c>
      <c r="B6" s="56" t="s">
        <v>183</v>
      </c>
      <c r="D6" s="28" t="s">
        <v>132</v>
      </c>
    </row>
    <row r="7" spans="1:6" ht="15" customHeight="1" x14ac:dyDescent="0.25">
      <c r="A7" s="29" t="s">
        <v>98</v>
      </c>
      <c r="B7" s="30" t="str">
        <f>IF(ISNUMBER(D7),8.58*(D7+1),"enter number in yellow box")</f>
        <v>enter number in yellow box</v>
      </c>
      <c r="D7" s="87" t="s">
        <v>129</v>
      </c>
    </row>
    <row r="8" spans="1:6" ht="15" customHeight="1" x14ac:dyDescent="0.25">
      <c r="A8" s="22" t="s">
        <v>695</v>
      </c>
      <c r="B8" s="21" t="str">
        <f>IF(ISNUMBER(D7),16.5*(D7+1),"enter number in yellow box")</f>
        <v>enter number in yellow box</v>
      </c>
      <c r="D8" s="23"/>
      <c r="E8" s="23"/>
    </row>
    <row r="9" spans="1:6" ht="15" customHeight="1" x14ac:dyDescent="0.25">
      <c r="A9" s="29" t="s">
        <v>128</v>
      </c>
      <c r="B9" s="30" t="str">
        <f>IF(ISNUMBER(D7),1.32*(D7+1),"enter number in yellow box")</f>
        <v>enter number in yellow box</v>
      </c>
      <c r="D9" s="23"/>
      <c r="E9" s="23"/>
    </row>
    <row r="10" spans="1:6" ht="15" customHeight="1" thickBot="1" x14ac:dyDescent="0.3">
      <c r="A10" s="31" t="s">
        <v>126</v>
      </c>
      <c r="B10" s="32" t="str">
        <f>IF(ISNUMBER(D7),26.4*(D7+1),"enter number in yellow box")</f>
        <v>enter number in yellow box</v>
      </c>
      <c r="D10" s="23"/>
      <c r="E10" s="23"/>
    </row>
    <row r="11" spans="1:6" ht="15" customHeight="1" x14ac:dyDescent="0.25">
      <c r="D11" s="23"/>
      <c r="E11" s="23"/>
    </row>
    <row r="12" spans="1:6" ht="30" customHeight="1" x14ac:dyDescent="0.25">
      <c r="A12" s="103" t="s">
        <v>722</v>
      </c>
      <c r="B12" s="104"/>
      <c r="C12" s="104"/>
      <c r="D12" s="104"/>
      <c r="E12" s="104"/>
      <c r="F12" s="105"/>
    </row>
    <row r="13" spans="1:6" ht="15" customHeight="1" x14ac:dyDescent="0.25">
      <c r="A13" s="33"/>
      <c r="B13" s="33"/>
      <c r="C13" s="33"/>
      <c r="D13" s="33"/>
      <c r="E13" s="23"/>
      <c r="F13" s="23"/>
    </row>
    <row r="14" spans="1:6" ht="15" customHeight="1" x14ac:dyDescent="0.25">
      <c r="A14" s="33"/>
      <c r="B14" s="33"/>
      <c r="C14" s="33"/>
      <c r="D14" s="33"/>
      <c r="E14" s="23"/>
      <c r="F14" s="23"/>
    </row>
    <row r="15" spans="1:6" ht="15" customHeight="1" x14ac:dyDescent="0.25">
      <c r="A15" s="33"/>
      <c r="B15" s="33"/>
      <c r="C15" s="33"/>
      <c r="D15" s="33"/>
      <c r="E15" s="23"/>
      <c r="F15" s="23"/>
    </row>
    <row r="16" spans="1:6" ht="15" customHeight="1" x14ac:dyDescent="0.25">
      <c r="A16" s="33"/>
      <c r="B16" s="33"/>
      <c r="C16" s="33"/>
      <c r="D16" s="33"/>
      <c r="E16" s="23"/>
      <c r="F16" s="23"/>
    </row>
    <row r="17" spans="1:16" ht="15" customHeight="1" x14ac:dyDescent="0.25">
      <c r="A17" s="33"/>
      <c r="B17" s="33"/>
      <c r="C17" s="33"/>
      <c r="D17" s="33"/>
      <c r="E17" s="23"/>
      <c r="F17" s="23"/>
    </row>
    <row r="18" spans="1:16" ht="15" customHeight="1" x14ac:dyDescent="0.25">
      <c r="A18" s="33"/>
      <c r="B18" s="33"/>
      <c r="C18" s="33"/>
      <c r="D18" s="33"/>
      <c r="E18" s="23"/>
      <c r="F18" s="23"/>
    </row>
    <row r="19" spans="1:16" ht="15" customHeight="1" x14ac:dyDescent="0.25">
      <c r="A19" s="33"/>
      <c r="B19" s="33"/>
      <c r="C19" s="33"/>
      <c r="D19" s="33"/>
      <c r="E19" s="23"/>
      <c r="F19" s="23"/>
    </row>
    <row r="20" spans="1:16" ht="15" customHeight="1" x14ac:dyDescent="0.25">
      <c r="A20" s="33"/>
      <c r="B20" s="33"/>
      <c r="C20" s="33"/>
      <c r="D20" s="33"/>
      <c r="E20" s="23"/>
      <c r="F20" s="23"/>
      <c r="G20" s="23"/>
      <c r="H20" s="23"/>
      <c r="I20" s="23"/>
      <c r="J20" s="23"/>
      <c r="K20" s="23"/>
      <c r="L20" s="23"/>
      <c r="M20" s="23"/>
      <c r="N20" s="23"/>
      <c r="O20" s="23"/>
      <c r="P20" s="23"/>
    </row>
    <row r="21" spans="1:16" ht="15" customHeight="1" x14ac:dyDescent="0.25">
      <c r="A21" s="33"/>
      <c r="B21" s="33"/>
      <c r="C21" s="33"/>
      <c r="D21" s="33"/>
      <c r="E21" s="23"/>
      <c r="F21" s="23"/>
      <c r="G21" s="23"/>
      <c r="H21" s="23"/>
      <c r="I21" s="23"/>
      <c r="J21" s="23"/>
      <c r="K21" s="23"/>
      <c r="L21" s="23"/>
      <c r="M21" s="23"/>
      <c r="N21" s="23"/>
      <c r="O21" s="23"/>
      <c r="P21" s="23"/>
    </row>
    <row r="22" spans="1:16" ht="15" customHeight="1" x14ac:dyDescent="0.25">
      <c r="A22" s="33"/>
      <c r="B22" s="33"/>
      <c r="C22" s="33"/>
      <c r="D22" s="33"/>
      <c r="E22" s="23"/>
      <c r="F22" s="23"/>
      <c r="G22" s="23"/>
      <c r="H22" s="23"/>
      <c r="I22" s="23"/>
      <c r="J22" s="23"/>
      <c r="K22" s="23"/>
      <c r="L22" s="23"/>
      <c r="M22" s="23"/>
      <c r="N22" s="23"/>
      <c r="O22" s="23"/>
      <c r="P22" s="23"/>
    </row>
    <row r="23" spans="1:16" ht="15" customHeight="1" x14ac:dyDescent="0.25">
      <c r="A23" s="33"/>
      <c r="B23" s="33"/>
      <c r="C23" s="33"/>
      <c r="D23" s="33"/>
      <c r="E23" s="23"/>
      <c r="F23" s="23"/>
      <c r="G23" s="23"/>
      <c r="H23" s="23"/>
      <c r="I23" s="23"/>
      <c r="J23" s="23"/>
      <c r="K23" s="23"/>
      <c r="L23" s="23"/>
      <c r="M23" s="23"/>
      <c r="N23" s="23"/>
      <c r="O23" s="23"/>
      <c r="P23" s="23"/>
    </row>
    <row r="24" spans="1:16" ht="15" customHeight="1" x14ac:dyDescent="0.25">
      <c r="A24" s="33"/>
      <c r="B24" s="33"/>
      <c r="C24" s="33"/>
      <c r="D24" s="33"/>
      <c r="E24" s="23"/>
      <c r="F24" s="23"/>
      <c r="G24" s="23"/>
      <c r="H24" s="23"/>
      <c r="I24" s="23"/>
      <c r="J24" s="23"/>
      <c r="K24" s="23"/>
      <c r="L24" s="23"/>
      <c r="M24" s="23"/>
      <c r="N24" s="23"/>
      <c r="O24" s="23"/>
      <c r="P24" s="23"/>
    </row>
    <row r="25" spans="1:16" ht="15" customHeight="1" x14ac:dyDescent="0.25">
      <c r="A25" s="33"/>
      <c r="B25" s="33"/>
      <c r="C25" s="33"/>
      <c r="D25" s="33"/>
      <c r="E25" s="23"/>
      <c r="F25" s="23"/>
      <c r="G25" s="23"/>
      <c r="H25" s="23"/>
      <c r="I25" s="23"/>
      <c r="J25" s="23"/>
      <c r="K25" s="23"/>
      <c r="L25" s="23"/>
      <c r="M25" s="23"/>
      <c r="N25" s="23"/>
      <c r="O25" s="23"/>
      <c r="P25" s="23"/>
    </row>
    <row r="26" spans="1:16" ht="15" customHeight="1" thickBot="1" x14ac:dyDescent="0.3">
      <c r="A26" s="103" t="s">
        <v>723</v>
      </c>
      <c r="B26" s="104"/>
      <c r="C26" s="104"/>
      <c r="D26" s="104"/>
      <c r="E26" s="104"/>
      <c r="F26" s="105"/>
      <c r="G26" s="23"/>
      <c r="H26" s="23"/>
      <c r="I26" s="23"/>
      <c r="J26" s="23"/>
      <c r="K26" s="23"/>
      <c r="L26" s="23"/>
      <c r="M26" s="23"/>
      <c r="N26" s="23"/>
      <c r="O26" s="23"/>
      <c r="P26" s="23"/>
    </row>
    <row r="27" spans="1:16" ht="15" customHeight="1" thickBot="1" x14ac:dyDescent="0.3">
      <c r="A27" s="55" t="s">
        <v>97</v>
      </c>
      <c r="B27" s="56" t="s">
        <v>177</v>
      </c>
      <c r="F27" s="23"/>
      <c r="G27" s="23"/>
      <c r="H27" s="23"/>
      <c r="I27" s="23"/>
      <c r="J27" s="23"/>
      <c r="K27" s="23"/>
      <c r="L27" s="23"/>
      <c r="M27" s="23"/>
      <c r="N27" s="23"/>
      <c r="O27" s="23"/>
      <c r="P27" s="23"/>
    </row>
    <row r="28" spans="1:16" ht="15" customHeight="1" x14ac:dyDescent="0.25">
      <c r="A28" s="35" t="s">
        <v>105</v>
      </c>
      <c r="B28" s="59" t="s">
        <v>622</v>
      </c>
      <c r="C28" s="23"/>
      <c r="D28" s="23"/>
      <c r="E28" s="23"/>
      <c r="F28" s="23"/>
      <c r="G28" s="23"/>
      <c r="H28" s="23"/>
      <c r="I28" s="23"/>
      <c r="J28" s="23"/>
      <c r="K28" s="23"/>
      <c r="L28" s="23"/>
      <c r="M28" s="23"/>
      <c r="N28" s="23"/>
      <c r="O28" s="23"/>
      <c r="P28" s="23"/>
    </row>
    <row r="29" spans="1:16" ht="15" customHeight="1" x14ac:dyDescent="0.25">
      <c r="A29" s="22" t="s">
        <v>98</v>
      </c>
      <c r="B29" s="60" t="s">
        <v>623</v>
      </c>
      <c r="C29" s="23"/>
      <c r="D29" s="23"/>
      <c r="E29" s="23"/>
      <c r="F29" s="23"/>
      <c r="G29" s="23"/>
      <c r="H29" s="23"/>
      <c r="I29" s="23"/>
      <c r="J29" s="23"/>
      <c r="K29" s="23"/>
      <c r="L29" s="23"/>
      <c r="M29" s="23"/>
      <c r="N29" s="23"/>
      <c r="O29" s="23"/>
      <c r="P29" s="23"/>
    </row>
    <row r="30" spans="1:16" ht="15" customHeight="1" thickBot="1" x14ac:dyDescent="0.3">
      <c r="A30" s="36" t="s">
        <v>126</v>
      </c>
      <c r="B30" s="61" t="s">
        <v>624</v>
      </c>
      <c r="C30" s="23"/>
      <c r="D30" s="23"/>
      <c r="E30" s="23"/>
      <c r="F30" s="23"/>
      <c r="G30" s="23"/>
      <c r="H30" s="23"/>
      <c r="I30" s="23"/>
      <c r="J30" s="23"/>
      <c r="K30" s="23"/>
      <c r="L30" s="23"/>
      <c r="M30" s="23"/>
      <c r="N30" s="23"/>
      <c r="O30" s="23"/>
      <c r="P30" s="23"/>
    </row>
    <row r="31" spans="1:16" ht="15" customHeight="1" x14ac:dyDescent="0.25">
      <c r="C31" s="23"/>
      <c r="D31" s="23"/>
      <c r="E31" s="23"/>
      <c r="F31" s="23"/>
      <c r="G31" s="23"/>
      <c r="H31" s="23"/>
      <c r="I31" s="23"/>
      <c r="J31" s="23"/>
      <c r="K31" s="23"/>
      <c r="L31" s="23"/>
      <c r="M31" s="23"/>
      <c r="N31" s="23"/>
      <c r="O31" s="23"/>
      <c r="P31" s="23"/>
    </row>
    <row r="32" spans="1:16" ht="60" customHeight="1" x14ac:dyDescent="0.25">
      <c r="A32" s="100" t="s">
        <v>728</v>
      </c>
      <c r="B32" s="101"/>
      <c r="C32" s="101"/>
      <c r="D32" s="101"/>
      <c r="E32" s="101"/>
      <c r="F32" s="102"/>
      <c r="G32" s="23"/>
      <c r="H32" s="23"/>
      <c r="I32" s="23"/>
      <c r="J32" s="23"/>
      <c r="K32" s="23"/>
      <c r="L32" s="23"/>
      <c r="M32" s="23"/>
      <c r="N32" s="23"/>
      <c r="O32" s="23"/>
      <c r="P32" s="23"/>
    </row>
    <row r="33" spans="1:16" ht="15" customHeight="1" x14ac:dyDescent="0.25">
      <c r="A33" s="103" t="s">
        <v>127</v>
      </c>
      <c r="B33" s="104"/>
      <c r="C33" s="104"/>
      <c r="D33" s="104"/>
      <c r="E33" s="104"/>
      <c r="F33" s="105"/>
      <c r="G33" s="23"/>
      <c r="H33" s="23"/>
      <c r="I33" s="23"/>
      <c r="J33" s="23"/>
      <c r="K33" s="23"/>
      <c r="L33" s="23"/>
      <c r="M33" s="23"/>
      <c r="N33" s="23"/>
      <c r="O33" s="23"/>
      <c r="P33" s="23"/>
    </row>
    <row r="34" spans="1:16" ht="15" customHeight="1" x14ac:dyDescent="0.25">
      <c r="A34" s="106" t="s">
        <v>184</v>
      </c>
      <c r="B34" s="107"/>
      <c r="C34" s="107"/>
      <c r="D34" s="107"/>
      <c r="E34" s="107"/>
      <c r="F34" s="108"/>
      <c r="G34" s="23"/>
      <c r="H34" s="23"/>
      <c r="I34" s="23"/>
      <c r="J34" s="23"/>
      <c r="K34" s="23"/>
      <c r="L34" s="23"/>
      <c r="M34" s="23"/>
      <c r="N34" s="23"/>
      <c r="O34" s="23"/>
      <c r="P34" s="23"/>
    </row>
    <row r="35" spans="1:16" ht="15" customHeight="1" x14ac:dyDescent="0.25">
      <c r="A35" s="37"/>
      <c r="B35" s="37"/>
      <c r="C35" s="37"/>
    </row>
    <row r="36" spans="1:16" ht="15" customHeight="1" x14ac:dyDescent="0.25">
      <c r="A36" s="37"/>
      <c r="B36" s="23"/>
      <c r="C36" s="23"/>
    </row>
    <row r="37" spans="1:16" ht="15" customHeight="1" x14ac:dyDescent="0.25">
      <c r="A37" s="23"/>
      <c r="B37" s="23"/>
      <c r="C37" s="23"/>
    </row>
    <row r="38" spans="1:16" ht="15" customHeight="1" x14ac:dyDescent="0.25">
      <c r="A38" s="23"/>
      <c r="B38" s="23"/>
      <c r="C38" s="23"/>
    </row>
    <row r="39" spans="1:16" ht="15" customHeight="1" x14ac:dyDescent="0.25">
      <c r="A39" s="26"/>
      <c r="B39" s="23"/>
      <c r="C39" s="23"/>
    </row>
    <row r="40" spans="1:16" ht="15" customHeight="1" x14ac:dyDescent="0.25">
      <c r="A40" s="38"/>
      <c r="B40" s="23"/>
      <c r="C40" s="23"/>
    </row>
    <row r="41" spans="1:16" ht="15" customHeight="1" x14ac:dyDescent="0.25">
      <c r="A41" s="23"/>
      <c r="B41" s="23"/>
      <c r="C41" s="23"/>
    </row>
  </sheetData>
  <mergeCells count="9">
    <mergeCell ref="A32:F32"/>
    <mergeCell ref="A33:F33"/>
    <mergeCell ref="A34:F34"/>
    <mergeCell ref="A12:F12"/>
    <mergeCell ref="A1:F1"/>
    <mergeCell ref="A2:F2"/>
    <mergeCell ref="A3:F3"/>
    <mergeCell ref="A5:F5"/>
    <mergeCell ref="A26:F26"/>
  </mergeCells>
  <pageMargins left="0.7" right="0.7" top="0.78740157499999996" bottom="0.78740157499999996" header="0.3" footer="0.3"/>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election sqref="A1:D1"/>
    </sheetView>
  </sheetViews>
  <sheetFormatPr defaultColWidth="11.42578125" defaultRowHeight="15" customHeight="1" x14ac:dyDescent="0.25"/>
  <cols>
    <col min="1" max="1" width="35.7109375" style="27" customWidth="1"/>
    <col min="2" max="4" width="32.7109375" style="27" customWidth="1"/>
    <col min="5" max="16384" width="11.42578125" style="27"/>
  </cols>
  <sheetData>
    <row r="1" spans="1:16" ht="15" customHeight="1" x14ac:dyDescent="0.25">
      <c r="A1" s="109" t="s">
        <v>697</v>
      </c>
      <c r="B1" s="110"/>
      <c r="C1" s="110"/>
      <c r="D1" s="111"/>
    </row>
    <row r="2" spans="1:16" ht="15" customHeight="1" x14ac:dyDescent="0.25">
      <c r="A2" s="112" t="s">
        <v>721</v>
      </c>
      <c r="B2" s="120"/>
      <c r="C2" s="120"/>
      <c r="D2" s="121"/>
    </row>
    <row r="3" spans="1:16" ht="15" customHeight="1" x14ac:dyDescent="0.25">
      <c r="A3" s="115" t="s">
        <v>717</v>
      </c>
      <c r="B3" s="122"/>
      <c r="C3" s="122"/>
      <c r="D3" s="123"/>
      <c r="E3" s="57"/>
      <c r="F3" s="58"/>
    </row>
    <row r="5" spans="1:16" ht="15" customHeight="1" x14ac:dyDescent="0.25">
      <c r="A5" s="106" t="s">
        <v>724</v>
      </c>
      <c r="B5" s="107"/>
      <c r="C5" s="107"/>
      <c r="D5" s="108"/>
      <c r="E5" s="23"/>
    </row>
    <row r="6" spans="1:16" ht="15" customHeight="1" thickBot="1" x14ac:dyDescent="0.3">
      <c r="D6" s="23"/>
      <c r="E6" s="23"/>
    </row>
    <row r="7" spans="1:16" ht="15" customHeight="1" thickBot="1" x14ac:dyDescent="0.3">
      <c r="A7" s="55" t="s">
        <v>97</v>
      </c>
      <c r="B7" s="71" t="s">
        <v>718</v>
      </c>
      <c r="D7" s="23"/>
      <c r="E7" s="23"/>
    </row>
    <row r="8" spans="1:16" ht="15" customHeight="1" x14ac:dyDescent="0.25">
      <c r="A8" s="24" t="s">
        <v>98</v>
      </c>
      <c r="B8" s="68" t="s">
        <v>618</v>
      </c>
      <c r="D8" s="23"/>
      <c r="E8" s="78"/>
    </row>
    <row r="9" spans="1:16" ht="15" customHeight="1" x14ac:dyDescent="0.25">
      <c r="A9" s="25" t="s">
        <v>695</v>
      </c>
      <c r="B9" s="69" t="s">
        <v>619</v>
      </c>
      <c r="D9" s="23"/>
      <c r="E9" s="78"/>
    </row>
    <row r="10" spans="1:16" ht="15" customHeight="1" x14ac:dyDescent="0.25">
      <c r="A10" s="24" t="s">
        <v>105</v>
      </c>
      <c r="B10" s="68" t="s">
        <v>620</v>
      </c>
      <c r="D10" s="23"/>
      <c r="E10" s="78"/>
    </row>
    <row r="11" spans="1:16" ht="15" customHeight="1" x14ac:dyDescent="0.25">
      <c r="A11" s="39" t="s">
        <v>99</v>
      </c>
      <c r="B11" s="70" t="s">
        <v>621</v>
      </c>
      <c r="D11" s="23"/>
      <c r="E11" s="23"/>
    </row>
    <row r="12" spans="1:16" ht="15" customHeight="1" x14ac:dyDescent="0.25">
      <c r="A12" s="34"/>
      <c r="B12" s="33"/>
      <c r="D12" s="23"/>
      <c r="E12" s="23"/>
    </row>
    <row r="13" spans="1:16" ht="30" customHeight="1" x14ac:dyDescent="0.25">
      <c r="A13" s="103" t="s">
        <v>732</v>
      </c>
      <c r="B13" s="104"/>
      <c r="C13" s="104"/>
      <c r="D13" s="105"/>
      <c r="E13" s="23"/>
    </row>
    <row r="14" spans="1:16" ht="15" customHeight="1" x14ac:dyDescent="0.25">
      <c r="A14" s="34"/>
      <c r="B14" s="33"/>
      <c r="C14" s="23"/>
      <c r="D14" s="23"/>
    </row>
    <row r="15" spans="1:16" ht="15" customHeight="1" x14ac:dyDescent="0.25">
      <c r="A15" s="34"/>
      <c r="B15" s="33"/>
      <c r="C15" s="79"/>
      <c r="D15" s="79"/>
      <c r="E15" s="23"/>
      <c r="F15" s="23"/>
      <c r="G15" s="23"/>
      <c r="H15" s="23"/>
      <c r="I15" s="23"/>
      <c r="J15" s="23"/>
      <c r="K15" s="23"/>
      <c r="L15" s="23"/>
      <c r="M15" s="23"/>
      <c r="N15" s="23"/>
      <c r="O15" s="23"/>
      <c r="P15" s="23"/>
    </row>
    <row r="16" spans="1:16" ht="15" customHeight="1" x14ac:dyDescent="0.25">
      <c r="A16" s="34"/>
      <c r="B16" s="33"/>
      <c r="C16" s="79"/>
      <c r="D16" s="40"/>
      <c r="E16" s="79"/>
      <c r="F16" s="79"/>
      <c r="G16" s="79"/>
      <c r="H16" s="79"/>
      <c r="I16" s="79"/>
      <c r="J16" s="79"/>
      <c r="K16" s="79"/>
      <c r="L16" s="79"/>
      <c r="M16" s="79"/>
      <c r="N16" s="79"/>
      <c r="O16" s="79"/>
      <c r="P16" s="23"/>
    </row>
    <row r="17" spans="1:16" ht="15" customHeight="1" x14ac:dyDescent="0.25">
      <c r="A17" s="34"/>
      <c r="B17" s="33"/>
      <c r="C17" s="79"/>
      <c r="D17" s="40"/>
      <c r="E17" s="40"/>
      <c r="F17" s="40"/>
      <c r="G17" s="124"/>
      <c r="H17" s="124"/>
      <c r="I17" s="124"/>
      <c r="J17" s="124"/>
      <c r="K17" s="124"/>
      <c r="L17" s="124"/>
      <c r="M17" s="124"/>
      <c r="N17" s="124"/>
      <c r="O17" s="124"/>
      <c r="P17" s="23"/>
    </row>
    <row r="18" spans="1:16" ht="15" customHeight="1" x14ac:dyDescent="0.25">
      <c r="A18" s="34"/>
      <c r="B18" s="33"/>
      <c r="C18" s="79"/>
      <c r="D18" s="40"/>
      <c r="E18" s="40"/>
      <c r="F18" s="40"/>
      <c r="G18" s="124"/>
      <c r="H18" s="124"/>
      <c r="I18" s="124"/>
      <c r="J18" s="124"/>
      <c r="K18" s="124"/>
      <c r="L18" s="124"/>
      <c r="M18" s="124"/>
      <c r="N18" s="124"/>
      <c r="O18" s="124"/>
      <c r="P18" s="23"/>
    </row>
    <row r="19" spans="1:16" ht="15" customHeight="1" x14ac:dyDescent="0.25">
      <c r="A19" s="34"/>
      <c r="B19" s="33"/>
      <c r="C19" s="79"/>
      <c r="D19" s="40"/>
      <c r="E19" s="40"/>
      <c r="F19" s="40"/>
      <c r="G19" s="124"/>
      <c r="H19" s="124"/>
      <c r="I19" s="124"/>
      <c r="J19" s="124"/>
      <c r="K19" s="124"/>
      <c r="L19" s="124"/>
      <c r="M19" s="124"/>
      <c r="N19" s="124"/>
      <c r="O19" s="124"/>
      <c r="P19" s="23"/>
    </row>
    <row r="20" spans="1:16" ht="15" customHeight="1" x14ac:dyDescent="0.25">
      <c r="A20" s="34"/>
      <c r="B20" s="33"/>
      <c r="C20" s="79"/>
      <c r="D20" s="40"/>
      <c r="E20" s="40"/>
      <c r="F20" s="40"/>
      <c r="G20" s="124"/>
      <c r="H20" s="124"/>
      <c r="I20" s="124"/>
      <c r="J20" s="124"/>
      <c r="K20" s="124"/>
      <c r="L20" s="124"/>
      <c r="M20" s="124"/>
      <c r="N20" s="124"/>
      <c r="O20" s="124"/>
      <c r="P20" s="23"/>
    </row>
    <row r="21" spans="1:16" ht="15" customHeight="1" x14ac:dyDescent="0.25">
      <c r="A21" s="34"/>
      <c r="B21" s="33"/>
      <c r="C21" s="79"/>
      <c r="D21" s="40"/>
      <c r="E21" s="40"/>
      <c r="F21" s="40"/>
      <c r="G21" s="124"/>
      <c r="H21" s="124"/>
      <c r="I21" s="124"/>
      <c r="J21" s="124"/>
      <c r="K21" s="124"/>
      <c r="L21" s="124"/>
      <c r="M21" s="124"/>
      <c r="N21" s="124"/>
      <c r="O21" s="124"/>
      <c r="P21" s="23"/>
    </row>
    <row r="22" spans="1:16" ht="15" customHeight="1" x14ac:dyDescent="0.25">
      <c r="A22" s="34"/>
      <c r="B22" s="33"/>
      <c r="C22" s="79"/>
      <c r="D22" s="40"/>
      <c r="E22" s="40"/>
      <c r="F22" s="40"/>
      <c r="G22" s="124"/>
      <c r="H22" s="124"/>
      <c r="I22" s="124"/>
      <c r="J22" s="124"/>
      <c r="K22" s="124"/>
      <c r="L22" s="124"/>
      <c r="M22" s="124"/>
      <c r="N22" s="124"/>
      <c r="O22" s="124"/>
      <c r="P22" s="23"/>
    </row>
    <row r="23" spans="1:16" ht="15" customHeight="1" x14ac:dyDescent="0.25">
      <c r="A23" s="34"/>
      <c r="B23" s="33"/>
      <c r="C23" s="79"/>
      <c r="D23" s="40"/>
      <c r="E23" s="40"/>
      <c r="F23" s="40"/>
      <c r="G23" s="124"/>
      <c r="H23" s="124"/>
      <c r="I23" s="124"/>
      <c r="J23" s="124"/>
      <c r="K23" s="124"/>
      <c r="L23" s="124"/>
      <c r="M23" s="124"/>
      <c r="N23" s="124"/>
      <c r="O23" s="124"/>
      <c r="P23" s="23"/>
    </row>
    <row r="24" spans="1:16" ht="15" customHeight="1" x14ac:dyDescent="0.25">
      <c r="A24" s="34"/>
      <c r="B24" s="33"/>
      <c r="C24" s="79"/>
      <c r="D24" s="40"/>
      <c r="E24" s="79"/>
      <c r="F24" s="79"/>
      <c r="G24" s="124"/>
      <c r="H24" s="124"/>
      <c r="I24" s="124"/>
      <c r="J24" s="124"/>
      <c r="K24" s="124"/>
      <c r="L24" s="124"/>
      <c r="M24" s="124"/>
      <c r="N24" s="124"/>
      <c r="O24" s="124"/>
      <c r="P24" s="23"/>
    </row>
    <row r="25" spans="1:16" ht="15" customHeight="1" x14ac:dyDescent="0.25">
      <c r="A25" s="34"/>
      <c r="B25" s="33"/>
      <c r="C25" s="79"/>
      <c r="D25" s="40"/>
      <c r="E25" s="23"/>
      <c r="F25" s="23"/>
      <c r="G25" s="23"/>
      <c r="H25" s="23"/>
      <c r="I25" s="23"/>
      <c r="J25" s="23"/>
      <c r="K25" s="23"/>
      <c r="L25" s="23"/>
      <c r="M25" s="23"/>
      <c r="N25" s="23"/>
      <c r="O25" s="23"/>
      <c r="P25" s="23"/>
    </row>
    <row r="26" spans="1:16" ht="15" customHeight="1" x14ac:dyDescent="0.25">
      <c r="A26" s="34"/>
      <c r="B26" s="33"/>
      <c r="C26" s="79"/>
      <c r="D26" s="40"/>
      <c r="E26" s="23"/>
      <c r="F26" s="23"/>
      <c r="G26" s="23"/>
      <c r="H26" s="23"/>
      <c r="I26" s="23"/>
      <c r="J26" s="23"/>
      <c r="K26" s="23"/>
      <c r="L26" s="23"/>
      <c r="M26" s="23"/>
      <c r="N26" s="23"/>
      <c r="O26" s="23"/>
      <c r="P26" s="23"/>
    </row>
    <row r="27" spans="1:16" ht="45" customHeight="1" x14ac:dyDescent="0.25">
      <c r="A27" s="103" t="s">
        <v>725</v>
      </c>
      <c r="B27" s="104"/>
      <c r="C27" s="104"/>
      <c r="D27" s="105"/>
      <c r="E27" s="37"/>
      <c r="F27" s="41"/>
    </row>
    <row r="28" spans="1:16" ht="15" customHeight="1" x14ac:dyDescent="0.25">
      <c r="A28" s="34"/>
      <c r="B28" s="33"/>
      <c r="C28" s="23"/>
      <c r="D28" s="23"/>
      <c r="E28" s="37"/>
      <c r="F28" s="37"/>
    </row>
    <row r="29" spans="1:16" ht="15" customHeight="1" x14ac:dyDescent="0.25">
      <c r="A29" s="103" t="s">
        <v>106</v>
      </c>
      <c r="B29" s="104"/>
      <c r="C29" s="104"/>
      <c r="D29" s="105"/>
      <c r="E29" s="23"/>
      <c r="F29" s="37"/>
    </row>
    <row r="30" spans="1:16" ht="15" customHeight="1" x14ac:dyDescent="0.25">
      <c r="A30" s="103" t="s">
        <v>185</v>
      </c>
      <c r="B30" s="104"/>
      <c r="C30" s="104"/>
      <c r="D30" s="105"/>
      <c r="E30" s="23"/>
      <c r="F30" s="37"/>
    </row>
    <row r="31" spans="1:16" ht="15" customHeight="1" x14ac:dyDescent="0.25">
      <c r="A31" s="26"/>
      <c r="E31" s="23"/>
      <c r="F31" s="37"/>
    </row>
    <row r="32" spans="1:16" ht="15" customHeight="1" x14ac:dyDescent="0.25">
      <c r="A32" s="26"/>
      <c r="B32" s="23"/>
      <c r="C32" s="23"/>
      <c r="D32" s="37"/>
      <c r="E32" s="23"/>
      <c r="F32" s="37"/>
    </row>
    <row r="33" spans="1:6" ht="15" customHeight="1" x14ac:dyDescent="0.25">
      <c r="A33" s="37"/>
      <c r="B33" s="37"/>
      <c r="C33" s="37"/>
      <c r="D33" s="37"/>
      <c r="E33" s="23"/>
      <c r="F33" s="37"/>
    </row>
    <row r="34" spans="1:6" ht="15" customHeight="1" x14ac:dyDescent="0.25">
      <c r="A34" s="37"/>
      <c r="B34" s="23"/>
      <c r="C34" s="23"/>
      <c r="D34" s="23"/>
      <c r="E34" s="23"/>
      <c r="F34" s="37"/>
    </row>
    <row r="35" spans="1:6" ht="15" customHeight="1" x14ac:dyDescent="0.25">
      <c r="A35" s="23"/>
      <c r="B35" s="23"/>
      <c r="C35" s="23"/>
      <c r="D35" s="23"/>
      <c r="F35" s="37"/>
    </row>
    <row r="36" spans="1:6" ht="15" customHeight="1" x14ac:dyDescent="0.25">
      <c r="A36" s="23"/>
      <c r="B36" s="23"/>
      <c r="C36" s="23"/>
      <c r="D36" s="125"/>
      <c r="F36" s="37"/>
    </row>
    <row r="37" spans="1:6" ht="15" customHeight="1" x14ac:dyDescent="0.25">
      <c r="A37" s="26"/>
      <c r="B37" s="23"/>
      <c r="C37" s="23"/>
      <c r="D37" s="125"/>
      <c r="F37" s="37"/>
    </row>
    <row r="38" spans="1:6" ht="15" customHeight="1" x14ac:dyDescent="0.25">
      <c r="A38" s="38"/>
      <c r="B38" s="23"/>
      <c r="C38" s="23"/>
      <c r="D38" s="23"/>
      <c r="F38" s="43"/>
    </row>
    <row r="39" spans="1:6" ht="15" customHeight="1" x14ac:dyDescent="0.25">
      <c r="A39" s="23"/>
      <c r="B39" s="23"/>
      <c r="C39" s="23"/>
      <c r="D39" s="23"/>
    </row>
    <row r="42" spans="1:6" ht="15" customHeight="1" x14ac:dyDescent="0.25">
      <c r="A42" s="42"/>
    </row>
  </sheetData>
  <mergeCells count="33">
    <mergeCell ref="D36:D37"/>
    <mergeCell ref="G23:I23"/>
    <mergeCell ref="J23:L23"/>
    <mergeCell ref="M23:O23"/>
    <mergeCell ref="G24:I24"/>
    <mergeCell ref="J24:L24"/>
    <mergeCell ref="M24:O24"/>
    <mergeCell ref="G21:I21"/>
    <mergeCell ref="J21:L21"/>
    <mergeCell ref="M21:O21"/>
    <mergeCell ref="G22:I22"/>
    <mergeCell ref="J22:L22"/>
    <mergeCell ref="M22:O22"/>
    <mergeCell ref="G19:I19"/>
    <mergeCell ref="J19:L19"/>
    <mergeCell ref="M19:O19"/>
    <mergeCell ref="G20:I20"/>
    <mergeCell ref="J20:L20"/>
    <mergeCell ref="M20:O20"/>
    <mergeCell ref="G17:I17"/>
    <mergeCell ref="J17:L17"/>
    <mergeCell ref="M17:O17"/>
    <mergeCell ref="G18:I18"/>
    <mergeCell ref="J18:L18"/>
    <mergeCell ref="M18:O18"/>
    <mergeCell ref="A13:D13"/>
    <mergeCell ref="A30:D30"/>
    <mergeCell ref="A29:D29"/>
    <mergeCell ref="A27:D27"/>
    <mergeCell ref="A1:D1"/>
    <mergeCell ref="A2:D2"/>
    <mergeCell ref="A3:D3"/>
    <mergeCell ref="A5:D5"/>
  </mergeCells>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7"/>
  <sheetViews>
    <sheetView workbookViewId="0">
      <selection activeCell="B2" sqref="B2"/>
    </sheetView>
  </sheetViews>
  <sheetFormatPr defaultColWidth="9.140625" defaultRowHeight="15" customHeight="1" x14ac:dyDescent="0.25"/>
  <cols>
    <col min="1" max="1" width="5.7109375" style="3" customWidth="1"/>
    <col min="2" max="2" width="15.7109375" style="3" customWidth="1"/>
    <col min="3" max="3" width="5.7109375" style="3" customWidth="1"/>
    <col min="4" max="4" width="12.7109375" style="3" customWidth="1"/>
    <col min="5" max="5" width="20.7109375" style="3" customWidth="1"/>
    <col min="6" max="6" width="10.7109375" style="4" customWidth="1"/>
    <col min="7" max="7" width="5.7109375" style="3" customWidth="1"/>
    <col min="8" max="8" width="8.7109375" style="3" customWidth="1"/>
    <col min="9" max="10" width="20.7109375" style="7" customWidth="1"/>
    <col min="11" max="11" width="50.7109375" style="3" customWidth="1"/>
    <col min="12" max="12" width="5.7109375" style="3" customWidth="1"/>
    <col min="13" max="16384" width="9.140625" style="3"/>
  </cols>
  <sheetData>
    <row r="1" spans="1:11" s="1" customFormat="1" ht="15" customHeight="1" x14ac:dyDescent="0.25">
      <c r="A1" s="5" t="s">
        <v>0</v>
      </c>
      <c r="B1" s="5" t="s">
        <v>107</v>
      </c>
      <c r="D1" s="80" t="s">
        <v>137</v>
      </c>
      <c r="E1" s="80" t="s">
        <v>136</v>
      </c>
      <c r="F1" s="80" t="s">
        <v>733</v>
      </c>
      <c r="H1" s="5" t="s">
        <v>144</v>
      </c>
      <c r="I1" s="5" t="s">
        <v>103</v>
      </c>
      <c r="J1" s="5" t="s">
        <v>694</v>
      </c>
    </row>
    <row r="2" spans="1:11" ht="15" customHeight="1" x14ac:dyDescent="0.25">
      <c r="A2" s="6" t="s">
        <v>1</v>
      </c>
      <c r="B2" s="52">
        <v>23.327999114990234</v>
      </c>
      <c r="D2" s="128">
        <f>Calculation!H2</f>
        <v>23.350999196370442</v>
      </c>
      <c r="E2" s="127">
        <f>Calculation!I2</f>
        <v>3.9837309528739741E-2</v>
      </c>
      <c r="F2" s="126" t="str">
        <f>IF(E2&gt;0.4,"Delete the Outlier","")</f>
        <v/>
      </c>
      <c r="H2" s="6" t="s">
        <v>625</v>
      </c>
      <c r="I2" s="82" t="s">
        <v>698</v>
      </c>
      <c r="J2" s="84">
        <v>36</v>
      </c>
      <c r="K2" s="132" t="s">
        <v>710</v>
      </c>
    </row>
    <row r="3" spans="1:11" ht="15" customHeight="1" x14ac:dyDescent="0.25">
      <c r="A3" s="6" t="s">
        <v>2</v>
      </c>
      <c r="B3" s="52">
        <v>23.396999359130859</v>
      </c>
      <c r="D3" s="128"/>
      <c r="E3" s="127"/>
      <c r="F3" s="126"/>
      <c r="H3" s="6" t="s">
        <v>626</v>
      </c>
      <c r="I3" s="82" t="s">
        <v>699</v>
      </c>
      <c r="J3" s="84">
        <v>23</v>
      </c>
      <c r="K3" s="132"/>
    </row>
    <row r="4" spans="1:11" ht="15" customHeight="1" x14ac:dyDescent="0.25">
      <c r="A4" s="6" t="s">
        <v>3</v>
      </c>
      <c r="B4" s="52">
        <v>23.327999114990234</v>
      </c>
      <c r="D4" s="128"/>
      <c r="E4" s="127"/>
      <c r="F4" s="126"/>
      <c r="H4" s="6" t="s">
        <v>627</v>
      </c>
      <c r="I4" s="82" t="s">
        <v>700</v>
      </c>
      <c r="J4" s="84">
        <v>27</v>
      </c>
      <c r="K4" s="132"/>
    </row>
    <row r="5" spans="1:11" ht="15" customHeight="1" x14ac:dyDescent="0.25">
      <c r="A5" s="6" t="s">
        <v>4</v>
      </c>
      <c r="B5" s="52">
        <v>19.319000244140625</v>
      </c>
      <c r="D5" s="128">
        <f>Calculation!H5</f>
        <v>19.319333394368488</v>
      </c>
      <c r="E5" s="127">
        <f>Calculation!I5</f>
        <v>1.2504091965198808E-2</v>
      </c>
      <c r="F5" s="126" t="str">
        <f t="shared" ref="F5" si="0">IF(E5&gt;0.4,"Delete the Outlier","")</f>
        <v/>
      </c>
      <c r="H5" s="6" t="s">
        <v>628</v>
      </c>
      <c r="I5" s="82" t="s">
        <v>701</v>
      </c>
      <c r="J5" s="84">
        <v>13</v>
      </c>
    </row>
    <row r="6" spans="1:11" ht="15" customHeight="1" x14ac:dyDescent="0.25">
      <c r="A6" s="6" t="s">
        <v>5</v>
      </c>
      <c r="B6" s="52">
        <v>19.332000732421875</v>
      </c>
      <c r="D6" s="128"/>
      <c r="E6" s="127"/>
      <c r="F6" s="126"/>
      <c r="H6" s="6" t="s">
        <v>629</v>
      </c>
      <c r="I6" s="82" t="s">
        <v>702</v>
      </c>
      <c r="J6" s="84">
        <v>9</v>
      </c>
    </row>
    <row r="7" spans="1:11" ht="15" customHeight="1" x14ac:dyDescent="0.25">
      <c r="A7" s="6" t="s">
        <v>6</v>
      </c>
      <c r="B7" s="52">
        <v>19.306999206542969</v>
      </c>
      <c r="D7" s="128"/>
      <c r="E7" s="127"/>
      <c r="F7" s="126"/>
      <c r="H7" s="6" t="s">
        <v>630</v>
      </c>
      <c r="I7" s="82" t="s">
        <v>703</v>
      </c>
      <c r="J7" s="84">
        <v>31</v>
      </c>
    </row>
    <row r="8" spans="1:11" ht="15" customHeight="1" x14ac:dyDescent="0.25">
      <c r="A8" s="6" t="s">
        <v>7</v>
      </c>
      <c r="B8" s="52">
        <v>18.197999954223633</v>
      </c>
      <c r="D8" s="128">
        <f>Calculation!H8</f>
        <v>18.189333597819012</v>
      </c>
      <c r="E8" s="127">
        <f>Calculation!I8</f>
        <v>2.9955728546628691E-2</v>
      </c>
      <c r="F8" s="126" t="str">
        <f t="shared" ref="F8" si="1">IF(E8&gt;0.4,"Delete the Outlier","")</f>
        <v/>
      </c>
      <c r="H8" s="6" t="s">
        <v>631</v>
      </c>
      <c r="I8" s="82" t="s">
        <v>704</v>
      </c>
      <c r="J8" s="84">
        <v>22</v>
      </c>
    </row>
    <row r="9" spans="1:11" ht="15" customHeight="1" x14ac:dyDescent="0.25">
      <c r="A9" s="6" t="s">
        <v>8</v>
      </c>
      <c r="B9" s="52">
        <v>18.156000137329102</v>
      </c>
      <c r="D9" s="128"/>
      <c r="E9" s="127"/>
      <c r="F9" s="126"/>
      <c r="H9" s="6" t="s">
        <v>632</v>
      </c>
      <c r="I9" s="82" t="s">
        <v>705</v>
      </c>
      <c r="J9" s="84">
        <v>52</v>
      </c>
    </row>
    <row r="10" spans="1:11" ht="15" customHeight="1" x14ac:dyDescent="0.25">
      <c r="A10" s="6" t="s">
        <v>9</v>
      </c>
      <c r="B10" s="52">
        <v>18.214000701904297</v>
      </c>
      <c r="D10" s="128"/>
      <c r="E10" s="127"/>
      <c r="F10" s="126"/>
      <c r="H10" s="6" t="s">
        <v>633</v>
      </c>
      <c r="I10" s="82" t="s">
        <v>706</v>
      </c>
      <c r="J10" s="84">
        <v>14</v>
      </c>
    </row>
    <row r="11" spans="1:11" ht="15" customHeight="1" x14ac:dyDescent="0.25">
      <c r="A11" s="6" t="s">
        <v>10</v>
      </c>
      <c r="B11" s="52">
        <v>25.905000686645508</v>
      </c>
      <c r="D11" s="128">
        <f>Calculation!H11</f>
        <v>25.848667144775391</v>
      </c>
      <c r="E11" s="127">
        <f>Calculation!I11</f>
        <v>5.8620545132811994E-2</v>
      </c>
      <c r="F11" s="126" t="str">
        <f t="shared" ref="F11" si="2">IF(E11&gt;0.4,"Delete the Outlier","")</f>
        <v/>
      </c>
      <c r="H11" s="6" t="s">
        <v>634</v>
      </c>
      <c r="I11" s="82" t="s">
        <v>707</v>
      </c>
      <c r="J11" s="84">
        <v>5</v>
      </c>
    </row>
    <row r="12" spans="1:11" ht="15" customHeight="1" x14ac:dyDescent="0.25">
      <c r="A12" s="6" t="s">
        <v>11</v>
      </c>
      <c r="B12" s="52">
        <v>25.788000106811523</v>
      </c>
      <c r="D12" s="128"/>
      <c r="E12" s="127"/>
      <c r="F12" s="126"/>
      <c r="H12" s="6" t="s">
        <v>635</v>
      </c>
      <c r="I12" s="82" t="s">
        <v>708</v>
      </c>
      <c r="J12" s="84">
        <v>11</v>
      </c>
    </row>
    <row r="13" spans="1:11" ht="15" customHeight="1" x14ac:dyDescent="0.25">
      <c r="A13" s="6" t="s">
        <v>12</v>
      </c>
      <c r="B13" s="52">
        <v>25.853000640869141</v>
      </c>
      <c r="D13" s="128"/>
      <c r="E13" s="127"/>
      <c r="F13" s="126"/>
      <c r="H13" s="6" t="s">
        <v>636</v>
      </c>
      <c r="I13" s="82" t="s">
        <v>709</v>
      </c>
      <c r="J13" s="84">
        <v>50</v>
      </c>
    </row>
    <row r="14" spans="1:11" ht="15" customHeight="1" x14ac:dyDescent="0.25">
      <c r="A14" s="6" t="s">
        <v>186</v>
      </c>
      <c r="B14" s="52">
        <v>30.211999893188477</v>
      </c>
      <c r="D14" s="128">
        <f>Calculation!H14</f>
        <v>29.974667231241863</v>
      </c>
      <c r="E14" s="127">
        <f>Calculation!I14</f>
        <v>0.20565527927275382</v>
      </c>
      <c r="F14" s="126" t="str">
        <f t="shared" ref="F14" si="3">IF(E14&gt;0.4,"Delete the Outlier","")</f>
        <v/>
      </c>
      <c r="H14" s="6" t="s">
        <v>637</v>
      </c>
      <c r="I14" s="82" t="s">
        <v>420</v>
      </c>
      <c r="J14" s="84">
        <v>14</v>
      </c>
    </row>
    <row r="15" spans="1:11" ht="15" customHeight="1" x14ac:dyDescent="0.25">
      <c r="A15" s="6" t="s">
        <v>187</v>
      </c>
      <c r="B15" s="52">
        <v>29.863000869750977</v>
      </c>
      <c r="D15" s="128"/>
      <c r="E15" s="127"/>
      <c r="F15" s="126"/>
      <c r="H15" s="6" t="s">
        <v>638</v>
      </c>
      <c r="I15" s="82" t="s">
        <v>411</v>
      </c>
      <c r="J15" s="84">
        <v>20</v>
      </c>
    </row>
    <row r="16" spans="1:11" ht="15" customHeight="1" x14ac:dyDescent="0.25">
      <c r="A16" s="6" t="s">
        <v>188</v>
      </c>
      <c r="B16" s="52">
        <v>29.849000930786133</v>
      </c>
      <c r="D16" s="128"/>
      <c r="E16" s="127"/>
      <c r="F16" s="126"/>
      <c r="H16" s="6" t="s">
        <v>639</v>
      </c>
      <c r="I16" s="82" t="s">
        <v>726</v>
      </c>
      <c r="J16" s="84">
        <v>20</v>
      </c>
    </row>
    <row r="17" spans="1:10" ht="15" customHeight="1" x14ac:dyDescent="0.25">
      <c r="A17" s="6" t="s">
        <v>189</v>
      </c>
      <c r="B17" s="52">
        <v>22.250999450683594</v>
      </c>
      <c r="D17" s="128">
        <f>Calculation!H17</f>
        <v>22.245333353678387</v>
      </c>
      <c r="E17" s="127">
        <f>Calculation!I17</f>
        <v>5.5073734236591046E-3</v>
      </c>
      <c r="F17" s="126" t="str">
        <f t="shared" ref="F17" si="4">IF(E17&gt;0.4,"Delete the Outlier","")</f>
        <v/>
      </c>
      <c r="H17" s="6" t="s">
        <v>640</v>
      </c>
      <c r="I17" s="82" t="s">
        <v>698</v>
      </c>
      <c r="J17" s="84">
        <v>36</v>
      </c>
    </row>
    <row r="18" spans="1:10" ht="15" customHeight="1" x14ac:dyDescent="0.25">
      <c r="A18" s="6" t="s">
        <v>190</v>
      </c>
      <c r="B18" s="52">
        <v>22.239999771118164</v>
      </c>
      <c r="D18" s="128"/>
      <c r="E18" s="127"/>
      <c r="F18" s="126"/>
      <c r="H18" s="6" t="s">
        <v>641</v>
      </c>
      <c r="I18" s="82" t="s">
        <v>699</v>
      </c>
      <c r="J18" s="84">
        <v>23</v>
      </c>
    </row>
    <row r="19" spans="1:10" ht="15" customHeight="1" x14ac:dyDescent="0.25">
      <c r="A19" s="6" t="s">
        <v>191</v>
      </c>
      <c r="B19" s="52">
        <v>22.245000839233398</v>
      </c>
      <c r="D19" s="128"/>
      <c r="E19" s="127"/>
      <c r="F19" s="126"/>
      <c r="H19" s="6" t="s">
        <v>642</v>
      </c>
      <c r="I19" s="82" t="s">
        <v>700</v>
      </c>
      <c r="J19" s="84">
        <v>27</v>
      </c>
    </row>
    <row r="20" spans="1:10" ht="15" customHeight="1" x14ac:dyDescent="0.25">
      <c r="A20" s="6" t="s">
        <v>192</v>
      </c>
      <c r="B20" s="52">
        <v>20.559000015258789</v>
      </c>
      <c r="D20" s="128">
        <f>Calculation!H20</f>
        <v>20.58500035603841</v>
      </c>
      <c r="E20" s="127">
        <f>Calculation!I20</f>
        <v>3.2186991332395568E-2</v>
      </c>
      <c r="F20" s="126" t="str">
        <f t="shared" ref="F20" si="5">IF(E20&gt;0.4,"Delete the Outlier","")</f>
        <v/>
      </c>
      <c r="H20" s="6" t="s">
        <v>643</v>
      </c>
      <c r="I20" s="82" t="s">
        <v>701</v>
      </c>
      <c r="J20" s="84">
        <v>13</v>
      </c>
    </row>
    <row r="21" spans="1:10" ht="15" customHeight="1" x14ac:dyDescent="0.25">
      <c r="A21" s="6" t="s">
        <v>193</v>
      </c>
      <c r="B21" s="52">
        <v>20.575000762939453</v>
      </c>
      <c r="D21" s="128"/>
      <c r="E21" s="127"/>
      <c r="F21" s="126"/>
      <c r="H21" s="6" t="s">
        <v>644</v>
      </c>
      <c r="I21" s="82" t="s">
        <v>702</v>
      </c>
      <c r="J21" s="84">
        <v>9</v>
      </c>
    </row>
    <row r="22" spans="1:10" ht="15" customHeight="1" x14ac:dyDescent="0.25">
      <c r="A22" s="6" t="s">
        <v>194</v>
      </c>
      <c r="B22" s="52">
        <v>20.621000289916992</v>
      </c>
      <c r="D22" s="128"/>
      <c r="E22" s="127"/>
      <c r="F22" s="126"/>
      <c r="H22" s="6" t="s">
        <v>645</v>
      </c>
      <c r="I22" s="82" t="s">
        <v>703</v>
      </c>
      <c r="J22" s="84">
        <v>31</v>
      </c>
    </row>
    <row r="23" spans="1:10" ht="15" customHeight="1" x14ac:dyDescent="0.25">
      <c r="A23" s="6" t="s">
        <v>195</v>
      </c>
      <c r="B23" s="52"/>
      <c r="D23" s="128">
        <f>Calculation!H23</f>
        <v>31.485500335693359</v>
      </c>
      <c r="E23" s="127">
        <f>Calculation!I23</f>
        <v>0.16758396187422875</v>
      </c>
      <c r="F23" s="126" t="str">
        <f t="shared" ref="F23" si="6">IF(E23&gt;0.4,"Delete the Outlier","")</f>
        <v/>
      </c>
      <c r="H23" s="6" t="s">
        <v>646</v>
      </c>
      <c r="I23" s="82" t="s">
        <v>704</v>
      </c>
      <c r="J23" s="84">
        <v>22</v>
      </c>
    </row>
    <row r="24" spans="1:10" ht="15" customHeight="1" x14ac:dyDescent="0.25">
      <c r="A24" s="6" t="s">
        <v>196</v>
      </c>
      <c r="B24" s="52">
        <v>31.604000091552734</v>
      </c>
      <c r="D24" s="128"/>
      <c r="E24" s="127"/>
      <c r="F24" s="126"/>
      <c r="H24" s="6" t="s">
        <v>647</v>
      </c>
      <c r="I24" s="82" t="s">
        <v>705</v>
      </c>
      <c r="J24" s="84">
        <v>52</v>
      </c>
    </row>
    <row r="25" spans="1:10" ht="15" customHeight="1" x14ac:dyDescent="0.25">
      <c r="A25" s="6" t="s">
        <v>197</v>
      </c>
      <c r="B25" s="52">
        <v>31.367000579833984</v>
      </c>
      <c r="D25" s="128"/>
      <c r="E25" s="127"/>
      <c r="F25" s="126"/>
      <c r="H25" s="6" t="s">
        <v>648</v>
      </c>
      <c r="I25" s="82" t="s">
        <v>706</v>
      </c>
      <c r="J25" s="84">
        <v>14</v>
      </c>
    </row>
    <row r="26" spans="1:10" ht="15" customHeight="1" x14ac:dyDescent="0.25">
      <c r="A26" s="6" t="s">
        <v>13</v>
      </c>
      <c r="B26" s="52">
        <v>19.319000244140625</v>
      </c>
      <c r="D26" s="128">
        <f>Calculation!H26</f>
        <v>19.319333394368488</v>
      </c>
      <c r="E26" s="127">
        <f>Calculation!I26</f>
        <v>1.2504091965198808E-2</v>
      </c>
      <c r="F26" s="126" t="str">
        <f t="shared" ref="F26" si="7">IF(E26&gt;0.4,"Delete the Outlier","")</f>
        <v/>
      </c>
      <c r="H26" s="6" t="s">
        <v>649</v>
      </c>
      <c r="I26" s="82" t="s">
        <v>707</v>
      </c>
      <c r="J26" s="84">
        <v>5</v>
      </c>
    </row>
    <row r="27" spans="1:10" ht="15" customHeight="1" x14ac:dyDescent="0.25">
      <c r="A27" s="6" t="s">
        <v>14</v>
      </c>
      <c r="B27" s="52">
        <v>19.332000732421875</v>
      </c>
      <c r="D27" s="128"/>
      <c r="E27" s="127"/>
      <c r="F27" s="126"/>
      <c r="H27" s="6" t="s">
        <v>650</v>
      </c>
      <c r="I27" s="82" t="s">
        <v>708</v>
      </c>
      <c r="J27" s="84">
        <v>11</v>
      </c>
    </row>
    <row r="28" spans="1:10" ht="15" customHeight="1" x14ac:dyDescent="0.25">
      <c r="A28" s="6" t="s">
        <v>15</v>
      </c>
      <c r="B28" s="52">
        <v>19.306999206542969</v>
      </c>
      <c r="D28" s="128"/>
      <c r="E28" s="127"/>
      <c r="F28" s="126"/>
      <c r="H28" s="6" t="s">
        <v>651</v>
      </c>
      <c r="I28" s="82" t="s">
        <v>709</v>
      </c>
      <c r="J28" s="84">
        <v>50</v>
      </c>
    </row>
    <row r="29" spans="1:10" ht="15" customHeight="1" x14ac:dyDescent="0.25">
      <c r="A29" s="6" t="s">
        <v>16</v>
      </c>
      <c r="B29" s="52">
        <v>18.197999954223633</v>
      </c>
      <c r="D29" s="128">
        <f>Calculation!H29</f>
        <v>18.189333597819012</v>
      </c>
      <c r="E29" s="127">
        <f>Calculation!I29</f>
        <v>2.9955728546628691E-2</v>
      </c>
      <c r="F29" s="126" t="str">
        <f t="shared" ref="F29" si="8">IF(E29&gt;0.4,"Delete the Outlier","")</f>
        <v/>
      </c>
      <c r="H29" s="6" t="s">
        <v>652</v>
      </c>
      <c r="I29" s="82" t="s">
        <v>420</v>
      </c>
      <c r="J29" s="84">
        <v>14</v>
      </c>
    </row>
    <row r="30" spans="1:10" ht="15" customHeight="1" x14ac:dyDescent="0.25">
      <c r="A30" s="6" t="s">
        <v>17</v>
      </c>
      <c r="B30" s="52">
        <v>18.156000137329102</v>
      </c>
      <c r="D30" s="128"/>
      <c r="E30" s="127"/>
      <c r="F30" s="126"/>
      <c r="H30" s="6" t="s">
        <v>653</v>
      </c>
      <c r="I30" s="82" t="s">
        <v>411</v>
      </c>
      <c r="J30" s="84">
        <v>20</v>
      </c>
    </row>
    <row r="31" spans="1:10" ht="15" customHeight="1" x14ac:dyDescent="0.25">
      <c r="A31" s="6" t="s">
        <v>18</v>
      </c>
      <c r="B31" s="52">
        <v>18.214000701904297</v>
      </c>
      <c r="D31" s="128"/>
      <c r="E31" s="127"/>
      <c r="F31" s="126"/>
      <c r="H31" s="6" t="s">
        <v>654</v>
      </c>
      <c r="I31" s="82" t="s">
        <v>726</v>
      </c>
      <c r="J31" s="84">
        <v>20</v>
      </c>
    </row>
    <row r="32" spans="1:10" ht="15" customHeight="1" x14ac:dyDescent="0.25">
      <c r="A32" s="6" t="s">
        <v>19</v>
      </c>
      <c r="B32" s="52">
        <v>25.905000686645508</v>
      </c>
      <c r="D32" s="128">
        <f>Calculation!H32</f>
        <v>25.848667144775391</v>
      </c>
      <c r="E32" s="127">
        <f>Calculation!I32</f>
        <v>5.8620545132811994E-2</v>
      </c>
      <c r="F32" s="126" t="str">
        <f t="shared" ref="F32" si="9">IF(E32&gt;0.4,"Delete the Outlier","")</f>
        <v/>
      </c>
      <c r="H32" s="6" t="s">
        <v>655</v>
      </c>
      <c r="I32" s="82" t="s">
        <v>698</v>
      </c>
      <c r="J32" s="84">
        <v>36</v>
      </c>
    </row>
    <row r="33" spans="1:10" ht="15" customHeight="1" x14ac:dyDescent="0.25">
      <c r="A33" s="6" t="s">
        <v>20</v>
      </c>
      <c r="B33" s="52">
        <v>25.788000106811523</v>
      </c>
      <c r="D33" s="128"/>
      <c r="E33" s="127"/>
      <c r="F33" s="126"/>
      <c r="H33" s="6" t="s">
        <v>656</v>
      </c>
      <c r="I33" s="82" t="s">
        <v>699</v>
      </c>
      <c r="J33" s="84">
        <v>23</v>
      </c>
    </row>
    <row r="34" spans="1:10" ht="15" customHeight="1" x14ac:dyDescent="0.25">
      <c r="A34" s="6" t="s">
        <v>21</v>
      </c>
      <c r="B34" s="52">
        <v>25.853000640869141</v>
      </c>
      <c r="D34" s="128"/>
      <c r="E34" s="127"/>
      <c r="F34" s="126"/>
      <c r="H34" s="6" t="s">
        <v>657</v>
      </c>
      <c r="I34" s="82" t="s">
        <v>700</v>
      </c>
      <c r="J34" s="84">
        <v>27</v>
      </c>
    </row>
    <row r="35" spans="1:10" ht="15" customHeight="1" x14ac:dyDescent="0.25">
      <c r="A35" s="6" t="s">
        <v>22</v>
      </c>
      <c r="B35" s="52">
        <v>24.839000701904297</v>
      </c>
      <c r="D35" s="128">
        <f>Calculation!H35</f>
        <v>24.8836669921875</v>
      </c>
      <c r="E35" s="127">
        <f>Calculation!I35</f>
        <v>4.0808342422823829E-2</v>
      </c>
      <c r="F35" s="126" t="str">
        <f t="shared" ref="F35" si="10">IF(E35&gt;0.4,"Delete the Outlier","")</f>
        <v/>
      </c>
      <c r="H35" s="6" t="s">
        <v>658</v>
      </c>
      <c r="I35" s="82" t="s">
        <v>701</v>
      </c>
      <c r="J35" s="84">
        <v>13</v>
      </c>
    </row>
    <row r="36" spans="1:10" ht="15" customHeight="1" x14ac:dyDescent="0.25">
      <c r="A36" s="6" t="s">
        <v>23</v>
      </c>
      <c r="B36" s="52">
        <v>24.919000625610352</v>
      </c>
      <c r="D36" s="128"/>
      <c r="E36" s="127"/>
      <c r="F36" s="126"/>
      <c r="H36" s="6" t="s">
        <v>659</v>
      </c>
      <c r="I36" s="82" t="s">
        <v>702</v>
      </c>
      <c r="J36" s="84">
        <v>9</v>
      </c>
    </row>
    <row r="37" spans="1:10" ht="15" customHeight="1" x14ac:dyDescent="0.25">
      <c r="A37" s="6" t="s">
        <v>24</v>
      </c>
      <c r="B37" s="52">
        <v>24.892999649047852</v>
      </c>
      <c r="D37" s="128"/>
      <c r="E37" s="127"/>
      <c r="F37" s="126"/>
      <c r="H37" s="6" t="s">
        <v>660</v>
      </c>
      <c r="I37" s="82" t="s">
        <v>703</v>
      </c>
      <c r="J37" s="84">
        <v>31</v>
      </c>
    </row>
    <row r="38" spans="1:10" ht="15" customHeight="1" x14ac:dyDescent="0.25">
      <c r="A38" s="6" t="s">
        <v>198</v>
      </c>
      <c r="B38" s="52">
        <v>22.250999450683594</v>
      </c>
      <c r="D38" s="128">
        <f>Calculation!H38</f>
        <v>22.245333353678387</v>
      </c>
      <c r="E38" s="127">
        <f>Calculation!I38</f>
        <v>5.5073734236591046E-3</v>
      </c>
      <c r="F38" s="126" t="str">
        <f t="shared" ref="F38" si="11">IF(E38&gt;0.4,"Delete the Outlier","")</f>
        <v/>
      </c>
      <c r="H38" s="6" t="s">
        <v>661</v>
      </c>
      <c r="I38" s="82" t="s">
        <v>704</v>
      </c>
      <c r="J38" s="84">
        <v>22</v>
      </c>
    </row>
    <row r="39" spans="1:10" ht="15" customHeight="1" x14ac:dyDescent="0.25">
      <c r="A39" s="6" t="s">
        <v>199</v>
      </c>
      <c r="B39" s="52">
        <v>22.239999771118164</v>
      </c>
      <c r="D39" s="128"/>
      <c r="E39" s="127"/>
      <c r="F39" s="126"/>
      <c r="H39" s="6" t="s">
        <v>662</v>
      </c>
      <c r="I39" s="82" t="s">
        <v>705</v>
      </c>
      <c r="J39" s="84">
        <v>52</v>
      </c>
    </row>
    <row r="40" spans="1:10" ht="15" customHeight="1" x14ac:dyDescent="0.25">
      <c r="A40" s="6" t="s">
        <v>200</v>
      </c>
      <c r="B40" s="52">
        <v>22.245000839233398</v>
      </c>
      <c r="D40" s="128"/>
      <c r="E40" s="127"/>
      <c r="F40" s="126"/>
      <c r="H40" s="6" t="s">
        <v>663</v>
      </c>
      <c r="I40" s="82" t="s">
        <v>706</v>
      </c>
      <c r="J40" s="84">
        <v>14</v>
      </c>
    </row>
    <row r="41" spans="1:10" ht="15" customHeight="1" x14ac:dyDescent="0.25">
      <c r="A41" s="6" t="s">
        <v>201</v>
      </c>
      <c r="B41" s="52">
        <v>20.559000015258789</v>
      </c>
      <c r="D41" s="128">
        <f>Calculation!H41</f>
        <v>20.58500035603841</v>
      </c>
      <c r="E41" s="127">
        <f>Calculation!I41</f>
        <v>3.2186991332395568E-2</v>
      </c>
      <c r="F41" s="126" t="str">
        <f t="shared" ref="F41" si="12">IF(E41&gt;0.4,"Delete the Outlier","")</f>
        <v/>
      </c>
      <c r="H41" s="6" t="s">
        <v>664</v>
      </c>
      <c r="I41" s="82" t="s">
        <v>707</v>
      </c>
      <c r="J41" s="84">
        <v>5</v>
      </c>
    </row>
    <row r="42" spans="1:10" ht="15" customHeight="1" x14ac:dyDescent="0.25">
      <c r="A42" s="6" t="s">
        <v>202</v>
      </c>
      <c r="B42" s="52">
        <v>20.575000762939453</v>
      </c>
      <c r="D42" s="128"/>
      <c r="E42" s="127"/>
      <c r="F42" s="126"/>
      <c r="H42" s="6" t="s">
        <v>665</v>
      </c>
      <c r="I42" s="82" t="s">
        <v>708</v>
      </c>
      <c r="J42" s="84">
        <v>11</v>
      </c>
    </row>
    <row r="43" spans="1:10" ht="15" customHeight="1" x14ac:dyDescent="0.25">
      <c r="A43" s="6" t="s">
        <v>203</v>
      </c>
      <c r="B43" s="52">
        <v>20.621000289916992</v>
      </c>
      <c r="D43" s="128"/>
      <c r="E43" s="127"/>
      <c r="F43" s="126"/>
      <c r="H43" s="6" t="s">
        <v>666</v>
      </c>
      <c r="I43" s="82" t="s">
        <v>709</v>
      </c>
      <c r="J43" s="84">
        <v>50</v>
      </c>
    </row>
    <row r="44" spans="1:10" ht="15" customHeight="1" x14ac:dyDescent="0.25">
      <c r="A44" s="6" t="s">
        <v>204</v>
      </c>
      <c r="B44" s="52"/>
      <c r="D44" s="128">
        <f>Calculation!H44</f>
        <v>31.485500335693359</v>
      </c>
      <c r="E44" s="127">
        <f>Calculation!I44</f>
        <v>0.16758396187422875</v>
      </c>
      <c r="F44" s="126" t="str">
        <f t="shared" ref="F44" si="13">IF(E44&gt;0.4,"Delete the Outlier","")</f>
        <v/>
      </c>
      <c r="H44" s="6" t="s">
        <v>667</v>
      </c>
      <c r="I44" s="82" t="s">
        <v>420</v>
      </c>
      <c r="J44" s="84">
        <v>14</v>
      </c>
    </row>
    <row r="45" spans="1:10" ht="15" customHeight="1" x14ac:dyDescent="0.25">
      <c r="A45" s="6" t="s">
        <v>205</v>
      </c>
      <c r="B45" s="52">
        <v>31.604000091552734</v>
      </c>
      <c r="D45" s="128"/>
      <c r="E45" s="127"/>
      <c r="F45" s="126"/>
      <c r="H45" s="6" t="s">
        <v>668</v>
      </c>
      <c r="I45" s="82" t="s">
        <v>411</v>
      </c>
      <c r="J45" s="84">
        <v>20</v>
      </c>
    </row>
    <row r="46" spans="1:10" ht="15" customHeight="1" x14ac:dyDescent="0.25">
      <c r="A46" s="6" t="s">
        <v>206</v>
      </c>
      <c r="B46" s="52">
        <v>31.367000579833984</v>
      </c>
      <c r="D46" s="128"/>
      <c r="E46" s="127"/>
      <c r="F46" s="126"/>
      <c r="H46" s="6" t="s">
        <v>669</v>
      </c>
      <c r="I46" s="82" t="s">
        <v>726</v>
      </c>
      <c r="J46" s="84">
        <v>20</v>
      </c>
    </row>
    <row r="47" spans="1:10" ht="15" customHeight="1" x14ac:dyDescent="0.25">
      <c r="A47" s="6" t="s">
        <v>207</v>
      </c>
      <c r="B47" s="52">
        <v>29.804000854492187</v>
      </c>
      <c r="D47" s="128">
        <f>Calculation!H47</f>
        <v>29.749666849772137</v>
      </c>
      <c r="E47" s="127">
        <f>Calculation!I47</f>
        <v>0.28146131659251428</v>
      </c>
      <c r="F47" s="126" t="str">
        <f t="shared" ref="F47" si="14">IF(E47&gt;0.4,"Delete the Outlier","")</f>
        <v/>
      </c>
      <c r="H47" s="6" t="s">
        <v>670</v>
      </c>
      <c r="I47" s="82" t="s">
        <v>698</v>
      </c>
      <c r="J47" s="84">
        <v>36</v>
      </c>
    </row>
    <row r="48" spans="1:10" ht="15" customHeight="1" x14ac:dyDescent="0.25">
      <c r="A48" s="6" t="s">
        <v>208</v>
      </c>
      <c r="B48" s="52">
        <v>29.444999694824219</v>
      </c>
      <c r="D48" s="128"/>
      <c r="E48" s="127"/>
      <c r="F48" s="126"/>
      <c r="H48" s="6" t="s">
        <v>671</v>
      </c>
      <c r="I48" s="82" t="s">
        <v>699</v>
      </c>
      <c r="J48" s="84">
        <v>23</v>
      </c>
    </row>
    <row r="49" spans="1:10" ht="15" customHeight="1" x14ac:dyDescent="0.25">
      <c r="A49" s="6" t="s">
        <v>209</v>
      </c>
      <c r="B49" s="52">
        <v>30</v>
      </c>
      <c r="D49" s="128"/>
      <c r="E49" s="127"/>
      <c r="F49" s="126"/>
      <c r="H49" s="6" t="s">
        <v>672</v>
      </c>
      <c r="I49" s="82" t="s">
        <v>700</v>
      </c>
      <c r="J49" s="84">
        <v>27</v>
      </c>
    </row>
    <row r="50" spans="1:10" ht="15" customHeight="1" x14ac:dyDescent="0.25">
      <c r="A50" s="6" t="s">
        <v>25</v>
      </c>
      <c r="B50" s="52">
        <v>18.197999954223633</v>
      </c>
      <c r="D50" s="128">
        <f>Calculation!H50</f>
        <v>18.189333597819012</v>
      </c>
      <c r="E50" s="127">
        <f>Calculation!I50</f>
        <v>2.9955728546628691E-2</v>
      </c>
      <c r="F50" s="126" t="str">
        <f t="shared" ref="F50" si="15">IF(E50&gt;0.4,"Delete the Outlier","")</f>
        <v/>
      </c>
      <c r="H50" s="6" t="s">
        <v>673</v>
      </c>
      <c r="I50" s="82" t="s">
        <v>701</v>
      </c>
      <c r="J50" s="84">
        <v>13</v>
      </c>
    </row>
    <row r="51" spans="1:10" ht="15" customHeight="1" x14ac:dyDescent="0.25">
      <c r="A51" s="6" t="s">
        <v>26</v>
      </c>
      <c r="B51" s="52">
        <v>18.156000137329102</v>
      </c>
      <c r="D51" s="128"/>
      <c r="E51" s="127"/>
      <c r="F51" s="126"/>
      <c r="H51" s="6" t="s">
        <v>674</v>
      </c>
      <c r="I51" s="82" t="s">
        <v>702</v>
      </c>
      <c r="J51" s="84">
        <v>9</v>
      </c>
    </row>
    <row r="52" spans="1:10" ht="15" customHeight="1" x14ac:dyDescent="0.25">
      <c r="A52" s="6" t="s">
        <v>27</v>
      </c>
      <c r="B52" s="52">
        <v>18.214000701904297</v>
      </c>
      <c r="D52" s="128"/>
      <c r="E52" s="127"/>
      <c r="F52" s="126"/>
      <c r="H52" s="6" t="s">
        <v>675</v>
      </c>
      <c r="I52" s="82" t="s">
        <v>703</v>
      </c>
      <c r="J52" s="84">
        <v>31</v>
      </c>
    </row>
    <row r="53" spans="1:10" ht="15" customHeight="1" x14ac:dyDescent="0.25">
      <c r="A53" s="6" t="s">
        <v>28</v>
      </c>
      <c r="B53" s="52">
        <v>25.905000686645508</v>
      </c>
      <c r="D53" s="128">
        <f>Calculation!H53</f>
        <v>25.848667144775391</v>
      </c>
      <c r="E53" s="127">
        <f>Calculation!I53</f>
        <v>5.8620545132811994E-2</v>
      </c>
      <c r="F53" s="126" t="str">
        <f t="shared" ref="F53" si="16">IF(E53&gt;0.4,"Delete the Outlier","")</f>
        <v/>
      </c>
      <c r="H53" s="6" t="s">
        <v>676</v>
      </c>
      <c r="I53" s="82" t="s">
        <v>704</v>
      </c>
      <c r="J53" s="84">
        <v>22</v>
      </c>
    </row>
    <row r="54" spans="1:10" ht="15" customHeight="1" x14ac:dyDescent="0.25">
      <c r="A54" s="6" t="s">
        <v>29</v>
      </c>
      <c r="B54" s="52">
        <v>25.788000106811523</v>
      </c>
      <c r="D54" s="128"/>
      <c r="E54" s="127"/>
      <c r="F54" s="126"/>
      <c r="H54" s="6" t="s">
        <v>677</v>
      </c>
      <c r="I54" s="82" t="s">
        <v>705</v>
      </c>
      <c r="J54" s="84">
        <v>52</v>
      </c>
    </row>
    <row r="55" spans="1:10" ht="15" customHeight="1" x14ac:dyDescent="0.25">
      <c r="A55" s="6" t="s">
        <v>30</v>
      </c>
      <c r="B55" s="52">
        <v>25.853000640869141</v>
      </c>
      <c r="D55" s="128"/>
      <c r="E55" s="127"/>
      <c r="F55" s="126"/>
      <c r="H55" s="6" t="s">
        <v>678</v>
      </c>
      <c r="I55" s="82" t="s">
        <v>706</v>
      </c>
      <c r="J55" s="84">
        <v>14</v>
      </c>
    </row>
    <row r="56" spans="1:10" ht="15" customHeight="1" x14ac:dyDescent="0.25">
      <c r="A56" s="6" t="s">
        <v>31</v>
      </c>
      <c r="B56" s="52">
        <v>24.839000701904297</v>
      </c>
      <c r="D56" s="128">
        <f>Calculation!H56</f>
        <v>24.8836669921875</v>
      </c>
      <c r="E56" s="127">
        <f>Calculation!I56</f>
        <v>4.0808342422823829E-2</v>
      </c>
      <c r="F56" s="126" t="str">
        <f t="shared" ref="F56" si="17">IF(E56&gt;0.4,"Delete the Outlier","")</f>
        <v/>
      </c>
      <c r="H56" s="6" t="s">
        <v>679</v>
      </c>
      <c r="I56" s="82" t="s">
        <v>707</v>
      </c>
      <c r="J56" s="84">
        <v>5</v>
      </c>
    </row>
    <row r="57" spans="1:10" ht="15" customHeight="1" x14ac:dyDescent="0.25">
      <c r="A57" s="6" t="s">
        <v>32</v>
      </c>
      <c r="B57" s="52">
        <v>24.919000625610352</v>
      </c>
      <c r="D57" s="128"/>
      <c r="E57" s="127"/>
      <c r="F57" s="126"/>
      <c r="H57" s="6" t="s">
        <v>680</v>
      </c>
      <c r="I57" s="82" t="s">
        <v>708</v>
      </c>
      <c r="J57" s="84">
        <v>11</v>
      </c>
    </row>
    <row r="58" spans="1:10" ht="15" customHeight="1" x14ac:dyDescent="0.25">
      <c r="A58" s="6" t="s">
        <v>33</v>
      </c>
      <c r="B58" s="52">
        <v>24.892999649047852</v>
      </c>
      <c r="D58" s="128"/>
      <c r="E58" s="127"/>
      <c r="F58" s="126"/>
      <c r="H58" s="6" t="s">
        <v>681</v>
      </c>
      <c r="I58" s="82" t="s">
        <v>709</v>
      </c>
      <c r="J58" s="84">
        <v>50</v>
      </c>
    </row>
    <row r="59" spans="1:10" ht="15" customHeight="1" x14ac:dyDescent="0.25">
      <c r="A59" s="6" t="s">
        <v>34</v>
      </c>
      <c r="B59" s="52">
        <v>18.062000274658203</v>
      </c>
      <c r="D59" s="128">
        <f>Calculation!H59</f>
        <v>18.049333572387695</v>
      </c>
      <c r="E59" s="127">
        <f>Calculation!I59</f>
        <v>3.5725287091960524E-2</v>
      </c>
      <c r="F59" s="126" t="str">
        <f t="shared" ref="F59" si="18">IF(E59&gt;0.4,"Delete the Outlier","")</f>
        <v/>
      </c>
      <c r="H59" s="6" t="s">
        <v>682</v>
      </c>
      <c r="I59" s="82" t="s">
        <v>420</v>
      </c>
      <c r="J59" s="84">
        <v>14</v>
      </c>
    </row>
    <row r="60" spans="1:10" ht="15" customHeight="1" x14ac:dyDescent="0.25">
      <c r="A60" s="6" t="s">
        <v>35</v>
      </c>
      <c r="B60" s="52">
        <v>18.076999664306641</v>
      </c>
      <c r="D60" s="128"/>
      <c r="E60" s="127"/>
      <c r="F60" s="126"/>
      <c r="H60" s="6" t="s">
        <v>683</v>
      </c>
      <c r="I60" s="82" t="s">
        <v>411</v>
      </c>
      <c r="J60" s="84">
        <v>20</v>
      </c>
    </row>
    <row r="61" spans="1:10" ht="15" customHeight="1" x14ac:dyDescent="0.25">
      <c r="A61" s="6" t="s">
        <v>36</v>
      </c>
      <c r="B61" s="52">
        <v>18.009000778198242</v>
      </c>
      <c r="D61" s="128"/>
      <c r="E61" s="127"/>
      <c r="F61" s="126"/>
      <c r="H61" s="6" t="s">
        <v>684</v>
      </c>
      <c r="I61" s="82" t="s">
        <v>726</v>
      </c>
      <c r="J61" s="84">
        <v>20</v>
      </c>
    </row>
    <row r="62" spans="1:10" ht="15" customHeight="1" x14ac:dyDescent="0.25">
      <c r="A62" s="6" t="s">
        <v>210</v>
      </c>
      <c r="B62" s="52">
        <v>20.559000015258789</v>
      </c>
      <c r="D62" s="128">
        <f>Calculation!H62</f>
        <v>20.58500035603841</v>
      </c>
      <c r="E62" s="127">
        <f>Calculation!I62</f>
        <v>3.2186991332395568E-2</v>
      </c>
      <c r="F62" s="126" t="str">
        <f t="shared" ref="F62" si="19">IF(E62&gt;0.4,"Delete the Outlier","")</f>
        <v/>
      </c>
      <c r="H62" s="6" t="s">
        <v>685</v>
      </c>
      <c r="I62" s="82" t="s">
        <v>698</v>
      </c>
      <c r="J62" s="84">
        <v>36</v>
      </c>
    </row>
    <row r="63" spans="1:10" ht="15" customHeight="1" x14ac:dyDescent="0.25">
      <c r="A63" s="6" t="s">
        <v>211</v>
      </c>
      <c r="B63" s="52">
        <v>20.575000762939453</v>
      </c>
      <c r="D63" s="128"/>
      <c r="E63" s="127"/>
      <c r="F63" s="126"/>
      <c r="H63" s="6" t="s">
        <v>686</v>
      </c>
      <c r="I63" s="82" t="s">
        <v>699</v>
      </c>
      <c r="J63" s="84">
        <v>23</v>
      </c>
    </row>
    <row r="64" spans="1:10" ht="15" customHeight="1" x14ac:dyDescent="0.25">
      <c r="A64" s="6" t="s">
        <v>212</v>
      </c>
      <c r="B64" s="52">
        <v>20.621000289916992</v>
      </c>
      <c r="D64" s="128"/>
      <c r="E64" s="127"/>
      <c r="F64" s="126"/>
      <c r="H64" s="6" t="s">
        <v>687</v>
      </c>
      <c r="I64" s="82" t="s">
        <v>700</v>
      </c>
      <c r="J64" s="84">
        <v>27</v>
      </c>
    </row>
    <row r="65" spans="1:10" ht="15" customHeight="1" x14ac:dyDescent="0.25">
      <c r="A65" s="6" t="s">
        <v>213</v>
      </c>
      <c r="B65" s="52"/>
      <c r="D65" s="128">
        <f>Calculation!H65</f>
        <v>31.485500335693359</v>
      </c>
      <c r="E65" s="127">
        <f>Calculation!I65</f>
        <v>0.16758396187422875</v>
      </c>
      <c r="F65" s="126" t="str">
        <f t="shared" ref="F65" si="20">IF(E65&gt;0.4,"Delete the Outlier","")</f>
        <v/>
      </c>
      <c r="H65" s="6" t="s">
        <v>688</v>
      </c>
      <c r="I65" s="6" t="s">
        <v>100</v>
      </c>
      <c r="J65" s="77" t="s">
        <v>100</v>
      </c>
    </row>
    <row r="66" spans="1:10" ht="15" customHeight="1" x14ac:dyDescent="0.25">
      <c r="A66" s="6" t="s">
        <v>214</v>
      </c>
      <c r="B66" s="52">
        <v>31.604000091552734</v>
      </c>
      <c r="D66" s="128"/>
      <c r="E66" s="127"/>
      <c r="F66" s="126"/>
    </row>
    <row r="67" spans="1:10" ht="15" customHeight="1" x14ac:dyDescent="0.25">
      <c r="A67" s="6" t="s">
        <v>215</v>
      </c>
      <c r="B67" s="52">
        <v>31.367000579833984</v>
      </c>
      <c r="D67" s="128"/>
      <c r="E67" s="127"/>
      <c r="F67" s="126"/>
    </row>
    <row r="68" spans="1:10" ht="15" customHeight="1" x14ac:dyDescent="0.25">
      <c r="A68" s="6" t="s">
        <v>216</v>
      </c>
      <c r="B68" s="52">
        <v>29.804000854492187</v>
      </c>
      <c r="D68" s="128">
        <f>Calculation!H68</f>
        <v>29.749666849772137</v>
      </c>
      <c r="E68" s="127">
        <f>Calculation!I68</f>
        <v>0.28146131659251428</v>
      </c>
      <c r="F68" s="126" t="str">
        <f t="shared" ref="F68" si="21">IF(E68&gt;0.4,"Delete the Outlier","")</f>
        <v/>
      </c>
    </row>
    <row r="69" spans="1:10" ht="15" customHeight="1" x14ac:dyDescent="0.25">
      <c r="A69" s="6" t="s">
        <v>217</v>
      </c>
      <c r="B69" s="52">
        <v>29.444999694824219</v>
      </c>
      <c r="D69" s="128"/>
      <c r="E69" s="127"/>
      <c r="F69" s="126"/>
    </row>
    <row r="70" spans="1:10" ht="15" customHeight="1" x14ac:dyDescent="0.25">
      <c r="A70" s="6" t="s">
        <v>218</v>
      </c>
      <c r="B70" s="52">
        <v>30</v>
      </c>
      <c r="D70" s="128"/>
      <c r="E70" s="127"/>
      <c r="F70" s="126"/>
    </row>
    <row r="71" spans="1:10" ht="15" customHeight="1" x14ac:dyDescent="0.25">
      <c r="A71" s="6" t="s">
        <v>219</v>
      </c>
      <c r="B71" s="52">
        <v>20.367000579833984</v>
      </c>
      <c r="D71" s="128">
        <f>Calculation!H71</f>
        <v>20.380666732788086</v>
      </c>
      <c r="E71" s="127">
        <f>Calculation!I71</f>
        <v>3.1785582463721027E-2</v>
      </c>
      <c r="F71" s="126" t="str">
        <f t="shared" ref="F71" si="22">IF(E71&gt;0.4,"Delete the Outlier","")</f>
        <v/>
      </c>
    </row>
    <row r="72" spans="1:10" ht="15" customHeight="1" x14ac:dyDescent="0.25">
      <c r="A72" s="6" t="s">
        <v>220</v>
      </c>
      <c r="B72" s="52">
        <v>20.416999816894531</v>
      </c>
      <c r="D72" s="128"/>
      <c r="E72" s="127"/>
      <c r="F72" s="126"/>
    </row>
    <row r="73" spans="1:10" ht="15" customHeight="1" x14ac:dyDescent="0.25">
      <c r="A73" s="6" t="s">
        <v>221</v>
      </c>
      <c r="B73" s="52">
        <v>20.357999801635742</v>
      </c>
      <c r="D73" s="128"/>
      <c r="E73" s="127"/>
      <c r="F73" s="126"/>
    </row>
    <row r="74" spans="1:10" ht="15" customHeight="1" x14ac:dyDescent="0.25">
      <c r="A74" s="6" t="s">
        <v>37</v>
      </c>
      <c r="B74" s="52">
        <v>25.905000686645508</v>
      </c>
      <c r="D74" s="128">
        <f>Calculation!H74</f>
        <v>25.848667144775391</v>
      </c>
      <c r="E74" s="127">
        <f>Calculation!I74</f>
        <v>5.8620545132811994E-2</v>
      </c>
      <c r="F74" s="126" t="str">
        <f t="shared" ref="F74" si="23">IF(E74&gt;0.4,"Delete the Outlier","")</f>
        <v/>
      </c>
    </row>
    <row r="75" spans="1:10" ht="15" customHeight="1" x14ac:dyDescent="0.25">
      <c r="A75" s="6" t="s">
        <v>38</v>
      </c>
      <c r="B75" s="52">
        <v>25.788000106811523</v>
      </c>
      <c r="D75" s="128"/>
      <c r="E75" s="127"/>
      <c r="F75" s="126"/>
    </row>
    <row r="76" spans="1:10" ht="15" customHeight="1" x14ac:dyDescent="0.25">
      <c r="A76" s="6" t="s">
        <v>39</v>
      </c>
      <c r="B76" s="52">
        <v>25.853000640869141</v>
      </c>
      <c r="D76" s="128"/>
      <c r="E76" s="127"/>
      <c r="F76" s="126"/>
    </row>
    <row r="77" spans="1:10" ht="15" customHeight="1" x14ac:dyDescent="0.25">
      <c r="A77" s="6" t="s">
        <v>40</v>
      </c>
      <c r="B77" s="52">
        <v>24.839000701904297</v>
      </c>
      <c r="D77" s="128">
        <f>Calculation!H77</f>
        <v>24.8836669921875</v>
      </c>
      <c r="E77" s="127">
        <f>Calculation!I77</f>
        <v>4.0808342422823829E-2</v>
      </c>
      <c r="F77" s="126" t="str">
        <f t="shared" ref="F77" si="24">IF(E77&gt;0.4,"Delete the Outlier","")</f>
        <v/>
      </c>
    </row>
    <row r="78" spans="1:10" ht="15" customHeight="1" x14ac:dyDescent="0.25">
      <c r="A78" s="6" t="s">
        <v>41</v>
      </c>
      <c r="B78" s="52">
        <v>24.919000625610352</v>
      </c>
      <c r="D78" s="128"/>
      <c r="E78" s="127"/>
      <c r="F78" s="126"/>
    </row>
    <row r="79" spans="1:10" ht="15" customHeight="1" x14ac:dyDescent="0.25">
      <c r="A79" s="6" t="s">
        <v>42</v>
      </c>
      <c r="B79" s="52">
        <v>24.892999649047852</v>
      </c>
      <c r="D79" s="128"/>
      <c r="E79" s="127"/>
      <c r="F79" s="126"/>
    </row>
    <row r="80" spans="1:10" ht="15" customHeight="1" x14ac:dyDescent="0.25">
      <c r="A80" s="6" t="s">
        <v>43</v>
      </c>
      <c r="B80" s="52">
        <v>18.062000274658203</v>
      </c>
      <c r="D80" s="128">
        <f>Calculation!H80</f>
        <v>18.049333572387695</v>
      </c>
      <c r="E80" s="127">
        <f>Calculation!I80</f>
        <v>3.5725287091960524E-2</v>
      </c>
      <c r="F80" s="126" t="str">
        <f t="shared" ref="F80" si="25">IF(E80&gt;0.4,"Delete the Outlier","")</f>
        <v/>
      </c>
    </row>
    <row r="81" spans="1:8" ht="15" customHeight="1" x14ac:dyDescent="0.25">
      <c r="A81" s="6" t="s">
        <v>44</v>
      </c>
      <c r="B81" s="52">
        <v>18.076999664306641</v>
      </c>
      <c r="D81" s="128"/>
      <c r="E81" s="127"/>
      <c r="F81" s="126"/>
    </row>
    <row r="82" spans="1:8" ht="15" customHeight="1" x14ac:dyDescent="0.25">
      <c r="A82" s="6" t="s">
        <v>45</v>
      </c>
      <c r="B82" s="52">
        <v>18.009000778198242</v>
      </c>
      <c r="D82" s="128"/>
      <c r="E82" s="127"/>
      <c r="F82" s="126"/>
    </row>
    <row r="83" spans="1:8" ht="15" customHeight="1" x14ac:dyDescent="0.25">
      <c r="A83" s="6" t="s">
        <v>46</v>
      </c>
      <c r="B83" s="52">
        <v>17.840999603271484</v>
      </c>
      <c r="D83" s="128">
        <f>Calculation!H83</f>
        <v>17.778333028157551</v>
      </c>
      <c r="E83" s="127">
        <f>Calculation!I83</f>
        <v>5.5374341331746062E-2</v>
      </c>
      <c r="F83" s="126" t="str">
        <f t="shared" ref="F83" si="26">IF(E83&gt;0.4,"Delete the Outlier","")</f>
        <v/>
      </c>
    </row>
    <row r="84" spans="1:8" ht="15" customHeight="1" x14ac:dyDescent="0.25">
      <c r="A84" s="6" t="s">
        <v>47</v>
      </c>
      <c r="B84" s="52">
        <v>17.736000061035156</v>
      </c>
      <c r="D84" s="128"/>
      <c r="E84" s="127"/>
      <c r="F84" s="126"/>
    </row>
    <row r="85" spans="1:8" ht="15" customHeight="1" x14ac:dyDescent="0.25">
      <c r="A85" s="6" t="s">
        <v>48</v>
      </c>
      <c r="B85" s="52">
        <v>17.757999420166016</v>
      </c>
      <c r="D85" s="128"/>
      <c r="E85" s="127"/>
      <c r="F85" s="126"/>
    </row>
    <row r="86" spans="1:8" ht="15" customHeight="1" x14ac:dyDescent="0.25">
      <c r="A86" s="6" t="s">
        <v>222</v>
      </c>
      <c r="B86" s="52"/>
      <c r="D86" s="128">
        <f>Calculation!H86</f>
        <v>31.485500335693359</v>
      </c>
      <c r="E86" s="127">
        <f>Calculation!I86</f>
        <v>0.16758396187422875</v>
      </c>
      <c r="F86" s="126" t="str">
        <f t="shared" ref="F86" si="27">IF(E86&gt;0.4,"Delete the Outlier","")</f>
        <v/>
      </c>
    </row>
    <row r="87" spans="1:8" ht="15" customHeight="1" x14ac:dyDescent="0.25">
      <c r="A87" s="6" t="s">
        <v>223</v>
      </c>
      <c r="B87" s="52">
        <v>31.604000091552734</v>
      </c>
      <c r="D87" s="128"/>
      <c r="E87" s="127"/>
      <c r="F87" s="126"/>
    </row>
    <row r="88" spans="1:8" ht="15" customHeight="1" x14ac:dyDescent="0.25">
      <c r="A88" s="6" t="s">
        <v>224</v>
      </c>
      <c r="B88" s="52">
        <v>31.367000579833984</v>
      </c>
      <c r="D88" s="128"/>
      <c r="E88" s="127"/>
      <c r="F88" s="126"/>
    </row>
    <row r="89" spans="1:8" ht="15" customHeight="1" x14ac:dyDescent="0.25">
      <c r="A89" s="6" t="s">
        <v>225</v>
      </c>
      <c r="B89" s="52">
        <v>29.804000854492187</v>
      </c>
      <c r="D89" s="128">
        <f>Calculation!H89</f>
        <v>29.749666849772137</v>
      </c>
      <c r="E89" s="127">
        <f>Calculation!I89</f>
        <v>0.28146131659251428</v>
      </c>
      <c r="F89" s="126" t="str">
        <f t="shared" ref="F89" si="28">IF(E89&gt;0.4,"Delete the Outlier","")</f>
        <v/>
      </c>
    </row>
    <row r="90" spans="1:8" ht="15" customHeight="1" x14ac:dyDescent="0.25">
      <c r="A90" s="6" t="s">
        <v>226</v>
      </c>
      <c r="B90" s="52">
        <v>29.444999694824219</v>
      </c>
      <c r="D90" s="128"/>
      <c r="E90" s="127"/>
      <c r="F90" s="126"/>
    </row>
    <row r="91" spans="1:8" ht="15" customHeight="1" x14ac:dyDescent="0.25">
      <c r="A91" s="6" t="s">
        <v>227</v>
      </c>
      <c r="B91" s="52">
        <v>30</v>
      </c>
      <c r="D91" s="128"/>
      <c r="E91" s="127"/>
      <c r="F91" s="126"/>
    </row>
    <row r="92" spans="1:8" ht="15" customHeight="1" x14ac:dyDescent="0.25">
      <c r="A92" s="6" t="s">
        <v>228</v>
      </c>
      <c r="B92" s="52">
        <v>20.367000579833984</v>
      </c>
      <c r="D92" s="128">
        <f>Calculation!H92</f>
        <v>20.380666732788086</v>
      </c>
      <c r="E92" s="127">
        <f>Calculation!I92</f>
        <v>3.1785582463721027E-2</v>
      </c>
      <c r="F92" s="126" t="str">
        <f t="shared" ref="F92" si="29">IF(E92&gt;0.4,"Delete the Outlier","")</f>
        <v/>
      </c>
    </row>
    <row r="93" spans="1:8" ht="15" customHeight="1" x14ac:dyDescent="0.25">
      <c r="A93" s="6" t="s">
        <v>229</v>
      </c>
      <c r="B93" s="52">
        <v>20.416999816894531</v>
      </c>
      <c r="D93" s="128"/>
      <c r="E93" s="127"/>
      <c r="F93" s="126"/>
    </row>
    <row r="94" spans="1:8" ht="15" customHeight="1" x14ac:dyDescent="0.25">
      <c r="A94" s="6" t="s">
        <v>230</v>
      </c>
      <c r="B94" s="52">
        <v>20.357999801635742</v>
      </c>
      <c r="D94" s="128"/>
      <c r="E94" s="127"/>
      <c r="F94" s="126"/>
      <c r="G94" s="2"/>
      <c r="H94" s="2"/>
    </row>
    <row r="95" spans="1:8" ht="15" customHeight="1" x14ac:dyDescent="0.25">
      <c r="A95" s="6" t="s">
        <v>231</v>
      </c>
      <c r="B95" s="52">
        <v>19.566999435424805</v>
      </c>
      <c r="D95" s="128">
        <f>Calculation!H95</f>
        <v>19.555333455403645</v>
      </c>
      <c r="E95" s="127">
        <f>Calculation!I95</f>
        <v>1.5307826916144145E-2</v>
      </c>
      <c r="F95" s="126" t="str">
        <f t="shared" ref="F95" si="30">IF(E95&gt;0.4,"Delete the Outlier","")</f>
        <v/>
      </c>
      <c r="G95" s="2"/>
      <c r="H95" s="2"/>
    </row>
    <row r="96" spans="1:8" ht="15" customHeight="1" x14ac:dyDescent="0.25">
      <c r="A96" s="6" t="s">
        <v>232</v>
      </c>
      <c r="B96" s="52">
        <v>19.561000823974609</v>
      </c>
      <c r="D96" s="128"/>
      <c r="E96" s="127"/>
      <c r="F96" s="126"/>
    </row>
    <row r="97" spans="1:6" ht="15" customHeight="1" x14ac:dyDescent="0.25">
      <c r="A97" s="6" t="s">
        <v>233</v>
      </c>
      <c r="B97" s="52">
        <v>19.538000106811523</v>
      </c>
      <c r="D97" s="128"/>
      <c r="E97" s="127"/>
      <c r="F97" s="126"/>
    </row>
    <row r="98" spans="1:6" ht="15" customHeight="1" x14ac:dyDescent="0.25">
      <c r="A98" s="6" t="s">
        <v>49</v>
      </c>
      <c r="B98" s="52">
        <v>24.839000701904297</v>
      </c>
      <c r="D98" s="128">
        <f>Calculation!H98</f>
        <v>24.8836669921875</v>
      </c>
      <c r="E98" s="127">
        <f>Calculation!I98</f>
        <v>4.0808342422823829E-2</v>
      </c>
      <c r="F98" s="126" t="str">
        <f t="shared" ref="F98" si="31">IF(E98&gt;0.4,"Delete the Outlier","")</f>
        <v/>
      </c>
    </row>
    <row r="99" spans="1:6" ht="15" customHeight="1" x14ac:dyDescent="0.25">
      <c r="A99" s="6" t="s">
        <v>50</v>
      </c>
      <c r="B99" s="52">
        <v>24.919000625610352</v>
      </c>
      <c r="D99" s="128"/>
      <c r="E99" s="127"/>
      <c r="F99" s="126"/>
    </row>
    <row r="100" spans="1:6" ht="15" customHeight="1" x14ac:dyDescent="0.25">
      <c r="A100" s="6" t="s">
        <v>51</v>
      </c>
      <c r="B100" s="52">
        <v>24.892999649047852</v>
      </c>
      <c r="D100" s="128"/>
      <c r="E100" s="127"/>
      <c r="F100" s="126"/>
    </row>
    <row r="101" spans="1:6" ht="15" customHeight="1" x14ac:dyDescent="0.25">
      <c r="A101" s="6" t="s">
        <v>52</v>
      </c>
      <c r="B101" s="52">
        <v>18.062000274658203</v>
      </c>
      <c r="D101" s="128">
        <f>Calculation!H101</f>
        <v>18.049333572387695</v>
      </c>
      <c r="E101" s="127">
        <f>Calculation!I101</f>
        <v>3.5725287091960524E-2</v>
      </c>
      <c r="F101" s="126" t="str">
        <f t="shared" ref="F101" si="32">IF(E101&gt;0.4,"Delete the Outlier","")</f>
        <v/>
      </c>
    </row>
    <row r="102" spans="1:6" ht="15" customHeight="1" x14ac:dyDescent="0.25">
      <c r="A102" s="6" t="s">
        <v>53</v>
      </c>
      <c r="B102" s="52">
        <v>18.076999664306641</v>
      </c>
      <c r="D102" s="128"/>
      <c r="E102" s="127"/>
      <c r="F102" s="126"/>
    </row>
    <row r="103" spans="1:6" ht="15" customHeight="1" x14ac:dyDescent="0.25">
      <c r="A103" s="6" t="s">
        <v>54</v>
      </c>
      <c r="B103" s="52">
        <v>18.009000778198242</v>
      </c>
      <c r="D103" s="128"/>
      <c r="E103" s="127"/>
      <c r="F103" s="126"/>
    </row>
    <row r="104" spans="1:6" ht="15" customHeight="1" x14ac:dyDescent="0.25">
      <c r="A104" s="6" t="s">
        <v>55</v>
      </c>
      <c r="B104" s="52">
        <v>17.840999603271484</v>
      </c>
      <c r="D104" s="128">
        <f>Calculation!H104</f>
        <v>17.778333028157551</v>
      </c>
      <c r="E104" s="127">
        <f>Calculation!I104</f>
        <v>5.5374341331746062E-2</v>
      </c>
      <c r="F104" s="126" t="str">
        <f t="shared" ref="F104" si="33">IF(E104&gt;0.4,"Delete the Outlier","")</f>
        <v/>
      </c>
    </row>
    <row r="105" spans="1:6" ht="15" customHeight="1" x14ac:dyDescent="0.25">
      <c r="A105" s="6" t="s">
        <v>56</v>
      </c>
      <c r="B105" s="52">
        <v>17.736000061035156</v>
      </c>
      <c r="D105" s="128"/>
      <c r="E105" s="127"/>
      <c r="F105" s="126"/>
    </row>
    <row r="106" spans="1:6" ht="15" customHeight="1" x14ac:dyDescent="0.25">
      <c r="A106" s="6" t="s">
        <v>57</v>
      </c>
      <c r="B106" s="52">
        <v>17.757999420166016</v>
      </c>
      <c r="D106" s="128"/>
      <c r="E106" s="127"/>
      <c r="F106" s="126"/>
    </row>
    <row r="107" spans="1:6" ht="15" customHeight="1" x14ac:dyDescent="0.25">
      <c r="A107" s="6" t="s">
        <v>58</v>
      </c>
      <c r="B107" s="52">
        <v>16.368999481201172</v>
      </c>
      <c r="D107" s="128">
        <f>Calculation!H107</f>
        <v>16.348666508992512</v>
      </c>
      <c r="E107" s="127">
        <f>Calculation!I107</f>
        <v>1.8770005212945994E-2</v>
      </c>
      <c r="F107" s="126" t="str">
        <f t="shared" ref="F107" si="34">IF(E107&gt;0.4,"Delete the Outlier","")</f>
        <v/>
      </c>
    </row>
    <row r="108" spans="1:6" ht="15" customHeight="1" x14ac:dyDescent="0.25">
      <c r="A108" s="6" t="s">
        <v>59</v>
      </c>
      <c r="B108" s="52">
        <v>16.344999313354492</v>
      </c>
      <c r="D108" s="128"/>
      <c r="E108" s="127"/>
      <c r="F108" s="126"/>
    </row>
    <row r="109" spans="1:6" ht="15" customHeight="1" x14ac:dyDescent="0.25">
      <c r="A109" s="6" t="s">
        <v>60</v>
      </c>
      <c r="B109" s="52">
        <v>16.332000732421875</v>
      </c>
      <c r="D109" s="128"/>
      <c r="E109" s="127"/>
      <c r="F109" s="126"/>
    </row>
    <row r="110" spans="1:6" ht="15" customHeight="1" x14ac:dyDescent="0.25">
      <c r="A110" s="6" t="s">
        <v>234</v>
      </c>
      <c r="B110" s="52">
        <v>29.804000854492187</v>
      </c>
      <c r="D110" s="128">
        <f>Calculation!H110</f>
        <v>29.749666849772137</v>
      </c>
      <c r="E110" s="127">
        <f>Calculation!I110</f>
        <v>0.28146131659251428</v>
      </c>
      <c r="F110" s="126" t="str">
        <f t="shared" ref="F110" si="35">IF(E110&gt;0.4,"Delete the Outlier","")</f>
        <v/>
      </c>
    </row>
    <row r="111" spans="1:6" ht="15" customHeight="1" x14ac:dyDescent="0.25">
      <c r="A111" s="6" t="s">
        <v>235</v>
      </c>
      <c r="B111" s="52">
        <v>29.444999694824219</v>
      </c>
      <c r="D111" s="128"/>
      <c r="E111" s="127"/>
      <c r="F111" s="126"/>
    </row>
    <row r="112" spans="1:6" ht="15" customHeight="1" x14ac:dyDescent="0.25">
      <c r="A112" s="6" t="s">
        <v>236</v>
      </c>
      <c r="B112" s="52">
        <v>30</v>
      </c>
      <c r="D112" s="128"/>
      <c r="E112" s="127"/>
      <c r="F112" s="126"/>
    </row>
    <row r="113" spans="1:6" ht="15" customHeight="1" x14ac:dyDescent="0.25">
      <c r="A113" s="6" t="s">
        <v>237</v>
      </c>
      <c r="B113" s="52">
        <v>20.367000579833984</v>
      </c>
      <c r="D113" s="128">
        <f>Calculation!H113</f>
        <v>20.380666732788086</v>
      </c>
      <c r="E113" s="127">
        <f>Calculation!I113</f>
        <v>3.1785582463721027E-2</v>
      </c>
      <c r="F113" s="126" t="str">
        <f t="shared" ref="F113" si="36">IF(E113&gt;0.4,"Delete the Outlier","")</f>
        <v/>
      </c>
    </row>
    <row r="114" spans="1:6" ht="15" customHeight="1" x14ac:dyDescent="0.25">
      <c r="A114" s="6" t="s">
        <v>238</v>
      </c>
      <c r="B114" s="52">
        <v>20.416999816894531</v>
      </c>
      <c r="D114" s="128"/>
      <c r="E114" s="127"/>
      <c r="F114" s="126"/>
    </row>
    <row r="115" spans="1:6" ht="15" customHeight="1" x14ac:dyDescent="0.25">
      <c r="A115" s="6" t="s">
        <v>239</v>
      </c>
      <c r="B115" s="52">
        <v>20.357999801635742</v>
      </c>
      <c r="D115" s="128"/>
      <c r="E115" s="127"/>
      <c r="F115" s="126"/>
    </row>
    <row r="116" spans="1:6" ht="15" customHeight="1" x14ac:dyDescent="0.25">
      <c r="A116" s="6" t="s">
        <v>240</v>
      </c>
      <c r="B116" s="52">
        <v>19.566999435424805</v>
      </c>
      <c r="D116" s="128">
        <f>Calculation!H116</f>
        <v>19.555333455403645</v>
      </c>
      <c r="E116" s="127">
        <f>Calculation!I116</f>
        <v>1.5307826916144145E-2</v>
      </c>
      <c r="F116" s="126" t="str">
        <f t="shared" ref="F116" si="37">IF(E116&gt;0.4,"Delete the Outlier","")</f>
        <v/>
      </c>
    </row>
    <row r="117" spans="1:6" ht="15" customHeight="1" x14ac:dyDescent="0.25">
      <c r="A117" s="6" t="s">
        <v>241</v>
      </c>
      <c r="B117" s="52">
        <v>19.561000823974609</v>
      </c>
      <c r="D117" s="128"/>
      <c r="E117" s="127"/>
      <c r="F117" s="126"/>
    </row>
    <row r="118" spans="1:6" ht="15" customHeight="1" x14ac:dyDescent="0.25">
      <c r="A118" s="6" t="s">
        <v>242</v>
      </c>
      <c r="B118" s="52">
        <v>19.538000106811523</v>
      </c>
      <c r="D118" s="128"/>
      <c r="E118" s="127"/>
      <c r="F118" s="126"/>
    </row>
    <row r="119" spans="1:6" ht="15" customHeight="1" x14ac:dyDescent="0.25">
      <c r="A119" s="6" t="s">
        <v>243</v>
      </c>
      <c r="B119" s="52">
        <v>17.655000686645508</v>
      </c>
      <c r="D119" s="128">
        <f>Calculation!H119</f>
        <v>17.640000025431316</v>
      </c>
      <c r="E119" s="127">
        <f>Calculation!I119</f>
        <v>1.4526460392503354E-2</v>
      </c>
      <c r="F119" s="126" t="str">
        <f t="shared" ref="F119" si="38">IF(E119&gt;0.4,"Delete the Outlier","")</f>
        <v/>
      </c>
    </row>
    <row r="120" spans="1:6" ht="15" customHeight="1" x14ac:dyDescent="0.25">
      <c r="A120" s="6" t="s">
        <v>244</v>
      </c>
      <c r="B120" s="52">
        <v>17.625999450683594</v>
      </c>
      <c r="D120" s="128"/>
      <c r="E120" s="127"/>
      <c r="F120" s="126"/>
    </row>
    <row r="121" spans="1:6" ht="15" customHeight="1" x14ac:dyDescent="0.25">
      <c r="A121" s="6" t="s">
        <v>245</v>
      </c>
      <c r="B121" s="52">
        <v>17.638999938964844</v>
      </c>
      <c r="D121" s="128"/>
      <c r="E121" s="127"/>
      <c r="F121" s="126"/>
    </row>
    <row r="122" spans="1:6" ht="15" customHeight="1" x14ac:dyDescent="0.25">
      <c r="A122" s="6" t="s">
        <v>61</v>
      </c>
      <c r="B122" s="52">
        <v>18.062000274658203</v>
      </c>
      <c r="D122" s="128">
        <f>Calculation!H122</f>
        <v>18.049333572387695</v>
      </c>
      <c r="E122" s="127">
        <f>Calculation!I122</f>
        <v>3.5725287091960524E-2</v>
      </c>
      <c r="F122" s="126" t="str">
        <f t="shared" ref="F122" si="39">IF(E122&gt;0.4,"Delete the Outlier","")</f>
        <v/>
      </c>
    </row>
    <row r="123" spans="1:6" ht="15" customHeight="1" x14ac:dyDescent="0.25">
      <c r="A123" s="6" t="s">
        <v>62</v>
      </c>
      <c r="B123" s="52">
        <v>18.076999664306641</v>
      </c>
      <c r="D123" s="128"/>
      <c r="E123" s="127"/>
      <c r="F123" s="126"/>
    </row>
    <row r="124" spans="1:6" ht="15" customHeight="1" x14ac:dyDescent="0.25">
      <c r="A124" s="6" t="s">
        <v>63</v>
      </c>
      <c r="B124" s="52">
        <v>18.009000778198242</v>
      </c>
      <c r="D124" s="128"/>
      <c r="E124" s="127"/>
      <c r="F124" s="126"/>
    </row>
    <row r="125" spans="1:6" ht="15" customHeight="1" x14ac:dyDescent="0.25">
      <c r="A125" s="6" t="s">
        <v>64</v>
      </c>
      <c r="B125" s="52">
        <v>17.840999603271484</v>
      </c>
      <c r="D125" s="128">
        <f>Calculation!H125</f>
        <v>17.778333028157551</v>
      </c>
      <c r="E125" s="127">
        <f>Calculation!I125</f>
        <v>5.5374341331746062E-2</v>
      </c>
      <c r="F125" s="126" t="str">
        <f t="shared" ref="F125" si="40">IF(E125&gt;0.4,"Delete the Outlier","")</f>
        <v/>
      </c>
    </row>
    <row r="126" spans="1:6" ht="15" customHeight="1" x14ac:dyDescent="0.25">
      <c r="A126" s="6" t="s">
        <v>65</v>
      </c>
      <c r="B126" s="52">
        <v>17.736000061035156</v>
      </c>
      <c r="D126" s="128"/>
      <c r="E126" s="127"/>
      <c r="F126" s="126"/>
    </row>
    <row r="127" spans="1:6" ht="15" customHeight="1" x14ac:dyDescent="0.25">
      <c r="A127" s="6" t="s">
        <v>66</v>
      </c>
      <c r="B127" s="52">
        <v>17.757999420166016</v>
      </c>
      <c r="D127" s="128"/>
      <c r="E127" s="127"/>
      <c r="F127" s="126"/>
    </row>
    <row r="128" spans="1:6" ht="15" customHeight="1" x14ac:dyDescent="0.25">
      <c r="A128" s="6" t="s">
        <v>67</v>
      </c>
      <c r="B128" s="52">
        <v>16.368999481201172</v>
      </c>
      <c r="D128" s="128">
        <f>Calculation!H128</f>
        <v>16.348666508992512</v>
      </c>
      <c r="E128" s="127">
        <f>Calculation!I128</f>
        <v>1.8770005212945994E-2</v>
      </c>
      <c r="F128" s="126" t="str">
        <f t="shared" ref="F128" si="41">IF(E128&gt;0.4,"Delete the Outlier","")</f>
        <v/>
      </c>
    </row>
    <row r="129" spans="1:6" ht="15" customHeight="1" x14ac:dyDescent="0.25">
      <c r="A129" s="6" t="s">
        <v>68</v>
      </c>
      <c r="B129" s="52">
        <v>16.344999313354492</v>
      </c>
      <c r="D129" s="128"/>
      <c r="E129" s="127"/>
      <c r="F129" s="126"/>
    </row>
    <row r="130" spans="1:6" ht="15" customHeight="1" x14ac:dyDescent="0.25">
      <c r="A130" s="6" t="s">
        <v>69</v>
      </c>
      <c r="B130" s="52">
        <v>16.332000732421875</v>
      </c>
      <c r="D130" s="128"/>
      <c r="E130" s="127"/>
      <c r="F130" s="126"/>
    </row>
    <row r="131" spans="1:6" ht="15" customHeight="1" x14ac:dyDescent="0.25">
      <c r="A131" s="6" t="s">
        <v>70</v>
      </c>
      <c r="B131" s="52">
        <v>19.643999099731445</v>
      </c>
      <c r="D131" s="128">
        <f>Calculation!H131</f>
        <v>19.644333521525066</v>
      </c>
      <c r="E131" s="127">
        <f>Calculation!I131</f>
        <v>1.3503319825877498E-2</v>
      </c>
      <c r="F131" s="126" t="str">
        <f t="shared" ref="F131" si="42">IF(E131&gt;0.4,"Delete the Outlier","")</f>
        <v/>
      </c>
    </row>
    <row r="132" spans="1:6" ht="15" customHeight="1" x14ac:dyDescent="0.25">
      <c r="A132" s="6" t="s">
        <v>71</v>
      </c>
      <c r="B132" s="52">
        <v>19.631000518798828</v>
      </c>
      <c r="D132" s="128"/>
      <c r="E132" s="127"/>
      <c r="F132" s="126"/>
    </row>
    <row r="133" spans="1:6" ht="15" customHeight="1" x14ac:dyDescent="0.25">
      <c r="A133" s="6" t="s">
        <v>72</v>
      </c>
      <c r="B133" s="52">
        <v>19.658000946044922</v>
      </c>
      <c r="D133" s="128"/>
      <c r="E133" s="127"/>
      <c r="F133" s="126"/>
    </row>
    <row r="134" spans="1:6" ht="15" customHeight="1" x14ac:dyDescent="0.25">
      <c r="A134" s="6" t="s">
        <v>246</v>
      </c>
      <c r="B134" s="52">
        <v>20.367000579833984</v>
      </c>
      <c r="D134" s="128">
        <f>Calculation!H134</f>
        <v>20.380666732788086</v>
      </c>
      <c r="E134" s="127">
        <f>Calculation!I134</f>
        <v>3.1785582463721027E-2</v>
      </c>
      <c r="F134" s="126" t="str">
        <f t="shared" ref="F134" si="43">IF(E134&gt;0.4,"Delete the Outlier","")</f>
        <v/>
      </c>
    </row>
    <row r="135" spans="1:6" ht="15" customHeight="1" x14ac:dyDescent="0.25">
      <c r="A135" s="6" t="s">
        <v>247</v>
      </c>
      <c r="B135" s="52">
        <v>20.416999816894531</v>
      </c>
      <c r="D135" s="128"/>
      <c r="E135" s="127"/>
      <c r="F135" s="126"/>
    </row>
    <row r="136" spans="1:6" ht="15" customHeight="1" x14ac:dyDescent="0.25">
      <c r="A136" s="6" t="s">
        <v>248</v>
      </c>
      <c r="B136" s="52">
        <v>20.357999801635742</v>
      </c>
      <c r="D136" s="128"/>
      <c r="E136" s="127"/>
      <c r="F136" s="126"/>
    </row>
    <row r="137" spans="1:6" ht="15" customHeight="1" x14ac:dyDescent="0.25">
      <c r="A137" s="6" t="s">
        <v>249</v>
      </c>
      <c r="B137" s="52">
        <v>19.566999435424805</v>
      </c>
      <c r="D137" s="128">
        <f>Calculation!H137</f>
        <v>19.555333455403645</v>
      </c>
      <c r="E137" s="127">
        <f>Calculation!I137</f>
        <v>1.5307826916144145E-2</v>
      </c>
      <c r="F137" s="126" t="str">
        <f t="shared" ref="F137" si="44">IF(E137&gt;0.4,"Delete the Outlier","")</f>
        <v/>
      </c>
    </row>
    <row r="138" spans="1:6" ht="15" customHeight="1" x14ac:dyDescent="0.25">
      <c r="A138" s="6" t="s">
        <v>250</v>
      </c>
      <c r="B138" s="52">
        <v>19.561000823974609</v>
      </c>
      <c r="D138" s="128"/>
      <c r="E138" s="127"/>
      <c r="F138" s="126"/>
    </row>
    <row r="139" spans="1:6" ht="15" customHeight="1" x14ac:dyDescent="0.25">
      <c r="A139" s="6" t="s">
        <v>251</v>
      </c>
      <c r="B139" s="52">
        <v>19.538000106811523</v>
      </c>
      <c r="D139" s="128"/>
      <c r="E139" s="127"/>
      <c r="F139" s="126"/>
    </row>
    <row r="140" spans="1:6" ht="15" customHeight="1" x14ac:dyDescent="0.25">
      <c r="A140" s="6" t="s">
        <v>252</v>
      </c>
      <c r="B140" s="52">
        <v>17.655000686645508</v>
      </c>
      <c r="D140" s="128">
        <f>Calculation!H140</f>
        <v>17.640000025431316</v>
      </c>
      <c r="E140" s="127">
        <f>Calculation!I140</f>
        <v>1.4526460392503354E-2</v>
      </c>
      <c r="F140" s="126" t="str">
        <f t="shared" ref="F140" si="45">IF(E140&gt;0.4,"Delete the Outlier","")</f>
        <v/>
      </c>
    </row>
    <row r="141" spans="1:6" ht="15" customHeight="1" x14ac:dyDescent="0.25">
      <c r="A141" s="6" t="s">
        <v>253</v>
      </c>
      <c r="B141" s="52">
        <v>17.625999450683594</v>
      </c>
      <c r="D141" s="128"/>
      <c r="E141" s="127"/>
      <c r="F141" s="126"/>
    </row>
    <row r="142" spans="1:6" ht="15" customHeight="1" x14ac:dyDescent="0.25">
      <c r="A142" s="6" t="s">
        <v>254</v>
      </c>
      <c r="B142" s="52">
        <v>17.638999938964844</v>
      </c>
      <c r="D142" s="128"/>
      <c r="E142" s="127"/>
      <c r="F142" s="126"/>
    </row>
    <row r="143" spans="1:6" ht="15" customHeight="1" x14ac:dyDescent="0.25">
      <c r="A143" s="6" t="s">
        <v>255</v>
      </c>
      <c r="B143" s="52">
        <v>22.575000762939453</v>
      </c>
      <c r="D143" s="128">
        <f>Calculation!H143</f>
        <v>22.569000244140625</v>
      </c>
      <c r="E143" s="127">
        <f>Calculation!I143</f>
        <v>6.000518798828125E-3</v>
      </c>
      <c r="F143" s="126" t="str">
        <f t="shared" ref="F143" si="46">IF(E143&gt;0.4,"Delete the Outlier","")</f>
        <v/>
      </c>
    </row>
    <row r="144" spans="1:6" ht="15" customHeight="1" x14ac:dyDescent="0.25">
      <c r="A144" s="6" t="s">
        <v>256</v>
      </c>
      <c r="B144" s="52">
        <v>22.562999725341797</v>
      </c>
      <c r="D144" s="128"/>
      <c r="E144" s="127"/>
      <c r="F144" s="126"/>
    </row>
    <row r="145" spans="1:6" ht="15" customHeight="1" x14ac:dyDescent="0.25">
      <c r="A145" s="6" t="s">
        <v>257</v>
      </c>
      <c r="B145" s="52">
        <v>22.569000244140625</v>
      </c>
      <c r="D145" s="128"/>
      <c r="E145" s="127"/>
      <c r="F145" s="126"/>
    </row>
    <row r="146" spans="1:6" ht="15" customHeight="1" x14ac:dyDescent="0.25">
      <c r="A146" s="6" t="s">
        <v>73</v>
      </c>
      <c r="B146" s="52">
        <v>17.840999603271484</v>
      </c>
      <c r="D146" s="128">
        <f>Calculation!H146</f>
        <v>17.778333028157551</v>
      </c>
      <c r="E146" s="127">
        <f>Calculation!I146</f>
        <v>5.5374341331746062E-2</v>
      </c>
      <c r="F146" s="126" t="str">
        <f t="shared" ref="F146" si="47">IF(E146&gt;0.4,"Delete the Outlier","")</f>
        <v/>
      </c>
    </row>
    <row r="147" spans="1:6" ht="15" customHeight="1" x14ac:dyDescent="0.25">
      <c r="A147" s="6" t="s">
        <v>74</v>
      </c>
      <c r="B147" s="52">
        <v>17.736000061035156</v>
      </c>
      <c r="D147" s="128"/>
      <c r="E147" s="127"/>
      <c r="F147" s="126"/>
    </row>
    <row r="148" spans="1:6" ht="15" customHeight="1" x14ac:dyDescent="0.25">
      <c r="A148" s="6" t="s">
        <v>75</v>
      </c>
      <c r="B148" s="52">
        <v>17.757999420166016</v>
      </c>
      <c r="D148" s="128"/>
      <c r="E148" s="127"/>
      <c r="F148" s="126"/>
    </row>
    <row r="149" spans="1:6" ht="15" customHeight="1" x14ac:dyDescent="0.25">
      <c r="A149" s="6" t="s">
        <v>76</v>
      </c>
      <c r="B149" s="52">
        <v>16.368999481201172</v>
      </c>
      <c r="D149" s="128">
        <f>Calculation!H149</f>
        <v>16.348666508992512</v>
      </c>
      <c r="E149" s="127">
        <f>Calculation!I149</f>
        <v>1.8770005212945994E-2</v>
      </c>
      <c r="F149" s="126" t="str">
        <f t="shared" ref="F149" si="48">IF(E149&gt;0.4,"Delete the Outlier","")</f>
        <v/>
      </c>
    </row>
    <row r="150" spans="1:6" ht="15" customHeight="1" x14ac:dyDescent="0.25">
      <c r="A150" s="6" t="s">
        <v>77</v>
      </c>
      <c r="B150" s="52">
        <v>16.344999313354492</v>
      </c>
      <c r="D150" s="128"/>
      <c r="E150" s="127"/>
      <c r="F150" s="126"/>
    </row>
    <row r="151" spans="1:6" ht="15" customHeight="1" x14ac:dyDescent="0.25">
      <c r="A151" s="6" t="s">
        <v>78</v>
      </c>
      <c r="B151" s="52">
        <v>16.332000732421875</v>
      </c>
      <c r="D151" s="128"/>
      <c r="E151" s="127"/>
      <c r="F151" s="126"/>
    </row>
    <row r="152" spans="1:6" ht="15" customHeight="1" x14ac:dyDescent="0.25">
      <c r="A152" s="6" t="s">
        <v>79</v>
      </c>
      <c r="B152" s="52">
        <v>19.643999099731445</v>
      </c>
      <c r="D152" s="128">
        <f>Calculation!H152</f>
        <v>19.644333521525066</v>
      </c>
      <c r="E152" s="127">
        <f>Calculation!I152</f>
        <v>1.3503319825877498E-2</v>
      </c>
      <c r="F152" s="126" t="str">
        <f t="shared" ref="F152" si="49">IF(E152&gt;0.4,"Delete the Outlier","")</f>
        <v/>
      </c>
    </row>
    <row r="153" spans="1:6" ht="15" customHeight="1" x14ac:dyDescent="0.25">
      <c r="A153" s="6" t="s">
        <v>80</v>
      </c>
      <c r="B153" s="52">
        <v>19.631000518798828</v>
      </c>
      <c r="D153" s="128"/>
      <c r="E153" s="127"/>
      <c r="F153" s="126"/>
    </row>
    <row r="154" spans="1:6" ht="15" customHeight="1" x14ac:dyDescent="0.25">
      <c r="A154" s="6" t="s">
        <v>81</v>
      </c>
      <c r="B154" s="52">
        <v>19.658000946044922</v>
      </c>
      <c r="D154" s="128"/>
      <c r="E154" s="127"/>
      <c r="F154" s="126"/>
    </row>
    <row r="155" spans="1:6" ht="15" customHeight="1" x14ac:dyDescent="0.25">
      <c r="A155" s="6" t="s">
        <v>82</v>
      </c>
      <c r="B155" s="52">
        <v>21.097999572753906</v>
      </c>
      <c r="D155" s="128">
        <f>Calculation!H155</f>
        <v>21.031999588012695</v>
      </c>
      <c r="E155" s="127">
        <f>Calculation!I155</f>
        <v>5.7471673640701597E-2</v>
      </c>
      <c r="F155" s="126" t="str">
        <f t="shared" ref="F155" si="50">IF(E155&gt;0.4,"Delete the Outlier","")</f>
        <v/>
      </c>
    </row>
    <row r="156" spans="1:6" ht="15" customHeight="1" x14ac:dyDescent="0.25">
      <c r="A156" s="6" t="s">
        <v>83</v>
      </c>
      <c r="B156" s="52">
        <v>20.993000030517578</v>
      </c>
      <c r="D156" s="128"/>
      <c r="E156" s="127"/>
      <c r="F156" s="126"/>
    </row>
    <row r="157" spans="1:6" ht="15" customHeight="1" x14ac:dyDescent="0.25">
      <c r="A157" s="6" t="s">
        <v>84</v>
      </c>
      <c r="B157" s="52">
        <v>21.004999160766602</v>
      </c>
      <c r="D157" s="128"/>
      <c r="E157" s="127"/>
      <c r="F157" s="126"/>
    </row>
    <row r="158" spans="1:6" ht="15" customHeight="1" x14ac:dyDescent="0.25">
      <c r="A158" s="6" t="s">
        <v>258</v>
      </c>
      <c r="B158" s="52">
        <v>19.566999435424805</v>
      </c>
      <c r="D158" s="128">
        <f>Calculation!H158</f>
        <v>19.555333455403645</v>
      </c>
      <c r="E158" s="127">
        <f>Calculation!I158</f>
        <v>1.5307826916144145E-2</v>
      </c>
      <c r="F158" s="126" t="str">
        <f t="shared" ref="F158" si="51">IF(E158&gt;0.4,"Delete the Outlier","")</f>
        <v/>
      </c>
    </row>
    <row r="159" spans="1:6" ht="15" customHeight="1" x14ac:dyDescent="0.25">
      <c r="A159" s="6" t="s">
        <v>259</v>
      </c>
      <c r="B159" s="52">
        <v>19.561000823974609</v>
      </c>
      <c r="D159" s="128"/>
      <c r="E159" s="127"/>
      <c r="F159" s="126"/>
    </row>
    <row r="160" spans="1:6" ht="15" customHeight="1" x14ac:dyDescent="0.25">
      <c r="A160" s="6" t="s">
        <v>260</v>
      </c>
      <c r="B160" s="52">
        <v>19.538000106811523</v>
      </c>
      <c r="D160" s="128"/>
      <c r="E160" s="127"/>
      <c r="F160" s="126"/>
    </row>
    <row r="161" spans="1:6" ht="15" customHeight="1" x14ac:dyDescent="0.25">
      <c r="A161" s="6" t="s">
        <v>261</v>
      </c>
      <c r="B161" s="52">
        <v>17.655000686645508</v>
      </c>
      <c r="D161" s="128">
        <f>Calculation!H161</f>
        <v>17.640000025431316</v>
      </c>
      <c r="E161" s="127">
        <f>Calculation!I161</f>
        <v>1.4526460392503354E-2</v>
      </c>
      <c r="F161" s="126" t="str">
        <f t="shared" ref="F161" si="52">IF(E161&gt;0.4,"Delete the Outlier","")</f>
        <v/>
      </c>
    </row>
    <row r="162" spans="1:6" ht="15" customHeight="1" x14ac:dyDescent="0.25">
      <c r="A162" s="6" t="s">
        <v>262</v>
      </c>
      <c r="B162" s="52">
        <v>17.625999450683594</v>
      </c>
      <c r="D162" s="128"/>
      <c r="E162" s="127"/>
      <c r="F162" s="126"/>
    </row>
    <row r="163" spans="1:6" ht="15" customHeight="1" x14ac:dyDescent="0.25">
      <c r="A163" s="6" t="s">
        <v>263</v>
      </c>
      <c r="B163" s="52">
        <v>17.638999938964844</v>
      </c>
      <c r="D163" s="128"/>
      <c r="E163" s="127"/>
      <c r="F163" s="126"/>
    </row>
    <row r="164" spans="1:6" ht="15" customHeight="1" x14ac:dyDescent="0.25">
      <c r="A164" s="6" t="s">
        <v>264</v>
      </c>
      <c r="B164" s="52">
        <v>22.575000762939453</v>
      </c>
      <c r="D164" s="128">
        <f>Calculation!H164</f>
        <v>22.569000244140625</v>
      </c>
      <c r="E164" s="127">
        <f>Calculation!I164</f>
        <v>6.000518798828125E-3</v>
      </c>
      <c r="F164" s="126" t="str">
        <f t="shared" ref="F164" si="53">IF(E164&gt;0.4,"Delete the Outlier","")</f>
        <v/>
      </c>
    </row>
    <row r="165" spans="1:6" ht="15" customHeight="1" x14ac:dyDescent="0.25">
      <c r="A165" s="6" t="s">
        <v>265</v>
      </c>
      <c r="B165" s="52">
        <v>22.562999725341797</v>
      </c>
      <c r="D165" s="128"/>
      <c r="E165" s="127"/>
      <c r="F165" s="126"/>
    </row>
    <row r="166" spans="1:6" ht="15" customHeight="1" x14ac:dyDescent="0.25">
      <c r="A166" s="6" t="s">
        <v>266</v>
      </c>
      <c r="B166" s="52">
        <v>22.569000244140625</v>
      </c>
      <c r="D166" s="128"/>
      <c r="E166" s="127"/>
      <c r="F166" s="126"/>
    </row>
    <row r="167" spans="1:6" ht="15" customHeight="1" x14ac:dyDescent="0.25">
      <c r="A167" s="6" t="s">
        <v>267</v>
      </c>
      <c r="B167" s="52">
        <v>23.975000381469727</v>
      </c>
      <c r="D167" s="128">
        <f>Calculation!H167</f>
        <v>24.001667022705078</v>
      </c>
      <c r="E167" s="127">
        <f>Calculation!I167</f>
        <v>7.4661545657408915E-2</v>
      </c>
      <c r="F167" s="126" t="str">
        <f t="shared" ref="F167" si="54">IF(E167&gt;0.4,"Delete the Outlier","")</f>
        <v/>
      </c>
    </row>
    <row r="168" spans="1:6" ht="15" customHeight="1" x14ac:dyDescent="0.25">
      <c r="A168" s="6" t="s">
        <v>268</v>
      </c>
      <c r="B168" s="52">
        <v>23.944000244140625</v>
      </c>
      <c r="D168" s="128"/>
      <c r="E168" s="127"/>
      <c r="F168" s="126"/>
    </row>
    <row r="169" spans="1:6" ht="15" customHeight="1" x14ac:dyDescent="0.25">
      <c r="A169" s="6" t="s">
        <v>269</v>
      </c>
      <c r="B169" s="52">
        <v>24.086000442504883</v>
      </c>
      <c r="D169" s="128"/>
      <c r="E169" s="127"/>
      <c r="F169" s="126"/>
    </row>
    <row r="170" spans="1:6" ht="15" customHeight="1" x14ac:dyDescent="0.25">
      <c r="A170" s="6" t="s">
        <v>85</v>
      </c>
      <c r="B170" s="52">
        <v>16.368999481201172</v>
      </c>
      <c r="D170" s="128">
        <f>Calculation!H170</f>
        <v>16.348666508992512</v>
      </c>
      <c r="E170" s="127">
        <f>Calculation!I170</f>
        <v>1.8770005212945994E-2</v>
      </c>
      <c r="F170" s="126" t="str">
        <f t="shared" ref="F170" si="55">IF(E170&gt;0.4,"Delete the Outlier","")</f>
        <v/>
      </c>
    </row>
    <row r="171" spans="1:6" ht="15" customHeight="1" x14ac:dyDescent="0.25">
      <c r="A171" s="6" t="s">
        <v>86</v>
      </c>
      <c r="B171" s="52">
        <v>16.344999313354492</v>
      </c>
      <c r="D171" s="128"/>
      <c r="E171" s="127"/>
      <c r="F171" s="126"/>
    </row>
    <row r="172" spans="1:6" ht="15" customHeight="1" x14ac:dyDescent="0.25">
      <c r="A172" s="6" t="s">
        <v>87</v>
      </c>
      <c r="B172" s="52">
        <v>16.332000732421875</v>
      </c>
      <c r="D172" s="128"/>
      <c r="E172" s="127"/>
      <c r="F172" s="126"/>
    </row>
    <row r="173" spans="1:6" ht="15" customHeight="1" x14ac:dyDescent="0.25">
      <c r="A173" s="6" t="s">
        <v>88</v>
      </c>
      <c r="B173" s="52">
        <v>19.643999099731445</v>
      </c>
      <c r="D173" s="128">
        <f>Calculation!H173</f>
        <v>19.644333521525066</v>
      </c>
      <c r="E173" s="127">
        <f>Calculation!I173</f>
        <v>1.3503319825877498E-2</v>
      </c>
      <c r="F173" s="126" t="str">
        <f t="shared" ref="F173" si="56">IF(E173&gt;0.4,"Delete the Outlier","")</f>
        <v/>
      </c>
    </row>
    <row r="174" spans="1:6" ht="15" customHeight="1" x14ac:dyDescent="0.25">
      <c r="A174" s="6" t="s">
        <v>89</v>
      </c>
      <c r="B174" s="52">
        <v>19.631000518798828</v>
      </c>
      <c r="D174" s="128"/>
      <c r="E174" s="127"/>
      <c r="F174" s="126"/>
    </row>
    <row r="175" spans="1:6" ht="15" customHeight="1" x14ac:dyDescent="0.25">
      <c r="A175" s="6" t="s">
        <v>90</v>
      </c>
      <c r="B175" s="52">
        <v>19.658000946044922</v>
      </c>
      <c r="D175" s="128"/>
      <c r="E175" s="127"/>
      <c r="F175" s="126"/>
    </row>
    <row r="176" spans="1:6" ht="15" customHeight="1" x14ac:dyDescent="0.25">
      <c r="A176" s="6" t="s">
        <v>91</v>
      </c>
      <c r="B176" s="52">
        <v>21.097999572753906</v>
      </c>
      <c r="D176" s="128">
        <f>Calculation!H176</f>
        <v>21.031999588012695</v>
      </c>
      <c r="E176" s="127">
        <f>Calculation!I176</f>
        <v>5.7471673640701597E-2</v>
      </c>
      <c r="F176" s="126" t="str">
        <f t="shared" ref="F176" si="57">IF(E176&gt;0.4,"Delete the Outlier","")</f>
        <v/>
      </c>
    </row>
    <row r="177" spans="1:6" ht="15" customHeight="1" x14ac:dyDescent="0.25">
      <c r="A177" s="6" t="s">
        <v>92</v>
      </c>
      <c r="B177" s="52">
        <v>20.993000030517578</v>
      </c>
      <c r="D177" s="128"/>
      <c r="E177" s="127"/>
      <c r="F177" s="126"/>
    </row>
    <row r="178" spans="1:6" ht="15" customHeight="1" x14ac:dyDescent="0.25">
      <c r="A178" s="6" t="s">
        <v>93</v>
      </c>
      <c r="B178" s="52">
        <v>21.004999160766602</v>
      </c>
      <c r="D178" s="128"/>
      <c r="E178" s="127"/>
      <c r="F178" s="126"/>
    </row>
    <row r="179" spans="1:6" ht="15" customHeight="1" x14ac:dyDescent="0.25">
      <c r="A179" s="6" t="s">
        <v>94</v>
      </c>
      <c r="B179" s="52">
        <v>21.302000045776367</v>
      </c>
      <c r="D179" s="128">
        <f>Calculation!H179</f>
        <v>21.275999704996746</v>
      </c>
      <c r="E179" s="127">
        <f>Calculation!I179</f>
        <v>2.7055934474581711E-2</v>
      </c>
      <c r="F179" s="126" t="str">
        <f t="shared" ref="F179" si="58">IF(E179&gt;0.4,"Delete the Outlier","")</f>
        <v/>
      </c>
    </row>
    <row r="180" spans="1:6" ht="15" customHeight="1" x14ac:dyDescent="0.25">
      <c r="A180" s="6" t="s">
        <v>95</v>
      </c>
      <c r="B180" s="52">
        <v>21.277999877929688</v>
      </c>
      <c r="D180" s="128"/>
      <c r="E180" s="127"/>
      <c r="F180" s="126"/>
    </row>
    <row r="181" spans="1:6" ht="15" customHeight="1" x14ac:dyDescent="0.25">
      <c r="A181" s="6" t="s">
        <v>96</v>
      </c>
      <c r="B181" s="52">
        <v>21.24799919128418</v>
      </c>
      <c r="D181" s="128"/>
      <c r="E181" s="127"/>
      <c r="F181" s="126"/>
    </row>
    <row r="182" spans="1:6" ht="15" customHeight="1" x14ac:dyDescent="0.25">
      <c r="A182" s="6" t="s">
        <v>270</v>
      </c>
      <c r="B182" s="52">
        <v>17.655000686645508</v>
      </c>
      <c r="D182" s="128">
        <f>Calculation!H182</f>
        <v>17.640000025431316</v>
      </c>
      <c r="E182" s="127">
        <f>Calculation!I182</f>
        <v>1.4526460392503354E-2</v>
      </c>
      <c r="F182" s="126" t="str">
        <f t="shared" ref="F182" si="59">IF(E182&gt;0.4,"Delete the Outlier","")</f>
        <v/>
      </c>
    </row>
    <row r="183" spans="1:6" ht="15" customHeight="1" x14ac:dyDescent="0.25">
      <c r="A183" s="6" t="s">
        <v>271</v>
      </c>
      <c r="B183" s="52">
        <v>17.625999450683594</v>
      </c>
      <c r="D183" s="128"/>
      <c r="E183" s="127"/>
      <c r="F183" s="126"/>
    </row>
    <row r="184" spans="1:6" ht="15" customHeight="1" x14ac:dyDescent="0.25">
      <c r="A184" s="6" t="s">
        <v>272</v>
      </c>
      <c r="B184" s="52">
        <v>17.638999938964844</v>
      </c>
      <c r="D184" s="128"/>
      <c r="E184" s="127"/>
      <c r="F184" s="126"/>
    </row>
    <row r="185" spans="1:6" ht="15" customHeight="1" x14ac:dyDescent="0.25">
      <c r="A185" s="6" t="s">
        <v>273</v>
      </c>
      <c r="B185" s="52">
        <v>22.575000762939453</v>
      </c>
      <c r="D185" s="128">
        <f>Calculation!H185</f>
        <v>22.569000244140625</v>
      </c>
      <c r="E185" s="127">
        <f>Calculation!I185</f>
        <v>6.000518798828125E-3</v>
      </c>
      <c r="F185" s="126" t="str">
        <f t="shared" ref="F185" si="60">IF(E185&gt;0.4,"Delete the Outlier","")</f>
        <v/>
      </c>
    </row>
    <row r="186" spans="1:6" ht="15" customHeight="1" x14ac:dyDescent="0.25">
      <c r="A186" s="6" t="s">
        <v>274</v>
      </c>
      <c r="B186" s="52">
        <v>22.562999725341797</v>
      </c>
      <c r="D186" s="128"/>
      <c r="E186" s="127"/>
      <c r="F186" s="126"/>
    </row>
    <row r="187" spans="1:6" ht="15" customHeight="1" x14ac:dyDescent="0.25">
      <c r="A187" s="6" t="s">
        <v>275</v>
      </c>
      <c r="B187" s="52">
        <v>22.569000244140625</v>
      </c>
      <c r="D187" s="128"/>
      <c r="E187" s="127"/>
      <c r="F187" s="126"/>
    </row>
    <row r="188" spans="1:6" ht="15" customHeight="1" x14ac:dyDescent="0.25">
      <c r="A188" s="6" t="s">
        <v>276</v>
      </c>
      <c r="B188" s="52">
        <v>23.975000381469727</v>
      </c>
      <c r="D188" s="128">
        <f>Calculation!H188</f>
        <v>24.001667022705078</v>
      </c>
      <c r="E188" s="127">
        <f>Calculation!I188</f>
        <v>7.4661545657408915E-2</v>
      </c>
      <c r="F188" s="126" t="str">
        <f t="shared" ref="F188" si="61">IF(E188&gt;0.4,"Delete the Outlier","")</f>
        <v/>
      </c>
    </row>
    <row r="189" spans="1:6" ht="15" customHeight="1" x14ac:dyDescent="0.25">
      <c r="A189" s="6" t="s">
        <v>277</v>
      </c>
      <c r="B189" s="52">
        <v>23.944000244140625</v>
      </c>
      <c r="D189" s="128"/>
      <c r="E189" s="127"/>
      <c r="F189" s="126"/>
    </row>
    <row r="190" spans="1:6" ht="15" customHeight="1" x14ac:dyDescent="0.25">
      <c r="A190" s="6" t="s">
        <v>278</v>
      </c>
      <c r="B190" s="52">
        <v>24.086000442504883</v>
      </c>
      <c r="D190" s="128"/>
      <c r="E190" s="127"/>
      <c r="F190" s="126"/>
    </row>
    <row r="191" spans="1:6" ht="15" customHeight="1" x14ac:dyDescent="0.25">
      <c r="A191" s="6" t="s">
        <v>279</v>
      </c>
      <c r="B191" s="52">
        <v>25.153999328613281</v>
      </c>
      <c r="D191" s="128">
        <f>Calculation!H191</f>
        <v>25.223666508992512</v>
      </c>
      <c r="E191" s="127">
        <f>Calculation!I191</f>
        <v>6.8530317184718872E-2</v>
      </c>
      <c r="F191" s="126" t="str">
        <f t="shared" ref="F191" si="62">IF(E191&gt;0.4,"Delete the Outlier","")</f>
        <v/>
      </c>
    </row>
    <row r="192" spans="1:6" ht="15" customHeight="1" x14ac:dyDescent="0.25">
      <c r="A192" s="6" t="s">
        <v>280</v>
      </c>
      <c r="B192" s="52">
        <v>25.291000366210938</v>
      </c>
      <c r="D192" s="128"/>
      <c r="E192" s="127"/>
      <c r="F192" s="126"/>
    </row>
    <row r="193" spans="1:6" ht="15" customHeight="1" x14ac:dyDescent="0.25">
      <c r="A193" s="6" t="s">
        <v>281</v>
      </c>
      <c r="B193" s="52">
        <v>25.22599983215332</v>
      </c>
      <c r="D193" s="128"/>
      <c r="E193" s="127"/>
      <c r="F193" s="126"/>
    </row>
    <row r="194" spans="1:6" ht="15" customHeight="1" x14ac:dyDescent="0.25">
      <c r="A194" s="6" t="s">
        <v>282</v>
      </c>
      <c r="B194" s="52">
        <v>19.643999099731445</v>
      </c>
      <c r="D194" s="128">
        <f>Calculation!H194</f>
        <v>19.644333521525066</v>
      </c>
      <c r="E194" s="127">
        <f>Calculation!I194</f>
        <v>1.3503319825877498E-2</v>
      </c>
      <c r="F194" s="126" t="str">
        <f t="shared" ref="F194" si="63">IF(E194&gt;0.4,"Delete the Outlier","")</f>
        <v/>
      </c>
    </row>
    <row r="195" spans="1:6" ht="15" customHeight="1" x14ac:dyDescent="0.25">
      <c r="A195" s="6" t="s">
        <v>283</v>
      </c>
      <c r="B195" s="52">
        <v>19.631000518798828</v>
      </c>
      <c r="D195" s="128"/>
      <c r="E195" s="127"/>
      <c r="F195" s="126"/>
    </row>
    <row r="196" spans="1:6" ht="15" customHeight="1" x14ac:dyDescent="0.25">
      <c r="A196" s="6" t="s">
        <v>284</v>
      </c>
      <c r="B196" s="52">
        <v>19.658000946044922</v>
      </c>
      <c r="D196" s="128"/>
      <c r="E196" s="127"/>
      <c r="F196" s="126"/>
    </row>
    <row r="197" spans="1:6" ht="15" customHeight="1" x14ac:dyDescent="0.25">
      <c r="A197" s="6" t="s">
        <v>285</v>
      </c>
      <c r="B197" s="52">
        <v>21.097999572753906</v>
      </c>
      <c r="D197" s="128">
        <f>Calculation!H197</f>
        <v>21.031999588012695</v>
      </c>
      <c r="E197" s="127">
        <f>Calculation!I197</f>
        <v>5.7471673640701597E-2</v>
      </c>
      <c r="F197" s="126" t="str">
        <f t="shared" ref="F197" si="64">IF(E197&gt;0.4,"Delete the Outlier","")</f>
        <v/>
      </c>
    </row>
    <row r="198" spans="1:6" ht="15" customHeight="1" x14ac:dyDescent="0.25">
      <c r="A198" s="6" t="s">
        <v>286</v>
      </c>
      <c r="B198" s="52">
        <v>20.993000030517578</v>
      </c>
      <c r="D198" s="128"/>
      <c r="E198" s="127"/>
      <c r="F198" s="126"/>
    </row>
    <row r="199" spans="1:6" ht="15" customHeight="1" x14ac:dyDescent="0.25">
      <c r="A199" s="6" t="s">
        <v>287</v>
      </c>
      <c r="B199" s="52">
        <v>21.004999160766602</v>
      </c>
      <c r="D199" s="128"/>
      <c r="E199" s="127"/>
      <c r="F199" s="126"/>
    </row>
    <row r="200" spans="1:6" ht="15" customHeight="1" x14ac:dyDescent="0.25">
      <c r="A200" s="6" t="s">
        <v>288</v>
      </c>
      <c r="B200" s="52">
        <v>21.302000045776367</v>
      </c>
      <c r="D200" s="128">
        <f>Calculation!H200</f>
        <v>21.275999704996746</v>
      </c>
      <c r="E200" s="127">
        <f>Calculation!I200</f>
        <v>2.7055934474581711E-2</v>
      </c>
      <c r="F200" s="126" t="str">
        <f t="shared" ref="F200" si="65">IF(E200&gt;0.4,"Delete the Outlier","")</f>
        <v/>
      </c>
    </row>
    <row r="201" spans="1:6" ht="15" customHeight="1" x14ac:dyDescent="0.25">
      <c r="A201" s="6" t="s">
        <v>289</v>
      </c>
      <c r="B201" s="52">
        <v>21.277999877929688</v>
      </c>
      <c r="D201" s="128"/>
      <c r="E201" s="127"/>
      <c r="F201" s="126"/>
    </row>
    <row r="202" spans="1:6" ht="15" customHeight="1" x14ac:dyDescent="0.25">
      <c r="A202" s="6" t="s">
        <v>290</v>
      </c>
      <c r="B202" s="52">
        <v>21.24799919128418</v>
      </c>
      <c r="D202" s="128"/>
      <c r="E202" s="127"/>
      <c r="F202" s="126"/>
    </row>
    <row r="203" spans="1:6" ht="15" customHeight="1" x14ac:dyDescent="0.25">
      <c r="A203" s="6" t="s">
        <v>291</v>
      </c>
      <c r="B203" s="52">
        <v>17.583999633789063</v>
      </c>
      <c r="D203" s="128">
        <f>Calculation!H203</f>
        <v>17.539666493733723</v>
      </c>
      <c r="E203" s="127">
        <f>Calculation!I203</f>
        <v>3.9323096962696952E-2</v>
      </c>
      <c r="F203" s="126" t="str">
        <f t="shared" ref="F203" si="66">IF(E203&gt;0.4,"Delete the Outlier","")</f>
        <v/>
      </c>
    </row>
    <row r="204" spans="1:6" ht="15" customHeight="1" x14ac:dyDescent="0.25">
      <c r="A204" s="6" t="s">
        <v>292</v>
      </c>
      <c r="B204" s="52">
        <v>17.525999069213867</v>
      </c>
      <c r="D204" s="128"/>
      <c r="E204" s="127"/>
      <c r="F204" s="126"/>
    </row>
    <row r="205" spans="1:6" ht="15" customHeight="1" x14ac:dyDescent="0.25">
      <c r="A205" s="6" t="s">
        <v>293</v>
      </c>
      <c r="B205" s="52">
        <v>17.509000778198242</v>
      </c>
      <c r="D205" s="128"/>
      <c r="E205" s="127"/>
      <c r="F205" s="126"/>
    </row>
    <row r="206" spans="1:6" ht="15" customHeight="1" x14ac:dyDescent="0.25">
      <c r="A206" s="6" t="s">
        <v>294</v>
      </c>
      <c r="B206" s="52">
        <v>22.575000762939453</v>
      </c>
      <c r="D206" s="128">
        <f>Calculation!H206</f>
        <v>22.569000244140625</v>
      </c>
      <c r="E206" s="127">
        <f>Calculation!I206</f>
        <v>6.000518798828125E-3</v>
      </c>
      <c r="F206" s="126" t="str">
        <f t="shared" ref="F206" si="67">IF(E206&gt;0.4,"Delete the Outlier","")</f>
        <v/>
      </c>
    </row>
    <row r="207" spans="1:6" ht="15" customHeight="1" x14ac:dyDescent="0.25">
      <c r="A207" s="6" t="s">
        <v>295</v>
      </c>
      <c r="B207" s="52">
        <v>22.562999725341797</v>
      </c>
      <c r="D207" s="128"/>
      <c r="E207" s="127"/>
      <c r="F207" s="126"/>
    </row>
    <row r="208" spans="1:6" ht="15" customHeight="1" x14ac:dyDescent="0.25">
      <c r="A208" s="6" t="s">
        <v>296</v>
      </c>
      <c r="B208" s="52">
        <v>22.569000244140625</v>
      </c>
      <c r="D208" s="128"/>
      <c r="E208" s="127"/>
      <c r="F208" s="126"/>
    </row>
    <row r="209" spans="1:6" ht="15" customHeight="1" x14ac:dyDescent="0.25">
      <c r="A209" s="6" t="s">
        <v>297</v>
      </c>
      <c r="B209" s="52">
        <v>23.975000381469727</v>
      </c>
      <c r="D209" s="128">
        <f>Calculation!H209</f>
        <v>24.001667022705078</v>
      </c>
      <c r="E209" s="127">
        <f>Calculation!I209</f>
        <v>7.4661545657408915E-2</v>
      </c>
      <c r="F209" s="126" t="str">
        <f t="shared" ref="F209" si="68">IF(E209&gt;0.4,"Delete the Outlier","")</f>
        <v/>
      </c>
    </row>
    <row r="210" spans="1:6" ht="15" customHeight="1" x14ac:dyDescent="0.25">
      <c r="A210" s="6" t="s">
        <v>298</v>
      </c>
      <c r="B210" s="52">
        <v>23.944000244140625</v>
      </c>
      <c r="D210" s="128"/>
      <c r="E210" s="127"/>
      <c r="F210" s="126"/>
    </row>
    <row r="211" spans="1:6" ht="15" customHeight="1" x14ac:dyDescent="0.25">
      <c r="A211" s="6" t="s">
        <v>299</v>
      </c>
      <c r="B211" s="52">
        <v>24.086000442504883</v>
      </c>
      <c r="D211" s="128"/>
      <c r="E211" s="127"/>
      <c r="F211" s="126"/>
    </row>
    <row r="212" spans="1:6" ht="15" customHeight="1" x14ac:dyDescent="0.25">
      <c r="A212" s="6" t="s">
        <v>300</v>
      </c>
      <c r="B212" s="52">
        <v>25.153999328613281</v>
      </c>
      <c r="D212" s="128">
        <f>Calculation!H212</f>
        <v>25.223666508992512</v>
      </c>
      <c r="E212" s="127">
        <f>Calculation!I212</f>
        <v>6.8530317184718872E-2</v>
      </c>
      <c r="F212" s="126" t="str">
        <f t="shared" ref="F212" si="69">IF(E212&gt;0.4,"Delete the Outlier","")</f>
        <v/>
      </c>
    </row>
    <row r="213" spans="1:6" ht="15" customHeight="1" x14ac:dyDescent="0.25">
      <c r="A213" s="6" t="s">
        <v>301</v>
      </c>
      <c r="B213" s="52">
        <v>25.291000366210938</v>
      </c>
      <c r="D213" s="128"/>
      <c r="E213" s="127"/>
      <c r="F213" s="126"/>
    </row>
    <row r="214" spans="1:6" ht="15" customHeight="1" x14ac:dyDescent="0.25">
      <c r="A214" s="6" t="s">
        <v>302</v>
      </c>
      <c r="B214" s="52">
        <v>25.22599983215332</v>
      </c>
      <c r="D214" s="128"/>
      <c r="E214" s="127"/>
      <c r="F214" s="126"/>
    </row>
    <row r="215" spans="1:6" ht="15" customHeight="1" x14ac:dyDescent="0.25">
      <c r="A215" s="6" t="s">
        <v>303</v>
      </c>
      <c r="B215" s="52">
        <v>20.003999710083008</v>
      </c>
      <c r="D215" s="128">
        <f>Calculation!H215</f>
        <v>20.086000442504883</v>
      </c>
      <c r="E215" s="127">
        <f>Calculation!I215</f>
        <v>7.1358879342712456E-2</v>
      </c>
      <c r="F215" s="126" t="str">
        <f t="shared" ref="F215" si="70">IF(E215&gt;0.4,"Delete the Outlier","")</f>
        <v/>
      </c>
    </row>
    <row r="216" spans="1:6" ht="15" customHeight="1" x14ac:dyDescent="0.25">
      <c r="A216" s="6" t="s">
        <v>304</v>
      </c>
      <c r="B216" s="52">
        <v>20.134000778198242</v>
      </c>
      <c r="D216" s="128"/>
      <c r="E216" s="127"/>
      <c r="F216" s="126"/>
    </row>
    <row r="217" spans="1:6" ht="15" customHeight="1" x14ac:dyDescent="0.25">
      <c r="A217" s="6" t="s">
        <v>305</v>
      </c>
      <c r="B217" s="52">
        <v>20.120000839233398</v>
      </c>
      <c r="D217" s="128"/>
      <c r="E217" s="127"/>
      <c r="F217" s="126"/>
    </row>
    <row r="218" spans="1:6" ht="15" customHeight="1" x14ac:dyDescent="0.25">
      <c r="A218" s="6" t="s">
        <v>306</v>
      </c>
      <c r="B218" s="52">
        <v>21.097999572753906</v>
      </c>
      <c r="D218" s="128">
        <f>Calculation!H218</f>
        <v>21.031999588012695</v>
      </c>
      <c r="E218" s="127">
        <f>Calculation!I218</f>
        <v>5.7471673640701597E-2</v>
      </c>
      <c r="F218" s="126" t="str">
        <f t="shared" ref="F218" si="71">IF(E218&gt;0.4,"Delete the Outlier","")</f>
        <v/>
      </c>
    </row>
    <row r="219" spans="1:6" ht="15" customHeight="1" x14ac:dyDescent="0.25">
      <c r="A219" s="6" t="s">
        <v>307</v>
      </c>
      <c r="B219" s="52">
        <v>20.993000030517578</v>
      </c>
      <c r="D219" s="128"/>
      <c r="E219" s="127"/>
      <c r="F219" s="126"/>
    </row>
    <row r="220" spans="1:6" ht="15" customHeight="1" x14ac:dyDescent="0.25">
      <c r="A220" s="6" t="s">
        <v>308</v>
      </c>
      <c r="B220" s="52">
        <v>21.004999160766602</v>
      </c>
      <c r="D220" s="128"/>
      <c r="E220" s="127"/>
      <c r="F220" s="126"/>
    </row>
    <row r="221" spans="1:6" ht="15" customHeight="1" x14ac:dyDescent="0.25">
      <c r="A221" s="6" t="s">
        <v>309</v>
      </c>
      <c r="B221" s="52">
        <v>21.302000045776367</v>
      </c>
      <c r="D221" s="128">
        <f>Calculation!H221</f>
        <v>21.275999704996746</v>
      </c>
      <c r="E221" s="127">
        <f>Calculation!I221</f>
        <v>2.7055934474581711E-2</v>
      </c>
      <c r="F221" s="126" t="str">
        <f t="shared" ref="F221" si="72">IF(E221&gt;0.4,"Delete the Outlier","")</f>
        <v/>
      </c>
    </row>
    <row r="222" spans="1:6" ht="15" customHeight="1" x14ac:dyDescent="0.25">
      <c r="A222" s="6" t="s">
        <v>310</v>
      </c>
      <c r="B222" s="52">
        <v>21.277999877929688</v>
      </c>
      <c r="D222" s="128"/>
      <c r="E222" s="127"/>
      <c r="F222" s="126"/>
    </row>
    <row r="223" spans="1:6" ht="15" customHeight="1" x14ac:dyDescent="0.25">
      <c r="A223" s="6" t="s">
        <v>311</v>
      </c>
      <c r="B223" s="52">
        <v>21.24799919128418</v>
      </c>
      <c r="D223" s="128"/>
      <c r="E223" s="127"/>
      <c r="F223" s="126"/>
    </row>
    <row r="224" spans="1:6" ht="15" customHeight="1" x14ac:dyDescent="0.25">
      <c r="A224" s="6" t="s">
        <v>312</v>
      </c>
      <c r="B224" s="52">
        <v>17.583999633789063</v>
      </c>
      <c r="D224" s="128">
        <f>Calculation!H224</f>
        <v>17.539666493733723</v>
      </c>
      <c r="E224" s="127">
        <f>Calculation!I224</f>
        <v>3.9323096962696952E-2</v>
      </c>
      <c r="F224" s="126" t="str">
        <f t="shared" ref="F224" si="73">IF(E224&gt;0.4,"Delete the Outlier","")</f>
        <v/>
      </c>
    </row>
    <row r="225" spans="1:6" ht="15" customHeight="1" x14ac:dyDescent="0.25">
      <c r="A225" s="6" t="s">
        <v>313</v>
      </c>
      <c r="B225" s="52">
        <v>17.525999069213867</v>
      </c>
      <c r="D225" s="128"/>
      <c r="E225" s="127"/>
      <c r="F225" s="126"/>
    </row>
    <row r="226" spans="1:6" ht="15" customHeight="1" x14ac:dyDescent="0.25">
      <c r="A226" s="6" t="s">
        <v>314</v>
      </c>
      <c r="B226" s="52">
        <v>17.509000778198242</v>
      </c>
      <c r="D226" s="128"/>
      <c r="E226" s="127"/>
      <c r="F226" s="126"/>
    </row>
    <row r="227" spans="1:6" ht="15" customHeight="1" x14ac:dyDescent="0.25">
      <c r="A227" s="6" t="s">
        <v>315</v>
      </c>
      <c r="B227" s="52">
        <v>18.892000198364258</v>
      </c>
      <c r="D227" s="128">
        <f>Calculation!H227</f>
        <v>18.857333501180012</v>
      </c>
      <c r="E227" s="127">
        <f>Calculation!I227</f>
        <v>4.3154877298762544E-2</v>
      </c>
      <c r="F227" s="126" t="str">
        <f t="shared" ref="F227" si="74">IF(E227&gt;0.4,"Delete the Outlier","")</f>
        <v/>
      </c>
    </row>
    <row r="228" spans="1:6" ht="15" customHeight="1" x14ac:dyDescent="0.25">
      <c r="A228" s="6" t="s">
        <v>316</v>
      </c>
      <c r="B228" s="52">
        <v>18.871000289916992</v>
      </c>
      <c r="D228" s="128"/>
      <c r="E228" s="127"/>
      <c r="F228" s="126"/>
    </row>
    <row r="229" spans="1:6" ht="15" customHeight="1" x14ac:dyDescent="0.25">
      <c r="A229" s="6" t="s">
        <v>317</v>
      </c>
      <c r="B229" s="52">
        <v>18.809000015258789</v>
      </c>
      <c r="D229" s="128"/>
      <c r="E229" s="127"/>
      <c r="F229" s="126"/>
    </row>
    <row r="230" spans="1:6" ht="15" customHeight="1" x14ac:dyDescent="0.25">
      <c r="A230" s="6" t="s">
        <v>318</v>
      </c>
      <c r="B230" s="52">
        <v>23.975000381469727</v>
      </c>
      <c r="D230" s="128">
        <f>Calculation!H230</f>
        <v>24.001667022705078</v>
      </c>
      <c r="E230" s="127">
        <f>Calculation!I230</f>
        <v>7.4661545657408915E-2</v>
      </c>
      <c r="F230" s="126" t="str">
        <f t="shared" ref="F230" si="75">IF(E230&gt;0.4,"Delete the Outlier","")</f>
        <v/>
      </c>
    </row>
    <row r="231" spans="1:6" ht="15" customHeight="1" x14ac:dyDescent="0.25">
      <c r="A231" s="6" t="s">
        <v>319</v>
      </c>
      <c r="B231" s="52">
        <v>23.944000244140625</v>
      </c>
      <c r="D231" s="128"/>
      <c r="E231" s="127"/>
      <c r="F231" s="126"/>
    </row>
    <row r="232" spans="1:6" ht="15" customHeight="1" x14ac:dyDescent="0.25">
      <c r="A232" s="6" t="s">
        <v>320</v>
      </c>
      <c r="B232" s="52">
        <v>24.086000442504883</v>
      </c>
      <c r="D232" s="128"/>
      <c r="E232" s="127"/>
      <c r="F232" s="126"/>
    </row>
    <row r="233" spans="1:6" ht="15" customHeight="1" x14ac:dyDescent="0.25">
      <c r="A233" s="6" t="s">
        <v>321</v>
      </c>
      <c r="B233" s="52">
        <v>25.153999328613281</v>
      </c>
      <c r="D233" s="128">
        <f>Calculation!H233</f>
        <v>25.223666508992512</v>
      </c>
      <c r="E233" s="127">
        <f>Calculation!I233</f>
        <v>6.8530317184718872E-2</v>
      </c>
      <c r="F233" s="126" t="str">
        <f t="shared" ref="F233" si="76">IF(E233&gt;0.4,"Delete the Outlier","")</f>
        <v/>
      </c>
    </row>
    <row r="234" spans="1:6" ht="15" customHeight="1" x14ac:dyDescent="0.25">
      <c r="A234" s="6" t="s">
        <v>322</v>
      </c>
      <c r="B234" s="52">
        <v>25.291000366210938</v>
      </c>
      <c r="D234" s="128"/>
      <c r="E234" s="127"/>
      <c r="F234" s="126"/>
    </row>
    <row r="235" spans="1:6" ht="15" customHeight="1" x14ac:dyDescent="0.25">
      <c r="A235" s="6" t="s">
        <v>323</v>
      </c>
      <c r="B235" s="52">
        <v>25.22599983215332</v>
      </c>
      <c r="D235" s="128"/>
      <c r="E235" s="127"/>
      <c r="F235" s="126"/>
    </row>
    <row r="236" spans="1:6" ht="15" customHeight="1" x14ac:dyDescent="0.25">
      <c r="A236" s="6" t="s">
        <v>324</v>
      </c>
      <c r="B236" s="52">
        <v>20.003999710083008</v>
      </c>
      <c r="D236" s="128">
        <f>Calculation!H236</f>
        <v>20.086000442504883</v>
      </c>
      <c r="E236" s="127">
        <f>Calculation!I236</f>
        <v>7.1358879342712456E-2</v>
      </c>
      <c r="F236" s="126" t="str">
        <f t="shared" ref="F236" si="77">IF(E236&gt;0.4,"Delete the Outlier","")</f>
        <v/>
      </c>
    </row>
    <row r="237" spans="1:6" ht="15" customHeight="1" x14ac:dyDescent="0.25">
      <c r="A237" s="6" t="s">
        <v>325</v>
      </c>
      <c r="B237" s="52">
        <v>20.134000778198242</v>
      </c>
      <c r="D237" s="128"/>
      <c r="E237" s="127"/>
      <c r="F237" s="126"/>
    </row>
    <row r="238" spans="1:6" ht="15" customHeight="1" x14ac:dyDescent="0.25">
      <c r="A238" s="6" t="s">
        <v>326</v>
      </c>
      <c r="B238" s="52">
        <v>20.120000839233398</v>
      </c>
      <c r="D238" s="128"/>
      <c r="E238" s="127"/>
      <c r="F238" s="126"/>
    </row>
    <row r="239" spans="1:6" ht="15" customHeight="1" x14ac:dyDescent="0.25">
      <c r="A239" s="6" t="s">
        <v>327</v>
      </c>
      <c r="B239" s="52">
        <v>21.336000442504883</v>
      </c>
      <c r="D239" s="128">
        <f>Calculation!H239</f>
        <v>21.353333155314129</v>
      </c>
      <c r="E239" s="127">
        <f>Calculation!I239</f>
        <v>2.5813046212900891E-2</v>
      </c>
      <c r="F239" s="126" t="str">
        <f t="shared" ref="F239" si="78">IF(E239&gt;0.4,"Delete the Outlier","")</f>
        <v/>
      </c>
    </row>
    <row r="240" spans="1:6" ht="15" customHeight="1" x14ac:dyDescent="0.25">
      <c r="A240" s="6" t="s">
        <v>328</v>
      </c>
      <c r="B240" s="52">
        <v>21.382999420166016</v>
      </c>
      <c r="D240" s="128"/>
      <c r="E240" s="127"/>
      <c r="F240" s="126"/>
    </row>
    <row r="241" spans="1:6" ht="15" customHeight="1" x14ac:dyDescent="0.25">
      <c r="A241" s="6" t="s">
        <v>329</v>
      </c>
      <c r="B241" s="52">
        <v>21.340999603271484</v>
      </c>
      <c r="D241" s="128"/>
      <c r="E241" s="127"/>
      <c r="F241" s="126"/>
    </row>
    <row r="242" spans="1:6" ht="15" customHeight="1" x14ac:dyDescent="0.25">
      <c r="A242" s="6" t="s">
        <v>330</v>
      </c>
      <c r="B242" s="52">
        <v>21.302000045776367</v>
      </c>
      <c r="D242" s="128">
        <f>Calculation!H242</f>
        <v>21.275999704996746</v>
      </c>
      <c r="E242" s="127">
        <f>Calculation!I242</f>
        <v>2.7055934474581711E-2</v>
      </c>
      <c r="F242" s="126" t="str">
        <f t="shared" ref="F242" si="79">IF(E242&gt;0.4,"Delete the Outlier","")</f>
        <v/>
      </c>
    </row>
    <row r="243" spans="1:6" ht="15" customHeight="1" x14ac:dyDescent="0.25">
      <c r="A243" s="6" t="s">
        <v>331</v>
      </c>
      <c r="B243" s="52">
        <v>21.277999877929688</v>
      </c>
      <c r="D243" s="128"/>
      <c r="E243" s="127"/>
      <c r="F243" s="126"/>
    </row>
    <row r="244" spans="1:6" ht="15" customHeight="1" x14ac:dyDescent="0.25">
      <c r="A244" s="6" t="s">
        <v>332</v>
      </c>
      <c r="B244" s="52">
        <v>21.24799919128418</v>
      </c>
      <c r="D244" s="128"/>
      <c r="E244" s="127"/>
      <c r="F244" s="126"/>
    </row>
    <row r="245" spans="1:6" ht="15" customHeight="1" x14ac:dyDescent="0.25">
      <c r="A245" s="6" t="s">
        <v>333</v>
      </c>
      <c r="B245" s="52">
        <v>17.583999633789063</v>
      </c>
      <c r="D245" s="128">
        <f>Calculation!H245</f>
        <v>17.539666493733723</v>
      </c>
      <c r="E245" s="127">
        <f>Calculation!I245</f>
        <v>3.9323096962696952E-2</v>
      </c>
      <c r="F245" s="126" t="str">
        <f t="shared" ref="F245" si="80">IF(E245&gt;0.4,"Delete the Outlier","")</f>
        <v/>
      </c>
    </row>
    <row r="246" spans="1:6" ht="15" customHeight="1" x14ac:dyDescent="0.25">
      <c r="A246" s="6" t="s">
        <v>334</v>
      </c>
      <c r="B246" s="52">
        <v>17.525999069213867</v>
      </c>
      <c r="D246" s="128"/>
      <c r="E246" s="127"/>
      <c r="F246" s="126"/>
    </row>
    <row r="247" spans="1:6" ht="15" customHeight="1" x14ac:dyDescent="0.25">
      <c r="A247" s="6" t="s">
        <v>335</v>
      </c>
      <c r="B247" s="52">
        <v>17.509000778198242</v>
      </c>
      <c r="D247" s="128"/>
      <c r="E247" s="127"/>
      <c r="F247" s="126"/>
    </row>
    <row r="248" spans="1:6" ht="15" customHeight="1" x14ac:dyDescent="0.25">
      <c r="A248" s="6" t="s">
        <v>336</v>
      </c>
      <c r="B248" s="52">
        <v>18.892000198364258</v>
      </c>
      <c r="D248" s="128">
        <f>Calculation!H248</f>
        <v>18.857333501180012</v>
      </c>
      <c r="E248" s="127">
        <f>Calculation!I248</f>
        <v>4.3154877298762544E-2</v>
      </c>
      <c r="F248" s="126" t="str">
        <f t="shared" ref="F248" si="81">IF(E248&gt;0.4,"Delete the Outlier","")</f>
        <v/>
      </c>
    </row>
    <row r="249" spans="1:6" ht="15" customHeight="1" x14ac:dyDescent="0.25">
      <c r="A249" s="6" t="s">
        <v>337</v>
      </c>
      <c r="B249" s="52">
        <v>18.871000289916992</v>
      </c>
      <c r="D249" s="128"/>
      <c r="E249" s="127"/>
      <c r="F249" s="126"/>
    </row>
    <row r="250" spans="1:6" ht="15" customHeight="1" x14ac:dyDescent="0.25">
      <c r="A250" s="6" t="s">
        <v>338</v>
      </c>
      <c r="B250" s="52">
        <v>18.809000015258789</v>
      </c>
      <c r="D250" s="128"/>
      <c r="E250" s="127"/>
      <c r="F250" s="126"/>
    </row>
    <row r="251" spans="1:6" ht="15" customHeight="1" x14ac:dyDescent="0.25">
      <c r="A251" s="6" t="s">
        <v>339</v>
      </c>
      <c r="B251" s="52">
        <v>18.86400032043457</v>
      </c>
      <c r="D251" s="128">
        <f>Calculation!H251</f>
        <v>18.845000584920246</v>
      </c>
      <c r="E251" s="127">
        <f>Calculation!I251</f>
        <v>1.6822376627557031E-2</v>
      </c>
      <c r="F251" s="126" t="str">
        <f t="shared" ref="F251" si="82">IF(E251&gt;0.4,"Delete the Outlier","")</f>
        <v/>
      </c>
    </row>
    <row r="252" spans="1:6" ht="15" customHeight="1" x14ac:dyDescent="0.25">
      <c r="A252" s="6" t="s">
        <v>340</v>
      </c>
      <c r="B252" s="52">
        <v>18.832000732421875</v>
      </c>
      <c r="D252" s="128"/>
      <c r="E252" s="127"/>
      <c r="F252" s="126"/>
    </row>
    <row r="253" spans="1:6" ht="15" customHeight="1" x14ac:dyDescent="0.25">
      <c r="A253" s="6" t="s">
        <v>341</v>
      </c>
      <c r="B253" s="52">
        <v>18.839000701904297</v>
      </c>
      <c r="D253" s="128"/>
      <c r="E253" s="127"/>
      <c r="F253" s="126"/>
    </row>
    <row r="254" spans="1:6" ht="15" customHeight="1" x14ac:dyDescent="0.25">
      <c r="A254" s="6" t="s">
        <v>342</v>
      </c>
      <c r="B254" s="52">
        <v>25.153999328613281</v>
      </c>
      <c r="D254" s="128">
        <f>Calculation!H254</f>
        <v>25.223666508992512</v>
      </c>
      <c r="E254" s="127">
        <f>Calculation!I254</f>
        <v>6.8530317184718872E-2</v>
      </c>
      <c r="F254" s="126" t="str">
        <f t="shared" ref="F254" si="83">IF(E254&gt;0.4,"Delete the Outlier","")</f>
        <v/>
      </c>
    </row>
    <row r="255" spans="1:6" ht="15" customHeight="1" x14ac:dyDescent="0.25">
      <c r="A255" s="6" t="s">
        <v>343</v>
      </c>
      <c r="B255" s="52">
        <v>25.291000366210938</v>
      </c>
      <c r="D255" s="128"/>
      <c r="E255" s="127"/>
      <c r="F255" s="126"/>
    </row>
    <row r="256" spans="1:6" ht="15" customHeight="1" x14ac:dyDescent="0.25">
      <c r="A256" s="6" t="s">
        <v>344</v>
      </c>
      <c r="B256" s="52">
        <v>25.22599983215332</v>
      </c>
      <c r="D256" s="128"/>
      <c r="E256" s="127"/>
      <c r="F256" s="126"/>
    </row>
    <row r="257" spans="1:6" ht="15" customHeight="1" x14ac:dyDescent="0.25">
      <c r="A257" s="6" t="s">
        <v>345</v>
      </c>
      <c r="B257" s="52">
        <v>20.003999710083008</v>
      </c>
      <c r="D257" s="128">
        <f>Calculation!H257</f>
        <v>20.086000442504883</v>
      </c>
      <c r="E257" s="127">
        <f>Calculation!I257</f>
        <v>7.1358879342712456E-2</v>
      </c>
      <c r="F257" s="126" t="str">
        <f t="shared" ref="F257" si="84">IF(E257&gt;0.4,"Delete the Outlier","")</f>
        <v/>
      </c>
    </row>
    <row r="258" spans="1:6" ht="15" customHeight="1" x14ac:dyDescent="0.25">
      <c r="A258" s="6" t="s">
        <v>346</v>
      </c>
      <c r="B258" s="52">
        <v>20.134000778198242</v>
      </c>
      <c r="D258" s="128"/>
      <c r="E258" s="127"/>
      <c r="F258" s="126"/>
    </row>
    <row r="259" spans="1:6" ht="15" customHeight="1" x14ac:dyDescent="0.25">
      <c r="A259" s="6" t="s">
        <v>347</v>
      </c>
      <c r="B259" s="52">
        <v>20.120000839233398</v>
      </c>
      <c r="D259" s="128"/>
      <c r="E259" s="127"/>
      <c r="F259" s="126"/>
    </row>
    <row r="260" spans="1:6" ht="15" customHeight="1" x14ac:dyDescent="0.25">
      <c r="A260" s="6" t="s">
        <v>348</v>
      </c>
      <c r="B260" s="52">
        <v>21.336000442504883</v>
      </c>
      <c r="D260" s="128">
        <f>Calculation!H260</f>
        <v>21.353333155314129</v>
      </c>
      <c r="E260" s="127">
        <f>Calculation!I260</f>
        <v>2.5813046212900891E-2</v>
      </c>
      <c r="F260" s="126" t="str">
        <f t="shared" ref="F260" si="85">IF(E260&gt;0.4,"Delete the Outlier","")</f>
        <v/>
      </c>
    </row>
    <row r="261" spans="1:6" ht="15" customHeight="1" x14ac:dyDescent="0.25">
      <c r="A261" s="6" t="s">
        <v>349</v>
      </c>
      <c r="B261" s="52">
        <v>21.382999420166016</v>
      </c>
      <c r="D261" s="128"/>
      <c r="E261" s="127"/>
      <c r="F261" s="126"/>
    </row>
    <row r="262" spans="1:6" ht="15" customHeight="1" x14ac:dyDescent="0.25">
      <c r="A262" s="6" t="s">
        <v>350</v>
      </c>
      <c r="B262" s="52">
        <v>21.340999603271484</v>
      </c>
      <c r="D262" s="128"/>
      <c r="E262" s="127"/>
      <c r="F262" s="126"/>
    </row>
    <row r="263" spans="1:6" ht="15" customHeight="1" x14ac:dyDescent="0.25">
      <c r="A263" s="6" t="s">
        <v>351</v>
      </c>
      <c r="B263" s="52">
        <v>21.260000228881836</v>
      </c>
      <c r="D263" s="128">
        <f>Calculation!H263</f>
        <v>21.293000539143879</v>
      </c>
      <c r="E263" s="127">
        <f>Calculation!I263</f>
        <v>2.9816388851593292E-2</v>
      </c>
      <c r="F263" s="126" t="str">
        <f t="shared" ref="F263" si="86">IF(E263&gt;0.4,"Delete the Outlier","")</f>
        <v/>
      </c>
    </row>
    <row r="264" spans="1:6" ht="15" customHeight="1" x14ac:dyDescent="0.25">
      <c r="A264" s="6" t="s">
        <v>352</v>
      </c>
      <c r="B264" s="52">
        <v>21.301000595092773</v>
      </c>
      <c r="D264" s="128"/>
      <c r="E264" s="127"/>
      <c r="F264" s="126"/>
    </row>
    <row r="265" spans="1:6" ht="15" customHeight="1" x14ac:dyDescent="0.25">
      <c r="A265" s="6" t="s">
        <v>353</v>
      </c>
      <c r="B265" s="52">
        <v>21.318000793457031</v>
      </c>
      <c r="D265" s="128"/>
      <c r="E265" s="127"/>
      <c r="F265" s="126"/>
    </row>
    <row r="266" spans="1:6" ht="15" customHeight="1" x14ac:dyDescent="0.25">
      <c r="A266" s="6" t="s">
        <v>354</v>
      </c>
      <c r="B266" s="52">
        <v>17.583999633789063</v>
      </c>
      <c r="D266" s="128">
        <f>Calculation!H266</f>
        <v>17.539666493733723</v>
      </c>
      <c r="E266" s="127">
        <f>Calculation!I266</f>
        <v>3.9323096962696952E-2</v>
      </c>
      <c r="F266" s="126" t="str">
        <f t="shared" ref="F266" si="87">IF(E266&gt;0.4,"Delete the Outlier","")</f>
        <v/>
      </c>
    </row>
    <row r="267" spans="1:6" ht="15" customHeight="1" x14ac:dyDescent="0.25">
      <c r="A267" s="6" t="s">
        <v>355</v>
      </c>
      <c r="B267" s="52">
        <v>17.525999069213867</v>
      </c>
      <c r="D267" s="128"/>
      <c r="E267" s="127"/>
      <c r="F267" s="126"/>
    </row>
    <row r="268" spans="1:6" ht="15" customHeight="1" x14ac:dyDescent="0.25">
      <c r="A268" s="6" t="s">
        <v>356</v>
      </c>
      <c r="B268" s="52">
        <v>17.509000778198242</v>
      </c>
      <c r="D268" s="128"/>
      <c r="E268" s="127"/>
      <c r="F268" s="126"/>
    </row>
    <row r="269" spans="1:6" ht="15" customHeight="1" x14ac:dyDescent="0.25">
      <c r="A269" s="6" t="s">
        <v>357</v>
      </c>
      <c r="B269" s="52">
        <v>18.892000198364258</v>
      </c>
      <c r="D269" s="128">
        <f>Calculation!H269</f>
        <v>18.857333501180012</v>
      </c>
      <c r="E269" s="127">
        <f>Calculation!I269</f>
        <v>4.3154877298762544E-2</v>
      </c>
      <c r="F269" s="126" t="str">
        <f t="shared" ref="F269" si="88">IF(E269&gt;0.4,"Delete the Outlier","")</f>
        <v/>
      </c>
    </row>
    <row r="270" spans="1:6" ht="15" customHeight="1" x14ac:dyDescent="0.25">
      <c r="A270" s="6" t="s">
        <v>358</v>
      </c>
      <c r="B270" s="52">
        <v>18.871000289916992</v>
      </c>
      <c r="D270" s="128"/>
      <c r="E270" s="127"/>
      <c r="F270" s="126"/>
    </row>
    <row r="271" spans="1:6" ht="15" customHeight="1" x14ac:dyDescent="0.25">
      <c r="A271" s="6" t="s">
        <v>359</v>
      </c>
      <c r="B271" s="52">
        <v>18.809000015258789</v>
      </c>
      <c r="D271" s="128"/>
      <c r="E271" s="127"/>
      <c r="F271" s="126"/>
    </row>
    <row r="272" spans="1:6" ht="15" customHeight="1" x14ac:dyDescent="0.25">
      <c r="A272" s="6" t="s">
        <v>360</v>
      </c>
      <c r="B272" s="52">
        <v>18.86400032043457</v>
      </c>
      <c r="D272" s="128">
        <f>Calculation!H272</f>
        <v>18.845000584920246</v>
      </c>
      <c r="E272" s="127">
        <f>Calculation!I272</f>
        <v>1.6822376627557031E-2</v>
      </c>
      <c r="F272" s="126" t="str">
        <f t="shared" ref="F272" si="89">IF(E272&gt;0.4,"Delete the Outlier","")</f>
        <v/>
      </c>
    </row>
    <row r="273" spans="1:6" ht="15" customHeight="1" x14ac:dyDescent="0.25">
      <c r="A273" s="6" t="s">
        <v>361</v>
      </c>
      <c r="B273" s="52">
        <v>18.832000732421875</v>
      </c>
      <c r="D273" s="128"/>
      <c r="E273" s="127"/>
      <c r="F273" s="126"/>
    </row>
    <row r="274" spans="1:6" ht="15" customHeight="1" x14ac:dyDescent="0.25">
      <c r="A274" s="6" t="s">
        <v>362</v>
      </c>
      <c r="B274" s="52">
        <v>18.839000701904297</v>
      </c>
      <c r="D274" s="128"/>
      <c r="E274" s="127"/>
      <c r="F274" s="126"/>
    </row>
    <row r="275" spans="1:6" ht="15" customHeight="1" x14ac:dyDescent="0.25">
      <c r="A275" s="6" t="s">
        <v>363</v>
      </c>
      <c r="B275" s="52">
        <v>16.680000305175781</v>
      </c>
      <c r="D275" s="128">
        <f>Calculation!H275</f>
        <v>16.668333689371746</v>
      </c>
      <c r="E275" s="127">
        <f>Calculation!I275</f>
        <v>1.2582840128351725E-2</v>
      </c>
      <c r="F275" s="126" t="str">
        <f t="shared" ref="F275" si="90">IF(E275&gt;0.4,"Delete the Outlier","")</f>
        <v/>
      </c>
    </row>
    <row r="276" spans="1:6" ht="15" customHeight="1" x14ac:dyDescent="0.25">
      <c r="A276" s="6" t="s">
        <v>364</v>
      </c>
      <c r="B276" s="52">
        <v>16.670000076293945</v>
      </c>
      <c r="D276" s="128"/>
      <c r="E276" s="127"/>
      <c r="F276" s="126"/>
    </row>
    <row r="277" spans="1:6" ht="15" customHeight="1" x14ac:dyDescent="0.25">
      <c r="A277" s="6" t="s">
        <v>365</v>
      </c>
      <c r="B277" s="52">
        <v>16.655000686645508</v>
      </c>
      <c r="D277" s="128"/>
      <c r="E277" s="127"/>
      <c r="F277" s="126"/>
    </row>
    <row r="278" spans="1:6" ht="15" customHeight="1" x14ac:dyDescent="0.25">
      <c r="A278" s="6" t="s">
        <v>366</v>
      </c>
      <c r="B278" s="52">
        <v>20.003999710083008</v>
      </c>
      <c r="D278" s="128">
        <f>Calculation!H278</f>
        <v>20.086000442504883</v>
      </c>
      <c r="E278" s="127">
        <f>Calculation!I278</f>
        <v>7.1358879342712456E-2</v>
      </c>
      <c r="F278" s="126" t="str">
        <f t="shared" ref="F278" si="91">IF(E278&gt;0.4,"Delete the Outlier","")</f>
        <v/>
      </c>
    </row>
    <row r="279" spans="1:6" ht="15" customHeight="1" x14ac:dyDescent="0.25">
      <c r="A279" s="6" t="s">
        <v>367</v>
      </c>
      <c r="B279" s="52">
        <v>20.134000778198242</v>
      </c>
      <c r="D279" s="128"/>
      <c r="E279" s="127"/>
      <c r="F279" s="126"/>
    </row>
    <row r="280" spans="1:6" ht="15" customHeight="1" x14ac:dyDescent="0.25">
      <c r="A280" s="6" t="s">
        <v>368</v>
      </c>
      <c r="B280" s="52">
        <v>20.120000839233398</v>
      </c>
      <c r="D280" s="128"/>
      <c r="E280" s="127"/>
      <c r="F280" s="126"/>
    </row>
    <row r="281" spans="1:6" ht="15" customHeight="1" x14ac:dyDescent="0.25">
      <c r="A281" s="6" t="s">
        <v>369</v>
      </c>
      <c r="B281" s="52">
        <v>21.336000442504883</v>
      </c>
      <c r="D281" s="128">
        <f>Calculation!H281</f>
        <v>21.353333155314129</v>
      </c>
      <c r="E281" s="127">
        <f>Calculation!I281</f>
        <v>2.5813046212900891E-2</v>
      </c>
      <c r="F281" s="126" t="str">
        <f t="shared" ref="F281" si="92">IF(E281&gt;0.4,"Delete the Outlier","")</f>
        <v/>
      </c>
    </row>
    <row r="282" spans="1:6" ht="15" customHeight="1" x14ac:dyDescent="0.25">
      <c r="A282" s="6" t="s">
        <v>370</v>
      </c>
      <c r="B282" s="52">
        <v>21.382999420166016</v>
      </c>
      <c r="D282" s="128"/>
      <c r="E282" s="127"/>
      <c r="F282" s="126"/>
    </row>
    <row r="283" spans="1:6" ht="15" customHeight="1" x14ac:dyDescent="0.25">
      <c r="A283" s="6" t="s">
        <v>371</v>
      </c>
      <c r="B283" s="52">
        <v>21.340999603271484</v>
      </c>
      <c r="D283" s="128"/>
      <c r="E283" s="127"/>
      <c r="F283" s="126"/>
    </row>
    <row r="284" spans="1:6" ht="15" customHeight="1" x14ac:dyDescent="0.25">
      <c r="A284" s="6" t="s">
        <v>372</v>
      </c>
      <c r="B284" s="52">
        <v>21.260000228881836</v>
      </c>
      <c r="D284" s="128">
        <f>Calculation!H284</f>
        <v>21.293000539143879</v>
      </c>
      <c r="E284" s="127">
        <f>Calculation!I284</f>
        <v>2.9816388851593292E-2</v>
      </c>
      <c r="F284" s="126" t="str">
        <f t="shared" ref="F284" si="93">IF(E284&gt;0.4,"Delete the Outlier","")</f>
        <v/>
      </c>
    </row>
    <row r="285" spans="1:6" ht="15" customHeight="1" x14ac:dyDescent="0.25">
      <c r="A285" s="6" t="s">
        <v>373</v>
      </c>
      <c r="B285" s="52">
        <v>21.301000595092773</v>
      </c>
      <c r="D285" s="128"/>
      <c r="E285" s="127"/>
      <c r="F285" s="126"/>
    </row>
    <row r="286" spans="1:6" ht="15" customHeight="1" x14ac:dyDescent="0.25">
      <c r="A286" s="6" t="s">
        <v>374</v>
      </c>
      <c r="B286" s="52">
        <v>21.318000793457031</v>
      </c>
      <c r="D286" s="128"/>
      <c r="E286" s="127"/>
      <c r="F286" s="126"/>
    </row>
    <row r="287" spans="1:6" ht="15" customHeight="1" x14ac:dyDescent="0.25">
      <c r="A287" s="6" t="s">
        <v>375</v>
      </c>
      <c r="B287" s="52">
        <v>17.135000228881836</v>
      </c>
      <c r="D287" s="128">
        <f>Calculation!H287</f>
        <v>17.142666498819988</v>
      </c>
      <c r="E287" s="127">
        <f>Calculation!I287</f>
        <v>1.8717000314985938E-2</v>
      </c>
      <c r="F287" s="126" t="str">
        <f t="shared" ref="F287" si="94">IF(E287&gt;0.4,"Delete the Outlier","")</f>
        <v/>
      </c>
    </row>
    <row r="288" spans="1:6" ht="15" customHeight="1" x14ac:dyDescent="0.25">
      <c r="A288" s="6" t="s">
        <v>376</v>
      </c>
      <c r="B288" s="52">
        <v>17.128999710083008</v>
      </c>
      <c r="D288" s="128"/>
      <c r="E288" s="127"/>
      <c r="F288" s="126"/>
    </row>
    <row r="289" spans="1:6" ht="15" customHeight="1" x14ac:dyDescent="0.25">
      <c r="A289" s="6" t="s">
        <v>377</v>
      </c>
      <c r="B289" s="52">
        <v>17.163999557495117</v>
      </c>
      <c r="D289" s="128"/>
      <c r="E289" s="127"/>
      <c r="F289" s="126"/>
    </row>
    <row r="290" spans="1:6" ht="15" customHeight="1" x14ac:dyDescent="0.25">
      <c r="A290" s="6" t="s">
        <v>378</v>
      </c>
      <c r="B290" s="52">
        <v>18.892000198364258</v>
      </c>
      <c r="D290" s="128">
        <f>Calculation!H290</f>
        <v>18.857333501180012</v>
      </c>
      <c r="E290" s="127">
        <f>Calculation!I290</f>
        <v>4.3154877298762544E-2</v>
      </c>
      <c r="F290" s="126" t="str">
        <f t="shared" ref="F290" si="95">IF(E290&gt;0.4,"Delete the Outlier","")</f>
        <v/>
      </c>
    </row>
    <row r="291" spans="1:6" ht="15" customHeight="1" x14ac:dyDescent="0.25">
      <c r="A291" s="6" t="s">
        <v>379</v>
      </c>
      <c r="B291" s="52">
        <v>18.871000289916992</v>
      </c>
      <c r="D291" s="128"/>
      <c r="E291" s="127"/>
      <c r="F291" s="126"/>
    </row>
    <row r="292" spans="1:6" ht="15" customHeight="1" x14ac:dyDescent="0.25">
      <c r="A292" s="6" t="s">
        <v>380</v>
      </c>
      <c r="B292" s="52">
        <v>18.809000015258789</v>
      </c>
      <c r="D292" s="128"/>
      <c r="E292" s="127"/>
      <c r="F292" s="126"/>
    </row>
    <row r="293" spans="1:6" ht="15" customHeight="1" x14ac:dyDescent="0.25">
      <c r="A293" s="6" t="s">
        <v>381</v>
      </c>
      <c r="B293" s="52">
        <v>18.86400032043457</v>
      </c>
      <c r="D293" s="128">
        <f>Calculation!H293</f>
        <v>18.845000584920246</v>
      </c>
      <c r="E293" s="127">
        <f>Calculation!I293</f>
        <v>1.6822376627557031E-2</v>
      </c>
      <c r="F293" s="126" t="str">
        <f t="shared" ref="F293" si="96">IF(E293&gt;0.4,"Delete the Outlier","")</f>
        <v/>
      </c>
    </row>
    <row r="294" spans="1:6" ht="15" customHeight="1" x14ac:dyDescent="0.25">
      <c r="A294" s="6" t="s">
        <v>382</v>
      </c>
      <c r="B294" s="52">
        <v>18.832000732421875</v>
      </c>
      <c r="D294" s="128"/>
      <c r="E294" s="127"/>
      <c r="F294" s="126"/>
    </row>
    <row r="295" spans="1:6" ht="15" customHeight="1" x14ac:dyDescent="0.25">
      <c r="A295" s="6" t="s">
        <v>383</v>
      </c>
      <c r="B295" s="52">
        <v>18.839000701904297</v>
      </c>
      <c r="D295" s="128"/>
      <c r="E295" s="127"/>
      <c r="F295" s="126"/>
    </row>
    <row r="296" spans="1:6" ht="15" customHeight="1" x14ac:dyDescent="0.25">
      <c r="A296" s="6" t="s">
        <v>384</v>
      </c>
      <c r="B296" s="52">
        <v>16.680000305175781</v>
      </c>
      <c r="D296" s="128">
        <f>Calculation!H296</f>
        <v>16.668333689371746</v>
      </c>
      <c r="E296" s="127">
        <f>Calculation!I296</f>
        <v>1.2582840128351725E-2</v>
      </c>
      <c r="F296" s="126" t="str">
        <f t="shared" ref="F296" si="97">IF(E296&gt;0.4,"Delete the Outlier","")</f>
        <v/>
      </c>
    </row>
    <row r="297" spans="1:6" ht="15" customHeight="1" x14ac:dyDescent="0.25">
      <c r="A297" s="6" t="s">
        <v>385</v>
      </c>
      <c r="B297" s="52">
        <v>16.670000076293945</v>
      </c>
      <c r="D297" s="128"/>
      <c r="E297" s="127"/>
      <c r="F297" s="126"/>
    </row>
    <row r="298" spans="1:6" ht="15" customHeight="1" x14ac:dyDescent="0.25">
      <c r="A298" s="6" t="s">
        <v>386</v>
      </c>
      <c r="B298" s="52">
        <v>16.655000686645508</v>
      </c>
      <c r="D298" s="128"/>
      <c r="E298" s="127"/>
      <c r="F298" s="126"/>
    </row>
    <row r="299" spans="1:6" ht="15" customHeight="1" x14ac:dyDescent="0.25">
      <c r="A299" s="6" t="s">
        <v>387</v>
      </c>
      <c r="B299" s="52">
        <v>23.327999114990234</v>
      </c>
      <c r="D299" s="128">
        <f>Calculation!H299</f>
        <v>23.350999196370442</v>
      </c>
      <c r="E299" s="127">
        <f>Calculation!I299</f>
        <v>3.9837309528739741E-2</v>
      </c>
      <c r="F299" s="126" t="str">
        <f t="shared" ref="F299" si="98">IF(E299&gt;0.4,"Delete the Outlier","")</f>
        <v/>
      </c>
    </row>
    <row r="300" spans="1:6" ht="15" customHeight="1" x14ac:dyDescent="0.25">
      <c r="A300" s="6" t="s">
        <v>388</v>
      </c>
      <c r="B300" s="52">
        <v>23.396999359130859</v>
      </c>
      <c r="D300" s="128"/>
      <c r="E300" s="127"/>
      <c r="F300" s="126"/>
    </row>
    <row r="301" spans="1:6" ht="15" customHeight="1" x14ac:dyDescent="0.25">
      <c r="A301" s="6" t="s">
        <v>389</v>
      </c>
      <c r="B301" s="52">
        <v>23.327999114990234</v>
      </c>
      <c r="D301" s="128"/>
      <c r="E301" s="127"/>
      <c r="F301" s="126"/>
    </row>
    <row r="302" spans="1:6" ht="15" customHeight="1" x14ac:dyDescent="0.25">
      <c r="A302" s="6" t="s">
        <v>390</v>
      </c>
      <c r="B302" s="52">
        <v>21.336000442504883</v>
      </c>
      <c r="D302" s="128">
        <f>Calculation!H302</f>
        <v>21.353333155314129</v>
      </c>
      <c r="E302" s="127">
        <f>Calculation!I302</f>
        <v>2.5813046212900891E-2</v>
      </c>
      <c r="F302" s="126" t="str">
        <f t="shared" ref="F302" si="99">IF(E302&gt;0.4,"Delete the Outlier","")</f>
        <v/>
      </c>
    </row>
    <row r="303" spans="1:6" ht="15" customHeight="1" x14ac:dyDescent="0.25">
      <c r="A303" s="6" t="s">
        <v>391</v>
      </c>
      <c r="B303" s="52">
        <v>21.382999420166016</v>
      </c>
      <c r="D303" s="128"/>
      <c r="E303" s="127"/>
      <c r="F303" s="126"/>
    </row>
    <row r="304" spans="1:6" ht="15" customHeight="1" x14ac:dyDescent="0.25">
      <c r="A304" s="6" t="s">
        <v>392</v>
      </c>
      <c r="B304" s="52">
        <v>21.340999603271484</v>
      </c>
      <c r="D304" s="128"/>
      <c r="E304" s="127"/>
      <c r="F304" s="126"/>
    </row>
    <row r="305" spans="1:6" ht="15" customHeight="1" x14ac:dyDescent="0.25">
      <c r="A305" s="6" t="s">
        <v>393</v>
      </c>
      <c r="B305" s="52">
        <v>21.260000228881836</v>
      </c>
      <c r="D305" s="128">
        <f>Calculation!H305</f>
        <v>21.293000539143879</v>
      </c>
      <c r="E305" s="127">
        <f>Calculation!I305</f>
        <v>2.9816388851593292E-2</v>
      </c>
      <c r="F305" s="126" t="str">
        <f t="shared" ref="F305" si="100">IF(E305&gt;0.4,"Delete the Outlier","")</f>
        <v/>
      </c>
    </row>
    <row r="306" spans="1:6" ht="15" customHeight="1" x14ac:dyDescent="0.25">
      <c r="A306" s="6" t="s">
        <v>394</v>
      </c>
      <c r="B306" s="52">
        <v>21.301000595092773</v>
      </c>
      <c r="D306" s="128"/>
      <c r="E306" s="127"/>
      <c r="F306" s="126"/>
    </row>
    <row r="307" spans="1:6" ht="15" customHeight="1" x14ac:dyDescent="0.25">
      <c r="A307" s="6" t="s">
        <v>395</v>
      </c>
      <c r="B307" s="52">
        <v>21.318000793457031</v>
      </c>
      <c r="D307" s="128"/>
      <c r="E307" s="127"/>
      <c r="F307" s="126"/>
    </row>
    <row r="308" spans="1:6" ht="15" customHeight="1" x14ac:dyDescent="0.25">
      <c r="A308" s="6" t="s">
        <v>396</v>
      </c>
      <c r="B308" s="52">
        <v>17.135000228881836</v>
      </c>
      <c r="D308" s="128">
        <f>Calculation!H308</f>
        <v>17.142666498819988</v>
      </c>
      <c r="E308" s="127">
        <f>Calculation!I308</f>
        <v>1.8717000314985938E-2</v>
      </c>
      <c r="F308" s="126" t="str">
        <f t="shared" ref="F308" si="101">IF(E308&gt;0.4,"Delete the Outlier","")</f>
        <v/>
      </c>
    </row>
    <row r="309" spans="1:6" ht="15" customHeight="1" x14ac:dyDescent="0.25">
      <c r="A309" s="6" t="s">
        <v>397</v>
      </c>
      <c r="B309" s="52">
        <v>17.128999710083008</v>
      </c>
      <c r="D309" s="128"/>
      <c r="E309" s="127"/>
      <c r="F309" s="126"/>
    </row>
    <row r="310" spans="1:6" ht="15" customHeight="1" x14ac:dyDescent="0.25">
      <c r="A310" s="6" t="s">
        <v>398</v>
      </c>
      <c r="B310" s="52">
        <v>17.163999557495117</v>
      </c>
      <c r="D310" s="128"/>
      <c r="E310" s="127"/>
      <c r="F310" s="126"/>
    </row>
    <row r="311" spans="1:6" ht="15" customHeight="1" x14ac:dyDescent="0.25">
      <c r="A311" s="6" t="s">
        <v>399</v>
      </c>
      <c r="B311" s="52">
        <v>30.211999893188477</v>
      </c>
      <c r="D311" s="128">
        <f>Calculation!H311</f>
        <v>29.974667231241863</v>
      </c>
      <c r="E311" s="127">
        <f>Calculation!I311</f>
        <v>0.20565527927275382</v>
      </c>
      <c r="F311" s="126" t="str">
        <f t="shared" ref="F311" si="102">IF(E311&gt;0.4,"Delete the Outlier","")</f>
        <v/>
      </c>
    </row>
    <row r="312" spans="1:6" ht="15" customHeight="1" x14ac:dyDescent="0.25">
      <c r="A312" s="6" t="s">
        <v>400</v>
      </c>
      <c r="B312" s="52">
        <v>29.863000869750977</v>
      </c>
      <c r="D312" s="128"/>
      <c r="E312" s="127"/>
      <c r="F312" s="126"/>
    </row>
    <row r="313" spans="1:6" ht="15" customHeight="1" x14ac:dyDescent="0.25">
      <c r="A313" s="6" t="s">
        <v>401</v>
      </c>
      <c r="B313" s="52">
        <v>29.849000930786133</v>
      </c>
      <c r="D313" s="128"/>
      <c r="E313" s="127"/>
      <c r="F313" s="126"/>
    </row>
    <row r="314" spans="1:6" ht="15" customHeight="1" x14ac:dyDescent="0.25">
      <c r="A314" s="6" t="s">
        <v>402</v>
      </c>
      <c r="B314" s="52">
        <v>18.86400032043457</v>
      </c>
      <c r="D314" s="128">
        <f>Calculation!H314</f>
        <v>18.845000584920246</v>
      </c>
      <c r="E314" s="127">
        <f>Calculation!I314</f>
        <v>1.6822376627557031E-2</v>
      </c>
      <c r="F314" s="126" t="str">
        <f t="shared" ref="F314" si="103">IF(E314&gt;0.4,"Delete the Outlier","")</f>
        <v/>
      </c>
    </row>
    <row r="315" spans="1:6" ht="15" customHeight="1" x14ac:dyDescent="0.25">
      <c r="A315" s="6" t="s">
        <v>403</v>
      </c>
      <c r="B315" s="52">
        <v>18.832000732421875</v>
      </c>
      <c r="D315" s="128"/>
      <c r="E315" s="127"/>
      <c r="F315" s="126"/>
    </row>
    <row r="316" spans="1:6" ht="15" customHeight="1" x14ac:dyDescent="0.25">
      <c r="A316" s="6" t="s">
        <v>404</v>
      </c>
      <c r="B316" s="52">
        <v>18.839000701904297</v>
      </c>
      <c r="D316" s="128"/>
      <c r="E316" s="127"/>
      <c r="F316" s="126"/>
    </row>
    <row r="317" spans="1:6" ht="15" customHeight="1" x14ac:dyDescent="0.25">
      <c r="A317" s="6" t="s">
        <v>405</v>
      </c>
      <c r="B317" s="52">
        <v>16.680000305175781</v>
      </c>
      <c r="D317" s="128">
        <f>Calculation!H317</f>
        <v>16.668333689371746</v>
      </c>
      <c r="E317" s="127">
        <f>Calculation!I317</f>
        <v>1.2582840128351725E-2</v>
      </c>
      <c r="F317" s="126" t="str">
        <f t="shared" ref="F317" si="104">IF(E317&gt;0.4,"Delete the Outlier","")</f>
        <v/>
      </c>
    </row>
    <row r="318" spans="1:6" ht="15" customHeight="1" x14ac:dyDescent="0.25">
      <c r="A318" s="6" t="s">
        <v>406</v>
      </c>
      <c r="B318" s="52">
        <v>16.670000076293945</v>
      </c>
      <c r="D318" s="128"/>
      <c r="E318" s="127"/>
      <c r="F318" s="126"/>
    </row>
    <row r="319" spans="1:6" ht="15" customHeight="1" x14ac:dyDescent="0.25">
      <c r="A319" s="6" t="s">
        <v>407</v>
      </c>
      <c r="B319" s="52">
        <v>16.655000686645508</v>
      </c>
      <c r="D319" s="128"/>
      <c r="E319" s="127"/>
      <c r="F319" s="126"/>
    </row>
    <row r="320" spans="1:6" ht="15" customHeight="1" x14ac:dyDescent="0.25">
      <c r="A320" s="6" t="s">
        <v>408</v>
      </c>
      <c r="B320" s="52">
        <v>23.327999114990234</v>
      </c>
      <c r="D320" s="128">
        <f>Calculation!H320</f>
        <v>23.350999196370442</v>
      </c>
      <c r="E320" s="127">
        <f>Calculation!I320</f>
        <v>3.9837309528739741E-2</v>
      </c>
      <c r="F320" s="126" t="str">
        <f t="shared" ref="F320" si="105">IF(E320&gt;0.4,"Delete the Outlier","")</f>
        <v/>
      </c>
    </row>
    <row r="321" spans="1:6" ht="15" customHeight="1" x14ac:dyDescent="0.25">
      <c r="A321" s="6" t="s">
        <v>409</v>
      </c>
      <c r="B321" s="52">
        <v>23.396999359130859</v>
      </c>
      <c r="D321" s="128"/>
      <c r="E321" s="127"/>
      <c r="F321" s="126"/>
    </row>
    <row r="322" spans="1:6" ht="15" customHeight="1" x14ac:dyDescent="0.25">
      <c r="A322" s="6" t="s">
        <v>410</v>
      </c>
      <c r="B322" s="52">
        <v>23.327999114990234</v>
      </c>
      <c r="D322" s="128"/>
      <c r="E322" s="127"/>
      <c r="F322" s="126"/>
    </row>
    <row r="323" spans="1:6" ht="15" customHeight="1" x14ac:dyDescent="0.25">
      <c r="A323" s="6" t="s">
        <v>411</v>
      </c>
      <c r="B323" s="52">
        <v>19.319000244140625</v>
      </c>
      <c r="D323" s="128">
        <f>Calculation!H323</f>
        <v>19.319333394368488</v>
      </c>
      <c r="E323" s="127">
        <f>Calculation!I323</f>
        <v>1.2504091965198808E-2</v>
      </c>
      <c r="F323" s="126" t="str">
        <f t="shared" ref="F323" si="106">IF(E323&gt;0.4,"Delete the Outlier","")</f>
        <v/>
      </c>
    </row>
    <row r="324" spans="1:6" ht="15" customHeight="1" x14ac:dyDescent="0.25">
      <c r="A324" s="6" t="s">
        <v>412</v>
      </c>
      <c r="B324" s="52">
        <v>19.332000732421875</v>
      </c>
      <c r="D324" s="128"/>
      <c r="E324" s="127"/>
      <c r="F324" s="126"/>
    </row>
    <row r="325" spans="1:6" ht="15" customHeight="1" x14ac:dyDescent="0.25">
      <c r="A325" s="6" t="s">
        <v>413</v>
      </c>
      <c r="B325" s="52">
        <v>19.306999206542969</v>
      </c>
      <c r="D325" s="128"/>
      <c r="E325" s="127"/>
      <c r="F325" s="126"/>
    </row>
    <row r="326" spans="1:6" ht="15" customHeight="1" x14ac:dyDescent="0.25">
      <c r="A326" s="6" t="s">
        <v>414</v>
      </c>
      <c r="B326" s="52">
        <v>21.260000228881836</v>
      </c>
      <c r="D326" s="128">
        <f>Calculation!H326</f>
        <v>21.293000539143879</v>
      </c>
      <c r="E326" s="127">
        <f>Calculation!I326</f>
        <v>2.9816388851593292E-2</v>
      </c>
      <c r="F326" s="126" t="str">
        <f t="shared" ref="F326" si="107">IF(E326&gt;0.4,"Delete the Outlier","")</f>
        <v/>
      </c>
    </row>
    <row r="327" spans="1:6" ht="15" customHeight="1" x14ac:dyDescent="0.25">
      <c r="A327" s="6" t="s">
        <v>415</v>
      </c>
      <c r="B327" s="52">
        <v>21.301000595092773</v>
      </c>
      <c r="D327" s="128"/>
      <c r="E327" s="127"/>
      <c r="F327" s="126"/>
    </row>
    <row r="328" spans="1:6" ht="15" customHeight="1" x14ac:dyDescent="0.25">
      <c r="A328" s="6" t="s">
        <v>416</v>
      </c>
      <c r="B328" s="52">
        <v>21.318000793457031</v>
      </c>
      <c r="D328" s="128"/>
      <c r="E328" s="127"/>
      <c r="F328" s="126"/>
    </row>
    <row r="329" spans="1:6" ht="15" customHeight="1" x14ac:dyDescent="0.25">
      <c r="A329" s="6" t="s">
        <v>417</v>
      </c>
      <c r="B329" s="52">
        <v>17.135000228881836</v>
      </c>
      <c r="D329" s="128">
        <f>Calculation!H329</f>
        <v>17.142666498819988</v>
      </c>
      <c r="E329" s="127">
        <f>Calculation!I329</f>
        <v>1.8717000314985938E-2</v>
      </c>
      <c r="F329" s="126" t="str">
        <f t="shared" ref="F329" si="108">IF(E329&gt;0.4,"Delete the Outlier","")</f>
        <v/>
      </c>
    </row>
    <row r="330" spans="1:6" ht="15" customHeight="1" x14ac:dyDescent="0.25">
      <c r="A330" s="6" t="s">
        <v>418</v>
      </c>
      <c r="B330" s="52">
        <v>17.128999710083008</v>
      </c>
      <c r="D330" s="128"/>
      <c r="E330" s="127"/>
      <c r="F330" s="126"/>
    </row>
    <row r="331" spans="1:6" ht="15" customHeight="1" x14ac:dyDescent="0.25">
      <c r="A331" s="6" t="s">
        <v>419</v>
      </c>
      <c r="B331" s="52">
        <v>17.163999557495117</v>
      </c>
      <c r="D331" s="128"/>
      <c r="E331" s="127"/>
      <c r="F331" s="126"/>
    </row>
    <row r="332" spans="1:6" ht="15" customHeight="1" x14ac:dyDescent="0.25">
      <c r="A332" s="6" t="s">
        <v>420</v>
      </c>
      <c r="B332" s="52">
        <v>30.211999893188477</v>
      </c>
      <c r="D332" s="128">
        <f>Calculation!H332</f>
        <v>29.974667231241863</v>
      </c>
      <c r="E332" s="127">
        <f>Calculation!I332</f>
        <v>0.20565527927275382</v>
      </c>
      <c r="F332" s="126" t="str">
        <f t="shared" ref="F332" si="109">IF(E332&gt;0.4,"Delete the Outlier","")</f>
        <v/>
      </c>
    </row>
    <row r="333" spans="1:6" ht="15" customHeight="1" x14ac:dyDescent="0.25">
      <c r="A333" s="6" t="s">
        <v>421</v>
      </c>
      <c r="B333" s="52">
        <v>29.863000869750977</v>
      </c>
      <c r="D333" s="128"/>
      <c r="E333" s="127"/>
      <c r="F333" s="126"/>
    </row>
    <row r="334" spans="1:6" ht="15" customHeight="1" x14ac:dyDescent="0.25">
      <c r="A334" s="6" t="s">
        <v>422</v>
      </c>
      <c r="B334" s="52">
        <v>29.849000930786133</v>
      </c>
      <c r="D334" s="128"/>
      <c r="E334" s="127"/>
      <c r="F334" s="126"/>
    </row>
    <row r="335" spans="1:6" ht="15" customHeight="1" x14ac:dyDescent="0.25">
      <c r="A335" s="6" t="s">
        <v>423</v>
      </c>
      <c r="B335" s="52">
        <v>22.250999450683594</v>
      </c>
      <c r="D335" s="128">
        <f>Calculation!H335</f>
        <v>22.245333353678387</v>
      </c>
      <c r="E335" s="127">
        <f>Calculation!I335</f>
        <v>5.5073734236591046E-3</v>
      </c>
      <c r="F335" s="126" t="str">
        <f t="shared" ref="F335" si="110">IF(E335&gt;0.4,"Delete the Outlier","")</f>
        <v/>
      </c>
    </row>
    <row r="336" spans="1:6" ht="15" customHeight="1" x14ac:dyDescent="0.25">
      <c r="A336" s="6" t="s">
        <v>424</v>
      </c>
      <c r="B336" s="52">
        <v>22.239999771118164</v>
      </c>
      <c r="D336" s="128"/>
      <c r="E336" s="127"/>
      <c r="F336" s="126"/>
    </row>
    <row r="337" spans="1:6" ht="15" customHeight="1" x14ac:dyDescent="0.25">
      <c r="A337" s="6" t="s">
        <v>425</v>
      </c>
      <c r="B337" s="52">
        <v>22.245000839233398</v>
      </c>
      <c r="D337" s="128"/>
      <c r="E337" s="127"/>
      <c r="F337" s="126"/>
    </row>
    <row r="338" spans="1:6" ht="15" customHeight="1" x14ac:dyDescent="0.25">
      <c r="A338" s="6" t="s">
        <v>426</v>
      </c>
      <c r="B338" s="52">
        <v>16.680000305175781</v>
      </c>
      <c r="D338" s="128">
        <f>Calculation!H338</f>
        <v>16.668333689371746</v>
      </c>
      <c r="E338" s="127">
        <f>Calculation!I338</f>
        <v>1.2582840128351725E-2</v>
      </c>
      <c r="F338" s="126" t="str">
        <f t="shared" ref="F338" si="111">IF(E338&gt;0.4,"Delete the Outlier","")</f>
        <v/>
      </c>
    </row>
    <row r="339" spans="1:6" ht="15" customHeight="1" x14ac:dyDescent="0.25">
      <c r="A339" s="6" t="s">
        <v>427</v>
      </c>
      <c r="B339" s="52">
        <v>16.670000076293945</v>
      </c>
      <c r="D339" s="128"/>
      <c r="E339" s="127"/>
      <c r="F339" s="126"/>
    </row>
    <row r="340" spans="1:6" ht="15" customHeight="1" x14ac:dyDescent="0.25">
      <c r="A340" s="6" t="s">
        <v>428</v>
      </c>
      <c r="B340" s="52">
        <v>16.655000686645508</v>
      </c>
      <c r="D340" s="128"/>
      <c r="E340" s="127"/>
      <c r="F340" s="126"/>
    </row>
    <row r="341" spans="1:6" ht="15" customHeight="1" x14ac:dyDescent="0.25">
      <c r="A341" s="6" t="s">
        <v>429</v>
      </c>
      <c r="B341" s="52">
        <v>23.327999114990234</v>
      </c>
      <c r="D341" s="128">
        <f>Calculation!H341</f>
        <v>23.350999196370442</v>
      </c>
      <c r="E341" s="127">
        <f>Calculation!I341</f>
        <v>3.9837309528739741E-2</v>
      </c>
      <c r="F341" s="126" t="str">
        <f t="shared" ref="F341" si="112">IF(E341&gt;0.4,"Delete the Outlier","")</f>
        <v/>
      </c>
    </row>
    <row r="342" spans="1:6" ht="15" customHeight="1" x14ac:dyDescent="0.25">
      <c r="A342" s="6" t="s">
        <v>430</v>
      </c>
      <c r="B342" s="52">
        <v>23.396999359130859</v>
      </c>
      <c r="D342" s="128"/>
      <c r="E342" s="127"/>
      <c r="F342" s="126"/>
    </row>
    <row r="343" spans="1:6" ht="15" customHeight="1" x14ac:dyDescent="0.25">
      <c r="A343" s="6" t="s">
        <v>431</v>
      </c>
      <c r="B343" s="52">
        <v>23.327999114990234</v>
      </c>
      <c r="D343" s="128"/>
      <c r="E343" s="127"/>
      <c r="F343" s="126"/>
    </row>
    <row r="344" spans="1:6" ht="15" customHeight="1" x14ac:dyDescent="0.25">
      <c r="A344" s="6" t="s">
        <v>432</v>
      </c>
      <c r="B344" s="52">
        <v>19.319000244140625</v>
      </c>
      <c r="D344" s="128">
        <f>Calculation!H344</f>
        <v>19.319333394368488</v>
      </c>
      <c r="E344" s="127">
        <f>Calculation!I344</f>
        <v>1.2504091965198808E-2</v>
      </c>
      <c r="F344" s="126" t="str">
        <f t="shared" ref="F344" si="113">IF(E344&gt;0.4,"Delete the Outlier","")</f>
        <v/>
      </c>
    </row>
    <row r="345" spans="1:6" ht="15" customHeight="1" x14ac:dyDescent="0.25">
      <c r="A345" s="6" t="s">
        <v>433</v>
      </c>
      <c r="B345" s="52">
        <v>19.332000732421875</v>
      </c>
      <c r="D345" s="128"/>
      <c r="E345" s="127"/>
      <c r="F345" s="126"/>
    </row>
    <row r="346" spans="1:6" ht="15" customHeight="1" x14ac:dyDescent="0.25">
      <c r="A346" s="6" t="s">
        <v>434</v>
      </c>
      <c r="B346" s="52">
        <v>19.306999206542969</v>
      </c>
      <c r="D346" s="128"/>
      <c r="E346" s="127"/>
      <c r="F346" s="126"/>
    </row>
    <row r="347" spans="1:6" ht="15" customHeight="1" x14ac:dyDescent="0.25">
      <c r="A347" s="6" t="s">
        <v>435</v>
      </c>
      <c r="B347" s="52">
        <v>18.197999954223633</v>
      </c>
      <c r="D347" s="128">
        <f>Calculation!H347</f>
        <v>18.189333597819012</v>
      </c>
      <c r="E347" s="127">
        <f>Calculation!I347</f>
        <v>2.9955728546628691E-2</v>
      </c>
      <c r="F347" s="126" t="str">
        <f t="shared" ref="F347" si="114">IF(E347&gt;0.4,"Delete the Outlier","")</f>
        <v/>
      </c>
    </row>
    <row r="348" spans="1:6" ht="15" customHeight="1" x14ac:dyDescent="0.25">
      <c r="A348" s="6" t="s">
        <v>436</v>
      </c>
      <c r="B348" s="52">
        <v>18.156000137329102</v>
      </c>
      <c r="D348" s="128"/>
      <c r="E348" s="127"/>
      <c r="F348" s="126"/>
    </row>
    <row r="349" spans="1:6" ht="15" customHeight="1" x14ac:dyDescent="0.25">
      <c r="A349" s="6" t="s">
        <v>437</v>
      </c>
      <c r="B349" s="52">
        <v>18.214000701904297</v>
      </c>
      <c r="D349" s="128"/>
      <c r="E349" s="127"/>
      <c r="F349" s="126"/>
    </row>
    <row r="350" spans="1:6" ht="15" customHeight="1" x14ac:dyDescent="0.25">
      <c r="A350" s="6" t="s">
        <v>438</v>
      </c>
      <c r="B350" s="52">
        <v>17.135000228881836</v>
      </c>
      <c r="D350" s="128">
        <f>Calculation!H350</f>
        <v>17.142666498819988</v>
      </c>
      <c r="E350" s="127">
        <f>Calculation!I350</f>
        <v>1.8717000314985938E-2</v>
      </c>
      <c r="F350" s="126" t="str">
        <f t="shared" ref="F350" si="115">IF(E350&gt;0.4,"Delete the Outlier","")</f>
        <v/>
      </c>
    </row>
    <row r="351" spans="1:6" ht="15" customHeight="1" x14ac:dyDescent="0.25">
      <c r="A351" s="6" t="s">
        <v>439</v>
      </c>
      <c r="B351" s="52">
        <v>17.128999710083008</v>
      </c>
      <c r="D351" s="128"/>
      <c r="E351" s="127"/>
      <c r="F351" s="126"/>
    </row>
    <row r="352" spans="1:6" ht="15" customHeight="1" x14ac:dyDescent="0.25">
      <c r="A352" s="6" t="s">
        <v>440</v>
      </c>
      <c r="B352" s="52">
        <v>17.163999557495117</v>
      </c>
      <c r="D352" s="128"/>
      <c r="E352" s="127"/>
      <c r="F352" s="126"/>
    </row>
    <row r="353" spans="1:6" ht="15" customHeight="1" x14ac:dyDescent="0.25">
      <c r="A353" s="6" t="s">
        <v>441</v>
      </c>
      <c r="B353" s="52">
        <v>30.211999893188477</v>
      </c>
      <c r="D353" s="128">
        <f>Calculation!H353</f>
        <v>29.974667231241863</v>
      </c>
      <c r="E353" s="127">
        <f>Calculation!I353</f>
        <v>0.20565527927275382</v>
      </c>
      <c r="F353" s="126" t="str">
        <f t="shared" ref="F353" si="116">IF(E353&gt;0.4,"Delete the Outlier","")</f>
        <v/>
      </c>
    </row>
    <row r="354" spans="1:6" ht="15" customHeight="1" x14ac:dyDescent="0.25">
      <c r="A354" s="6" t="s">
        <v>442</v>
      </c>
      <c r="B354" s="52">
        <v>29.863000869750977</v>
      </c>
      <c r="D354" s="128"/>
      <c r="E354" s="127"/>
      <c r="F354" s="126"/>
    </row>
    <row r="355" spans="1:6" ht="15" customHeight="1" x14ac:dyDescent="0.25">
      <c r="A355" s="6" t="s">
        <v>443</v>
      </c>
      <c r="B355" s="52">
        <v>29.849000930786133</v>
      </c>
      <c r="D355" s="128"/>
      <c r="E355" s="127"/>
      <c r="F355" s="126"/>
    </row>
    <row r="356" spans="1:6" ht="15" customHeight="1" x14ac:dyDescent="0.25">
      <c r="A356" s="6" t="s">
        <v>444</v>
      </c>
      <c r="B356" s="52">
        <v>22.250999450683594</v>
      </c>
      <c r="D356" s="128">
        <f>Calculation!H356</f>
        <v>22.245333353678387</v>
      </c>
      <c r="E356" s="127">
        <f>Calculation!I356</f>
        <v>5.5073734236591046E-3</v>
      </c>
      <c r="F356" s="126" t="str">
        <f t="shared" ref="F356" si="117">IF(E356&gt;0.4,"Delete the Outlier","")</f>
        <v/>
      </c>
    </row>
    <row r="357" spans="1:6" ht="15" customHeight="1" x14ac:dyDescent="0.25">
      <c r="A357" s="6" t="s">
        <v>445</v>
      </c>
      <c r="B357" s="52">
        <v>22.239999771118164</v>
      </c>
      <c r="D357" s="128"/>
      <c r="E357" s="127"/>
      <c r="F357" s="126"/>
    </row>
    <row r="358" spans="1:6" ht="15" customHeight="1" x14ac:dyDescent="0.25">
      <c r="A358" s="6" t="s">
        <v>446</v>
      </c>
      <c r="B358" s="52">
        <v>22.245000839233398</v>
      </c>
      <c r="D358" s="128"/>
      <c r="E358" s="127"/>
      <c r="F358" s="126"/>
    </row>
    <row r="359" spans="1:6" ht="15" customHeight="1" x14ac:dyDescent="0.25">
      <c r="A359" s="6" t="s">
        <v>447</v>
      </c>
      <c r="B359" s="52">
        <v>20.559000015258789</v>
      </c>
      <c r="D359" s="128">
        <f>Calculation!H359</f>
        <v>20.58500035603841</v>
      </c>
      <c r="E359" s="127">
        <f>Calculation!I359</f>
        <v>3.2186991332395568E-2</v>
      </c>
      <c r="F359" s="126" t="str">
        <f t="shared" ref="F359" si="118">IF(E359&gt;0.4,"Delete the Outlier","")</f>
        <v/>
      </c>
    </row>
    <row r="360" spans="1:6" ht="15" customHeight="1" x14ac:dyDescent="0.25">
      <c r="A360" s="6" t="s">
        <v>448</v>
      </c>
      <c r="B360" s="52">
        <v>20.575000762939453</v>
      </c>
      <c r="D360" s="128"/>
      <c r="E360" s="127"/>
      <c r="F360" s="126"/>
    </row>
    <row r="361" spans="1:6" ht="15" customHeight="1" x14ac:dyDescent="0.25">
      <c r="A361" s="6" t="s">
        <v>449</v>
      </c>
      <c r="B361" s="52">
        <v>20.621000289916992</v>
      </c>
      <c r="D361" s="128"/>
      <c r="E361" s="127"/>
      <c r="F361" s="126"/>
    </row>
    <row r="362" spans="1:6" ht="15" customHeight="1" x14ac:dyDescent="0.25">
      <c r="A362" s="6" t="s">
        <v>450</v>
      </c>
      <c r="B362" s="52">
        <v>23.327999114990234</v>
      </c>
      <c r="D362" s="133">
        <f>Calculation!H362</f>
        <v>23.350999196370442</v>
      </c>
      <c r="E362" s="136">
        <f>Calculation!I362</f>
        <v>3.9837309528739741E-2</v>
      </c>
      <c r="F362" s="129" t="str">
        <f t="shared" ref="F362" si="119">IF(E362&gt;0.4,"Delete the Outlier","")</f>
        <v/>
      </c>
    </row>
    <row r="363" spans="1:6" ht="15" customHeight="1" x14ac:dyDescent="0.25">
      <c r="A363" s="6" t="s">
        <v>451</v>
      </c>
      <c r="B363" s="52">
        <v>23.396999359130859</v>
      </c>
      <c r="D363" s="134"/>
      <c r="E363" s="137"/>
      <c r="F363" s="130"/>
    </row>
    <row r="364" spans="1:6" ht="15" customHeight="1" x14ac:dyDescent="0.25">
      <c r="A364" s="6" t="s">
        <v>452</v>
      </c>
      <c r="B364" s="52">
        <v>23.327999114990234</v>
      </c>
      <c r="D364" s="135"/>
      <c r="E364" s="138"/>
      <c r="F364" s="131"/>
    </row>
    <row r="365" spans="1:6" ht="15" customHeight="1" x14ac:dyDescent="0.25">
      <c r="A365" s="6" t="s">
        <v>453</v>
      </c>
      <c r="B365" s="52">
        <v>19.319000244140625</v>
      </c>
      <c r="D365" s="133">
        <f>Calculation!H365</f>
        <v>19.319333394368488</v>
      </c>
      <c r="E365" s="136">
        <f>Calculation!I365</f>
        <v>1.2504091965198808E-2</v>
      </c>
      <c r="F365" s="129" t="str">
        <f t="shared" ref="F365" si="120">IF(E365&gt;0.4,"Delete the Outlier","")</f>
        <v/>
      </c>
    </row>
    <row r="366" spans="1:6" ht="15" customHeight="1" x14ac:dyDescent="0.25">
      <c r="A366" s="6" t="s">
        <v>454</v>
      </c>
      <c r="B366" s="52">
        <v>19.332000732421875</v>
      </c>
      <c r="D366" s="134"/>
      <c r="E366" s="137"/>
      <c r="F366" s="130"/>
    </row>
    <row r="367" spans="1:6" ht="15" customHeight="1" x14ac:dyDescent="0.25">
      <c r="A367" s="6" t="s">
        <v>455</v>
      </c>
      <c r="B367" s="52">
        <v>19.306999206542969</v>
      </c>
      <c r="D367" s="135"/>
      <c r="E367" s="138"/>
      <c r="F367" s="131"/>
    </row>
    <row r="368" spans="1:6" ht="15" customHeight="1" x14ac:dyDescent="0.25">
      <c r="A368" s="6" t="s">
        <v>456</v>
      </c>
      <c r="B368" s="52">
        <v>18.197999954223633</v>
      </c>
      <c r="D368" s="133">
        <f>Calculation!H368</f>
        <v>18.189333597819012</v>
      </c>
      <c r="E368" s="136">
        <f>Calculation!I368</f>
        <v>2.9955728546628691E-2</v>
      </c>
      <c r="F368" s="129" t="str">
        <f t="shared" ref="F368" si="121">IF(E368&gt;0.4,"Delete the Outlier","")</f>
        <v/>
      </c>
    </row>
    <row r="369" spans="1:6" ht="15" customHeight="1" x14ac:dyDescent="0.25">
      <c r="A369" s="6" t="s">
        <v>457</v>
      </c>
      <c r="B369" s="52">
        <v>18.156000137329102</v>
      </c>
      <c r="D369" s="134"/>
      <c r="E369" s="137"/>
      <c r="F369" s="130"/>
    </row>
    <row r="370" spans="1:6" ht="15" customHeight="1" x14ac:dyDescent="0.25">
      <c r="A370" s="6" t="s">
        <v>458</v>
      </c>
      <c r="B370" s="52">
        <v>18.214000701904297</v>
      </c>
      <c r="D370" s="135"/>
      <c r="E370" s="138"/>
      <c r="F370" s="131"/>
    </row>
    <row r="371" spans="1:6" ht="15" customHeight="1" x14ac:dyDescent="0.25">
      <c r="A371" s="6" t="s">
        <v>459</v>
      </c>
      <c r="B371" s="52">
        <v>18.625999450683594</v>
      </c>
      <c r="D371" s="133">
        <f>Calculation!H371</f>
        <v>18.603333155314129</v>
      </c>
      <c r="E371" s="136">
        <f>Calculation!I371</f>
        <v>1.9857405272706588E-2</v>
      </c>
      <c r="F371" s="129" t="str">
        <f t="shared" ref="F371" si="122">IF(E371&gt;0.4,"Delete the Outlier","")</f>
        <v/>
      </c>
    </row>
    <row r="372" spans="1:6" ht="15" customHeight="1" x14ac:dyDescent="0.25">
      <c r="A372" s="6" t="s">
        <v>460</v>
      </c>
      <c r="B372" s="52">
        <v>18.589000701904297</v>
      </c>
      <c r="D372" s="134"/>
      <c r="E372" s="137"/>
      <c r="F372" s="130"/>
    </row>
    <row r="373" spans="1:6" ht="15" customHeight="1" x14ac:dyDescent="0.25">
      <c r="A373" s="6" t="s">
        <v>461</v>
      </c>
      <c r="B373" s="52">
        <v>18.594999313354492</v>
      </c>
      <c r="D373" s="135"/>
      <c r="E373" s="138"/>
      <c r="F373" s="131"/>
    </row>
    <row r="374" spans="1:6" ht="15" customHeight="1" x14ac:dyDescent="0.25">
      <c r="A374" s="6" t="s">
        <v>462</v>
      </c>
      <c r="B374" s="52">
        <v>30.211999893188477</v>
      </c>
      <c r="D374" s="133">
        <f>Calculation!H374</f>
        <v>29.974667231241863</v>
      </c>
      <c r="E374" s="136">
        <f>Calculation!I374</f>
        <v>0.20565527927275382</v>
      </c>
      <c r="F374" s="129" t="str">
        <f t="shared" ref="F374" si="123">IF(E374&gt;0.4,"Delete the Outlier","")</f>
        <v/>
      </c>
    </row>
    <row r="375" spans="1:6" ht="15" customHeight="1" x14ac:dyDescent="0.25">
      <c r="A375" s="6" t="s">
        <v>463</v>
      </c>
      <c r="B375" s="52">
        <v>29.863000869750977</v>
      </c>
      <c r="D375" s="134"/>
      <c r="E375" s="137"/>
      <c r="F375" s="130"/>
    </row>
    <row r="376" spans="1:6" ht="15" customHeight="1" x14ac:dyDescent="0.25">
      <c r="A376" s="6" t="s">
        <v>464</v>
      </c>
      <c r="B376" s="52">
        <v>29.849000930786133</v>
      </c>
      <c r="D376" s="135"/>
      <c r="E376" s="138"/>
      <c r="F376" s="131"/>
    </row>
    <row r="377" spans="1:6" ht="15" customHeight="1" x14ac:dyDescent="0.25">
      <c r="A377" s="6" t="s">
        <v>465</v>
      </c>
      <c r="B377" s="52">
        <v>22.250999450683594</v>
      </c>
      <c r="D377" s="133">
        <f>Calculation!H377</f>
        <v>22.245333353678387</v>
      </c>
      <c r="E377" s="136">
        <f>Calculation!I377</f>
        <v>5.5073734236591046E-3</v>
      </c>
      <c r="F377" s="129" t="str">
        <f t="shared" ref="F377" si="124">IF(E377&gt;0.4,"Delete the Outlier","")</f>
        <v/>
      </c>
    </row>
    <row r="378" spans="1:6" ht="15" customHeight="1" x14ac:dyDescent="0.25">
      <c r="A378" s="6" t="s">
        <v>466</v>
      </c>
      <c r="B378" s="52">
        <v>22.239999771118164</v>
      </c>
      <c r="D378" s="134"/>
      <c r="E378" s="137"/>
      <c r="F378" s="130"/>
    </row>
    <row r="379" spans="1:6" ht="15" customHeight="1" x14ac:dyDescent="0.25">
      <c r="A379" s="6" t="s">
        <v>467</v>
      </c>
      <c r="B379" s="52">
        <v>22.245000839233398</v>
      </c>
      <c r="D379" s="135"/>
      <c r="E379" s="138"/>
      <c r="F379" s="131"/>
    </row>
    <row r="380" spans="1:6" ht="15" customHeight="1" x14ac:dyDescent="0.25">
      <c r="A380" s="6" t="s">
        <v>468</v>
      </c>
      <c r="B380" s="52">
        <v>20.559000015258789</v>
      </c>
      <c r="D380" s="133">
        <f>Calculation!H380</f>
        <v>20.58500035603841</v>
      </c>
      <c r="E380" s="136">
        <f>Calculation!I380</f>
        <v>3.2186991332395568E-2</v>
      </c>
      <c r="F380" s="129" t="str">
        <f t="shared" ref="F380" si="125">IF(E380&gt;0.4,"Delete the Outlier","")</f>
        <v/>
      </c>
    </row>
    <row r="381" spans="1:6" ht="15" customHeight="1" x14ac:dyDescent="0.25">
      <c r="A381" s="6" t="s">
        <v>469</v>
      </c>
      <c r="B381" s="52">
        <v>20.575000762939453</v>
      </c>
      <c r="D381" s="134"/>
      <c r="E381" s="137"/>
      <c r="F381" s="130"/>
    </row>
    <row r="382" spans="1:6" ht="15" customHeight="1" x14ac:dyDescent="0.25">
      <c r="A382" s="6" t="s">
        <v>470</v>
      </c>
      <c r="B382" s="52">
        <v>20.621000289916992</v>
      </c>
      <c r="D382" s="135"/>
      <c r="E382" s="138"/>
      <c r="F382" s="131"/>
    </row>
    <row r="383" spans="1:6" ht="15" customHeight="1" x14ac:dyDescent="0.25">
      <c r="A383" s="6" t="s">
        <v>471</v>
      </c>
      <c r="B383" s="52">
        <v>19.169000625610352</v>
      </c>
      <c r="D383" s="133">
        <f>Calculation!H383</f>
        <v>19.196000417073567</v>
      </c>
      <c r="E383" s="136">
        <f>Calculation!I383</f>
        <v>2.4879574763224915E-2</v>
      </c>
      <c r="F383" s="129" t="str">
        <f t="shared" ref="F383" si="126">IF(E383&gt;0.4,"Delete the Outlier","")</f>
        <v/>
      </c>
    </row>
    <row r="384" spans="1:6" ht="15" customHeight="1" x14ac:dyDescent="0.25">
      <c r="A384" s="6" t="s">
        <v>472</v>
      </c>
      <c r="B384" s="52">
        <v>19.201000213623047</v>
      </c>
      <c r="D384" s="134"/>
      <c r="E384" s="137"/>
      <c r="F384" s="130"/>
    </row>
    <row r="385" spans="1:6" ht="15" customHeight="1" x14ac:dyDescent="0.25">
      <c r="A385" s="6" t="s">
        <v>473</v>
      </c>
      <c r="B385" s="52">
        <v>19.218000411987305</v>
      </c>
      <c r="D385" s="135"/>
      <c r="E385" s="138"/>
      <c r="F385" s="131"/>
    </row>
    <row r="386" spans="1:6" ht="15" customHeight="1" x14ac:dyDescent="0.25">
      <c r="F386" s="3"/>
    </row>
    <row r="387" spans="1:6" ht="15" customHeight="1" x14ac:dyDescent="0.25">
      <c r="F387" s="3"/>
    </row>
    <row r="388" spans="1:6" ht="15" customHeight="1" x14ac:dyDescent="0.25">
      <c r="F388" s="3"/>
    </row>
    <row r="389" spans="1:6" ht="15" customHeight="1" x14ac:dyDescent="0.25">
      <c r="F389" s="3"/>
    </row>
    <row r="390" spans="1:6" ht="15" customHeight="1" x14ac:dyDescent="0.25">
      <c r="F390" s="3"/>
    </row>
    <row r="391" spans="1:6" ht="15" customHeight="1" x14ac:dyDescent="0.25">
      <c r="F391" s="3"/>
    </row>
    <row r="392" spans="1:6" ht="15" customHeight="1" x14ac:dyDescent="0.25">
      <c r="F392" s="3"/>
    </row>
    <row r="393" spans="1:6" ht="15" customHeight="1" x14ac:dyDescent="0.25">
      <c r="F393" s="3"/>
    </row>
    <row r="394" spans="1:6" ht="15" customHeight="1" x14ac:dyDescent="0.25">
      <c r="F394" s="3"/>
    </row>
    <row r="395" spans="1:6" ht="15" customHeight="1" x14ac:dyDescent="0.25">
      <c r="F395" s="3"/>
    </row>
    <row r="396" spans="1:6" ht="15" customHeight="1" x14ac:dyDescent="0.25">
      <c r="F396" s="3"/>
    </row>
    <row r="397" spans="1:6" ht="15" customHeight="1" x14ac:dyDescent="0.25">
      <c r="F397" s="3"/>
    </row>
  </sheetData>
  <mergeCells count="385">
    <mergeCell ref="K2:K4"/>
    <mergeCell ref="D380:D382"/>
    <mergeCell ref="E380:E382"/>
    <mergeCell ref="F380:F382"/>
    <mergeCell ref="D383:D385"/>
    <mergeCell ref="E383:E385"/>
    <mergeCell ref="F383:F385"/>
    <mergeCell ref="D374:D376"/>
    <mergeCell ref="E374:E376"/>
    <mergeCell ref="F374:F376"/>
    <mergeCell ref="D377:D379"/>
    <mergeCell ref="E377:E379"/>
    <mergeCell ref="F377:F379"/>
    <mergeCell ref="D368:D370"/>
    <mergeCell ref="E368:E370"/>
    <mergeCell ref="F368:F370"/>
    <mergeCell ref="D371:D373"/>
    <mergeCell ref="E371:E373"/>
    <mergeCell ref="F371:F373"/>
    <mergeCell ref="D362:D364"/>
    <mergeCell ref="E362:E364"/>
    <mergeCell ref="F362:F364"/>
    <mergeCell ref="D365:D367"/>
    <mergeCell ref="E365:E367"/>
    <mergeCell ref="F365:F367"/>
    <mergeCell ref="D356:D358"/>
    <mergeCell ref="E356:E358"/>
    <mergeCell ref="F356:F358"/>
    <mergeCell ref="D359:D361"/>
    <mergeCell ref="E359:E361"/>
    <mergeCell ref="F359:F361"/>
    <mergeCell ref="D350:D352"/>
    <mergeCell ref="E350:E352"/>
    <mergeCell ref="F350:F352"/>
    <mergeCell ref="D353:D355"/>
    <mergeCell ref="E353:E355"/>
    <mergeCell ref="F353:F355"/>
    <mergeCell ref="D344:D346"/>
    <mergeCell ref="E344:E346"/>
    <mergeCell ref="F344:F346"/>
    <mergeCell ref="D347:D349"/>
    <mergeCell ref="E347:E349"/>
    <mergeCell ref="F347:F349"/>
    <mergeCell ref="D338:D340"/>
    <mergeCell ref="E338:E340"/>
    <mergeCell ref="F338:F340"/>
    <mergeCell ref="D341:D343"/>
    <mergeCell ref="E341:E343"/>
    <mergeCell ref="F341:F343"/>
    <mergeCell ref="D332:D334"/>
    <mergeCell ref="E332:E334"/>
    <mergeCell ref="F332:F334"/>
    <mergeCell ref="D335:D337"/>
    <mergeCell ref="E335:E337"/>
    <mergeCell ref="F335:F337"/>
    <mergeCell ref="D326:D328"/>
    <mergeCell ref="E326:E328"/>
    <mergeCell ref="F326:F328"/>
    <mergeCell ref="D329:D331"/>
    <mergeCell ref="E329:E331"/>
    <mergeCell ref="F329:F331"/>
    <mergeCell ref="D320:D322"/>
    <mergeCell ref="E320:E322"/>
    <mergeCell ref="F320:F322"/>
    <mergeCell ref="D323:D325"/>
    <mergeCell ref="E323:E325"/>
    <mergeCell ref="F323:F325"/>
    <mergeCell ref="D314:D316"/>
    <mergeCell ref="E314:E316"/>
    <mergeCell ref="F314:F316"/>
    <mergeCell ref="D317:D319"/>
    <mergeCell ref="E317:E319"/>
    <mergeCell ref="F317:F319"/>
    <mergeCell ref="D308:D310"/>
    <mergeCell ref="E308:E310"/>
    <mergeCell ref="F308:F310"/>
    <mergeCell ref="D311:D313"/>
    <mergeCell ref="E311:E313"/>
    <mergeCell ref="F311:F313"/>
    <mergeCell ref="D302:D304"/>
    <mergeCell ref="E302:E304"/>
    <mergeCell ref="F302:F304"/>
    <mergeCell ref="D305:D307"/>
    <mergeCell ref="E305:E307"/>
    <mergeCell ref="F305:F307"/>
    <mergeCell ref="D296:D298"/>
    <mergeCell ref="E296:E298"/>
    <mergeCell ref="F296:F298"/>
    <mergeCell ref="D299:D301"/>
    <mergeCell ref="E299:E301"/>
    <mergeCell ref="F299:F301"/>
    <mergeCell ref="D290:D292"/>
    <mergeCell ref="E290:E292"/>
    <mergeCell ref="F290:F292"/>
    <mergeCell ref="D293:D295"/>
    <mergeCell ref="E293:E295"/>
    <mergeCell ref="F293:F295"/>
    <mergeCell ref="D284:D286"/>
    <mergeCell ref="E284:E286"/>
    <mergeCell ref="F284:F286"/>
    <mergeCell ref="D287:D289"/>
    <mergeCell ref="E287:E289"/>
    <mergeCell ref="F287:F289"/>
    <mergeCell ref="D278:D280"/>
    <mergeCell ref="E278:E280"/>
    <mergeCell ref="F278:F280"/>
    <mergeCell ref="D281:D283"/>
    <mergeCell ref="E281:E283"/>
    <mergeCell ref="F281:F283"/>
    <mergeCell ref="D272:D274"/>
    <mergeCell ref="E272:E274"/>
    <mergeCell ref="F272:F274"/>
    <mergeCell ref="D275:D277"/>
    <mergeCell ref="E275:E277"/>
    <mergeCell ref="F275:F277"/>
    <mergeCell ref="D266:D268"/>
    <mergeCell ref="E266:E268"/>
    <mergeCell ref="F266:F268"/>
    <mergeCell ref="D269:D271"/>
    <mergeCell ref="E269:E271"/>
    <mergeCell ref="F269:F271"/>
    <mergeCell ref="D260:D262"/>
    <mergeCell ref="E260:E262"/>
    <mergeCell ref="F260:F262"/>
    <mergeCell ref="D263:D265"/>
    <mergeCell ref="E263:E265"/>
    <mergeCell ref="F263:F265"/>
    <mergeCell ref="D254:D256"/>
    <mergeCell ref="E254:E256"/>
    <mergeCell ref="F254:F256"/>
    <mergeCell ref="D257:D259"/>
    <mergeCell ref="E257:E259"/>
    <mergeCell ref="F257:F259"/>
    <mergeCell ref="D248:D250"/>
    <mergeCell ref="E248:E250"/>
    <mergeCell ref="F248:F250"/>
    <mergeCell ref="D251:D253"/>
    <mergeCell ref="E251:E253"/>
    <mergeCell ref="F251:F253"/>
    <mergeCell ref="D242:D244"/>
    <mergeCell ref="E242:E244"/>
    <mergeCell ref="F242:F244"/>
    <mergeCell ref="D245:D247"/>
    <mergeCell ref="E245:E247"/>
    <mergeCell ref="F245:F247"/>
    <mergeCell ref="D236:D238"/>
    <mergeCell ref="E236:E238"/>
    <mergeCell ref="F236:F238"/>
    <mergeCell ref="D239:D241"/>
    <mergeCell ref="E239:E241"/>
    <mergeCell ref="F239:F241"/>
    <mergeCell ref="D230:D232"/>
    <mergeCell ref="E230:E232"/>
    <mergeCell ref="F230:F232"/>
    <mergeCell ref="D233:D235"/>
    <mergeCell ref="E233:E235"/>
    <mergeCell ref="F233:F235"/>
    <mergeCell ref="D224:D226"/>
    <mergeCell ref="E224:E226"/>
    <mergeCell ref="F224:F226"/>
    <mergeCell ref="D227:D229"/>
    <mergeCell ref="E227:E229"/>
    <mergeCell ref="F227:F229"/>
    <mergeCell ref="D218:D220"/>
    <mergeCell ref="E218:E220"/>
    <mergeCell ref="F218:F220"/>
    <mergeCell ref="D221:D223"/>
    <mergeCell ref="E221:E223"/>
    <mergeCell ref="F221:F223"/>
    <mergeCell ref="D212:D214"/>
    <mergeCell ref="E212:E214"/>
    <mergeCell ref="F212:F214"/>
    <mergeCell ref="D215:D217"/>
    <mergeCell ref="E215:E217"/>
    <mergeCell ref="F215:F217"/>
    <mergeCell ref="D206:D208"/>
    <mergeCell ref="E206:E208"/>
    <mergeCell ref="F206:F208"/>
    <mergeCell ref="D209:D211"/>
    <mergeCell ref="E209:E211"/>
    <mergeCell ref="F209:F211"/>
    <mergeCell ref="D200:D202"/>
    <mergeCell ref="E200:E202"/>
    <mergeCell ref="F200:F202"/>
    <mergeCell ref="D203:D205"/>
    <mergeCell ref="E203:E205"/>
    <mergeCell ref="F203:F205"/>
    <mergeCell ref="D194:D196"/>
    <mergeCell ref="E194:E196"/>
    <mergeCell ref="F194:F196"/>
    <mergeCell ref="D197:D199"/>
    <mergeCell ref="E197:E199"/>
    <mergeCell ref="F197:F199"/>
    <mergeCell ref="D188:D190"/>
    <mergeCell ref="E188:E190"/>
    <mergeCell ref="F188:F190"/>
    <mergeCell ref="D191:D193"/>
    <mergeCell ref="E191:E193"/>
    <mergeCell ref="F191:F193"/>
    <mergeCell ref="D182:D184"/>
    <mergeCell ref="E182:E184"/>
    <mergeCell ref="F182:F184"/>
    <mergeCell ref="D185:D187"/>
    <mergeCell ref="E185:E187"/>
    <mergeCell ref="F185:F187"/>
    <mergeCell ref="D176:D178"/>
    <mergeCell ref="E176:E178"/>
    <mergeCell ref="F176:F178"/>
    <mergeCell ref="D179:D181"/>
    <mergeCell ref="E179:E181"/>
    <mergeCell ref="F179:F181"/>
    <mergeCell ref="D170:D172"/>
    <mergeCell ref="E170:E172"/>
    <mergeCell ref="F170:F172"/>
    <mergeCell ref="D173:D175"/>
    <mergeCell ref="E173:E175"/>
    <mergeCell ref="F173:F175"/>
    <mergeCell ref="D164:D166"/>
    <mergeCell ref="E164:E166"/>
    <mergeCell ref="F164:F166"/>
    <mergeCell ref="D167:D169"/>
    <mergeCell ref="E167:E169"/>
    <mergeCell ref="F167:F169"/>
    <mergeCell ref="D158:D160"/>
    <mergeCell ref="E158:E160"/>
    <mergeCell ref="F158:F160"/>
    <mergeCell ref="D161:D163"/>
    <mergeCell ref="E161:E163"/>
    <mergeCell ref="F161:F163"/>
    <mergeCell ref="D152:D154"/>
    <mergeCell ref="E152:E154"/>
    <mergeCell ref="F152:F154"/>
    <mergeCell ref="D155:D157"/>
    <mergeCell ref="E155:E157"/>
    <mergeCell ref="F155:F157"/>
    <mergeCell ref="D146:D148"/>
    <mergeCell ref="E146:E148"/>
    <mergeCell ref="F146:F148"/>
    <mergeCell ref="D149:D151"/>
    <mergeCell ref="E149:E151"/>
    <mergeCell ref="F149:F151"/>
    <mergeCell ref="D140:D142"/>
    <mergeCell ref="E140:E142"/>
    <mergeCell ref="F140:F142"/>
    <mergeCell ref="D143:D145"/>
    <mergeCell ref="E143:E145"/>
    <mergeCell ref="F143:F145"/>
    <mergeCell ref="D134:D136"/>
    <mergeCell ref="E134:E136"/>
    <mergeCell ref="F134:F136"/>
    <mergeCell ref="D137:D139"/>
    <mergeCell ref="E137:E139"/>
    <mergeCell ref="F137:F139"/>
    <mergeCell ref="D128:D130"/>
    <mergeCell ref="E128:E130"/>
    <mergeCell ref="F128:F130"/>
    <mergeCell ref="D131:D133"/>
    <mergeCell ref="E131:E133"/>
    <mergeCell ref="F131:F133"/>
    <mergeCell ref="D122:D124"/>
    <mergeCell ref="E122:E124"/>
    <mergeCell ref="F122:F124"/>
    <mergeCell ref="D125:D127"/>
    <mergeCell ref="E125:E127"/>
    <mergeCell ref="F125:F127"/>
    <mergeCell ref="D116:D118"/>
    <mergeCell ref="E116:E118"/>
    <mergeCell ref="F116:F118"/>
    <mergeCell ref="D119:D121"/>
    <mergeCell ref="E119:E121"/>
    <mergeCell ref="F119:F121"/>
    <mergeCell ref="D110:D112"/>
    <mergeCell ref="E110:E112"/>
    <mergeCell ref="F110:F112"/>
    <mergeCell ref="D113:D115"/>
    <mergeCell ref="E113:E115"/>
    <mergeCell ref="F113:F115"/>
    <mergeCell ref="D104:D106"/>
    <mergeCell ref="E104:E106"/>
    <mergeCell ref="F104:F106"/>
    <mergeCell ref="D107:D109"/>
    <mergeCell ref="E107:E109"/>
    <mergeCell ref="F107:F109"/>
    <mergeCell ref="D98:D100"/>
    <mergeCell ref="E98:E100"/>
    <mergeCell ref="F98:F100"/>
    <mergeCell ref="D101:D103"/>
    <mergeCell ref="E101:E103"/>
    <mergeCell ref="F101:F103"/>
    <mergeCell ref="F38:F40"/>
    <mergeCell ref="E38:E40"/>
    <mergeCell ref="D38:D40"/>
    <mergeCell ref="F32:F34"/>
    <mergeCell ref="E32:E34"/>
    <mergeCell ref="D32:D34"/>
    <mergeCell ref="F35:F37"/>
    <mergeCell ref="E35:E37"/>
    <mergeCell ref="D35:D37"/>
    <mergeCell ref="F29:F31"/>
    <mergeCell ref="E29:E31"/>
    <mergeCell ref="D29:D31"/>
    <mergeCell ref="F20:F22"/>
    <mergeCell ref="E20:E22"/>
    <mergeCell ref="D20:D22"/>
    <mergeCell ref="F23:F25"/>
    <mergeCell ref="E23:E25"/>
    <mergeCell ref="D23:D25"/>
    <mergeCell ref="F2:F4"/>
    <mergeCell ref="E2:E4"/>
    <mergeCell ref="D2:D4"/>
    <mergeCell ref="F5:F7"/>
    <mergeCell ref="E5:E7"/>
    <mergeCell ref="D5:D7"/>
    <mergeCell ref="F41:F43"/>
    <mergeCell ref="E41:E43"/>
    <mergeCell ref="D41:D43"/>
    <mergeCell ref="F14:F16"/>
    <mergeCell ref="E14:E16"/>
    <mergeCell ref="D14:D16"/>
    <mergeCell ref="F17:F19"/>
    <mergeCell ref="E17:E19"/>
    <mergeCell ref="D17:D19"/>
    <mergeCell ref="F8:F10"/>
    <mergeCell ref="E8:E10"/>
    <mergeCell ref="D8:D10"/>
    <mergeCell ref="F11:F13"/>
    <mergeCell ref="E11:E13"/>
    <mergeCell ref="D11:D13"/>
    <mergeCell ref="F26:F28"/>
    <mergeCell ref="E26:E28"/>
    <mergeCell ref="D26:D28"/>
    <mergeCell ref="F44:F46"/>
    <mergeCell ref="E44:E46"/>
    <mergeCell ref="D44:D46"/>
    <mergeCell ref="F47:F49"/>
    <mergeCell ref="E47:E49"/>
    <mergeCell ref="D47:D49"/>
    <mergeCell ref="F50:F52"/>
    <mergeCell ref="E50:E52"/>
    <mergeCell ref="D50:D52"/>
    <mergeCell ref="F53:F55"/>
    <mergeCell ref="E53:E55"/>
    <mergeCell ref="D53:D55"/>
    <mergeCell ref="F56:F58"/>
    <mergeCell ref="E56:E58"/>
    <mergeCell ref="D56:D58"/>
    <mergeCell ref="F59:F61"/>
    <mergeCell ref="E59:E61"/>
    <mergeCell ref="D59:D61"/>
    <mergeCell ref="F62:F64"/>
    <mergeCell ref="E62:E64"/>
    <mergeCell ref="D62:D64"/>
    <mergeCell ref="F65:F67"/>
    <mergeCell ref="E65:E67"/>
    <mergeCell ref="D65:D67"/>
    <mergeCell ref="F68:F70"/>
    <mergeCell ref="E68:E70"/>
    <mergeCell ref="D68:D70"/>
    <mergeCell ref="F71:F73"/>
    <mergeCell ref="E71:E73"/>
    <mergeCell ref="D71:D73"/>
    <mergeCell ref="F74:F76"/>
    <mergeCell ref="E74:E76"/>
    <mergeCell ref="D74:D76"/>
    <mergeCell ref="F77:F79"/>
    <mergeCell ref="E77:E79"/>
    <mergeCell ref="D77:D79"/>
    <mergeCell ref="F80:F82"/>
    <mergeCell ref="E80:E82"/>
    <mergeCell ref="D80:D82"/>
    <mergeCell ref="F83:F85"/>
    <mergeCell ref="E83:E85"/>
    <mergeCell ref="D83:D85"/>
    <mergeCell ref="F86:F88"/>
    <mergeCell ref="E86:E88"/>
    <mergeCell ref="D86:D88"/>
    <mergeCell ref="F95:F97"/>
    <mergeCell ref="E95:E97"/>
    <mergeCell ref="D95:D97"/>
    <mergeCell ref="F89:F91"/>
    <mergeCell ref="E89:E91"/>
    <mergeCell ref="D89:D91"/>
    <mergeCell ref="F92:F94"/>
    <mergeCell ref="E92:E94"/>
    <mergeCell ref="D92:D94"/>
  </mergeCells>
  <conditionalFormatting sqref="E2 E5 E8 E11 E14 E17 E20 E23 E26 E29 E32 E35 E38 E41 E44 E47 E50 E53 E56 E59 E62 E65 E68 E71 E74 E77 E80 E83 E86 E89 E92 E95 E98 E101 E104 E107 E110 E113 E116 E119 E122 E125 E128 E131 E134 E137 E140 E143 E146 E149 E152 E155 E158 E161 E164 E167 E170 E173 E176 E179 E182 E185 E188 E191 E194 E197 E200 E203 E206 E209 E212 E215 E218 E221 E224 E227 E230 E233 E236 E239 E242 E245 E248 E251 E254 E257 E260 E263 E266 E269 E272 E275 E278 E281 E284 E287 E290 E293 E296 E299 E302 E305 E308 E311 E314 E317 E320 E323 E326 E329 E332 E335 E338 E341 E344 E347 E350 E353 E356 E359 E362 E365 E368 E371 E374 E377 E380 E383">
    <cfRule type="cellIs" dxfId="0" priority="7" stopIfTrue="1" operator="greaterThan">
      <formula>0.4</formula>
    </cfRule>
  </conditionalFormatting>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zoomScaleNormal="100" workbookViewId="0">
      <selection sqref="A1:A2"/>
    </sheetView>
  </sheetViews>
  <sheetFormatPr defaultColWidth="9.140625" defaultRowHeight="15" customHeight="1" x14ac:dyDescent="0.25"/>
  <cols>
    <col min="1" max="1" width="20.7109375" style="7" customWidth="1"/>
    <col min="2" max="4" width="10.7109375" style="7" customWidth="1"/>
    <col min="5" max="7" width="20.7109375" style="7" customWidth="1"/>
    <col min="8" max="8" width="50.7109375" style="7" customWidth="1"/>
    <col min="9" max="9" width="5.7109375" style="7" customWidth="1"/>
    <col min="10" max="16384" width="9.140625" style="7"/>
  </cols>
  <sheetData>
    <row r="1" spans="1:8" ht="15" customHeight="1" x14ac:dyDescent="0.25">
      <c r="A1" s="143" t="s">
        <v>103</v>
      </c>
      <c r="B1" s="145" t="s">
        <v>180</v>
      </c>
      <c r="C1" s="145"/>
      <c r="D1" s="145"/>
      <c r="E1" s="141" t="s">
        <v>711</v>
      </c>
      <c r="F1" s="141" t="s">
        <v>712</v>
      </c>
      <c r="G1" s="146" t="s">
        <v>713</v>
      </c>
      <c r="H1" s="139" t="s">
        <v>714</v>
      </c>
    </row>
    <row r="2" spans="1:8" ht="15" customHeight="1" x14ac:dyDescent="0.25">
      <c r="A2" s="144"/>
      <c r="B2" s="85" t="s">
        <v>135</v>
      </c>
      <c r="C2" s="85" t="s">
        <v>179</v>
      </c>
      <c r="D2" s="85" t="s">
        <v>109</v>
      </c>
      <c r="E2" s="142"/>
      <c r="F2" s="142"/>
      <c r="G2" s="147"/>
      <c r="H2" s="140"/>
    </row>
    <row r="3" spans="1:8" ht="15" customHeight="1" x14ac:dyDescent="0.25">
      <c r="A3" s="83" t="str">
        <f>IF('Raw Data &amp; Analysis Setup'!I2="","",'Raw Data &amp; Analysis Setup'!I2)</f>
        <v>Thyroid Tumor</v>
      </c>
      <c r="B3" s="62" t="str">
        <f>Calculation!AA3</f>
        <v>Pass</v>
      </c>
      <c r="C3" s="63">
        <f>Calculation!P3</f>
        <v>6.0310007731119844E-2</v>
      </c>
      <c r="D3" s="64" t="str">
        <f>IF(ISNUMBER(C3), IF(C3&gt;0.04, "Low","High"), "")</f>
        <v>Low</v>
      </c>
      <c r="E3" s="74">
        <f>IF(ISNUMBER('Raw Data &amp; Analysis Setup'!J2), 'Raw Data &amp; Analysis Setup'!J2, " ")</f>
        <v>36</v>
      </c>
      <c r="F3" s="75" t="str">
        <f>IF(AND(ISNUMBER(Calculation!S3),ISNUMBER('Raw Data &amp; Analysis Setup'!J2)),TEXT(Calculation!T3,"0.0")&amp;" - "&amp;TEXT(Calculation!U3,"0.0")&amp;" µL","")</f>
        <v>3.3 - 6.9 µL</v>
      </c>
      <c r="G3" s="50" t="str">
        <f>IF(Calculation!P3&lt;0.04,"40-100ng",IF(Calculation!Q3&lt;=9,"120-250ng",""))</f>
        <v>120-250ng</v>
      </c>
      <c r="H3" s="65" t="str">
        <f>IF(ISNUMBER(Calculation!R3),IF(Calculation!S3=" ","We do not recommend proceeding with this sample.",""), "")</f>
        <v/>
      </c>
    </row>
    <row r="4" spans="1:8" ht="15" customHeight="1" x14ac:dyDescent="0.25">
      <c r="A4" s="83" t="str">
        <f>IF('Raw Data &amp; Analysis Setup'!I3="","",'Raw Data &amp; Analysis Setup'!I3)</f>
        <v>Normal Thyroid</v>
      </c>
      <c r="B4" s="45" t="str">
        <f>Calculation!AA4</f>
        <v>Pass</v>
      </c>
      <c r="C4" s="46">
        <f>Calculation!P4</f>
        <v>2.3333326975504606E-2</v>
      </c>
      <c r="D4" s="47" t="str">
        <f t="shared" ref="D4:D17" si="0">IF(ISNUMBER(C4), IF(C4&gt;0.04, "Low","High"), "")</f>
        <v>High</v>
      </c>
      <c r="E4" s="74">
        <f>IF(ISNUMBER('Raw Data &amp; Analysis Setup'!J3), 'Raw Data &amp; Analysis Setup'!J3, " ")</f>
        <v>23</v>
      </c>
      <c r="F4" s="75" t="str">
        <f>IF(AND(ISNUMBER(Calculation!S4),ISNUMBER('Raw Data &amp; Analysis Setup'!J3)),TEXT(Calculation!T4,"0.0")&amp;" - "&amp;TEXT(Calculation!U4,"0.0")&amp;" µL","")</f>
        <v>1.7 - 4.3 µL</v>
      </c>
      <c r="G4" s="50" t="str">
        <f>IF(Calculation!P4&lt;0.04,"40-100ng",IF(Calculation!Q4&lt;=9,"120-250ng",""))</f>
        <v>40-100ng</v>
      </c>
      <c r="H4" s="65" t="str">
        <f>IF(ISNUMBER(Calculation!R4),IF(Calculation!S4=" ","We do not recommend proceeding with this sample.",""), "")</f>
        <v/>
      </c>
    </row>
    <row r="5" spans="1:8" ht="15" customHeight="1" x14ac:dyDescent="0.25">
      <c r="A5" s="83" t="str">
        <f>IF('Raw Data &amp; Analysis Setup'!I4="","",'Raw Data &amp; Analysis Setup'!I4)</f>
        <v>Melanoma 1</v>
      </c>
      <c r="B5" s="45" t="str">
        <f>Calculation!AA5</f>
        <v>Pass</v>
      </c>
      <c r="C5" s="46">
        <f>Calculation!P5</f>
        <v>1.8029994964599609E-2</v>
      </c>
      <c r="D5" s="47" t="str">
        <f t="shared" si="0"/>
        <v>High</v>
      </c>
      <c r="E5" s="74">
        <f>IF(ISNUMBER('Raw Data &amp; Analysis Setup'!J4), 'Raw Data &amp; Analysis Setup'!J4, " ")</f>
        <v>27</v>
      </c>
      <c r="F5" s="75" t="str">
        <f>IF(AND(ISNUMBER(Calculation!S5),ISNUMBER('Raw Data &amp; Analysis Setup'!J4)),TEXT(Calculation!T5,"0.0")&amp;" - "&amp;TEXT(Calculation!U5,"0.0")&amp;" µL","")</f>
        <v>1.5 - 3.7 µL</v>
      </c>
      <c r="G5" s="50" t="str">
        <f>IF(Calculation!P5&lt;0.04,"40-100ng",IF(Calculation!Q5&lt;=9,"120-250ng",""))</f>
        <v>40-100ng</v>
      </c>
      <c r="H5" s="65" t="str">
        <f>IF(ISNUMBER(Calculation!R5),IF(Calculation!S5=" ","We do not recommend proceeding with this sample.",""), "")</f>
        <v/>
      </c>
    </row>
    <row r="6" spans="1:8" ht="15" customHeight="1" x14ac:dyDescent="0.25">
      <c r="A6" s="83" t="str">
        <f>IF('Raw Data &amp; Analysis Setup'!I5="","",'Raw Data &amp; Analysis Setup'!I5)</f>
        <v>Paired Breast Tumor</v>
      </c>
      <c r="B6" s="45" t="str">
        <f>Calculation!AA6</f>
        <v>Pass</v>
      </c>
      <c r="C6" s="46">
        <f>Calculation!P6</f>
        <v>5.0441659291585311E-2</v>
      </c>
      <c r="D6" s="47" t="str">
        <f t="shared" si="0"/>
        <v>Low</v>
      </c>
      <c r="E6" s="74">
        <f>IF(ISNUMBER('Raw Data &amp; Analysis Setup'!J5), 'Raw Data &amp; Analysis Setup'!J5, " ")</f>
        <v>13</v>
      </c>
      <c r="F6" s="75" t="str">
        <f>IF(AND(ISNUMBER(Calculation!S6),ISNUMBER('Raw Data &amp; Analysis Setup'!J5)),TEXT(Calculation!T6,"0.0")&amp;" - "&amp;TEXT(Calculation!U6,"0.0")&amp;" µL","")</f>
        <v/>
      </c>
      <c r="G6" s="50" t="str">
        <f>IF(Calculation!P6&lt;0.04,"40-100ng",IF(Calculation!Q6&lt;=9,"120-250ng",""))</f>
        <v/>
      </c>
      <c r="H6" s="65" t="str">
        <f>IF(ISNUMBER(Calculation!R6),IF(Calculation!S6=" ","We do not recommend proceeding with this sample.",""), "")</f>
        <v>We do not recommend proceeding with this sample.</v>
      </c>
    </row>
    <row r="7" spans="1:8" ht="15" customHeight="1" x14ac:dyDescent="0.25">
      <c r="A7" s="83" t="str">
        <f>IF('Raw Data &amp; Analysis Setup'!I6="","",'Raw Data &amp; Analysis Setup'!I6)</f>
        <v>Paired Normal Breast</v>
      </c>
      <c r="B7" s="45" t="str">
        <f>Calculation!AA7</f>
        <v>Pass</v>
      </c>
      <c r="C7" s="46">
        <f>Calculation!P7</f>
        <v>4.2733325958251987E-2</v>
      </c>
      <c r="D7" s="47" t="str">
        <f t="shared" si="0"/>
        <v>Low</v>
      </c>
      <c r="E7" s="74">
        <f>IF(ISNUMBER('Raw Data &amp; Analysis Setup'!J6), 'Raw Data &amp; Analysis Setup'!J6, " ")</f>
        <v>9</v>
      </c>
      <c r="F7" s="75" t="str">
        <f>IF(AND(ISNUMBER(Calculation!S7),ISNUMBER('Raw Data &amp; Analysis Setup'!J6)),TEXT(Calculation!T7,"0.0")&amp;" - "&amp;TEXT(Calculation!U7,"0.0")&amp;" µL","")</f>
        <v>13.3 - 27.8 µL</v>
      </c>
      <c r="G7" s="50" t="str">
        <f>IF(Calculation!P7&lt;0.04,"40-100ng",IF(Calculation!Q7&lt;=9,"120-250ng",""))</f>
        <v>120-250ng</v>
      </c>
      <c r="H7" s="65" t="str">
        <f>IF(ISNUMBER(Calculation!R7),IF(Calculation!S7=" ","We do not recommend proceeding with this sample.",""), "")</f>
        <v/>
      </c>
    </row>
    <row r="8" spans="1:8" ht="15" customHeight="1" x14ac:dyDescent="0.25">
      <c r="A8" s="83" t="str">
        <f>IF('Raw Data &amp; Analysis Setup'!I7="","",'Raw Data &amp; Analysis Setup'!I7)</f>
        <v>Melanoma 2</v>
      </c>
      <c r="B8" s="45" t="str">
        <f>Calculation!AA8</f>
        <v>Pass</v>
      </c>
      <c r="C8" s="46">
        <f>Calculation!P8</f>
        <v>1.738665898640953E-2</v>
      </c>
      <c r="D8" s="47" t="str">
        <f t="shared" si="0"/>
        <v>High</v>
      </c>
      <c r="E8" s="74">
        <f>IF(ISNUMBER('Raw Data &amp; Analysis Setup'!J7), 'Raw Data &amp; Analysis Setup'!J7, " ")</f>
        <v>31</v>
      </c>
      <c r="F8" s="75" t="str">
        <f>IF(AND(ISNUMBER(Calculation!S8),ISNUMBER('Raw Data &amp; Analysis Setup'!J7)),TEXT(Calculation!T8,"0.0")&amp;" - "&amp;TEXT(Calculation!U8,"0.0")&amp;" µL","")</f>
        <v>1.3 - 3.2 µL</v>
      </c>
      <c r="G8" s="50" t="str">
        <f>IF(Calculation!P8&lt;0.04,"40-100ng",IF(Calculation!Q8&lt;=9,"120-250ng",""))</f>
        <v>40-100ng</v>
      </c>
      <c r="H8" s="65" t="str">
        <f>IF(ISNUMBER(Calculation!R8),IF(Calculation!S8=" ","We do not recommend proceeding with this sample.",""), "")</f>
        <v/>
      </c>
    </row>
    <row r="9" spans="1:8" ht="15" customHeight="1" x14ac:dyDescent="0.25">
      <c r="A9" s="83" t="str">
        <f>IF('Raw Data &amp; Analysis Setup'!I8="","",'Raw Data &amp; Analysis Setup'!I8)</f>
        <v>NTS (all-prep)</v>
      </c>
      <c r="B9" s="45" t="str">
        <f>Calculation!AA9</f>
        <v>Pass</v>
      </c>
      <c r="C9" s="46">
        <f>Calculation!P9</f>
        <v>1.1843331654866561E-2</v>
      </c>
      <c r="D9" s="47" t="str">
        <f t="shared" si="0"/>
        <v>High</v>
      </c>
      <c r="E9" s="74">
        <f>IF(ISNUMBER('Raw Data &amp; Analysis Setup'!J8), 'Raw Data &amp; Analysis Setup'!J8, " ")</f>
        <v>22</v>
      </c>
      <c r="F9" s="75" t="str">
        <f>IF(AND(ISNUMBER(Calculation!S9),ISNUMBER('Raw Data &amp; Analysis Setup'!J8)),TEXT(Calculation!T9,"0.0")&amp;" - "&amp;TEXT(Calculation!U9,"0.0")&amp;" µL","")</f>
        <v>1.8 - 4.5 µL</v>
      </c>
      <c r="G9" s="50" t="str">
        <f>IF(Calculation!P9&lt;0.04,"40-100ng",IF(Calculation!Q9&lt;=9,"120-250ng",""))</f>
        <v>40-100ng</v>
      </c>
      <c r="H9" s="65" t="str">
        <f>IF(ISNUMBER(Calculation!R9),IF(Calculation!S9=" ","We do not recommend proceeding with this sample.",""), "")</f>
        <v/>
      </c>
    </row>
    <row r="10" spans="1:8" ht="15" customHeight="1" x14ac:dyDescent="0.25">
      <c r="A10" s="83" t="str">
        <f>IF('Raw Data &amp; Analysis Setup'!I9="","",'Raw Data &amp; Analysis Setup'!I9)</f>
        <v>N30 (all-prep)</v>
      </c>
      <c r="B10" s="45" t="str">
        <f>Calculation!AA10</f>
        <v>Pass</v>
      </c>
      <c r="C10" s="46">
        <f>Calculation!P10</f>
        <v>6.986662546793667E-3</v>
      </c>
      <c r="D10" s="47" t="str">
        <f t="shared" si="0"/>
        <v>High</v>
      </c>
      <c r="E10" s="74">
        <f>IF(ISNUMBER('Raw Data &amp; Analysis Setup'!J9), 'Raw Data &amp; Analysis Setup'!J9, " ")</f>
        <v>52</v>
      </c>
      <c r="F10" s="75" t="str">
        <f>IF(AND(ISNUMBER(Calculation!S10),ISNUMBER('Raw Data &amp; Analysis Setup'!J9)),TEXT(Calculation!T10,"0.0")&amp;" - "&amp;TEXT(Calculation!U10,"0.0")&amp;" µL","")</f>
        <v>0.8 - 1.9 µL</v>
      </c>
      <c r="G10" s="50" t="str">
        <f>IF(Calculation!P10&lt;0.04,"40-100ng",IF(Calculation!Q10&lt;=9,"120-250ng",""))</f>
        <v>40-100ng</v>
      </c>
      <c r="H10" s="65" t="str">
        <f>IF(ISNUMBER(Calculation!R10),IF(Calculation!S10=" ","We do not recommend proceeding with this sample.",""), "")</f>
        <v/>
      </c>
    </row>
    <row r="11" spans="1:8" ht="15" customHeight="1" x14ac:dyDescent="0.25">
      <c r="A11" s="83" t="str">
        <f>IF('Raw Data &amp; Analysis Setup'!I10="","",'Raw Data &amp; Analysis Setup'!I10)</f>
        <v>PLT</v>
      </c>
      <c r="B11" s="45" t="str">
        <f>Calculation!AA11</f>
        <v>Pass</v>
      </c>
      <c r="C11" s="46">
        <f>Calculation!P11</f>
        <v>2.3319994608561212E-2</v>
      </c>
      <c r="D11" s="47" t="str">
        <f t="shared" si="0"/>
        <v>High</v>
      </c>
      <c r="E11" s="74">
        <f>IF(ISNUMBER('Raw Data &amp; Analysis Setup'!J10), 'Raw Data &amp; Analysis Setup'!J10, " ")</f>
        <v>14</v>
      </c>
      <c r="F11" s="75" t="str">
        <f>IF(AND(ISNUMBER(Calculation!S11),ISNUMBER('Raw Data &amp; Analysis Setup'!J10)),TEXT(Calculation!T11,"0.0")&amp;" - "&amp;TEXT(Calculation!U11,"0.0")&amp;" µL","")</f>
        <v>2.9 - 7.1 µL</v>
      </c>
      <c r="G11" s="50" t="str">
        <f>IF(Calculation!P11&lt;0.04,"40-100ng",IF(Calculation!Q11&lt;=9,"120-250ng",""))</f>
        <v>40-100ng</v>
      </c>
      <c r="H11" s="65" t="str">
        <f>IF(ISNUMBER(Calculation!R11),IF(Calculation!S11=" ","We do not recommend proceeding with this sample.",""), "")</f>
        <v/>
      </c>
    </row>
    <row r="12" spans="1:8" ht="15" customHeight="1" x14ac:dyDescent="0.25">
      <c r="A12" s="83" t="str">
        <f>IF('Raw Data &amp; Analysis Setup'!I11="","",'Raw Data &amp; Analysis Setup'!I11)</f>
        <v>PLN</v>
      </c>
      <c r="B12" s="45" t="str">
        <f>Calculation!AA12</f>
        <v>Pass</v>
      </c>
      <c r="C12" s="46">
        <f>Calculation!P12</f>
        <v>2.377000172932945E-2</v>
      </c>
      <c r="D12" s="47" t="str">
        <f t="shared" si="0"/>
        <v>High</v>
      </c>
      <c r="E12" s="74">
        <f>IF(ISNUMBER('Raw Data &amp; Analysis Setup'!J11), 'Raw Data &amp; Analysis Setup'!J11, " ")</f>
        <v>5</v>
      </c>
      <c r="F12" s="75" t="str">
        <f>IF(AND(ISNUMBER(Calculation!S12),ISNUMBER('Raw Data &amp; Analysis Setup'!J11)),TEXT(Calculation!T12,"0.0")&amp;" - "&amp;TEXT(Calculation!U12,"0.0")&amp;" µL","")</f>
        <v>8.0 - 20.0 µL</v>
      </c>
      <c r="G12" s="50" t="str">
        <f>IF(Calculation!P12&lt;0.04,"40-100ng",IF(Calculation!Q12&lt;=9,"120-250ng",""))</f>
        <v>40-100ng</v>
      </c>
      <c r="H12" s="65" t="str">
        <f>IF(ISNUMBER(Calculation!R12),IF(Calculation!S12=" ","We do not recommend proceeding with this sample.",""), "")</f>
        <v/>
      </c>
    </row>
    <row r="13" spans="1:8" ht="15" customHeight="1" x14ac:dyDescent="0.25">
      <c r="A13" s="83" t="str">
        <f>IF('Raw Data &amp; Analysis Setup'!I12="","",'Raw Data &amp; Analysis Setup'!I12)</f>
        <v>FFPE Melanoma</v>
      </c>
      <c r="B13" s="45" t="str">
        <f>Calculation!AA13</f>
        <v>Pass</v>
      </c>
      <c r="C13" s="46">
        <f>Calculation!P13</f>
        <v>3.3549995422363282E-2</v>
      </c>
      <c r="D13" s="47" t="str">
        <f t="shared" si="0"/>
        <v>High</v>
      </c>
      <c r="E13" s="74">
        <f>IF(ISNUMBER('Raw Data &amp; Analysis Setup'!J12), 'Raw Data &amp; Analysis Setup'!J12, " ")</f>
        <v>11</v>
      </c>
      <c r="F13" s="75" t="str">
        <f>IF(AND(ISNUMBER(Calculation!S13),ISNUMBER('Raw Data &amp; Analysis Setup'!J12)),TEXT(Calculation!T13,"0.0")&amp;" - "&amp;TEXT(Calculation!U13,"0.0")&amp;" µL","")</f>
        <v>3.6 - 9.1 µL</v>
      </c>
      <c r="G13" s="50" t="str">
        <f>IF(Calculation!P13&lt;0.04,"40-100ng",IF(Calculation!Q13&lt;=9,"120-250ng",""))</f>
        <v>40-100ng</v>
      </c>
      <c r="H13" s="65" t="str">
        <f>IF(ISNUMBER(Calculation!R13),IF(Calculation!S13=" ","We do not recommend proceeding with this sample.",""), "")</f>
        <v/>
      </c>
    </row>
    <row r="14" spans="1:8" ht="15" customHeight="1" x14ac:dyDescent="0.25">
      <c r="A14" s="83" t="str">
        <f>IF('Raw Data &amp; Analysis Setup'!I13="","",'Raw Data &amp; Analysis Setup'!I13)</f>
        <v>FFPE Colon</v>
      </c>
      <c r="B14" s="45" t="str">
        <f>Calculation!AA14</f>
        <v>Pass</v>
      </c>
      <c r="C14" s="46">
        <f>Calculation!P14</f>
        <v>1.9536666870117222E-2</v>
      </c>
      <c r="D14" s="47" t="str">
        <f t="shared" si="0"/>
        <v>High</v>
      </c>
      <c r="E14" s="74">
        <f>IF(ISNUMBER('Raw Data &amp; Analysis Setup'!J13), 'Raw Data &amp; Analysis Setup'!J13, " ")</f>
        <v>50</v>
      </c>
      <c r="F14" s="75" t="str">
        <f>IF(AND(ISNUMBER(Calculation!S14),ISNUMBER('Raw Data &amp; Analysis Setup'!J13)),TEXT(Calculation!T14,"0.0")&amp;" - "&amp;TEXT(Calculation!U14,"0.0")&amp;" µL","")</f>
        <v>0.8 - 2.0 µL</v>
      </c>
      <c r="G14" s="50" t="str">
        <f>IF(Calculation!P14&lt;0.04,"40-100ng",IF(Calculation!Q14&lt;=9,"120-250ng",""))</f>
        <v>40-100ng</v>
      </c>
      <c r="H14" s="65" t="str">
        <f>IF(ISNUMBER(Calculation!R14),IF(Calculation!S14=" ","We do not recommend proceeding with this sample.",""), "")</f>
        <v/>
      </c>
    </row>
    <row r="15" spans="1:8" ht="15" customHeight="1" x14ac:dyDescent="0.25">
      <c r="A15" s="83" t="str">
        <f>IF('Raw Data &amp; Analysis Setup'!I14="","",'Raw Data &amp; Analysis Setup'!I14)</f>
        <v>N19</v>
      </c>
      <c r="B15" s="45" t="str">
        <f>Calculation!AA15</f>
        <v>Pass</v>
      </c>
      <c r="C15" s="46">
        <f>Calculation!P15</f>
        <v>1.9033323923746792E-2</v>
      </c>
      <c r="D15" s="47" t="str">
        <f t="shared" si="0"/>
        <v>High</v>
      </c>
      <c r="E15" s="74">
        <f>IF(ISNUMBER('Raw Data &amp; Analysis Setup'!J14), 'Raw Data &amp; Analysis Setup'!J14, " ")</f>
        <v>14</v>
      </c>
      <c r="F15" s="75" t="str">
        <f>IF(AND(ISNUMBER(Calculation!S15),ISNUMBER('Raw Data &amp; Analysis Setup'!J14)),TEXT(Calculation!T15,"0.0")&amp;" - "&amp;TEXT(Calculation!U15,"0.0")&amp;" µL","")</f>
        <v>2.9 - 7.1 µL</v>
      </c>
      <c r="G15" s="50" t="str">
        <f>IF(Calculation!P15&lt;0.04,"40-100ng",IF(Calculation!Q15&lt;=9,"120-250ng",""))</f>
        <v>40-100ng</v>
      </c>
      <c r="H15" s="65" t="str">
        <f>IF(ISNUMBER(Calculation!R15),IF(Calculation!S15=" ","We do not recommend proceeding with this sample.",""), "")</f>
        <v/>
      </c>
    </row>
    <row r="16" spans="1:8" ht="15" customHeight="1" x14ac:dyDescent="0.25">
      <c r="A16" s="83" t="str">
        <f>IF('Raw Data &amp; Analysis Setup'!I15="","",'Raw Data &amp; Analysis Setup'!I15)</f>
        <v>N10</v>
      </c>
      <c r="B16" s="45" t="str">
        <f>Calculation!AA16</f>
        <v>Pass</v>
      </c>
      <c r="C16" s="46">
        <f>Calculation!P16</f>
        <v>1.8553326924641952E-2</v>
      </c>
      <c r="D16" s="47" t="str">
        <f t="shared" si="0"/>
        <v>High</v>
      </c>
      <c r="E16" s="74">
        <f>IF(ISNUMBER('Raw Data &amp; Analysis Setup'!J15), 'Raw Data &amp; Analysis Setup'!J15, " ")</f>
        <v>20</v>
      </c>
      <c r="F16" s="75" t="str">
        <f>IF(AND(ISNUMBER(Calculation!S16),ISNUMBER('Raw Data &amp; Analysis Setup'!J15)),TEXT(Calculation!T16,"0.0")&amp;" - "&amp;TEXT(Calculation!U16,"0.0")&amp;" µL","")</f>
        <v>2.0 - 5.0 µL</v>
      </c>
      <c r="G16" s="50" t="str">
        <f>IF(Calculation!P16&lt;0.04,"40-100ng",IF(Calculation!Q16&lt;=9,"120-250ng",""))</f>
        <v>40-100ng</v>
      </c>
      <c r="H16" s="65" t="str">
        <f>IF(ISNUMBER(Calculation!R16),IF(Calculation!S16=" ","We do not recommend proceeding with this sample.",""), "")</f>
        <v/>
      </c>
    </row>
    <row r="17" spans="1:8" ht="15" customHeight="1" x14ac:dyDescent="0.25">
      <c r="A17" s="83" t="str">
        <f>IF('Raw Data &amp; Analysis Setup'!I16="","",'Raw Data &amp; Analysis Setup'!I16)</f>
        <v>NA12878</v>
      </c>
      <c r="B17" s="45" t="str">
        <f>Calculation!AA17</f>
        <v>Pass</v>
      </c>
      <c r="C17" s="46">
        <f>Calculation!P17</f>
        <v>-1.1833445231119555E-3</v>
      </c>
      <c r="D17" s="47" t="str">
        <f t="shared" si="0"/>
        <v>High</v>
      </c>
      <c r="E17" s="74">
        <f>IF(ISNUMBER('Raw Data &amp; Analysis Setup'!J16), 'Raw Data &amp; Analysis Setup'!J16, " ")</f>
        <v>20</v>
      </c>
      <c r="F17" s="75" t="str">
        <f>IF(AND(ISNUMBER(Calculation!S17),ISNUMBER('Raw Data &amp; Analysis Setup'!J16)),TEXT(Calculation!T17,"0.0")&amp;" - "&amp;TEXT(Calculation!U17,"0.0")&amp;" µL","")</f>
        <v>2.0 - 5.0 µL</v>
      </c>
      <c r="G17" s="50" t="str">
        <f>IF(Calculation!P17&lt;0.04,"40-100ng",IF(Calculation!Q17&lt;=9,"120-250ng",""))</f>
        <v>40-100ng</v>
      </c>
      <c r="H17" s="65" t="str">
        <f>IF(ISNUMBER(Calculation!R17),IF(Calculation!S17=" ","We do not recommend proceeding with this sample.",""), "")</f>
        <v/>
      </c>
    </row>
    <row r="18" spans="1:8" ht="15" customHeight="1" x14ac:dyDescent="0.25">
      <c r="A18" s="83" t="str">
        <f>IF('Raw Data &amp; Analysis Setup'!I17="","",'Raw Data &amp; Analysis Setup'!I17)</f>
        <v>Thyroid Tumor</v>
      </c>
      <c r="B18" s="45" t="str">
        <f>Calculation!AA18</f>
        <v>Pass</v>
      </c>
      <c r="C18" s="46">
        <f>Calculation!P18</f>
        <v>6.0310007731119844E-2</v>
      </c>
      <c r="D18" s="47" t="str">
        <f t="shared" ref="D18:D65" si="1">IF(ISNUMBER(C18), IF(C18&gt;0.04, "Low","High"), "")</f>
        <v>Low</v>
      </c>
      <c r="E18" s="74">
        <f>IF(ISNUMBER('Raw Data &amp; Analysis Setup'!J17), 'Raw Data &amp; Analysis Setup'!J17, " ")</f>
        <v>36</v>
      </c>
      <c r="F18" s="75" t="str">
        <f>IF(AND(ISNUMBER(Calculation!S18),ISNUMBER('Raw Data &amp; Analysis Setup'!J17)),TEXT(Calculation!T18,"0.0")&amp;" - "&amp;TEXT(Calculation!U18,"0.0")&amp;" µL","")</f>
        <v>3.3 - 6.9 µL</v>
      </c>
      <c r="G18" s="50" t="str">
        <f>IF(Calculation!P18&lt;0.04,"40-100ng",IF(Calculation!Q18&lt;=9,"120-250ng",""))</f>
        <v>120-250ng</v>
      </c>
      <c r="H18" s="65" t="str">
        <f>IF(ISNUMBER(Calculation!R18),IF(Calculation!S18=" ","We do not recommend proceeding with this sample.",""), "")</f>
        <v/>
      </c>
    </row>
    <row r="19" spans="1:8" ht="15" customHeight="1" x14ac:dyDescent="0.25">
      <c r="A19" s="83" t="str">
        <f>IF('Raw Data &amp; Analysis Setup'!I18="","",'Raw Data &amp; Analysis Setup'!I18)</f>
        <v>Normal Thyroid</v>
      </c>
      <c r="B19" s="45" t="str">
        <f>Calculation!AA19</f>
        <v>Pass</v>
      </c>
      <c r="C19" s="46">
        <f>Calculation!P19</f>
        <v>2.3333326975504606E-2</v>
      </c>
      <c r="D19" s="47" t="str">
        <f t="shared" si="1"/>
        <v>High</v>
      </c>
      <c r="E19" s="74">
        <f>IF(ISNUMBER('Raw Data &amp; Analysis Setup'!J18), 'Raw Data &amp; Analysis Setup'!J18, " ")</f>
        <v>23</v>
      </c>
      <c r="F19" s="75" t="str">
        <f>IF(AND(ISNUMBER(Calculation!S19),ISNUMBER('Raw Data &amp; Analysis Setup'!J18)),TEXT(Calculation!T19,"0.0")&amp;" - "&amp;TEXT(Calculation!U19,"0.0")&amp;" µL","")</f>
        <v>1.7 - 4.3 µL</v>
      </c>
      <c r="G19" s="50" t="str">
        <f>IF(Calculation!P19&lt;0.04,"40-100ng",IF(Calculation!Q19&lt;=9,"120-250ng",""))</f>
        <v>40-100ng</v>
      </c>
      <c r="H19" s="65" t="str">
        <f>IF(ISNUMBER(Calculation!R19),IF(Calculation!S19=" ","We do not recommend proceeding with this sample.",""), "")</f>
        <v/>
      </c>
    </row>
    <row r="20" spans="1:8" ht="15" customHeight="1" x14ac:dyDescent="0.25">
      <c r="A20" s="83" t="str">
        <f>IF('Raw Data &amp; Analysis Setup'!I19="","",'Raw Data &amp; Analysis Setup'!I19)</f>
        <v>Melanoma 1</v>
      </c>
      <c r="B20" s="45" t="str">
        <f>Calculation!AA20</f>
        <v>Pass</v>
      </c>
      <c r="C20" s="46">
        <f>Calculation!P20</f>
        <v>1.8029994964599609E-2</v>
      </c>
      <c r="D20" s="47" t="str">
        <f t="shared" si="1"/>
        <v>High</v>
      </c>
      <c r="E20" s="74">
        <f>IF(ISNUMBER('Raw Data &amp; Analysis Setup'!J19), 'Raw Data &amp; Analysis Setup'!J19, " ")</f>
        <v>27</v>
      </c>
      <c r="F20" s="75" t="str">
        <f>IF(AND(ISNUMBER(Calculation!S20),ISNUMBER('Raw Data &amp; Analysis Setup'!J19)),TEXT(Calculation!T20,"0.0")&amp;" - "&amp;TEXT(Calculation!U20,"0.0")&amp;" µL","")</f>
        <v>1.5 - 3.7 µL</v>
      </c>
      <c r="G20" s="50" t="str">
        <f>IF(Calculation!P20&lt;0.04,"40-100ng",IF(Calculation!Q20&lt;=9,"120-250ng",""))</f>
        <v>40-100ng</v>
      </c>
      <c r="H20" s="65" t="str">
        <f>IF(ISNUMBER(Calculation!R20),IF(Calculation!S20=" ","We do not recommend proceeding with this sample.",""), "")</f>
        <v/>
      </c>
    </row>
    <row r="21" spans="1:8" ht="15" customHeight="1" x14ac:dyDescent="0.25">
      <c r="A21" s="83" t="str">
        <f>IF('Raw Data &amp; Analysis Setup'!I20="","",'Raw Data &amp; Analysis Setup'!I20)</f>
        <v>Paired Breast Tumor</v>
      </c>
      <c r="B21" s="45" t="str">
        <f>Calculation!AA21</f>
        <v>Pass</v>
      </c>
      <c r="C21" s="46">
        <f>Calculation!P21</f>
        <v>5.0441659291585311E-2</v>
      </c>
      <c r="D21" s="47" t="str">
        <f t="shared" si="1"/>
        <v>Low</v>
      </c>
      <c r="E21" s="74">
        <f>IF(ISNUMBER('Raw Data &amp; Analysis Setup'!J20), 'Raw Data &amp; Analysis Setup'!J20, " ")</f>
        <v>13</v>
      </c>
      <c r="F21" s="75" t="str">
        <f>IF(AND(ISNUMBER(Calculation!S21),ISNUMBER('Raw Data &amp; Analysis Setup'!J20)),TEXT(Calculation!T21,"0.0")&amp;" - "&amp;TEXT(Calculation!U21,"0.0")&amp;" µL","")</f>
        <v/>
      </c>
      <c r="G21" s="50" t="str">
        <f>IF(Calculation!P21&lt;0.04,"40-100ng",IF(Calculation!Q21&lt;=9,"120-250ng",""))</f>
        <v/>
      </c>
      <c r="H21" s="65" t="str">
        <f>IF(ISNUMBER(Calculation!R21),IF(Calculation!S21=" ","We do not recommend proceeding with this sample.",""), "")</f>
        <v>We do not recommend proceeding with this sample.</v>
      </c>
    </row>
    <row r="22" spans="1:8" ht="15" customHeight="1" x14ac:dyDescent="0.25">
      <c r="A22" s="83" t="str">
        <f>IF('Raw Data &amp; Analysis Setup'!I21="","",'Raw Data &amp; Analysis Setup'!I21)</f>
        <v>Paired Normal Breast</v>
      </c>
      <c r="B22" s="45" t="str">
        <f>Calculation!AA22</f>
        <v>Pass</v>
      </c>
      <c r="C22" s="46">
        <f>Calculation!P22</f>
        <v>4.2733325958251987E-2</v>
      </c>
      <c r="D22" s="47" t="str">
        <f t="shared" si="1"/>
        <v>Low</v>
      </c>
      <c r="E22" s="74">
        <f>IF(ISNUMBER('Raw Data &amp; Analysis Setup'!J21), 'Raw Data &amp; Analysis Setup'!J21, " ")</f>
        <v>9</v>
      </c>
      <c r="F22" s="75" t="str">
        <f>IF(AND(ISNUMBER(Calculation!S22),ISNUMBER('Raw Data &amp; Analysis Setup'!J21)),TEXT(Calculation!T22,"0.0")&amp;" - "&amp;TEXT(Calculation!U22,"0.0")&amp;" µL","")</f>
        <v>13.3 - 27.8 µL</v>
      </c>
      <c r="G22" s="50" t="str">
        <f>IF(Calculation!P22&lt;0.04,"40-100ng",IF(Calculation!Q22&lt;=9,"120-250ng",""))</f>
        <v>120-250ng</v>
      </c>
      <c r="H22" s="65" t="str">
        <f>IF(ISNUMBER(Calculation!R22),IF(Calculation!S22=" ","We do not recommend proceeding with this sample.",""), "")</f>
        <v/>
      </c>
    </row>
    <row r="23" spans="1:8" ht="15" customHeight="1" x14ac:dyDescent="0.25">
      <c r="A23" s="83" t="str">
        <f>IF('Raw Data &amp; Analysis Setup'!I22="","",'Raw Data &amp; Analysis Setup'!I22)</f>
        <v>Melanoma 2</v>
      </c>
      <c r="B23" s="45" t="str">
        <f>Calculation!AA23</f>
        <v>Pass</v>
      </c>
      <c r="C23" s="46">
        <f>Calculation!P23</f>
        <v>1.738665898640953E-2</v>
      </c>
      <c r="D23" s="47" t="str">
        <f t="shared" si="1"/>
        <v>High</v>
      </c>
      <c r="E23" s="74">
        <f>IF(ISNUMBER('Raw Data &amp; Analysis Setup'!J22), 'Raw Data &amp; Analysis Setup'!J22, " ")</f>
        <v>31</v>
      </c>
      <c r="F23" s="75" t="str">
        <f>IF(AND(ISNUMBER(Calculation!S23),ISNUMBER('Raw Data &amp; Analysis Setup'!J22)),TEXT(Calculation!T23,"0.0")&amp;" - "&amp;TEXT(Calculation!U23,"0.0")&amp;" µL","")</f>
        <v>1.3 - 3.2 µL</v>
      </c>
      <c r="G23" s="50" t="str">
        <f>IF(Calculation!P23&lt;0.04,"40-100ng",IF(Calculation!Q23&lt;=9,"120-250ng",""))</f>
        <v>40-100ng</v>
      </c>
      <c r="H23" s="65" t="str">
        <f>IF(ISNUMBER(Calculation!R23),IF(Calculation!S23=" ","We do not recommend proceeding with this sample.",""), "")</f>
        <v/>
      </c>
    </row>
    <row r="24" spans="1:8" ht="15" customHeight="1" x14ac:dyDescent="0.25">
      <c r="A24" s="83" t="str">
        <f>IF('Raw Data &amp; Analysis Setup'!I23="","",'Raw Data &amp; Analysis Setup'!I23)</f>
        <v>NTS (all-prep)</v>
      </c>
      <c r="B24" s="45" t="str">
        <f>Calculation!AA24</f>
        <v>Pass</v>
      </c>
      <c r="C24" s="46">
        <f>Calculation!P24</f>
        <v>1.1843331654866561E-2</v>
      </c>
      <c r="D24" s="47" t="str">
        <f t="shared" si="1"/>
        <v>High</v>
      </c>
      <c r="E24" s="74">
        <f>IF(ISNUMBER('Raw Data &amp; Analysis Setup'!J23), 'Raw Data &amp; Analysis Setup'!J23, " ")</f>
        <v>22</v>
      </c>
      <c r="F24" s="75" t="str">
        <f>IF(AND(ISNUMBER(Calculation!S24),ISNUMBER('Raw Data &amp; Analysis Setup'!J23)),TEXT(Calculation!T24,"0.0")&amp;" - "&amp;TEXT(Calculation!U24,"0.0")&amp;" µL","")</f>
        <v>1.8 - 4.5 µL</v>
      </c>
      <c r="G24" s="50" t="str">
        <f>IF(Calculation!P24&lt;0.04,"40-100ng",IF(Calculation!Q24&lt;=9,"120-250ng",""))</f>
        <v>40-100ng</v>
      </c>
      <c r="H24" s="65" t="str">
        <f>IF(ISNUMBER(Calculation!R24),IF(Calculation!S24=" ","We do not recommend proceeding with this sample.",""), "")</f>
        <v/>
      </c>
    </row>
    <row r="25" spans="1:8" ht="15" customHeight="1" x14ac:dyDescent="0.25">
      <c r="A25" s="83" t="str">
        <f>IF('Raw Data &amp; Analysis Setup'!I24="","",'Raw Data &amp; Analysis Setup'!I24)</f>
        <v>N30 (all-prep)</v>
      </c>
      <c r="B25" s="45" t="str">
        <f>Calculation!AA25</f>
        <v>Pass</v>
      </c>
      <c r="C25" s="46">
        <f>Calculation!P25</f>
        <v>6.986662546793667E-3</v>
      </c>
      <c r="D25" s="47" t="str">
        <f t="shared" si="1"/>
        <v>High</v>
      </c>
      <c r="E25" s="74">
        <f>IF(ISNUMBER('Raw Data &amp; Analysis Setup'!J24), 'Raw Data &amp; Analysis Setup'!J24, " ")</f>
        <v>52</v>
      </c>
      <c r="F25" s="75" t="str">
        <f>IF(AND(ISNUMBER(Calculation!S25),ISNUMBER('Raw Data &amp; Analysis Setup'!J24)),TEXT(Calculation!T25,"0.0")&amp;" - "&amp;TEXT(Calculation!U25,"0.0")&amp;" µL","")</f>
        <v>0.8 - 1.9 µL</v>
      </c>
      <c r="G25" s="50" t="str">
        <f>IF(Calculation!P25&lt;0.04,"40-100ng",IF(Calculation!Q25&lt;=9,"120-250ng",""))</f>
        <v>40-100ng</v>
      </c>
      <c r="H25" s="65" t="str">
        <f>IF(ISNUMBER(Calculation!R25),IF(Calculation!S25=" ","We do not recommend proceeding with this sample.",""), "")</f>
        <v/>
      </c>
    </row>
    <row r="26" spans="1:8" ht="15" customHeight="1" x14ac:dyDescent="0.25">
      <c r="A26" s="83" t="str">
        <f>IF('Raw Data &amp; Analysis Setup'!I25="","",'Raw Data &amp; Analysis Setup'!I25)</f>
        <v>PLT</v>
      </c>
      <c r="B26" s="45" t="str">
        <f>Calculation!AA26</f>
        <v>Pass</v>
      </c>
      <c r="C26" s="46">
        <f>Calculation!P26</f>
        <v>2.3319994608561212E-2</v>
      </c>
      <c r="D26" s="47" t="str">
        <f t="shared" si="1"/>
        <v>High</v>
      </c>
      <c r="E26" s="74">
        <f>IF(ISNUMBER('Raw Data &amp; Analysis Setup'!J25), 'Raw Data &amp; Analysis Setup'!J25, " ")</f>
        <v>14</v>
      </c>
      <c r="F26" s="75" t="str">
        <f>IF(AND(ISNUMBER(Calculation!S26),ISNUMBER('Raw Data &amp; Analysis Setup'!J25)),TEXT(Calculation!T26,"0.0")&amp;" - "&amp;TEXT(Calculation!U26,"0.0")&amp;" µL","")</f>
        <v>2.9 - 7.1 µL</v>
      </c>
      <c r="G26" s="50" t="str">
        <f>IF(Calculation!P26&lt;0.04,"40-100ng",IF(Calculation!Q26&lt;=9,"120-250ng",""))</f>
        <v>40-100ng</v>
      </c>
      <c r="H26" s="65" t="str">
        <f>IF(ISNUMBER(Calculation!R26),IF(Calculation!S26=" ","We do not recommend proceeding with this sample.",""), "")</f>
        <v/>
      </c>
    </row>
    <row r="27" spans="1:8" ht="15" customHeight="1" x14ac:dyDescent="0.25">
      <c r="A27" s="83" t="str">
        <f>IF('Raw Data &amp; Analysis Setup'!I26="","",'Raw Data &amp; Analysis Setup'!I26)</f>
        <v>PLN</v>
      </c>
      <c r="B27" s="45" t="str">
        <f>Calculation!AA27</f>
        <v>Pass</v>
      </c>
      <c r="C27" s="46">
        <f>Calculation!P27</f>
        <v>2.377000172932945E-2</v>
      </c>
      <c r="D27" s="47" t="str">
        <f t="shared" si="1"/>
        <v>High</v>
      </c>
      <c r="E27" s="74">
        <f>IF(ISNUMBER('Raw Data &amp; Analysis Setup'!J26), 'Raw Data &amp; Analysis Setup'!J26, " ")</f>
        <v>5</v>
      </c>
      <c r="F27" s="75" t="str">
        <f>IF(AND(ISNUMBER(Calculation!S27),ISNUMBER('Raw Data &amp; Analysis Setup'!J26)),TEXT(Calculation!T27,"0.0")&amp;" - "&amp;TEXT(Calculation!U27,"0.0")&amp;" µL","")</f>
        <v>8.0 - 20.0 µL</v>
      </c>
      <c r="G27" s="50" t="str">
        <f>IF(Calculation!P27&lt;0.04,"40-100ng",IF(Calculation!Q27&lt;=9,"120-250ng",""))</f>
        <v>40-100ng</v>
      </c>
      <c r="H27" s="65" t="str">
        <f>IF(ISNUMBER(Calculation!R27),IF(Calculation!S27=" ","We do not recommend proceeding with this sample.",""), "")</f>
        <v/>
      </c>
    </row>
    <row r="28" spans="1:8" ht="15" customHeight="1" x14ac:dyDescent="0.25">
      <c r="A28" s="83" t="str">
        <f>IF('Raw Data &amp; Analysis Setup'!I27="","",'Raw Data &amp; Analysis Setup'!I27)</f>
        <v>FFPE Melanoma</v>
      </c>
      <c r="B28" s="45" t="str">
        <f>Calculation!AA28</f>
        <v>Pass</v>
      </c>
      <c r="C28" s="46">
        <f>Calculation!P28</f>
        <v>3.3549995422363282E-2</v>
      </c>
      <c r="D28" s="47" t="str">
        <f t="shared" si="1"/>
        <v>High</v>
      </c>
      <c r="E28" s="74">
        <f>IF(ISNUMBER('Raw Data &amp; Analysis Setup'!J27), 'Raw Data &amp; Analysis Setup'!J27, " ")</f>
        <v>11</v>
      </c>
      <c r="F28" s="75" t="str">
        <f>IF(AND(ISNUMBER(Calculation!S28),ISNUMBER('Raw Data &amp; Analysis Setup'!J27)),TEXT(Calculation!T28,"0.0")&amp;" - "&amp;TEXT(Calculation!U28,"0.0")&amp;" µL","")</f>
        <v>3.6 - 9.1 µL</v>
      </c>
      <c r="G28" s="50" t="str">
        <f>IF(Calculation!P28&lt;0.04,"40-100ng",IF(Calculation!Q28&lt;=9,"120-250ng",""))</f>
        <v>40-100ng</v>
      </c>
      <c r="H28" s="65" t="str">
        <f>IF(ISNUMBER(Calculation!R28),IF(Calculation!S28=" ","We do not recommend proceeding with this sample.",""), "")</f>
        <v/>
      </c>
    </row>
    <row r="29" spans="1:8" ht="15" customHeight="1" x14ac:dyDescent="0.25">
      <c r="A29" s="83" t="str">
        <f>IF('Raw Data &amp; Analysis Setup'!I28="","",'Raw Data &amp; Analysis Setup'!I28)</f>
        <v>FFPE Colon</v>
      </c>
      <c r="B29" s="45" t="str">
        <f>Calculation!AA29</f>
        <v>Pass</v>
      </c>
      <c r="C29" s="46">
        <f>Calculation!P29</f>
        <v>1.9536666870117222E-2</v>
      </c>
      <c r="D29" s="47" t="str">
        <f t="shared" si="1"/>
        <v>High</v>
      </c>
      <c r="E29" s="74">
        <f>IF(ISNUMBER('Raw Data &amp; Analysis Setup'!J28), 'Raw Data &amp; Analysis Setup'!J28, " ")</f>
        <v>50</v>
      </c>
      <c r="F29" s="75" t="str">
        <f>IF(AND(ISNUMBER(Calculation!S29),ISNUMBER('Raw Data &amp; Analysis Setup'!J28)),TEXT(Calculation!T29,"0.0")&amp;" - "&amp;TEXT(Calculation!U29,"0.0")&amp;" µL","")</f>
        <v>0.8 - 2.0 µL</v>
      </c>
      <c r="G29" s="50" t="str">
        <f>IF(Calculation!P29&lt;0.04,"40-100ng",IF(Calculation!Q29&lt;=9,"120-250ng",""))</f>
        <v>40-100ng</v>
      </c>
      <c r="H29" s="65" t="str">
        <f>IF(ISNUMBER(Calculation!R29),IF(Calculation!S29=" ","We do not recommend proceeding with this sample.",""), "")</f>
        <v/>
      </c>
    </row>
    <row r="30" spans="1:8" ht="15" customHeight="1" x14ac:dyDescent="0.25">
      <c r="A30" s="83" t="str">
        <f>IF('Raw Data &amp; Analysis Setup'!I29="","",'Raw Data &amp; Analysis Setup'!I29)</f>
        <v>N19</v>
      </c>
      <c r="B30" s="45" t="str">
        <f>Calculation!AA30</f>
        <v>Pass</v>
      </c>
      <c r="C30" s="46">
        <f>Calculation!P30</f>
        <v>1.9033323923746792E-2</v>
      </c>
      <c r="D30" s="47" t="str">
        <f t="shared" si="1"/>
        <v>High</v>
      </c>
      <c r="E30" s="74">
        <f>IF(ISNUMBER('Raw Data &amp; Analysis Setup'!J29), 'Raw Data &amp; Analysis Setup'!J29, " ")</f>
        <v>14</v>
      </c>
      <c r="F30" s="75" t="str">
        <f>IF(AND(ISNUMBER(Calculation!S30),ISNUMBER('Raw Data &amp; Analysis Setup'!J29)),TEXT(Calculation!T30,"0.0")&amp;" - "&amp;TEXT(Calculation!U30,"0.0")&amp;" µL","")</f>
        <v>2.9 - 7.1 µL</v>
      </c>
      <c r="G30" s="50" t="str">
        <f>IF(Calculation!P30&lt;0.04,"40-100ng",IF(Calculation!Q30&lt;=9,"120-250ng",""))</f>
        <v>40-100ng</v>
      </c>
      <c r="H30" s="65" t="str">
        <f>IF(ISNUMBER(Calculation!R30),IF(Calculation!S30=" ","We do not recommend proceeding with this sample.",""), "")</f>
        <v/>
      </c>
    </row>
    <row r="31" spans="1:8" ht="15" customHeight="1" x14ac:dyDescent="0.25">
      <c r="A31" s="83" t="str">
        <f>IF('Raw Data &amp; Analysis Setup'!I30="","",'Raw Data &amp; Analysis Setup'!I30)</f>
        <v>N10</v>
      </c>
      <c r="B31" s="45" t="str">
        <f>Calculation!AA31</f>
        <v>Pass</v>
      </c>
      <c r="C31" s="46">
        <f>Calculation!P31</f>
        <v>1.8553326924641952E-2</v>
      </c>
      <c r="D31" s="47" t="str">
        <f t="shared" si="1"/>
        <v>High</v>
      </c>
      <c r="E31" s="74">
        <f>IF(ISNUMBER('Raw Data &amp; Analysis Setup'!J30), 'Raw Data &amp; Analysis Setup'!J30, " ")</f>
        <v>20</v>
      </c>
      <c r="F31" s="75" t="str">
        <f>IF(AND(ISNUMBER(Calculation!S31),ISNUMBER('Raw Data &amp; Analysis Setup'!J30)),TEXT(Calculation!T31,"0.0")&amp;" - "&amp;TEXT(Calculation!U31,"0.0")&amp;" µL","")</f>
        <v>2.0 - 5.0 µL</v>
      </c>
      <c r="G31" s="50" t="str">
        <f>IF(Calculation!P31&lt;0.04,"40-100ng",IF(Calculation!Q31&lt;=9,"120-250ng",""))</f>
        <v>40-100ng</v>
      </c>
      <c r="H31" s="65" t="str">
        <f>IF(ISNUMBER(Calculation!R31),IF(Calculation!S31=" ","We do not recommend proceeding with this sample.",""), "")</f>
        <v/>
      </c>
    </row>
    <row r="32" spans="1:8" ht="15" customHeight="1" x14ac:dyDescent="0.25">
      <c r="A32" s="83" t="str">
        <f>IF('Raw Data &amp; Analysis Setup'!I31="","",'Raw Data &amp; Analysis Setup'!I31)</f>
        <v>NA12878</v>
      </c>
      <c r="B32" s="45" t="str">
        <f>Calculation!AA32</f>
        <v>Pass</v>
      </c>
      <c r="C32" s="46">
        <f>Calculation!P32</f>
        <v>-1.1833445231119555E-3</v>
      </c>
      <c r="D32" s="47" t="str">
        <f t="shared" si="1"/>
        <v>High</v>
      </c>
      <c r="E32" s="74">
        <f>IF(ISNUMBER('Raw Data &amp; Analysis Setup'!J31), 'Raw Data &amp; Analysis Setup'!J31, " ")</f>
        <v>20</v>
      </c>
      <c r="F32" s="75" t="str">
        <f>IF(AND(ISNUMBER(Calculation!S32),ISNUMBER('Raw Data &amp; Analysis Setup'!J31)),TEXT(Calculation!T32,"0.0")&amp;" - "&amp;TEXT(Calculation!U32,"0.0")&amp;" µL","")</f>
        <v>2.0 - 5.0 µL</v>
      </c>
      <c r="G32" s="50" t="str">
        <f>IF(Calculation!P32&lt;0.04,"40-100ng",IF(Calculation!Q32&lt;=9,"120-250ng",""))</f>
        <v>40-100ng</v>
      </c>
      <c r="H32" s="65" t="str">
        <f>IF(ISNUMBER(Calculation!R32),IF(Calculation!S32=" ","We do not recommend proceeding with this sample.",""), "")</f>
        <v/>
      </c>
    </row>
    <row r="33" spans="1:8" ht="15" customHeight="1" x14ac:dyDescent="0.25">
      <c r="A33" s="83" t="str">
        <f>IF('Raw Data &amp; Analysis Setup'!I32="","",'Raw Data &amp; Analysis Setup'!I32)</f>
        <v>Thyroid Tumor</v>
      </c>
      <c r="B33" s="45" t="str">
        <f>Calculation!AA33</f>
        <v>Pass</v>
      </c>
      <c r="C33" s="46">
        <f>Calculation!P33</f>
        <v>6.0310007731119844E-2</v>
      </c>
      <c r="D33" s="47" t="str">
        <f t="shared" si="1"/>
        <v>Low</v>
      </c>
      <c r="E33" s="74">
        <f>IF(ISNUMBER('Raw Data &amp; Analysis Setup'!J32), 'Raw Data &amp; Analysis Setup'!J32, " ")</f>
        <v>36</v>
      </c>
      <c r="F33" s="75" t="str">
        <f>IF(AND(ISNUMBER(Calculation!S33),ISNUMBER('Raw Data &amp; Analysis Setup'!J32)),TEXT(Calculation!T33,"0.0")&amp;" - "&amp;TEXT(Calculation!U33,"0.0")&amp;" µL","")</f>
        <v>3.3 - 6.9 µL</v>
      </c>
      <c r="G33" s="50" t="str">
        <f>IF(Calculation!P33&lt;0.04,"40-100ng",IF(Calculation!Q33&lt;=9,"120-250ng",""))</f>
        <v>120-250ng</v>
      </c>
      <c r="H33" s="65" t="str">
        <f>IF(ISNUMBER(Calculation!R33),IF(Calculation!S33=" ","We do not recommend proceeding with this sample.",""), "")</f>
        <v/>
      </c>
    </row>
    <row r="34" spans="1:8" ht="15" customHeight="1" x14ac:dyDescent="0.25">
      <c r="A34" s="83" t="str">
        <f>IF('Raw Data &amp; Analysis Setup'!I33="","",'Raw Data &amp; Analysis Setup'!I33)</f>
        <v>Normal Thyroid</v>
      </c>
      <c r="B34" s="45" t="str">
        <f>Calculation!AA34</f>
        <v>Pass</v>
      </c>
      <c r="C34" s="46">
        <f>Calculation!P34</f>
        <v>2.3333326975504606E-2</v>
      </c>
      <c r="D34" s="47" t="str">
        <f t="shared" si="1"/>
        <v>High</v>
      </c>
      <c r="E34" s="74">
        <f>IF(ISNUMBER('Raw Data &amp; Analysis Setup'!J33), 'Raw Data &amp; Analysis Setup'!J33, " ")</f>
        <v>23</v>
      </c>
      <c r="F34" s="75" t="str">
        <f>IF(AND(ISNUMBER(Calculation!S34),ISNUMBER('Raw Data &amp; Analysis Setup'!J33)),TEXT(Calculation!T34,"0.0")&amp;" - "&amp;TEXT(Calculation!U34,"0.0")&amp;" µL","")</f>
        <v>1.7 - 4.3 µL</v>
      </c>
      <c r="G34" s="50" t="str">
        <f>IF(Calculation!P34&lt;0.04,"40-100ng",IF(Calculation!Q34&lt;=9,"120-250ng",""))</f>
        <v>40-100ng</v>
      </c>
      <c r="H34" s="65" t="str">
        <f>IF(ISNUMBER(Calculation!R34),IF(Calculation!S34=" ","We do not recommend proceeding with this sample.",""), "")</f>
        <v/>
      </c>
    </row>
    <row r="35" spans="1:8" ht="15" customHeight="1" x14ac:dyDescent="0.25">
      <c r="A35" s="83" t="str">
        <f>IF('Raw Data &amp; Analysis Setup'!I34="","",'Raw Data &amp; Analysis Setup'!I34)</f>
        <v>Melanoma 1</v>
      </c>
      <c r="B35" s="45" t="str">
        <f>Calculation!AA35</f>
        <v>Pass</v>
      </c>
      <c r="C35" s="46">
        <f>Calculation!P35</f>
        <v>1.8029994964599609E-2</v>
      </c>
      <c r="D35" s="47" t="str">
        <f t="shared" si="1"/>
        <v>High</v>
      </c>
      <c r="E35" s="74">
        <f>IF(ISNUMBER('Raw Data &amp; Analysis Setup'!J34), 'Raw Data &amp; Analysis Setup'!J34, " ")</f>
        <v>27</v>
      </c>
      <c r="F35" s="75" t="str">
        <f>IF(AND(ISNUMBER(Calculation!S35),ISNUMBER('Raw Data &amp; Analysis Setup'!J34)),TEXT(Calculation!T35,"0.0")&amp;" - "&amp;TEXT(Calculation!U35,"0.0")&amp;" µL","")</f>
        <v>1.5 - 3.7 µL</v>
      </c>
      <c r="G35" s="50" t="str">
        <f>IF(Calculation!P35&lt;0.04,"40-100ng",IF(Calculation!Q35&lt;=9,"120-250ng",""))</f>
        <v>40-100ng</v>
      </c>
      <c r="H35" s="65" t="str">
        <f>IF(ISNUMBER(Calculation!R35),IF(Calculation!S35=" ","We do not recommend proceeding with this sample.",""), "")</f>
        <v/>
      </c>
    </row>
    <row r="36" spans="1:8" ht="15" customHeight="1" x14ac:dyDescent="0.25">
      <c r="A36" s="83" t="str">
        <f>IF('Raw Data &amp; Analysis Setup'!I35="","",'Raw Data &amp; Analysis Setup'!I35)</f>
        <v>Paired Breast Tumor</v>
      </c>
      <c r="B36" s="45" t="str">
        <f>Calculation!AA36</f>
        <v>Pass</v>
      </c>
      <c r="C36" s="46">
        <f>Calculation!P36</f>
        <v>5.0441659291585311E-2</v>
      </c>
      <c r="D36" s="47" t="str">
        <f t="shared" si="1"/>
        <v>Low</v>
      </c>
      <c r="E36" s="74">
        <f>IF(ISNUMBER('Raw Data &amp; Analysis Setup'!J35), 'Raw Data &amp; Analysis Setup'!J35, " ")</f>
        <v>13</v>
      </c>
      <c r="F36" s="75" t="str">
        <f>IF(AND(ISNUMBER(Calculation!S36),ISNUMBER('Raw Data &amp; Analysis Setup'!J35)),TEXT(Calculation!T36,"0.0")&amp;" - "&amp;TEXT(Calculation!U36,"0.0")&amp;" µL","")</f>
        <v/>
      </c>
      <c r="G36" s="50" t="str">
        <f>IF(Calculation!P36&lt;0.04,"40-100ng",IF(Calculation!Q36&lt;=9,"120-250ng",""))</f>
        <v/>
      </c>
      <c r="H36" s="65" t="str">
        <f>IF(ISNUMBER(Calculation!R36),IF(Calculation!S36=" ","We do not recommend proceeding with this sample.",""), "")</f>
        <v>We do not recommend proceeding with this sample.</v>
      </c>
    </row>
    <row r="37" spans="1:8" ht="15" customHeight="1" x14ac:dyDescent="0.25">
      <c r="A37" s="83" t="str">
        <f>IF('Raw Data &amp; Analysis Setup'!I36="","",'Raw Data &amp; Analysis Setup'!I36)</f>
        <v>Paired Normal Breast</v>
      </c>
      <c r="B37" s="45" t="str">
        <f>Calculation!AA37</f>
        <v>Pass</v>
      </c>
      <c r="C37" s="46">
        <f>Calculation!P37</f>
        <v>4.2733325958251987E-2</v>
      </c>
      <c r="D37" s="47" t="str">
        <f t="shared" si="1"/>
        <v>Low</v>
      </c>
      <c r="E37" s="74">
        <f>IF(ISNUMBER('Raw Data &amp; Analysis Setup'!J36), 'Raw Data &amp; Analysis Setup'!J36, " ")</f>
        <v>9</v>
      </c>
      <c r="F37" s="75" t="str">
        <f>IF(AND(ISNUMBER(Calculation!S37),ISNUMBER('Raw Data &amp; Analysis Setup'!J36)),TEXT(Calculation!T37,"0.0")&amp;" - "&amp;TEXT(Calculation!U37,"0.0")&amp;" µL","")</f>
        <v>13.3 - 27.8 µL</v>
      </c>
      <c r="G37" s="50" t="str">
        <f>IF(Calculation!P37&lt;0.04,"40-100ng",IF(Calculation!Q37&lt;=9,"120-250ng",""))</f>
        <v>120-250ng</v>
      </c>
      <c r="H37" s="65" t="str">
        <f>IF(ISNUMBER(Calculation!R37),IF(Calculation!S37=" ","We do not recommend proceeding with this sample.",""), "")</f>
        <v/>
      </c>
    </row>
    <row r="38" spans="1:8" ht="15" customHeight="1" x14ac:dyDescent="0.25">
      <c r="A38" s="83" t="str">
        <f>IF('Raw Data &amp; Analysis Setup'!I37="","",'Raw Data &amp; Analysis Setup'!I37)</f>
        <v>Melanoma 2</v>
      </c>
      <c r="B38" s="45" t="str">
        <f>Calculation!AA38</f>
        <v>Pass</v>
      </c>
      <c r="C38" s="46">
        <f>Calculation!P38</f>
        <v>1.738665898640953E-2</v>
      </c>
      <c r="D38" s="47" t="str">
        <f t="shared" si="1"/>
        <v>High</v>
      </c>
      <c r="E38" s="74">
        <f>IF(ISNUMBER('Raw Data &amp; Analysis Setup'!J37), 'Raw Data &amp; Analysis Setup'!J37, " ")</f>
        <v>31</v>
      </c>
      <c r="F38" s="75" t="str">
        <f>IF(AND(ISNUMBER(Calculation!S38),ISNUMBER('Raw Data &amp; Analysis Setup'!J37)),TEXT(Calculation!T38,"0.0")&amp;" - "&amp;TEXT(Calculation!U38,"0.0")&amp;" µL","")</f>
        <v>1.3 - 3.2 µL</v>
      </c>
      <c r="G38" s="50" t="str">
        <f>IF(Calculation!P38&lt;0.04,"40-100ng",IF(Calculation!Q38&lt;=9,"120-250ng",""))</f>
        <v>40-100ng</v>
      </c>
      <c r="H38" s="65" t="str">
        <f>IF(ISNUMBER(Calculation!R38),IF(Calculation!S38=" ","We do not recommend proceeding with this sample.",""), "")</f>
        <v/>
      </c>
    </row>
    <row r="39" spans="1:8" ht="15" customHeight="1" x14ac:dyDescent="0.25">
      <c r="A39" s="83" t="str">
        <f>IF('Raw Data &amp; Analysis Setup'!I38="","",'Raw Data &amp; Analysis Setup'!I38)</f>
        <v>NTS (all-prep)</v>
      </c>
      <c r="B39" s="45" t="str">
        <f>Calculation!AA39</f>
        <v>Pass</v>
      </c>
      <c r="C39" s="46">
        <f>Calculation!P39</f>
        <v>1.1843331654866561E-2</v>
      </c>
      <c r="D39" s="47" t="str">
        <f t="shared" si="1"/>
        <v>High</v>
      </c>
      <c r="E39" s="74">
        <f>IF(ISNUMBER('Raw Data &amp; Analysis Setup'!J38), 'Raw Data &amp; Analysis Setup'!J38, " ")</f>
        <v>22</v>
      </c>
      <c r="F39" s="75" t="str">
        <f>IF(AND(ISNUMBER(Calculation!S39),ISNUMBER('Raw Data &amp; Analysis Setup'!J38)),TEXT(Calculation!T39,"0.0")&amp;" - "&amp;TEXT(Calculation!U39,"0.0")&amp;" µL","")</f>
        <v>1.8 - 4.5 µL</v>
      </c>
      <c r="G39" s="50" t="str">
        <f>IF(Calculation!P39&lt;0.04,"40-100ng",IF(Calculation!Q39&lt;=9,"120-250ng",""))</f>
        <v>40-100ng</v>
      </c>
      <c r="H39" s="65" t="str">
        <f>IF(ISNUMBER(Calculation!R39),IF(Calculation!S39=" ","We do not recommend proceeding with this sample.",""), "")</f>
        <v/>
      </c>
    </row>
    <row r="40" spans="1:8" ht="15" customHeight="1" x14ac:dyDescent="0.25">
      <c r="A40" s="83" t="str">
        <f>IF('Raw Data &amp; Analysis Setup'!I39="","",'Raw Data &amp; Analysis Setup'!I39)</f>
        <v>N30 (all-prep)</v>
      </c>
      <c r="B40" s="45" t="str">
        <f>Calculation!AA40</f>
        <v>Pass</v>
      </c>
      <c r="C40" s="46">
        <f>Calculation!P40</f>
        <v>6.986662546793667E-3</v>
      </c>
      <c r="D40" s="47" t="str">
        <f t="shared" si="1"/>
        <v>High</v>
      </c>
      <c r="E40" s="74">
        <f>IF(ISNUMBER('Raw Data &amp; Analysis Setup'!J39), 'Raw Data &amp; Analysis Setup'!J39, " ")</f>
        <v>52</v>
      </c>
      <c r="F40" s="75" t="str">
        <f>IF(AND(ISNUMBER(Calculation!S40),ISNUMBER('Raw Data &amp; Analysis Setup'!J39)),TEXT(Calculation!T40,"0.0")&amp;" - "&amp;TEXT(Calculation!U40,"0.0")&amp;" µL","")</f>
        <v>0.8 - 1.9 µL</v>
      </c>
      <c r="G40" s="50" t="str">
        <f>IF(Calculation!P40&lt;0.04,"40-100ng",IF(Calculation!Q40&lt;=9,"120-250ng",""))</f>
        <v>40-100ng</v>
      </c>
      <c r="H40" s="65" t="str">
        <f>IF(ISNUMBER(Calculation!R40),IF(Calculation!S40=" ","We do not recommend proceeding with this sample.",""), "")</f>
        <v/>
      </c>
    </row>
    <row r="41" spans="1:8" ht="15" customHeight="1" x14ac:dyDescent="0.25">
      <c r="A41" s="83" t="str">
        <f>IF('Raw Data &amp; Analysis Setup'!I40="","",'Raw Data &amp; Analysis Setup'!I40)</f>
        <v>PLT</v>
      </c>
      <c r="B41" s="45" t="str">
        <f>Calculation!AA41</f>
        <v>Pass</v>
      </c>
      <c r="C41" s="46">
        <f>Calculation!P41</f>
        <v>2.3319994608561212E-2</v>
      </c>
      <c r="D41" s="47" t="str">
        <f t="shared" si="1"/>
        <v>High</v>
      </c>
      <c r="E41" s="74">
        <f>IF(ISNUMBER('Raw Data &amp; Analysis Setup'!J40), 'Raw Data &amp; Analysis Setup'!J40, " ")</f>
        <v>14</v>
      </c>
      <c r="F41" s="75" t="str">
        <f>IF(AND(ISNUMBER(Calculation!S41),ISNUMBER('Raw Data &amp; Analysis Setup'!J40)),TEXT(Calculation!T41,"0.0")&amp;" - "&amp;TEXT(Calculation!U41,"0.0")&amp;" µL","")</f>
        <v>2.9 - 7.1 µL</v>
      </c>
      <c r="G41" s="50" t="str">
        <f>IF(Calculation!P41&lt;0.04,"40-100ng",IF(Calculation!Q41&lt;=9,"120-250ng",""))</f>
        <v>40-100ng</v>
      </c>
      <c r="H41" s="65" t="str">
        <f>IF(ISNUMBER(Calculation!R41),IF(Calculation!S41=" ","We do not recommend proceeding with this sample.",""), "")</f>
        <v/>
      </c>
    </row>
    <row r="42" spans="1:8" ht="15" customHeight="1" x14ac:dyDescent="0.25">
      <c r="A42" s="83" t="str">
        <f>IF('Raw Data &amp; Analysis Setup'!I41="","",'Raw Data &amp; Analysis Setup'!I41)</f>
        <v>PLN</v>
      </c>
      <c r="B42" s="45" t="str">
        <f>Calculation!AA42</f>
        <v>Pass</v>
      </c>
      <c r="C42" s="46">
        <f>Calculation!P42</f>
        <v>2.377000172932945E-2</v>
      </c>
      <c r="D42" s="47" t="str">
        <f t="shared" si="1"/>
        <v>High</v>
      </c>
      <c r="E42" s="74">
        <f>IF(ISNUMBER('Raw Data &amp; Analysis Setup'!J41), 'Raw Data &amp; Analysis Setup'!J41, " ")</f>
        <v>5</v>
      </c>
      <c r="F42" s="75" t="str">
        <f>IF(AND(ISNUMBER(Calculation!S42),ISNUMBER('Raw Data &amp; Analysis Setup'!J41)),TEXT(Calculation!T42,"0.0")&amp;" - "&amp;TEXT(Calculation!U42,"0.0")&amp;" µL","")</f>
        <v>8.0 - 20.0 µL</v>
      </c>
      <c r="G42" s="50" t="str">
        <f>IF(Calculation!P42&lt;0.04,"40-100ng",IF(Calculation!Q42&lt;=9,"120-250ng",""))</f>
        <v>40-100ng</v>
      </c>
      <c r="H42" s="65" t="str">
        <f>IF(ISNUMBER(Calculation!R42),IF(Calculation!S42=" ","We do not recommend proceeding with this sample.",""), "")</f>
        <v/>
      </c>
    </row>
    <row r="43" spans="1:8" ht="15" customHeight="1" x14ac:dyDescent="0.25">
      <c r="A43" s="83" t="str">
        <f>IF('Raw Data &amp; Analysis Setup'!I42="","",'Raw Data &amp; Analysis Setup'!I42)</f>
        <v>FFPE Melanoma</v>
      </c>
      <c r="B43" s="45" t="str">
        <f>Calculation!AA43</f>
        <v>Pass</v>
      </c>
      <c r="C43" s="46">
        <f>Calculation!P43</f>
        <v>3.3549995422363282E-2</v>
      </c>
      <c r="D43" s="47" t="str">
        <f t="shared" si="1"/>
        <v>High</v>
      </c>
      <c r="E43" s="74">
        <f>IF(ISNUMBER('Raw Data &amp; Analysis Setup'!J42), 'Raw Data &amp; Analysis Setup'!J42, " ")</f>
        <v>11</v>
      </c>
      <c r="F43" s="75" t="str">
        <f>IF(AND(ISNUMBER(Calculation!S43),ISNUMBER('Raw Data &amp; Analysis Setup'!J42)),TEXT(Calculation!T43,"0.0")&amp;" - "&amp;TEXT(Calculation!U43,"0.0")&amp;" µL","")</f>
        <v>3.6 - 9.1 µL</v>
      </c>
      <c r="G43" s="50" t="str">
        <f>IF(Calculation!P43&lt;0.04,"40-100ng",IF(Calculation!Q43&lt;=9,"120-250ng",""))</f>
        <v>40-100ng</v>
      </c>
      <c r="H43" s="65" t="str">
        <f>IF(ISNUMBER(Calculation!R43),IF(Calculation!S43=" ","We do not recommend proceeding with this sample.",""), "")</f>
        <v/>
      </c>
    </row>
    <row r="44" spans="1:8" ht="15" customHeight="1" x14ac:dyDescent="0.25">
      <c r="A44" s="83" t="str">
        <f>IF('Raw Data &amp; Analysis Setup'!I43="","",'Raw Data &amp; Analysis Setup'!I43)</f>
        <v>FFPE Colon</v>
      </c>
      <c r="B44" s="45" t="str">
        <f>Calculation!AA44</f>
        <v>Pass</v>
      </c>
      <c r="C44" s="46">
        <f>Calculation!P44</f>
        <v>1.9536666870117222E-2</v>
      </c>
      <c r="D44" s="47" t="str">
        <f t="shared" si="1"/>
        <v>High</v>
      </c>
      <c r="E44" s="74">
        <f>IF(ISNUMBER('Raw Data &amp; Analysis Setup'!J43), 'Raw Data &amp; Analysis Setup'!J43, " ")</f>
        <v>50</v>
      </c>
      <c r="F44" s="75" t="str">
        <f>IF(AND(ISNUMBER(Calculation!S44),ISNUMBER('Raw Data &amp; Analysis Setup'!J43)),TEXT(Calculation!T44,"0.0")&amp;" - "&amp;TEXT(Calculation!U44,"0.0")&amp;" µL","")</f>
        <v>0.8 - 2.0 µL</v>
      </c>
      <c r="G44" s="50" t="str">
        <f>IF(Calculation!P44&lt;0.04,"40-100ng",IF(Calculation!Q44&lt;=9,"120-250ng",""))</f>
        <v>40-100ng</v>
      </c>
      <c r="H44" s="65" t="str">
        <f>IF(ISNUMBER(Calculation!R44),IF(Calculation!S44=" ","We do not recommend proceeding with this sample.",""), "")</f>
        <v/>
      </c>
    </row>
    <row r="45" spans="1:8" ht="15" customHeight="1" x14ac:dyDescent="0.25">
      <c r="A45" s="83" t="str">
        <f>IF('Raw Data &amp; Analysis Setup'!I44="","",'Raw Data &amp; Analysis Setup'!I44)</f>
        <v>N19</v>
      </c>
      <c r="B45" s="45" t="str">
        <f>Calculation!AA45</f>
        <v>Pass</v>
      </c>
      <c r="C45" s="46">
        <f>Calculation!P45</f>
        <v>1.9033323923746792E-2</v>
      </c>
      <c r="D45" s="47" t="str">
        <f t="shared" si="1"/>
        <v>High</v>
      </c>
      <c r="E45" s="74">
        <f>IF(ISNUMBER('Raw Data &amp; Analysis Setup'!J44), 'Raw Data &amp; Analysis Setup'!J44, " ")</f>
        <v>14</v>
      </c>
      <c r="F45" s="75" t="str">
        <f>IF(AND(ISNUMBER(Calculation!S45),ISNUMBER('Raw Data &amp; Analysis Setup'!J44)),TEXT(Calculation!T45,"0.0")&amp;" - "&amp;TEXT(Calculation!U45,"0.0")&amp;" µL","")</f>
        <v>2.9 - 7.1 µL</v>
      </c>
      <c r="G45" s="50" t="str">
        <f>IF(Calculation!P45&lt;0.04,"40-100ng",IF(Calculation!Q45&lt;=9,"120-250ng",""))</f>
        <v>40-100ng</v>
      </c>
      <c r="H45" s="65" t="str">
        <f>IF(ISNUMBER(Calculation!R45),IF(Calculation!S45=" ","We do not recommend proceeding with this sample.",""), "")</f>
        <v/>
      </c>
    </row>
    <row r="46" spans="1:8" ht="15" customHeight="1" x14ac:dyDescent="0.25">
      <c r="A46" s="83" t="str">
        <f>IF('Raw Data &amp; Analysis Setup'!I45="","",'Raw Data &amp; Analysis Setup'!I45)</f>
        <v>N10</v>
      </c>
      <c r="B46" s="45" t="str">
        <f>Calculation!AA46</f>
        <v>Pass</v>
      </c>
      <c r="C46" s="46">
        <f>Calculation!P46</f>
        <v>1.8553326924641952E-2</v>
      </c>
      <c r="D46" s="47" t="str">
        <f t="shared" si="1"/>
        <v>High</v>
      </c>
      <c r="E46" s="74">
        <f>IF(ISNUMBER('Raw Data &amp; Analysis Setup'!J45), 'Raw Data &amp; Analysis Setup'!J45, " ")</f>
        <v>20</v>
      </c>
      <c r="F46" s="75" t="str">
        <f>IF(AND(ISNUMBER(Calculation!S46),ISNUMBER('Raw Data &amp; Analysis Setup'!J45)),TEXT(Calculation!T46,"0.0")&amp;" - "&amp;TEXT(Calculation!U46,"0.0")&amp;" µL","")</f>
        <v>2.0 - 5.0 µL</v>
      </c>
      <c r="G46" s="50" t="str">
        <f>IF(Calculation!P46&lt;0.04,"40-100ng",IF(Calculation!Q46&lt;=9,"120-250ng",""))</f>
        <v>40-100ng</v>
      </c>
      <c r="H46" s="65" t="str">
        <f>IF(ISNUMBER(Calculation!R46),IF(Calculation!S46=" ","We do not recommend proceeding with this sample.",""), "")</f>
        <v/>
      </c>
    </row>
    <row r="47" spans="1:8" ht="15" customHeight="1" x14ac:dyDescent="0.25">
      <c r="A47" s="83" t="str">
        <f>IF('Raw Data &amp; Analysis Setup'!I46="","",'Raw Data &amp; Analysis Setup'!I46)</f>
        <v>NA12878</v>
      </c>
      <c r="B47" s="45" t="str">
        <f>Calculation!AA47</f>
        <v>Pass</v>
      </c>
      <c r="C47" s="46">
        <f>Calculation!P47</f>
        <v>-1.1833445231119555E-3</v>
      </c>
      <c r="D47" s="47" t="str">
        <f t="shared" si="1"/>
        <v>High</v>
      </c>
      <c r="E47" s="74">
        <f>IF(ISNUMBER('Raw Data &amp; Analysis Setup'!J46), 'Raw Data &amp; Analysis Setup'!J46, " ")</f>
        <v>20</v>
      </c>
      <c r="F47" s="75" t="str">
        <f>IF(AND(ISNUMBER(Calculation!S47),ISNUMBER('Raw Data &amp; Analysis Setup'!J46)),TEXT(Calculation!T47,"0.0")&amp;" - "&amp;TEXT(Calculation!U47,"0.0")&amp;" µL","")</f>
        <v>2.0 - 5.0 µL</v>
      </c>
      <c r="G47" s="50" t="str">
        <f>IF(Calculation!P47&lt;0.04,"40-100ng",IF(Calculation!Q47&lt;=9,"120-250ng",""))</f>
        <v>40-100ng</v>
      </c>
      <c r="H47" s="65" t="str">
        <f>IF(ISNUMBER(Calculation!R47),IF(Calculation!S47=" ","We do not recommend proceeding with this sample.",""), "")</f>
        <v/>
      </c>
    </row>
    <row r="48" spans="1:8" ht="15" customHeight="1" x14ac:dyDescent="0.25">
      <c r="A48" s="83" t="str">
        <f>IF('Raw Data &amp; Analysis Setup'!I47="","",'Raw Data &amp; Analysis Setup'!I47)</f>
        <v>Thyroid Tumor</v>
      </c>
      <c r="B48" s="45" t="str">
        <f>Calculation!AA48</f>
        <v>Pass</v>
      </c>
      <c r="C48" s="46">
        <f>Calculation!P48</f>
        <v>6.0310007731119844E-2</v>
      </c>
      <c r="D48" s="47" t="str">
        <f t="shared" si="1"/>
        <v>Low</v>
      </c>
      <c r="E48" s="74">
        <f>IF(ISNUMBER('Raw Data &amp; Analysis Setup'!J47), 'Raw Data &amp; Analysis Setup'!J47, " ")</f>
        <v>36</v>
      </c>
      <c r="F48" s="75" t="str">
        <f>IF(AND(ISNUMBER(Calculation!S48),ISNUMBER('Raw Data &amp; Analysis Setup'!J47)),TEXT(Calculation!T48,"0.0")&amp;" - "&amp;TEXT(Calculation!U48,"0.0")&amp;" µL","")</f>
        <v>3.3 - 6.9 µL</v>
      </c>
      <c r="G48" s="50" t="str">
        <f>IF(Calculation!P48&lt;0.04,"40-100ng",IF(Calculation!Q48&lt;=9,"120-250ng",""))</f>
        <v>120-250ng</v>
      </c>
      <c r="H48" s="65" t="str">
        <f>IF(ISNUMBER(Calculation!R48),IF(Calculation!S48=" ","We do not recommend proceeding with this sample.",""), "")</f>
        <v/>
      </c>
    </row>
    <row r="49" spans="1:8" ht="15" customHeight="1" x14ac:dyDescent="0.25">
      <c r="A49" s="83" t="str">
        <f>IF('Raw Data &amp; Analysis Setup'!I48="","",'Raw Data &amp; Analysis Setup'!I48)</f>
        <v>Normal Thyroid</v>
      </c>
      <c r="B49" s="45" t="str">
        <f>Calculation!AA49</f>
        <v>Pass</v>
      </c>
      <c r="C49" s="46">
        <f>Calculation!P49</f>
        <v>2.3333326975504606E-2</v>
      </c>
      <c r="D49" s="47" t="str">
        <f t="shared" si="1"/>
        <v>High</v>
      </c>
      <c r="E49" s="74">
        <f>IF(ISNUMBER('Raw Data &amp; Analysis Setup'!J48), 'Raw Data &amp; Analysis Setup'!J48, " ")</f>
        <v>23</v>
      </c>
      <c r="F49" s="75" t="str">
        <f>IF(AND(ISNUMBER(Calculation!S49),ISNUMBER('Raw Data &amp; Analysis Setup'!J48)),TEXT(Calculation!T49,"0.0")&amp;" - "&amp;TEXT(Calculation!U49,"0.0")&amp;" µL","")</f>
        <v>1.7 - 4.3 µL</v>
      </c>
      <c r="G49" s="50" t="str">
        <f>IF(Calculation!P49&lt;0.04,"40-100ng",IF(Calculation!Q49&lt;=9,"120-250ng",""))</f>
        <v>40-100ng</v>
      </c>
      <c r="H49" s="65" t="str">
        <f>IF(ISNUMBER(Calculation!R49),IF(Calculation!S49=" ","We do not recommend proceeding with this sample.",""), "")</f>
        <v/>
      </c>
    </row>
    <row r="50" spans="1:8" ht="15" customHeight="1" x14ac:dyDescent="0.25">
      <c r="A50" s="83" t="str">
        <f>IF('Raw Data &amp; Analysis Setup'!I49="","",'Raw Data &amp; Analysis Setup'!I49)</f>
        <v>Melanoma 1</v>
      </c>
      <c r="B50" s="45" t="str">
        <f>Calculation!AA50</f>
        <v>Pass</v>
      </c>
      <c r="C50" s="46">
        <f>Calculation!P50</f>
        <v>1.8029994964599609E-2</v>
      </c>
      <c r="D50" s="47" t="str">
        <f t="shared" si="1"/>
        <v>High</v>
      </c>
      <c r="E50" s="74">
        <f>IF(ISNUMBER('Raw Data &amp; Analysis Setup'!J49), 'Raw Data &amp; Analysis Setup'!J49, " ")</f>
        <v>27</v>
      </c>
      <c r="F50" s="75" t="str">
        <f>IF(AND(ISNUMBER(Calculation!S50),ISNUMBER('Raw Data &amp; Analysis Setup'!J49)),TEXT(Calculation!T50,"0.0")&amp;" - "&amp;TEXT(Calculation!U50,"0.0")&amp;" µL","")</f>
        <v>1.5 - 3.7 µL</v>
      </c>
      <c r="G50" s="50" t="str">
        <f>IF(Calculation!P50&lt;0.04,"40-100ng",IF(Calculation!Q50&lt;=9,"120-250ng",""))</f>
        <v>40-100ng</v>
      </c>
      <c r="H50" s="65" t="str">
        <f>IF(ISNUMBER(Calculation!R50),IF(Calculation!S50=" ","We do not recommend proceeding with this sample.",""), "")</f>
        <v/>
      </c>
    </row>
    <row r="51" spans="1:8" ht="15" customHeight="1" x14ac:dyDescent="0.25">
      <c r="A51" s="83" t="str">
        <f>IF('Raw Data &amp; Analysis Setup'!I50="","",'Raw Data &amp; Analysis Setup'!I50)</f>
        <v>Paired Breast Tumor</v>
      </c>
      <c r="B51" s="45" t="str">
        <f>Calculation!AA51</f>
        <v>Pass</v>
      </c>
      <c r="C51" s="46">
        <f>Calculation!P51</f>
        <v>5.0441659291585311E-2</v>
      </c>
      <c r="D51" s="47" t="str">
        <f t="shared" si="1"/>
        <v>Low</v>
      </c>
      <c r="E51" s="74">
        <f>IF(ISNUMBER('Raw Data &amp; Analysis Setup'!J50), 'Raw Data &amp; Analysis Setup'!J50, " ")</f>
        <v>13</v>
      </c>
      <c r="F51" s="75" t="str">
        <f>IF(AND(ISNUMBER(Calculation!S51),ISNUMBER('Raw Data &amp; Analysis Setup'!J50)),TEXT(Calculation!T51,"0.0")&amp;" - "&amp;TEXT(Calculation!U51,"0.0")&amp;" µL","")</f>
        <v/>
      </c>
      <c r="G51" s="50" t="str">
        <f>IF(Calculation!P51&lt;0.04,"40-100ng",IF(Calculation!Q51&lt;=9,"120-250ng",""))</f>
        <v/>
      </c>
      <c r="H51" s="65" t="str">
        <f>IF(ISNUMBER(Calculation!R51),IF(Calculation!S51=" ","We do not recommend proceeding with this sample.",""), "")</f>
        <v>We do not recommend proceeding with this sample.</v>
      </c>
    </row>
    <row r="52" spans="1:8" ht="15" customHeight="1" x14ac:dyDescent="0.25">
      <c r="A52" s="83" t="str">
        <f>IF('Raw Data &amp; Analysis Setup'!I51="","",'Raw Data &amp; Analysis Setup'!I51)</f>
        <v>Paired Normal Breast</v>
      </c>
      <c r="B52" s="45" t="str">
        <f>Calculation!AA52</f>
        <v>Pass</v>
      </c>
      <c r="C52" s="46">
        <f>Calculation!P52</f>
        <v>4.2733325958251987E-2</v>
      </c>
      <c r="D52" s="47" t="str">
        <f t="shared" si="1"/>
        <v>Low</v>
      </c>
      <c r="E52" s="74">
        <f>IF(ISNUMBER('Raw Data &amp; Analysis Setup'!J51), 'Raw Data &amp; Analysis Setup'!J51, " ")</f>
        <v>9</v>
      </c>
      <c r="F52" s="75" t="str">
        <f>IF(AND(ISNUMBER(Calculation!S52),ISNUMBER('Raw Data &amp; Analysis Setup'!J51)),TEXT(Calculation!T52,"0.0")&amp;" - "&amp;TEXT(Calculation!U52,"0.0")&amp;" µL","")</f>
        <v>13.3 - 27.8 µL</v>
      </c>
      <c r="G52" s="50" t="str">
        <f>IF(Calculation!P52&lt;0.04,"40-100ng",IF(Calculation!Q52&lt;=9,"120-250ng",""))</f>
        <v>120-250ng</v>
      </c>
      <c r="H52" s="65" t="str">
        <f>IF(ISNUMBER(Calculation!R52),IF(Calculation!S52=" ","We do not recommend proceeding with this sample.",""), "")</f>
        <v/>
      </c>
    </row>
    <row r="53" spans="1:8" ht="15" customHeight="1" x14ac:dyDescent="0.25">
      <c r="A53" s="83" t="str">
        <f>IF('Raw Data &amp; Analysis Setup'!I52="","",'Raw Data &amp; Analysis Setup'!I52)</f>
        <v>Melanoma 2</v>
      </c>
      <c r="B53" s="45" t="str">
        <f>Calculation!AA53</f>
        <v>Pass</v>
      </c>
      <c r="C53" s="46">
        <f>Calculation!P53</f>
        <v>1.738665898640953E-2</v>
      </c>
      <c r="D53" s="47" t="str">
        <f t="shared" si="1"/>
        <v>High</v>
      </c>
      <c r="E53" s="74">
        <f>IF(ISNUMBER('Raw Data &amp; Analysis Setup'!J52), 'Raw Data &amp; Analysis Setup'!J52, " ")</f>
        <v>31</v>
      </c>
      <c r="F53" s="75" t="str">
        <f>IF(AND(ISNUMBER(Calculation!S53),ISNUMBER('Raw Data &amp; Analysis Setup'!J52)),TEXT(Calculation!T53,"0.0")&amp;" - "&amp;TEXT(Calculation!U53,"0.0")&amp;" µL","")</f>
        <v>1.3 - 3.2 µL</v>
      </c>
      <c r="G53" s="50" t="str">
        <f>IF(Calculation!P53&lt;0.04,"40-100ng",IF(Calculation!Q53&lt;=9,"120-250ng",""))</f>
        <v>40-100ng</v>
      </c>
      <c r="H53" s="65" t="str">
        <f>IF(ISNUMBER(Calculation!R53),IF(Calculation!S53=" ","We do not recommend proceeding with this sample.",""), "")</f>
        <v/>
      </c>
    </row>
    <row r="54" spans="1:8" ht="15" customHeight="1" x14ac:dyDescent="0.25">
      <c r="A54" s="83" t="str">
        <f>IF('Raw Data &amp; Analysis Setup'!I53="","",'Raw Data &amp; Analysis Setup'!I53)</f>
        <v>NTS (all-prep)</v>
      </c>
      <c r="B54" s="45" t="str">
        <f>Calculation!AA54</f>
        <v>Pass</v>
      </c>
      <c r="C54" s="46">
        <f>Calculation!P54</f>
        <v>1.1843331654866561E-2</v>
      </c>
      <c r="D54" s="47" t="str">
        <f t="shared" si="1"/>
        <v>High</v>
      </c>
      <c r="E54" s="74">
        <f>IF(ISNUMBER('Raw Data &amp; Analysis Setup'!J53), 'Raw Data &amp; Analysis Setup'!J53, " ")</f>
        <v>22</v>
      </c>
      <c r="F54" s="75" t="str">
        <f>IF(AND(ISNUMBER(Calculation!S54),ISNUMBER('Raw Data &amp; Analysis Setup'!J53)),TEXT(Calculation!T54,"0.0")&amp;" - "&amp;TEXT(Calculation!U54,"0.0")&amp;" µL","")</f>
        <v>1.8 - 4.5 µL</v>
      </c>
      <c r="G54" s="50" t="str">
        <f>IF(Calculation!P54&lt;0.04,"40-100ng",IF(Calculation!Q54&lt;=9,"120-250ng",""))</f>
        <v>40-100ng</v>
      </c>
      <c r="H54" s="65" t="str">
        <f>IF(ISNUMBER(Calculation!R54),IF(Calculation!S54=" ","We do not recommend proceeding with this sample.",""), "")</f>
        <v/>
      </c>
    </row>
    <row r="55" spans="1:8" ht="15" customHeight="1" x14ac:dyDescent="0.25">
      <c r="A55" s="83" t="str">
        <f>IF('Raw Data &amp; Analysis Setup'!I54="","",'Raw Data &amp; Analysis Setup'!I54)</f>
        <v>N30 (all-prep)</v>
      </c>
      <c r="B55" s="45" t="str">
        <f>Calculation!AA55</f>
        <v>Pass</v>
      </c>
      <c r="C55" s="46">
        <f>Calculation!P55</f>
        <v>6.986662546793667E-3</v>
      </c>
      <c r="D55" s="47" t="str">
        <f t="shared" si="1"/>
        <v>High</v>
      </c>
      <c r="E55" s="74">
        <f>IF(ISNUMBER('Raw Data &amp; Analysis Setup'!J54), 'Raw Data &amp; Analysis Setup'!J54, " ")</f>
        <v>52</v>
      </c>
      <c r="F55" s="75" t="str">
        <f>IF(AND(ISNUMBER(Calculation!S55),ISNUMBER('Raw Data &amp; Analysis Setup'!J54)),TEXT(Calculation!T55,"0.0")&amp;" - "&amp;TEXT(Calculation!U55,"0.0")&amp;" µL","")</f>
        <v>0.8 - 1.9 µL</v>
      </c>
      <c r="G55" s="50" t="str">
        <f>IF(Calculation!P55&lt;0.04,"40-100ng",IF(Calculation!Q55&lt;=9,"120-250ng",""))</f>
        <v>40-100ng</v>
      </c>
      <c r="H55" s="65" t="str">
        <f>IF(ISNUMBER(Calculation!R55),IF(Calculation!S55=" ","We do not recommend proceeding with this sample.",""), "")</f>
        <v/>
      </c>
    </row>
    <row r="56" spans="1:8" ht="15" customHeight="1" x14ac:dyDescent="0.25">
      <c r="A56" s="83" t="str">
        <f>IF('Raw Data &amp; Analysis Setup'!I55="","",'Raw Data &amp; Analysis Setup'!I55)</f>
        <v>PLT</v>
      </c>
      <c r="B56" s="45" t="str">
        <f>Calculation!AA56</f>
        <v>Pass</v>
      </c>
      <c r="C56" s="46">
        <f>Calculation!P56</f>
        <v>2.3319994608561212E-2</v>
      </c>
      <c r="D56" s="47" t="str">
        <f t="shared" si="1"/>
        <v>High</v>
      </c>
      <c r="E56" s="74">
        <f>IF(ISNUMBER('Raw Data &amp; Analysis Setup'!J55), 'Raw Data &amp; Analysis Setup'!J55, " ")</f>
        <v>14</v>
      </c>
      <c r="F56" s="75" t="str">
        <f>IF(AND(ISNUMBER(Calculation!S56),ISNUMBER('Raw Data &amp; Analysis Setup'!J55)),TEXT(Calculation!T56,"0.0")&amp;" - "&amp;TEXT(Calculation!U56,"0.0")&amp;" µL","")</f>
        <v>2.9 - 7.1 µL</v>
      </c>
      <c r="G56" s="50" t="str">
        <f>IF(Calculation!P56&lt;0.04,"40-100ng",IF(Calculation!Q56&lt;=9,"120-250ng",""))</f>
        <v>40-100ng</v>
      </c>
      <c r="H56" s="65" t="str">
        <f>IF(ISNUMBER(Calculation!R56),IF(Calculation!S56=" ","We do not recommend proceeding with this sample.",""), "")</f>
        <v/>
      </c>
    </row>
    <row r="57" spans="1:8" ht="15" customHeight="1" x14ac:dyDescent="0.25">
      <c r="A57" s="83" t="str">
        <f>IF('Raw Data &amp; Analysis Setup'!I56="","",'Raw Data &amp; Analysis Setup'!I56)</f>
        <v>PLN</v>
      </c>
      <c r="B57" s="45" t="str">
        <f>Calculation!AA57</f>
        <v>Pass</v>
      </c>
      <c r="C57" s="46">
        <f>Calculation!P57</f>
        <v>2.377000172932945E-2</v>
      </c>
      <c r="D57" s="47" t="str">
        <f t="shared" si="1"/>
        <v>High</v>
      </c>
      <c r="E57" s="74">
        <f>IF(ISNUMBER('Raw Data &amp; Analysis Setup'!J56), 'Raw Data &amp; Analysis Setup'!J56, " ")</f>
        <v>5</v>
      </c>
      <c r="F57" s="75" t="str">
        <f>IF(AND(ISNUMBER(Calculation!S57),ISNUMBER('Raw Data &amp; Analysis Setup'!J56)),TEXT(Calculation!T57,"0.0")&amp;" - "&amp;TEXT(Calculation!U57,"0.0")&amp;" µL","")</f>
        <v>8.0 - 20.0 µL</v>
      </c>
      <c r="G57" s="50" t="str">
        <f>IF(Calculation!P57&lt;0.04,"40-100ng",IF(Calculation!Q57&lt;=9,"120-250ng",""))</f>
        <v>40-100ng</v>
      </c>
      <c r="H57" s="65" t="str">
        <f>IF(ISNUMBER(Calculation!R57),IF(Calculation!S57=" ","We do not recommend proceeding with this sample.",""), "")</f>
        <v/>
      </c>
    </row>
    <row r="58" spans="1:8" ht="15" customHeight="1" x14ac:dyDescent="0.25">
      <c r="A58" s="83" t="str">
        <f>IF('Raw Data &amp; Analysis Setup'!I57="","",'Raw Data &amp; Analysis Setup'!I57)</f>
        <v>FFPE Melanoma</v>
      </c>
      <c r="B58" s="45" t="str">
        <f>Calculation!AA58</f>
        <v>Pass</v>
      </c>
      <c r="C58" s="46">
        <f>Calculation!P58</f>
        <v>3.3549995422363282E-2</v>
      </c>
      <c r="D58" s="47" t="str">
        <f t="shared" si="1"/>
        <v>High</v>
      </c>
      <c r="E58" s="74">
        <f>IF(ISNUMBER('Raw Data &amp; Analysis Setup'!J57), 'Raw Data &amp; Analysis Setup'!J57, " ")</f>
        <v>11</v>
      </c>
      <c r="F58" s="75" t="str">
        <f>IF(AND(ISNUMBER(Calculation!S58),ISNUMBER('Raw Data &amp; Analysis Setup'!J57)),TEXT(Calculation!T58,"0.0")&amp;" - "&amp;TEXT(Calculation!U58,"0.0")&amp;" µL","")</f>
        <v>3.6 - 9.1 µL</v>
      </c>
      <c r="G58" s="50" t="str">
        <f>IF(Calculation!P58&lt;0.04,"40-100ng",IF(Calculation!Q58&lt;=9,"120-250ng",""))</f>
        <v>40-100ng</v>
      </c>
      <c r="H58" s="65" t="str">
        <f>IF(ISNUMBER(Calculation!R58),IF(Calculation!S58=" ","We do not recommend proceeding with this sample.",""), "")</f>
        <v/>
      </c>
    </row>
    <row r="59" spans="1:8" ht="15" customHeight="1" x14ac:dyDescent="0.25">
      <c r="A59" s="83" t="str">
        <f>IF('Raw Data &amp; Analysis Setup'!I58="","",'Raw Data &amp; Analysis Setup'!I58)</f>
        <v>FFPE Colon</v>
      </c>
      <c r="B59" s="45" t="str">
        <f>Calculation!AA59</f>
        <v>Pass</v>
      </c>
      <c r="C59" s="46">
        <f>Calculation!P59</f>
        <v>1.9536666870117222E-2</v>
      </c>
      <c r="D59" s="47" t="str">
        <f t="shared" si="1"/>
        <v>High</v>
      </c>
      <c r="E59" s="74">
        <f>IF(ISNUMBER('Raw Data &amp; Analysis Setup'!J58), 'Raw Data &amp; Analysis Setup'!J58, " ")</f>
        <v>50</v>
      </c>
      <c r="F59" s="75" t="str">
        <f>IF(AND(ISNUMBER(Calculation!S59),ISNUMBER('Raw Data &amp; Analysis Setup'!J58)),TEXT(Calculation!T59,"0.0")&amp;" - "&amp;TEXT(Calculation!U59,"0.0")&amp;" µL","")</f>
        <v>0.8 - 2.0 µL</v>
      </c>
      <c r="G59" s="50" t="str">
        <f>IF(Calculation!P59&lt;0.04,"40-100ng",IF(Calculation!Q59&lt;=9,"120-250ng",""))</f>
        <v>40-100ng</v>
      </c>
      <c r="H59" s="65" t="str">
        <f>IF(ISNUMBER(Calculation!R59),IF(Calculation!S59=" ","We do not recommend proceeding with this sample.",""), "")</f>
        <v/>
      </c>
    </row>
    <row r="60" spans="1:8" ht="15" customHeight="1" x14ac:dyDescent="0.25">
      <c r="A60" s="83" t="str">
        <f>IF('Raw Data &amp; Analysis Setup'!I59="","",'Raw Data &amp; Analysis Setup'!I59)</f>
        <v>N19</v>
      </c>
      <c r="B60" s="45" t="str">
        <f>Calculation!AA60</f>
        <v>Pass</v>
      </c>
      <c r="C60" s="46">
        <f>Calculation!P60</f>
        <v>1.9033323923746792E-2</v>
      </c>
      <c r="D60" s="47" t="str">
        <f t="shared" si="1"/>
        <v>High</v>
      </c>
      <c r="E60" s="74">
        <f>IF(ISNUMBER('Raw Data &amp; Analysis Setup'!J59), 'Raw Data &amp; Analysis Setup'!J59, " ")</f>
        <v>14</v>
      </c>
      <c r="F60" s="75" t="str">
        <f>IF(AND(ISNUMBER(Calculation!S60),ISNUMBER('Raw Data &amp; Analysis Setup'!J59)),TEXT(Calculation!T60,"0.0")&amp;" - "&amp;TEXT(Calculation!U60,"0.0")&amp;" µL","")</f>
        <v>2.9 - 7.1 µL</v>
      </c>
      <c r="G60" s="50" t="str">
        <f>IF(Calculation!P60&lt;0.04,"40-100ng",IF(Calculation!Q60&lt;=9,"120-250ng",""))</f>
        <v>40-100ng</v>
      </c>
      <c r="H60" s="65" t="str">
        <f>IF(ISNUMBER(Calculation!R60),IF(Calculation!S60=" ","We do not recommend proceeding with this sample.",""), "")</f>
        <v/>
      </c>
    </row>
    <row r="61" spans="1:8" ht="15" customHeight="1" x14ac:dyDescent="0.25">
      <c r="A61" s="83" t="str">
        <f>IF('Raw Data &amp; Analysis Setup'!I60="","",'Raw Data &amp; Analysis Setup'!I60)</f>
        <v>N10</v>
      </c>
      <c r="B61" s="45" t="str">
        <f>Calculation!AA61</f>
        <v>Pass</v>
      </c>
      <c r="C61" s="46">
        <f>Calculation!P61</f>
        <v>1.8553326924641952E-2</v>
      </c>
      <c r="D61" s="47" t="str">
        <f t="shared" si="1"/>
        <v>High</v>
      </c>
      <c r="E61" s="74">
        <f>IF(ISNUMBER('Raw Data &amp; Analysis Setup'!J60), 'Raw Data &amp; Analysis Setup'!J60, " ")</f>
        <v>20</v>
      </c>
      <c r="F61" s="75" t="str">
        <f>IF(AND(ISNUMBER(Calculation!S61),ISNUMBER('Raw Data &amp; Analysis Setup'!J60)),TEXT(Calculation!T61,"0.0")&amp;" - "&amp;TEXT(Calculation!U61,"0.0")&amp;" µL","")</f>
        <v>2.0 - 5.0 µL</v>
      </c>
      <c r="G61" s="50" t="str">
        <f>IF(Calculation!P61&lt;0.04,"40-100ng",IF(Calculation!Q61&lt;=9,"120-250ng",""))</f>
        <v>40-100ng</v>
      </c>
      <c r="H61" s="65" t="str">
        <f>IF(ISNUMBER(Calculation!R61),IF(Calculation!S61=" ","We do not recommend proceeding with this sample.",""), "")</f>
        <v/>
      </c>
    </row>
    <row r="62" spans="1:8" ht="15" customHeight="1" x14ac:dyDescent="0.25">
      <c r="A62" s="83" t="str">
        <f>IF('Raw Data &amp; Analysis Setup'!I61="","",'Raw Data &amp; Analysis Setup'!I61)</f>
        <v>NA12878</v>
      </c>
      <c r="B62" s="45" t="str">
        <f>Calculation!AA62</f>
        <v>Pass</v>
      </c>
      <c r="C62" s="46">
        <f>Calculation!P62</f>
        <v>-1.1833445231119555E-3</v>
      </c>
      <c r="D62" s="47" t="str">
        <f t="shared" si="1"/>
        <v>High</v>
      </c>
      <c r="E62" s="74">
        <f>IF(ISNUMBER('Raw Data &amp; Analysis Setup'!J61), 'Raw Data &amp; Analysis Setup'!J61, " ")</f>
        <v>20</v>
      </c>
      <c r="F62" s="75" t="str">
        <f>IF(AND(ISNUMBER(Calculation!S62),ISNUMBER('Raw Data &amp; Analysis Setup'!J61)),TEXT(Calculation!T62,"0.0")&amp;" - "&amp;TEXT(Calculation!U62,"0.0")&amp;" µL","")</f>
        <v>2.0 - 5.0 µL</v>
      </c>
      <c r="G62" s="50" t="str">
        <f>IF(Calculation!P62&lt;0.04,"40-100ng",IF(Calculation!Q62&lt;=9,"120-250ng",""))</f>
        <v>40-100ng</v>
      </c>
      <c r="H62" s="65" t="str">
        <f>IF(ISNUMBER(Calculation!R62),IF(Calculation!S62=" ","We do not recommend proceeding with this sample.",""), "")</f>
        <v/>
      </c>
    </row>
    <row r="63" spans="1:8" ht="15" customHeight="1" x14ac:dyDescent="0.25">
      <c r="A63" s="83" t="str">
        <f>IF('Raw Data &amp; Analysis Setup'!I62="","",'Raw Data &amp; Analysis Setup'!I62)</f>
        <v>Thyroid Tumor</v>
      </c>
      <c r="B63" s="45" t="str">
        <f>Calculation!AA63</f>
        <v>Pass</v>
      </c>
      <c r="C63" s="46">
        <f>Calculation!P63</f>
        <v>6.0310007731119844E-2</v>
      </c>
      <c r="D63" s="47" t="str">
        <f t="shared" si="1"/>
        <v>Low</v>
      </c>
      <c r="E63" s="74">
        <f>IF(ISNUMBER('Raw Data &amp; Analysis Setup'!J62), 'Raw Data &amp; Analysis Setup'!J62, " ")</f>
        <v>36</v>
      </c>
      <c r="F63" s="75" t="str">
        <f>IF(AND(ISNUMBER(Calculation!S63),ISNUMBER('Raw Data &amp; Analysis Setup'!J62)),TEXT(Calculation!T63,"0.0")&amp;" - "&amp;TEXT(Calculation!U63,"0.0")&amp;" µL","")</f>
        <v>3.3 - 6.9 µL</v>
      </c>
      <c r="G63" s="50" t="str">
        <f>IF(Calculation!P63&lt;0.04,"40-100ng",IF(Calculation!Q63&lt;=9,"120-250ng",""))</f>
        <v>120-250ng</v>
      </c>
      <c r="H63" s="65" t="str">
        <f>IF(ISNUMBER(Calculation!R63),IF(Calculation!S63=" ","We do not recommend proceeding with this sample.",""), "")</f>
        <v/>
      </c>
    </row>
    <row r="64" spans="1:8" ht="15" customHeight="1" x14ac:dyDescent="0.25">
      <c r="A64" s="83" t="str">
        <f>IF('Raw Data &amp; Analysis Setup'!I63="","",'Raw Data &amp; Analysis Setup'!I63)</f>
        <v>Normal Thyroid</v>
      </c>
      <c r="B64" s="45" t="str">
        <f>Calculation!AA64</f>
        <v>Pass</v>
      </c>
      <c r="C64" s="46">
        <f>Calculation!P64</f>
        <v>2.3333326975504606E-2</v>
      </c>
      <c r="D64" s="47" t="str">
        <f t="shared" si="1"/>
        <v>High</v>
      </c>
      <c r="E64" s="74">
        <f>IF(ISNUMBER('Raw Data &amp; Analysis Setup'!J63), 'Raw Data &amp; Analysis Setup'!J63, " ")</f>
        <v>23</v>
      </c>
      <c r="F64" s="75" t="str">
        <f>IF(AND(ISNUMBER(Calculation!S64),ISNUMBER('Raw Data &amp; Analysis Setup'!J63)),TEXT(Calculation!T64,"0.0")&amp;" - "&amp;TEXT(Calculation!U64,"0.0")&amp;" µL","")</f>
        <v>1.7 - 4.3 µL</v>
      </c>
      <c r="G64" s="50" t="str">
        <f>IF(Calculation!P64&lt;0.04,"40-100ng",IF(Calculation!Q64&lt;=9,"120-250ng",""))</f>
        <v>40-100ng</v>
      </c>
      <c r="H64" s="65" t="str">
        <f>IF(ISNUMBER(Calculation!R64),IF(Calculation!S64=" ","We do not recommend proceeding with this sample.",""), "")</f>
        <v/>
      </c>
    </row>
    <row r="65" spans="1:8" ht="15" customHeight="1" thickBot="1" x14ac:dyDescent="0.3">
      <c r="A65" s="83" t="str">
        <f>IF('Raw Data &amp; Analysis Setup'!I64="","",'Raw Data &amp; Analysis Setup'!I64)</f>
        <v>Melanoma 1</v>
      </c>
      <c r="B65" s="45" t="str">
        <f>Calculation!AA65</f>
        <v>Pass</v>
      </c>
      <c r="C65" s="48">
        <f>Calculation!P65</f>
        <v>1.8029994964599609E-2</v>
      </c>
      <c r="D65" s="49" t="str">
        <f t="shared" si="1"/>
        <v>High</v>
      </c>
      <c r="E65" s="76">
        <f>IF(ISNUMBER('Raw Data &amp; Analysis Setup'!J64), 'Raw Data &amp; Analysis Setup'!J64, " ")</f>
        <v>27</v>
      </c>
      <c r="F65" s="72" t="str">
        <f>IF(AND(ISNUMBER(Calculation!S65),ISNUMBER('Raw Data &amp; Analysis Setup'!J64)),TEXT(Calculation!T65,"0.0")&amp;" - "&amp;TEXT(Calculation!U65,"0.0")&amp;" µL","")</f>
        <v>1.5 - 3.7 µL</v>
      </c>
      <c r="G65" s="51" t="str">
        <f>IF(Calculation!P65&lt;0.04,"40-100ng",IF(Calculation!Q65&lt;=9,"120-250ng",""))</f>
        <v>40-100ng</v>
      </c>
      <c r="H65" s="66" t="str">
        <f>IF(ISNUMBER(Calculation!R65),IF(Calculation!S65=" ","We do not recommend proceeding with this sample.",""), "")</f>
        <v/>
      </c>
    </row>
    <row r="66" spans="1:8" ht="15" customHeight="1" thickBot="1" x14ac:dyDescent="0.3">
      <c r="A66" s="86" t="str">
        <f>IF('Raw Data &amp; Analysis Setup'!I65="","",'Raw Data &amp; Analysis Setup'!I65)</f>
        <v>Control</v>
      </c>
      <c r="B66" s="67" t="str">
        <f>Calculation!AA66</f>
        <v>Pass</v>
      </c>
    </row>
  </sheetData>
  <mergeCells count="6">
    <mergeCell ref="H1:H2"/>
    <mergeCell ref="E1:E2"/>
    <mergeCell ref="A1:A2"/>
    <mergeCell ref="B1:D1"/>
    <mergeCell ref="F1:F2"/>
    <mergeCell ref="G1:G2"/>
  </mergeCells>
  <pageMargins left="0.7" right="0.7" top="0.75" bottom="0.75"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5"/>
  <sheetViews>
    <sheetView zoomScaleNormal="100" workbookViewId="0"/>
  </sheetViews>
  <sheetFormatPr defaultColWidth="9.140625" defaultRowHeight="15" customHeight="1" x14ac:dyDescent="0.25"/>
  <cols>
    <col min="1" max="1" width="5.7109375" style="3" customWidth="1"/>
    <col min="2" max="2" width="10.7109375" style="13" customWidth="1"/>
    <col min="3" max="3" width="8.7109375" style="3" customWidth="1"/>
    <col min="4" max="4" width="15.7109375" style="3" customWidth="1"/>
    <col min="5" max="5" width="10.7109375" style="3" customWidth="1"/>
    <col min="6" max="6" width="16.7109375" style="3" customWidth="1"/>
    <col min="7" max="7" width="15.7109375" style="3" customWidth="1"/>
    <col min="8" max="8" width="10.7109375" style="3" customWidth="1"/>
    <col min="9" max="9" width="20.7109375" style="3" customWidth="1"/>
    <col min="10" max="10" width="10.7109375" style="3" customWidth="1"/>
    <col min="11" max="11" width="20.7109375" style="3" customWidth="1"/>
    <col min="12" max="12" width="5.7109375" style="3" customWidth="1"/>
    <col min="13" max="13" width="7.5703125" style="3" bestFit="1" customWidth="1"/>
    <col min="14" max="15" width="7.140625" style="3" bestFit="1" customWidth="1"/>
    <col min="16" max="16" width="6" style="3" bestFit="1" customWidth="1"/>
    <col min="17" max="17" width="7.140625" style="3" bestFit="1" customWidth="1"/>
    <col min="18" max="18" width="17.28515625" style="3" bestFit="1" customWidth="1"/>
    <col min="19" max="19" width="12.85546875" style="3" bestFit="1" customWidth="1"/>
    <col min="20" max="20" width="12.85546875" style="3" customWidth="1"/>
    <col min="21" max="21" width="12.42578125" style="3" bestFit="1" customWidth="1"/>
    <col min="22" max="22" width="5.7109375" style="3" customWidth="1"/>
    <col min="23" max="26" width="8.7109375" style="3" customWidth="1"/>
    <col min="27" max="27" width="10.7109375" style="3" customWidth="1"/>
    <col min="28" max="29" width="5.7109375" style="3" customWidth="1"/>
    <col min="30" max="16384" width="9.140625" style="3"/>
  </cols>
  <sheetData>
    <row r="1" spans="1:29" s="1" customFormat="1" ht="15" customHeight="1" x14ac:dyDescent="0.25">
      <c r="A1" s="10" t="s">
        <v>0</v>
      </c>
      <c r="B1" s="81" t="s">
        <v>107</v>
      </c>
      <c r="C1" s="16" t="s">
        <v>138</v>
      </c>
      <c r="D1" s="16" t="s">
        <v>104</v>
      </c>
      <c r="E1" s="16" t="s">
        <v>101</v>
      </c>
      <c r="F1" s="81" t="s">
        <v>141</v>
      </c>
      <c r="G1" s="81" t="s">
        <v>102</v>
      </c>
      <c r="H1" s="81" t="s">
        <v>137</v>
      </c>
      <c r="I1" s="81" t="s">
        <v>136</v>
      </c>
      <c r="J1" s="81" t="s">
        <v>139</v>
      </c>
      <c r="K1" s="81" t="s">
        <v>140</v>
      </c>
      <c r="M1" s="3"/>
      <c r="N1" s="81">
        <v>100</v>
      </c>
      <c r="O1" s="81">
        <v>200</v>
      </c>
      <c r="P1" s="151" t="s">
        <v>142</v>
      </c>
      <c r="Q1" s="81" t="s">
        <v>133</v>
      </c>
      <c r="R1" s="81" t="s">
        <v>134</v>
      </c>
      <c r="S1" s="3"/>
      <c r="T1" s="3"/>
      <c r="U1" s="3"/>
      <c r="W1" s="3"/>
      <c r="X1" s="3"/>
      <c r="Y1" s="3"/>
      <c r="Z1" s="3"/>
      <c r="AA1" s="3"/>
    </row>
    <row r="2" spans="1:29" ht="15" customHeight="1" x14ac:dyDescent="0.25">
      <c r="A2" s="11" t="str">
        <f>'Raw Data &amp; Analysis Setup'!A2</f>
        <v>A01</v>
      </c>
      <c r="B2" s="53">
        <f>IF(AND(ISNUMBER('Raw Data &amp; Analysis Setup'!B2),'Raw Data &amp; Analysis Setup'!B2&gt;0),'Raw Data &amp; Analysis Setup'!B2,"")</f>
        <v>23.327999114990234</v>
      </c>
      <c r="C2" s="54" t="s">
        <v>111</v>
      </c>
      <c r="D2" s="54" t="s">
        <v>459</v>
      </c>
      <c r="E2" s="15" t="s">
        <v>130</v>
      </c>
      <c r="F2" s="150">
        <v>100</v>
      </c>
      <c r="G2" s="150" t="s">
        <v>145</v>
      </c>
      <c r="H2" s="148">
        <f>IF(SUM(B2:B4)&gt;0,AVERAGE(B2:B4),"")</f>
        <v>23.350999196370442</v>
      </c>
      <c r="I2" s="149">
        <f>IF(SUM(B2:B4)&gt;0,STDEV(B2:B4),0)</f>
        <v>3.9837309528739741E-2</v>
      </c>
      <c r="J2" s="148">
        <f>IF(H2&lt;&gt;"",IF(VLOOKUP(D2,$A$2:$H$385,8,FALSE)&gt;0,VLOOKUP(D2,$A$2:$H$385,8,FALSE),""),"")</f>
        <v>18.603333155314129</v>
      </c>
      <c r="K2" s="148">
        <f>IF(ISNUMBER(H2),H2-J2,"")</f>
        <v>4.7476660410563127</v>
      </c>
      <c r="M2" s="81" t="s">
        <v>144</v>
      </c>
      <c r="N2" s="81" t="s">
        <v>182</v>
      </c>
      <c r="O2" s="81" t="s">
        <v>181</v>
      </c>
      <c r="P2" s="152"/>
      <c r="Q2" s="81" t="s">
        <v>178</v>
      </c>
      <c r="R2" s="81" t="s">
        <v>734</v>
      </c>
      <c r="S2" s="81" t="s">
        <v>110</v>
      </c>
      <c r="T2" s="81" t="s">
        <v>692</v>
      </c>
      <c r="U2" s="81" t="s">
        <v>693</v>
      </c>
      <c r="W2" s="81" t="s">
        <v>144</v>
      </c>
      <c r="X2" s="81">
        <v>100</v>
      </c>
      <c r="Y2" s="81">
        <v>200</v>
      </c>
      <c r="Z2" s="81" t="s">
        <v>143</v>
      </c>
      <c r="AA2" s="81" t="s">
        <v>135</v>
      </c>
      <c r="AC2" s="1"/>
    </row>
    <row r="3" spans="1:29" ht="15" customHeight="1" x14ac:dyDescent="0.25">
      <c r="A3" s="11" t="str">
        <f>'Raw Data &amp; Analysis Setup'!A3</f>
        <v>A02</v>
      </c>
      <c r="B3" s="53">
        <f>IF(AND(ISNUMBER('Raw Data &amp; Analysis Setup'!B3),'Raw Data &amp; Analysis Setup'!B3&gt;0),'Raw Data &amp; Analysis Setup'!B3,"")</f>
        <v>23.396999359130859</v>
      </c>
      <c r="C3" s="15" t="s">
        <v>111</v>
      </c>
      <c r="D3" s="54" t="s">
        <v>460</v>
      </c>
      <c r="E3" s="15" t="s">
        <v>130</v>
      </c>
      <c r="F3" s="150"/>
      <c r="G3" s="150"/>
      <c r="H3" s="148"/>
      <c r="I3" s="149"/>
      <c r="J3" s="148"/>
      <c r="K3" s="148"/>
      <c r="M3" s="12" t="s">
        <v>111</v>
      </c>
      <c r="N3" s="17">
        <f>VLOOKUP(M3&amp;"_100",$G$2:$K$385, 5,FALSE)</f>
        <v>4.7476660410563127</v>
      </c>
      <c r="O3" s="17">
        <f>VLOOKUP(M3&amp;"_200",$G$2:$K$385, 5,FALSE)</f>
        <v>10.778666814168297</v>
      </c>
      <c r="P3" s="17">
        <f t="shared" ref="P3:P66" si="0">IF(ISNUMBER(N3),IF(ISNUMBER(O3),SLOPE(N3:O3,$N$1:$O$1),""),"")</f>
        <v>6.0310007731119844E-2</v>
      </c>
      <c r="Q3" s="17">
        <f>IF(ISNUMBER(O3), IF(ISNUMBER(P3), O3-50*P3,""),"")</f>
        <v>7.7631664276123047</v>
      </c>
      <c r="R3" s="9">
        <f>IF(ISNUMBER(Q3),1/2^Q3*5,"")</f>
        <v>2.3015692592298999E-2</v>
      </c>
      <c r="S3" s="19">
        <f>IF(ISNUMBER(Q3), IF(P3&lt;0.001,0,IF(OR(R3&lt;0.01, Q3&gt;9)," ", 6)), " ")</f>
        <v>6</v>
      </c>
      <c r="T3" s="73">
        <f>IF(ISNUMBER('Raw Data &amp; Analysis Setup'!J2), IF(Calculation!P3&lt;0.04, 40/'Raw Data &amp; Analysis Setup'!J2, IF(Calculation!Q3&lt;=9, 120/'Raw Data &amp; Analysis Setup'!J2, "")), "")</f>
        <v>3.3333333333333335</v>
      </c>
      <c r="U3" s="73">
        <f>IF(ISNUMBER('Raw Data &amp; Analysis Setup'!J2), IF(Calculation!P3&lt;0.04, 100/'Raw Data &amp; Analysis Setup'!J2, IF(Calculation!Q3&lt;=9, 250/'Raw Data &amp; Analysis Setup'!J2, "")), "")</f>
        <v>6.9444444444444446</v>
      </c>
      <c r="W3" s="18" t="str">
        <f t="shared" ref="W3:W66" si="1">M3</f>
        <v>S1</v>
      </c>
      <c r="X3" s="20">
        <f>VLOOKUP(W3&amp;"_100",$G$2:$K$385, 2,FALSE)</f>
        <v>23.350999196370442</v>
      </c>
      <c r="Y3" s="20">
        <f>VLOOKUP(W3&amp;"_200",$G$2:$K$385, 2,FALSE)</f>
        <v>29.974667231241863</v>
      </c>
      <c r="Z3" s="17">
        <f>IF(ISNUMBER(Y3-X3),Y3-X3,"")</f>
        <v>6.6236680348714216</v>
      </c>
      <c r="AA3" s="19" t="str">
        <f>IF(ISNUMBER(Z3),IF(Z3&lt;-1,"Fail","Pass"),"")</f>
        <v>Pass</v>
      </c>
    </row>
    <row r="4" spans="1:29" ht="15" customHeight="1" x14ac:dyDescent="0.25">
      <c r="A4" s="11" t="str">
        <f>'Raw Data &amp; Analysis Setup'!A4</f>
        <v>A03</v>
      </c>
      <c r="B4" s="53">
        <f>IF(AND(ISNUMBER('Raw Data &amp; Analysis Setup'!B4),'Raw Data &amp; Analysis Setup'!B4&gt;0),'Raw Data &amp; Analysis Setup'!B4,"")</f>
        <v>23.327999114990234</v>
      </c>
      <c r="C4" s="15" t="s">
        <v>111</v>
      </c>
      <c r="D4" s="54" t="s">
        <v>461</v>
      </c>
      <c r="E4" s="15" t="s">
        <v>130</v>
      </c>
      <c r="F4" s="150"/>
      <c r="G4" s="150"/>
      <c r="H4" s="148"/>
      <c r="I4" s="149"/>
      <c r="J4" s="148"/>
      <c r="K4" s="148"/>
      <c r="M4" s="12" t="s">
        <v>112</v>
      </c>
      <c r="N4" s="17">
        <f t="shared" ref="N4:N66" si="2">VLOOKUP(M4&amp;"_100",$G$2:$K$385, 5,FALSE)</f>
        <v>0.71600023905435961</v>
      </c>
      <c r="O4" s="17">
        <f t="shared" ref="O4:O18" si="3">VLOOKUP(M4&amp;"_200",$G$2:$K$385, 5,FALSE)</f>
        <v>3.0493329366048201</v>
      </c>
      <c r="P4" s="17">
        <f t="shared" si="0"/>
        <v>2.3333326975504606E-2</v>
      </c>
      <c r="Q4" s="17">
        <f>IF(ISNUMBER(O4), IF(ISNUMBER(P4), O4-50*P4,""),"")</f>
        <v>1.8826665878295898</v>
      </c>
      <c r="R4" s="9">
        <f t="shared" ref="R4:R17" si="4">IF(ISNUMBER(Q4),1/2^Q4*5,"")</f>
        <v>1.3559100806922637</v>
      </c>
      <c r="S4" s="19">
        <f t="shared" ref="S4:S10" si="5">IF(ISNUMBER(Q4), IF(P4&lt;0.001,0,IF(OR(R4&lt;0.01, Q4&gt;9)," ", 6)), " ")</f>
        <v>6</v>
      </c>
      <c r="T4" s="73">
        <f>IF(ISNUMBER('Raw Data &amp; Analysis Setup'!J3), IF(Calculation!P4&lt;0.04, 40/'Raw Data &amp; Analysis Setup'!J3, IF(Calculation!Q4&lt;=9, 120/'Raw Data &amp; Analysis Setup'!J3, "")), "")</f>
        <v>1.7391304347826086</v>
      </c>
      <c r="U4" s="73">
        <f>IF(ISNUMBER('Raw Data &amp; Analysis Setup'!J3), IF(Calculation!P4&lt;0.04, 100/'Raw Data &amp; Analysis Setup'!J3, IF(Calculation!Q4&lt;=9, 250/'Raw Data &amp; Analysis Setup'!J3, "")), "")</f>
        <v>4.3478260869565215</v>
      </c>
      <c r="W4" s="18" t="str">
        <f t="shared" si="1"/>
        <v>S2</v>
      </c>
      <c r="X4" s="20">
        <f t="shared" ref="X4:X66" si="6">VLOOKUP(W4&amp;"_100",$G$2:$K$385, 2,FALSE)</f>
        <v>19.319333394368488</v>
      </c>
      <c r="Y4" s="20">
        <f t="shared" ref="Y4:Y18" si="7">VLOOKUP(W4&amp;"_200",$G$2:$K$385, 2,FALSE)</f>
        <v>22.245333353678387</v>
      </c>
      <c r="Z4" s="17">
        <f t="shared" ref="Z4:Z18" si="8">IF(ISNUMBER(Y4-X4),Y4-X4,"")</f>
        <v>2.9259999593098982</v>
      </c>
      <c r="AA4" s="19" t="str">
        <f t="shared" ref="AA4:AA65" si="9">IF(ISNUMBER(Z4),IF(Z4&lt;-1,"Fail","Pass"),"")</f>
        <v>Pass</v>
      </c>
    </row>
    <row r="5" spans="1:29" ht="15" customHeight="1" x14ac:dyDescent="0.25">
      <c r="A5" s="14" t="str">
        <f>'Raw Data &amp; Analysis Setup'!A5</f>
        <v>A04</v>
      </c>
      <c r="B5" s="53">
        <f>IF(AND(ISNUMBER('Raw Data &amp; Analysis Setup'!B5),'Raw Data &amp; Analysis Setup'!B5&gt;0),'Raw Data &amp; Analysis Setup'!B5,"")</f>
        <v>19.319000244140625</v>
      </c>
      <c r="C5" s="54" t="s">
        <v>474</v>
      </c>
      <c r="D5" s="54" t="s">
        <v>459</v>
      </c>
      <c r="E5" s="15" t="s">
        <v>130</v>
      </c>
      <c r="F5" s="150">
        <v>100</v>
      </c>
      <c r="G5" s="150" t="s">
        <v>522</v>
      </c>
      <c r="H5" s="148">
        <f>IF(SUM(B5:B7)&gt;0,AVERAGE(B5:B7),"")</f>
        <v>19.319333394368488</v>
      </c>
      <c r="I5" s="149">
        <f>IF(SUM(B5:B7)&gt;0,STDEV(B5:B7),0)</f>
        <v>1.2504091965198808E-2</v>
      </c>
      <c r="J5" s="148">
        <f t="shared" ref="J5" si="10">IF(H5&lt;&gt;"",IF(VLOOKUP(D5,$A$2:$H$385,8,FALSE)&gt;0,VLOOKUP(D5,$A$2:$H$385,8,FALSE),""),"")</f>
        <v>18.603333155314129</v>
      </c>
      <c r="K5" s="148">
        <f>IF(ISNUMBER(H5),H5-J5,"")</f>
        <v>0.71600023905435961</v>
      </c>
      <c r="M5" s="12" t="s">
        <v>113</v>
      </c>
      <c r="N5" s="17">
        <f t="shared" si="2"/>
        <v>-0.41399955749511719</v>
      </c>
      <c r="O5" s="17">
        <f t="shared" si="3"/>
        <v>1.3889999389648437</v>
      </c>
      <c r="P5" s="17">
        <f t="shared" si="0"/>
        <v>1.8029994964599609E-2</v>
      </c>
      <c r="Q5" s="17">
        <f t="shared" ref="Q5:Q66" si="11">IF(ISNUMBER(O5), IF(ISNUMBER(P5), O5-50*P5,""),"")</f>
        <v>0.48750019073486328</v>
      </c>
      <c r="R5" s="9">
        <f t="shared" si="4"/>
        <v>3.5662995931815828</v>
      </c>
      <c r="S5" s="19">
        <f t="shared" si="5"/>
        <v>6</v>
      </c>
      <c r="T5" s="73">
        <f>IF(ISNUMBER('Raw Data &amp; Analysis Setup'!J4), IF(Calculation!P5&lt;0.04, 40/'Raw Data &amp; Analysis Setup'!J4, IF(Calculation!Q5&lt;=9, 120/'Raw Data &amp; Analysis Setup'!J4, "")), "")</f>
        <v>1.4814814814814814</v>
      </c>
      <c r="U5" s="73">
        <f>IF(ISNUMBER('Raw Data &amp; Analysis Setup'!J4), IF(Calculation!P5&lt;0.04, 100/'Raw Data &amp; Analysis Setup'!J4, IF(Calculation!Q5&lt;=9, 250/'Raw Data &amp; Analysis Setup'!J4, "")), "")</f>
        <v>3.7037037037037037</v>
      </c>
      <c r="W5" s="18" t="str">
        <f t="shared" si="1"/>
        <v>S3</v>
      </c>
      <c r="X5" s="20">
        <f t="shared" si="6"/>
        <v>18.189333597819012</v>
      </c>
      <c r="Y5" s="20">
        <f t="shared" si="7"/>
        <v>20.58500035603841</v>
      </c>
      <c r="Z5" s="17">
        <f t="shared" si="8"/>
        <v>2.3956667582193987</v>
      </c>
      <c r="AA5" s="19" t="str">
        <f t="shared" si="9"/>
        <v>Pass</v>
      </c>
    </row>
    <row r="6" spans="1:29" ht="15" customHeight="1" x14ac:dyDescent="0.25">
      <c r="A6" s="11" t="str">
        <f>'Raw Data &amp; Analysis Setup'!A6</f>
        <v>A05</v>
      </c>
      <c r="B6" s="53">
        <f>IF(AND(ISNUMBER('Raw Data &amp; Analysis Setup'!B6),'Raw Data &amp; Analysis Setup'!B6&gt;0),'Raw Data &amp; Analysis Setup'!B6,"")</f>
        <v>19.332000732421875</v>
      </c>
      <c r="C6" s="54" t="s">
        <v>474</v>
      </c>
      <c r="D6" s="54" t="s">
        <v>460</v>
      </c>
      <c r="E6" s="15" t="s">
        <v>130</v>
      </c>
      <c r="F6" s="150"/>
      <c r="G6" s="150"/>
      <c r="H6" s="148"/>
      <c r="I6" s="149"/>
      <c r="J6" s="148"/>
      <c r="K6" s="148"/>
      <c r="M6" s="12" t="s">
        <v>114</v>
      </c>
      <c r="N6" s="17">
        <f t="shared" si="2"/>
        <v>7.2453339894612618</v>
      </c>
      <c r="O6" s="17">
        <f t="shared" si="3"/>
        <v>12.289499918619793</v>
      </c>
      <c r="P6" s="17">
        <f t="shared" si="0"/>
        <v>5.0441659291585311E-2</v>
      </c>
      <c r="Q6" s="17">
        <f t="shared" si="11"/>
        <v>9.7674169540405273</v>
      </c>
      <c r="R6" s="9">
        <f t="shared" si="4"/>
        <v>5.7369956556578422E-3</v>
      </c>
      <c r="S6" s="19" t="str">
        <f t="shared" si="5"/>
        <v xml:space="preserve"> </v>
      </c>
      <c r="T6" s="73" t="str">
        <f>IF(ISNUMBER('Raw Data &amp; Analysis Setup'!J5), IF(Calculation!P6&lt;0.04, 40/'Raw Data &amp; Analysis Setup'!J5, IF(Calculation!Q6&lt;=9, 120/'Raw Data &amp; Analysis Setup'!J5, "")), "")</f>
        <v/>
      </c>
      <c r="U6" s="73" t="str">
        <f>IF(ISNUMBER('Raw Data &amp; Analysis Setup'!J5), IF(Calculation!P6&lt;0.04, 100/'Raw Data &amp; Analysis Setup'!J5, IF(Calculation!Q6&lt;=9, 250/'Raw Data &amp; Analysis Setup'!J5, "")), "")</f>
        <v/>
      </c>
      <c r="W6" s="18" t="str">
        <f t="shared" si="1"/>
        <v>S4</v>
      </c>
      <c r="X6" s="20">
        <f t="shared" si="6"/>
        <v>25.848667144775391</v>
      </c>
      <c r="Y6" s="20">
        <f t="shared" si="7"/>
        <v>31.485500335693359</v>
      </c>
      <c r="Z6" s="17">
        <f t="shared" si="8"/>
        <v>5.6368331909179687</v>
      </c>
      <c r="AA6" s="19" t="str">
        <f t="shared" si="9"/>
        <v>Pass</v>
      </c>
    </row>
    <row r="7" spans="1:29" ht="15" customHeight="1" x14ac:dyDescent="0.25">
      <c r="A7" s="11" t="str">
        <f>'Raw Data &amp; Analysis Setup'!A7</f>
        <v>A06</v>
      </c>
      <c r="B7" s="53">
        <f>IF(AND(ISNUMBER('Raw Data &amp; Analysis Setup'!B7),'Raw Data &amp; Analysis Setup'!B7&gt;0),'Raw Data &amp; Analysis Setup'!B7,"")</f>
        <v>19.306999206542969</v>
      </c>
      <c r="C7" s="54" t="s">
        <v>474</v>
      </c>
      <c r="D7" s="54" t="s">
        <v>461</v>
      </c>
      <c r="E7" s="15" t="s">
        <v>130</v>
      </c>
      <c r="F7" s="150"/>
      <c r="G7" s="150"/>
      <c r="H7" s="148"/>
      <c r="I7" s="149"/>
      <c r="J7" s="148"/>
      <c r="K7" s="148"/>
      <c r="M7" s="12" t="s">
        <v>115</v>
      </c>
      <c r="N7" s="17">
        <f t="shared" si="2"/>
        <v>6.2803338368733712</v>
      </c>
      <c r="O7" s="17">
        <f t="shared" si="3"/>
        <v>10.55366643269857</v>
      </c>
      <c r="P7" s="17">
        <f t="shared" si="0"/>
        <v>4.2733325958251987E-2</v>
      </c>
      <c r="Q7" s="17">
        <f t="shared" si="11"/>
        <v>8.4170001347859706</v>
      </c>
      <c r="R7" s="9">
        <f t="shared" si="4"/>
        <v>1.4628523383544131E-2</v>
      </c>
      <c r="S7" s="19">
        <f t="shared" si="5"/>
        <v>6</v>
      </c>
      <c r="T7" s="73">
        <f>IF(ISNUMBER('Raw Data &amp; Analysis Setup'!J6), IF(Calculation!P7&lt;0.04, 40/'Raw Data &amp; Analysis Setup'!J6, IF(Calculation!Q7&lt;=9, 120/'Raw Data &amp; Analysis Setup'!J6, "")), "")</f>
        <v>13.333333333333334</v>
      </c>
      <c r="U7" s="73">
        <f>IF(ISNUMBER('Raw Data &amp; Analysis Setup'!J6), IF(Calculation!P7&lt;0.04, 100/'Raw Data &amp; Analysis Setup'!J6, IF(Calculation!Q7&lt;=9, 250/'Raw Data &amp; Analysis Setup'!J6, "")), "")</f>
        <v>27.777777777777779</v>
      </c>
      <c r="W7" s="18" t="str">
        <f t="shared" si="1"/>
        <v>S5</v>
      </c>
      <c r="X7" s="20">
        <f t="shared" si="6"/>
        <v>24.8836669921875</v>
      </c>
      <c r="Y7" s="20">
        <f t="shared" si="7"/>
        <v>29.749666849772137</v>
      </c>
      <c r="Z7" s="17">
        <f t="shared" si="8"/>
        <v>4.8659998575846366</v>
      </c>
      <c r="AA7" s="19" t="str">
        <f t="shared" si="9"/>
        <v>Pass</v>
      </c>
    </row>
    <row r="8" spans="1:29" ht="15" customHeight="1" x14ac:dyDescent="0.25">
      <c r="A8" s="11" t="str">
        <f>'Raw Data &amp; Analysis Setup'!A8</f>
        <v>A07</v>
      </c>
      <c r="B8" s="53">
        <f>IF(AND(ISNUMBER('Raw Data &amp; Analysis Setup'!B8),'Raw Data &amp; Analysis Setup'!B8&gt;0),'Raw Data &amp; Analysis Setup'!B8,"")</f>
        <v>18.197999954223633</v>
      </c>
      <c r="C8" s="54" t="s">
        <v>475</v>
      </c>
      <c r="D8" s="54" t="s">
        <v>459</v>
      </c>
      <c r="E8" s="15" t="s">
        <v>130</v>
      </c>
      <c r="F8" s="150">
        <v>100</v>
      </c>
      <c r="G8" s="150" t="s">
        <v>523</v>
      </c>
      <c r="H8" s="148">
        <f>IF(SUM(B8:B10)&gt;0,AVERAGE(B8:B10),"")</f>
        <v>18.189333597819012</v>
      </c>
      <c r="I8" s="149">
        <f>IF(SUM(B8:B10)&gt;0,STDEV(B8:B10),0)</f>
        <v>2.9955728546628691E-2</v>
      </c>
      <c r="J8" s="148">
        <f t="shared" ref="J8" si="12">IF(H8&lt;&gt;"",IF(VLOOKUP(D8,$A$2:$H$385,8,FALSE)&gt;0,VLOOKUP(D8,$A$2:$H$385,8,FALSE),""),"")</f>
        <v>18.603333155314129</v>
      </c>
      <c r="K8" s="148">
        <f>IF(ISNUMBER(H8),H8-J8,"")</f>
        <v>-0.41399955749511719</v>
      </c>
      <c r="M8" s="12" t="s">
        <v>116</v>
      </c>
      <c r="N8" s="17">
        <f t="shared" si="2"/>
        <v>-0.55399958292643348</v>
      </c>
      <c r="O8" s="17">
        <f t="shared" si="3"/>
        <v>1.1846663157145194</v>
      </c>
      <c r="P8" s="17">
        <f t="shared" si="0"/>
        <v>1.738665898640953E-2</v>
      </c>
      <c r="Q8" s="17">
        <f t="shared" si="11"/>
        <v>0.31533336639404297</v>
      </c>
      <c r="R8" s="9">
        <f t="shared" si="4"/>
        <v>4.0183263238253586</v>
      </c>
      <c r="S8" s="19">
        <f t="shared" si="5"/>
        <v>6</v>
      </c>
      <c r="T8" s="73">
        <f>IF(ISNUMBER('Raw Data &amp; Analysis Setup'!J7), IF(Calculation!P8&lt;0.04, 40/'Raw Data &amp; Analysis Setup'!J7, IF(Calculation!Q8&lt;=9, 120/'Raw Data &amp; Analysis Setup'!J7, "")), "")</f>
        <v>1.2903225806451613</v>
      </c>
      <c r="U8" s="73">
        <f>IF(ISNUMBER('Raw Data &amp; Analysis Setup'!J7), IF(Calculation!P8&lt;0.04, 100/'Raw Data &amp; Analysis Setup'!J7, IF(Calculation!Q8&lt;=9, 250/'Raw Data &amp; Analysis Setup'!J7, "")), "")</f>
        <v>3.225806451612903</v>
      </c>
      <c r="W8" s="18" t="str">
        <f t="shared" si="1"/>
        <v>S6</v>
      </c>
      <c r="X8" s="20">
        <f t="shared" si="6"/>
        <v>18.049333572387695</v>
      </c>
      <c r="Y8" s="20">
        <f t="shared" si="7"/>
        <v>20.380666732788086</v>
      </c>
      <c r="Z8" s="17">
        <f t="shared" si="8"/>
        <v>2.3313331604003906</v>
      </c>
      <c r="AA8" s="19" t="str">
        <f t="shared" si="9"/>
        <v>Pass</v>
      </c>
    </row>
    <row r="9" spans="1:29" ht="15" customHeight="1" x14ac:dyDescent="0.25">
      <c r="A9" s="11" t="str">
        <f>'Raw Data &amp; Analysis Setup'!A9</f>
        <v>A08</v>
      </c>
      <c r="B9" s="53">
        <f>IF(AND(ISNUMBER('Raw Data &amp; Analysis Setup'!B9),'Raw Data &amp; Analysis Setup'!B9&gt;0),'Raw Data &amp; Analysis Setup'!B9,"")</f>
        <v>18.156000137329102</v>
      </c>
      <c r="C9" s="54" t="s">
        <v>475</v>
      </c>
      <c r="D9" s="54" t="s">
        <v>460</v>
      </c>
      <c r="E9" s="15" t="s">
        <v>130</v>
      </c>
      <c r="F9" s="150"/>
      <c r="G9" s="150"/>
      <c r="H9" s="148"/>
      <c r="I9" s="149"/>
      <c r="J9" s="148"/>
      <c r="K9" s="148"/>
      <c r="M9" s="12" t="s">
        <v>117</v>
      </c>
      <c r="N9" s="17">
        <f t="shared" si="2"/>
        <v>-0.82500012715657789</v>
      </c>
      <c r="O9" s="17">
        <f t="shared" si="3"/>
        <v>0.35933303833007813</v>
      </c>
      <c r="P9" s="17">
        <f t="shared" si="0"/>
        <v>1.1843331654866561E-2</v>
      </c>
      <c r="Q9" s="17">
        <f t="shared" si="11"/>
        <v>-0.23283354441324988</v>
      </c>
      <c r="R9" s="9">
        <f t="shared" si="4"/>
        <v>5.8757036747532467</v>
      </c>
      <c r="S9" s="19">
        <f t="shared" si="5"/>
        <v>6</v>
      </c>
      <c r="T9" s="73">
        <f>IF(ISNUMBER('Raw Data &amp; Analysis Setup'!J8), IF(Calculation!P9&lt;0.04, 40/'Raw Data &amp; Analysis Setup'!J8, IF(Calculation!Q9&lt;=9, 120/'Raw Data &amp; Analysis Setup'!J8, "")), "")</f>
        <v>1.8181818181818181</v>
      </c>
      <c r="U9" s="73">
        <f>IF(ISNUMBER('Raw Data &amp; Analysis Setup'!J8), IF(Calculation!P9&lt;0.04, 100/'Raw Data &amp; Analysis Setup'!J8, IF(Calculation!Q9&lt;=9, 250/'Raw Data &amp; Analysis Setup'!J8, "")), "")</f>
        <v>4.5454545454545459</v>
      </c>
      <c r="W9" s="18" t="str">
        <f t="shared" si="1"/>
        <v>S7</v>
      </c>
      <c r="X9" s="20">
        <f t="shared" si="6"/>
        <v>17.778333028157551</v>
      </c>
      <c r="Y9" s="20">
        <f t="shared" si="7"/>
        <v>19.555333455403645</v>
      </c>
      <c r="Z9" s="17">
        <f t="shared" si="8"/>
        <v>1.7770004272460938</v>
      </c>
      <c r="AA9" s="19" t="str">
        <f t="shared" si="9"/>
        <v>Pass</v>
      </c>
    </row>
    <row r="10" spans="1:29" ht="15" customHeight="1" x14ac:dyDescent="0.25">
      <c r="A10" s="11" t="str">
        <f>'Raw Data &amp; Analysis Setup'!A10</f>
        <v>A09</v>
      </c>
      <c r="B10" s="53">
        <f>IF(AND(ISNUMBER('Raw Data &amp; Analysis Setup'!B10),'Raw Data &amp; Analysis Setup'!B10&gt;0),'Raw Data &amp; Analysis Setup'!B10,"")</f>
        <v>18.214000701904297</v>
      </c>
      <c r="C10" s="54" t="s">
        <v>475</v>
      </c>
      <c r="D10" s="54" t="s">
        <v>461</v>
      </c>
      <c r="E10" s="15" t="s">
        <v>130</v>
      </c>
      <c r="F10" s="150"/>
      <c r="G10" s="150"/>
      <c r="H10" s="148"/>
      <c r="I10" s="149"/>
      <c r="J10" s="148"/>
      <c r="K10" s="148"/>
      <c r="M10" s="12" t="s">
        <v>118</v>
      </c>
      <c r="N10" s="17">
        <f t="shared" si="2"/>
        <v>-2.254666646321617</v>
      </c>
      <c r="O10" s="17">
        <f t="shared" si="3"/>
        <v>-1.5560003916422502</v>
      </c>
      <c r="P10" s="17">
        <f t="shared" si="0"/>
        <v>6.986662546793667E-3</v>
      </c>
      <c r="Q10" s="17">
        <f t="shared" si="11"/>
        <v>-1.9053335189819336</v>
      </c>
      <c r="R10" s="9">
        <f t="shared" si="4"/>
        <v>18.729774355182776</v>
      </c>
      <c r="S10" s="19">
        <f t="shared" si="5"/>
        <v>6</v>
      </c>
      <c r="T10" s="73">
        <f>IF(ISNUMBER('Raw Data &amp; Analysis Setup'!J9), IF(Calculation!P10&lt;0.04, 40/'Raw Data &amp; Analysis Setup'!J9, IF(Calculation!Q10&lt;=9, 120/'Raw Data &amp; Analysis Setup'!J9, "")), "")</f>
        <v>0.76923076923076927</v>
      </c>
      <c r="U10" s="73">
        <f>IF(ISNUMBER('Raw Data &amp; Analysis Setup'!J9), IF(Calculation!P10&lt;0.04, 100/'Raw Data &amp; Analysis Setup'!J9, IF(Calculation!Q10&lt;=9, 250/'Raw Data &amp; Analysis Setup'!J9, "")), "")</f>
        <v>1.9230769230769231</v>
      </c>
      <c r="W10" s="18" t="str">
        <f t="shared" si="1"/>
        <v>S8</v>
      </c>
      <c r="X10" s="20">
        <f t="shared" si="6"/>
        <v>16.348666508992512</v>
      </c>
      <c r="Y10" s="20">
        <f t="shared" si="7"/>
        <v>17.640000025431316</v>
      </c>
      <c r="Z10" s="17">
        <f t="shared" si="8"/>
        <v>1.2913335164388045</v>
      </c>
      <c r="AA10" s="19" t="str">
        <f t="shared" si="9"/>
        <v>Pass</v>
      </c>
    </row>
    <row r="11" spans="1:29" ht="15" customHeight="1" x14ac:dyDescent="0.25">
      <c r="A11" s="11" t="str">
        <f>'Raw Data &amp; Analysis Setup'!A11</f>
        <v>A10</v>
      </c>
      <c r="B11" s="53">
        <f>IF(AND(ISNUMBER('Raw Data &amp; Analysis Setup'!B11),'Raw Data &amp; Analysis Setup'!B11&gt;0),'Raw Data &amp; Analysis Setup'!B11,"")</f>
        <v>25.905000686645508</v>
      </c>
      <c r="C11" s="54" t="s">
        <v>476</v>
      </c>
      <c r="D11" s="54" t="s">
        <v>459</v>
      </c>
      <c r="E11" s="15" t="s">
        <v>130</v>
      </c>
      <c r="F11" s="150">
        <v>100</v>
      </c>
      <c r="G11" s="150" t="s">
        <v>524</v>
      </c>
      <c r="H11" s="148">
        <f>IF(SUM(B11:B13)&gt;0,AVERAGE(B11:B13),"")</f>
        <v>25.848667144775391</v>
      </c>
      <c r="I11" s="149">
        <f>IF(SUM(B11:B13)&gt;0,STDEV(B11:B13),0)</f>
        <v>5.8620545132811994E-2</v>
      </c>
      <c r="J11" s="148">
        <f t="shared" ref="J11" si="13">IF(H11&lt;&gt;"",IF(VLOOKUP(D11,$A$2:$H$385,8,FALSE)&gt;0,VLOOKUP(D11,$A$2:$H$385,8,FALSE),""),"")</f>
        <v>18.603333155314129</v>
      </c>
      <c r="K11" s="148">
        <f>IF(ISNUMBER(H11),H11-J11,"")</f>
        <v>7.2453339894612618</v>
      </c>
      <c r="M11" s="12" t="s">
        <v>119</v>
      </c>
      <c r="N11" s="17">
        <f t="shared" si="2"/>
        <v>1.0410003662109375</v>
      </c>
      <c r="O11" s="17">
        <f t="shared" si="3"/>
        <v>3.3729998270670585</v>
      </c>
      <c r="P11" s="17">
        <f t="shared" si="0"/>
        <v>2.3319994608561212E-2</v>
      </c>
      <c r="Q11" s="17">
        <f t="shared" si="11"/>
        <v>2.207000096638998</v>
      </c>
      <c r="R11" s="9">
        <f t="shared" si="4"/>
        <v>1.0829209979605907</v>
      </c>
      <c r="S11" s="19">
        <f t="shared" ref="S11:S66" si="14">IF(ISNUMBER(Q11), IF(P11&lt;0.001,0,IF(OR(R11&lt;0.01, Q11&gt;9)," ", 6)), " ")</f>
        <v>6</v>
      </c>
      <c r="T11" s="73">
        <f>IF(ISNUMBER('Raw Data &amp; Analysis Setup'!J10), IF(Calculation!P11&lt;0.04, 40/'Raw Data &amp; Analysis Setup'!J10, IF(Calculation!Q11&lt;=9, 120/'Raw Data &amp; Analysis Setup'!J10, "")), "")</f>
        <v>2.8571428571428572</v>
      </c>
      <c r="U11" s="73">
        <f>IF(ISNUMBER('Raw Data &amp; Analysis Setup'!J10), IF(Calculation!P11&lt;0.04, 100/'Raw Data &amp; Analysis Setup'!J10, IF(Calculation!Q11&lt;=9, 250/'Raw Data &amp; Analysis Setup'!J10, "")), "")</f>
        <v>7.1428571428571432</v>
      </c>
      <c r="W11" s="18" t="str">
        <f t="shared" si="1"/>
        <v>S9</v>
      </c>
      <c r="X11" s="20">
        <f t="shared" si="6"/>
        <v>19.644333521525066</v>
      </c>
      <c r="Y11" s="20">
        <f t="shared" si="7"/>
        <v>22.569000244140625</v>
      </c>
      <c r="Z11" s="17">
        <f t="shared" si="8"/>
        <v>2.9246667226155587</v>
      </c>
      <c r="AA11" s="19" t="str">
        <f t="shared" si="9"/>
        <v>Pass</v>
      </c>
    </row>
    <row r="12" spans="1:29" ht="15" customHeight="1" x14ac:dyDescent="0.25">
      <c r="A12" s="11" t="str">
        <f>'Raw Data &amp; Analysis Setup'!A12</f>
        <v>A11</v>
      </c>
      <c r="B12" s="53">
        <f>IF(AND(ISNUMBER('Raw Data &amp; Analysis Setup'!B12),'Raw Data &amp; Analysis Setup'!B12&gt;0),'Raw Data &amp; Analysis Setup'!B12,"")</f>
        <v>25.788000106811523</v>
      </c>
      <c r="C12" s="54" t="s">
        <v>476</v>
      </c>
      <c r="D12" s="54" t="s">
        <v>460</v>
      </c>
      <c r="E12" s="15" t="s">
        <v>130</v>
      </c>
      <c r="F12" s="150"/>
      <c r="G12" s="150"/>
      <c r="H12" s="148"/>
      <c r="I12" s="149"/>
      <c r="J12" s="148"/>
      <c r="K12" s="148"/>
      <c r="M12" s="12" t="s">
        <v>120</v>
      </c>
      <c r="N12" s="17">
        <f t="shared" si="2"/>
        <v>2.4286664326985665</v>
      </c>
      <c r="O12" s="17">
        <f t="shared" si="3"/>
        <v>4.8056666056315116</v>
      </c>
      <c r="P12" s="17">
        <f t="shared" si="0"/>
        <v>2.377000172932945E-2</v>
      </c>
      <c r="Q12" s="17">
        <f t="shared" si="11"/>
        <v>3.6171665191650391</v>
      </c>
      <c r="R12" s="9">
        <f t="shared" si="4"/>
        <v>0.40746882106965165</v>
      </c>
      <c r="S12" s="19">
        <f t="shared" si="14"/>
        <v>6</v>
      </c>
      <c r="T12" s="73">
        <f>IF(ISNUMBER('Raw Data &amp; Analysis Setup'!J11), IF(Calculation!P12&lt;0.04, 40/'Raw Data &amp; Analysis Setup'!J11, IF(Calculation!Q12&lt;=9, 120/'Raw Data &amp; Analysis Setup'!J11, "")), "")</f>
        <v>8</v>
      </c>
      <c r="U12" s="73">
        <f>IF(ISNUMBER('Raw Data &amp; Analysis Setup'!J11), IF(Calculation!P12&lt;0.04, 100/'Raw Data &amp; Analysis Setup'!J11, IF(Calculation!Q12&lt;=9, 250/'Raw Data &amp; Analysis Setup'!J11, "")), "")</f>
        <v>20</v>
      </c>
      <c r="W12" s="18" t="str">
        <f t="shared" si="1"/>
        <v>S10</v>
      </c>
      <c r="X12" s="20">
        <f t="shared" si="6"/>
        <v>21.031999588012695</v>
      </c>
      <c r="Y12" s="20">
        <f t="shared" si="7"/>
        <v>24.001667022705078</v>
      </c>
      <c r="Z12" s="17">
        <f t="shared" si="8"/>
        <v>2.9696674346923828</v>
      </c>
      <c r="AA12" s="19" t="str">
        <f t="shared" si="9"/>
        <v>Pass</v>
      </c>
    </row>
    <row r="13" spans="1:29" ht="15" customHeight="1" x14ac:dyDescent="0.25">
      <c r="A13" s="11" t="str">
        <f>'Raw Data &amp; Analysis Setup'!A13</f>
        <v>A12</v>
      </c>
      <c r="B13" s="53">
        <f>IF(AND(ISNUMBER('Raw Data &amp; Analysis Setup'!B13),'Raw Data &amp; Analysis Setup'!B13&gt;0),'Raw Data &amp; Analysis Setup'!B13,"")</f>
        <v>25.853000640869141</v>
      </c>
      <c r="C13" s="54" t="s">
        <v>476</v>
      </c>
      <c r="D13" s="54" t="s">
        <v>461</v>
      </c>
      <c r="E13" s="15" t="s">
        <v>130</v>
      </c>
      <c r="F13" s="150"/>
      <c r="G13" s="150"/>
      <c r="H13" s="148"/>
      <c r="I13" s="149"/>
      <c r="J13" s="148"/>
      <c r="K13" s="148"/>
      <c r="M13" s="12" t="s">
        <v>121</v>
      </c>
      <c r="N13" s="17">
        <f t="shared" si="2"/>
        <v>2.6726665496826172</v>
      </c>
      <c r="O13" s="17">
        <f t="shared" si="3"/>
        <v>6.0276660919189453</v>
      </c>
      <c r="P13" s="17">
        <f t="shared" si="0"/>
        <v>3.3549995422363282E-2</v>
      </c>
      <c r="Q13" s="17">
        <f t="shared" si="11"/>
        <v>4.3501663208007812</v>
      </c>
      <c r="R13" s="9">
        <f t="shared" si="4"/>
        <v>0.24515426640441779</v>
      </c>
      <c r="S13" s="19">
        <f t="shared" si="14"/>
        <v>6</v>
      </c>
      <c r="T13" s="73">
        <f>IF(ISNUMBER('Raw Data &amp; Analysis Setup'!J12), IF(Calculation!P13&lt;0.04, 40/'Raw Data &amp; Analysis Setup'!J12, IF(Calculation!Q13&lt;=9, 120/'Raw Data &amp; Analysis Setup'!J12, "")), "")</f>
        <v>3.6363636363636362</v>
      </c>
      <c r="U13" s="73">
        <f>IF(ISNUMBER('Raw Data &amp; Analysis Setup'!J12), IF(Calculation!P13&lt;0.04, 100/'Raw Data &amp; Analysis Setup'!J12, IF(Calculation!Q13&lt;=9, 250/'Raw Data &amp; Analysis Setup'!J12, "")), "")</f>
        <v>9.0909090909090917</v>
      </c>
      <c r="W13" s="18" t="str">
        <f t="shared" si="1"/>
        <v>S11</v>
      </c>
      <c r="X13" s="20">
        <f t="shared" si="6"/>
        <v>21.275999704996746</v>
      </c>
      <c r="Y13" s="20">
        <f t="shared" si="7"/>
        <v>25.223666508992512</v>
      </c>
      <c r="Z13" s="17">
        <f t="shared" si="8"/>
        <v>3.9476668039957659</v>
      </c>
      <c r="AA13" s="19" t="str">
        <f t="shared" si="9"/>
        <v>Pass</v>
      </c>
    </row>
    <row r="14" spans="1:29" ht="15" customHeight="1" x14ac:dyDescent="0.25">
      <c r="A14" s="11" t="str">
        <f>'Raw Data &amp; Analysis Setup'!A14</f>
        <v>A13</v>
      </c>
      <c r="B14" s="53">
        <f>IF(AND(ISNUMBER('Raw Data &amp; Analysis Setup'!B14),'Raw Data &amp; Analysis Setup'!B14&gt;0),'Raw Data &amp; Analysis Setup'!B14,"")</f>
        <v>30.211999893188477</v>
      </c>
      <c r="C14" s="54" t="s">
        <v>111</v>
      </c>
      <c r="D14" s="54" t="s">
        <v>471</v>
      </c>
      <c r="E14" s="15" t="s">
        <v>131</v>
      </c>
      <c r="F14" s="150">
        <v>200</v>
      </c>
      <c r="G14" s="150" t="s">
        <v>147</v>
      </c>
      <c r="H14" s="148">
        <f>IF(SUM(B14:B16)&gt;0,AVERAGE(B14:B16),"")</f>
        <v>29.974667231241863</v>
      </c>
      <c r="I14" s="149">
        <f>IF(SUM(B14:B16)&gt;0,STDEV(B14:B16),0)</f>
        <v>0.20565527927275382</v>
      </c>
      <c r="J14" s="148">
        <f t="shared" ref="J14" si="15">IF(H14&lt;&gt;"",IF(VLOOKUP(D14,$A$2:$H$385,8,FALSE)&gt;0,VLOOKUP(D14,$A$2:$H$385,8,FALSE),""),"")</f>
        <v>19.196000417073567</v>
      </c>
      <c r="K14" s="148">
        <f>IF(ISNUMBER(H14),H14-J14,"")</f>
        <v>10.778666814168297</v>
      </c>
      <c r="M14" s="12" t="s">
        <v>122</v>
      </c>
      <c r="N14" s="17">
        <f t="shared" si="2"/>
        <v>-1.063666661580406</v>
      </c>
      <c r="O14" s="17">
        <f t="shared" si="3"/>
        <v>0.89000002543131629</v>
      </c>
      <c r="P14" s="17">
        <f t="shared" si="0"/>
        <v>1.9536666870117222E-2</v>
      </c>
      <c r="Q14" s="17">
        <f t="shared" si="11"/>
        <v>-8.6833318074544863E-2</v>
      </c>
      <c r="R14" s="9">
        <f t="shared" si="4"/>
        <v>5.3101823845460956</v>
      </c>
      <c r="S14" s="19">
        <f t="shared" si="14"/>
        <v>6</v>
      </c>
      <c r="T14" s="73">
        <f>IF(ISNUMBER('Raw Data &amp; Analysis Setup'!J13), IF(Calculation!P14&lt;0.04, 40/'Raw Data &amp; Analysis Setup'!J13, IF(Calculation!Q14&lt;=9, 120/'Raw Data &amp; Analysis Setup'!J13, "")), "")</f>
        <v>0.8</v>
      </c>
      <c r="U14" s="73">
        <f>IF(ISNUMBER('Raw Data &amp; Analysis Setup'!J13), IF(Calculation!P14&lt;0.04, 100/'Raw Data &amp; Analysis Setup'!J13, IF(Calculation!Q14&lt;=9, 250/'Raw Data &amp; Analysis Setup'!J13, "")), "")</f>
        <v>2</v>
      </c>
      <c r="W14" s="18" t="str">
        <f t="shared" si="1"/>
        <v>S12</v>
      </c>
      <c r="X14" s="20">
        <f t="shared" si="6"/>
        <v>17.539666493733723</v>
      </c>
      <c r="Y14" s="20">
        <f t="shared" si="7"/>
        <v>20.086000442504883</v>
      </c>
      <c r="Z14" s="17">
        <f t="shared" si="8"/>
        <v>2.54633394877116</v>
      </c>
      <c r="AA14" s="19" t="str">
        <f t="shared" si="9"/>
        <v>Pass</v>
      </c>
    </row>
    <row r="15" spans="1:29" ht="15" customHeight="1" x14ac:dyDescent="0.25">
      <c r="A15" s="11" t="str">
        <f>'Raw Data &amp; Analysis Setup'!A15</f>
        <v>A14</v>
      </c>
      <c r="B15" s="53">
        <f>IF(AND(ISNUMBER('Raw Data &amp; Analysis Setup'!B15),'Raw Data &amp; Analysis Setup'!B15&gt;0),'Raw Data &amp; Analysis Setup'!B15,"")</f>
        <v>29.863000869750977</v>
      </c>
      <c r="C15" s="15" t="s">
        <v>111</v>
      </c>
      <c r="D15" s="54" t="s">
        <v>472</v>
      </c>
      <c r="E15" s="15" t="s">
        <v>131</v>
      </c>
      <c r="F15" s="150"/>
      <c r="G15" s="150"/>
      <c r="H15" s="148"/>
      <c r="I15" s="149"/>
      <c r="J15" s="148"/>
      <c r="K15" s="148"/>
      <c r="M15" s="12" t="s">
        <v>123</v>
      </c>
      <c r="N15" s="17">
        <f t="shared" si="2"/>
        <v>0.25400034586588305</v>
      </c>
      <c r="O15" s="17">
        <f t="shared" si="3"/>
        <v>2.1573327382405623</v>
      </c>
      <c r="P15" s="17">
        <f t="shared" si="0"/>
        <v>1.9033323923746792E-2</v>
      </c>
      <c r="Q15" s="17">
        <f t="shared" si="11"/>
        <v>1.2056665420532227</v>
      </c>
      <c r="R15" s="9">
        <f t="shared" si="4"/>
        <v>2.1678449166633711</v>
      </c>
      <c r="S15" s="19">
        <f t="shared" si="14"/>
        <v>6</v>
      </c>
      <c r="T15" s="73">
        <f>IF(ISNUMBER('Raw Data &amp; Analysis Setup'!J14), IF(Calculation!P15&lt;0.04, 40/'Raw Data &amp; Analysis Setup'!J14, IF(Calculation!Q15&lt;=9, 120/'Raw Data &amp; Analysis Setup'!J14, "")), "")</f>
        <v>2.8571428571428572</v>
      </c>
      <c r="U15" s="73">
        <f>IF(ISNUMBER('Raw Data &amp; Analysis Setup'!J14), IF(Calculation!P15&lt;0.04, 100/'Raw Data &amp; Analysis Setup'!J14, IF(Calculation!Q15&lt;=9, 250/'Raw Data &amp; Analysis Setup'!J14, "")), "")</f>
        <v>7.1428571428571432</v>
      </c>
      <c r="W15" s="18" t="str">
        <f t="shared" si="1"/>
        <v>S13</v>
      </c>
      <c r="X15" s="20">
        <f t="shared" si="6"/>
        <v>18.857333501180012</v>
      </c>
      <c r="Y15" s="20">
        <f t="shared" si="7"/>
        <v>21.353333155314129</v>
      </c>
      <c r="Z15" s="17">
        <f t="shared" si="8"/>
        <v>2.495999654134117</v>
      </c>
      <c r="AA15" s="19" t="str">
        <f t="shared" si="9"/>
        <v>Pass</v>
      </c>
    </row>
    <row r="16" spans="1:29" ht="15" customHeight="1" x14ac:dyDescent="0.25">
      <c r="A16" s="11" t="str">
        <f>'Raw Data &amp; Analysis Setup'!A16</f>
        <v>A15</v>
      </c>
      <c r="B16" s="53">
        <f>IF(AND(ISNUMBER('Raw Data &amp; Analysis Setup'!B16),'Raw Data &amp; Analysis Setup'!B16&gt;0),'Raw Data &amp; Analysis Setup'!B16,"")</f>
        <v>29.849000930786133</v>
      </c>
      <c r="C16" s="15" t="s">
        <v>111</v>
      </c>
      <c r="D16" s="54" t="s">
        <v>473</v>
      </c>
      <c r="E16" s="15" t="s">
        <v>131</v>
      </c>
      <c r="F16" s="150"/>
      <c r="G16" s="150"/>
      <c r="H16" s="148"/>
      <c r="I16" s="149"/>
      <c r="J16" s="148"/>
      <c r="K16" s="148"/>
      <c r="M16" s="12" t="s">
        <v>124</v>
      </c>
      <c r="N16" s="17">
        <f t="shared" si="2"/>
        <v>0.24166742960611742</v>
      </c>
      <c r="O16" s="17">
        <f t="shared" si="3"/>
        <v>2.0970001220703125</v>
      </c>
      <c r="P16" s="17">
        <f t="shared" si="0"/>
        <v>1.8553326924641952E-2</v>
      </c>
      <c r="Q16" s="17">
        <f t="shared" si="11"/>
        <v>1.169333775838215</v>
      </c>
      <c r="R16" s="9">
        <f t="shared" si="4"/>
        <v>2.2231330896503407</v>
      </c>
      <c r="S16" s="19">
        <f t="shared" si="14"/>
        <v>6</v>
      </c>
      <c r="T16" s="73">
        <f>IF(ISNUMBER('Raw Data &amp; Analysis Setup'!J15), IF(Calculation!P16&lt;0.04, 40/'Raw Data &amp; Analysis Setup'!J15, IF(Calculation!Q16&lt;=9, 120/'Raw Data &amp; Analysis Setup'!J15, "")), "")</f>
        <v>2</v>
      </c>
      <c r="U16" s="73">
        <f>IF(ISNUMBER('Raw Data &amp; Analysis Setup'!J15), IF(Calculation!P16&lt;0.04, 100/'Raw Data &amp; Analysis Setup'!J15, IF(Calculation!Q16&lt;=9, 250/'Raw Data &amp; Analysis Setup'!J15, "")), "")</f>
        <v>5</v>
      </c>
      <c r="W16" s="18" t="str">
        <f t="shared" si="1"/>
        <v>S14</v>
      </c>
      <c r="X16" s="20">
        <f t="shared" si="6"/>
        <v>18.845000584920246</v>
      </c>
      <c r="Y16" s="20">
        <f t="shared" si="7"/>
        <v>21.293000539143879</v>
      </c>
      <c r="Z16" s="17">
        <f t="shared" si="8"/>
        <v>2.4479999542236328</v>
      </c>
      <c r="AA16" s="19" t="str">
        <f t="shared" si="9"/>
        <v>Pass</v>
      </c>
    </row>
    <row r="17" spans="1:27" ht="15" customHeight="1" x14ac:dyDescent="0.25">
      <c r="A17" s="11" t="str">
        <f>'Raw Data &amp; Analysis Setup'!A17</f>
        <v>A16</v>
      </c>
      <c r="B17" s="53">
        <f>IF(AND(ISNUMBER('Raw Data &amp; Analysis Setup'!B17),'Raw Data &amp; Analysis Setup'!B17&gt;0),'Raw Data &amp; Analysis Setup'!B17,"")</f>
        <v>22.250999450683594</v>
      </c>
      <c r="C17" s="54" t="s">
        <v>474</v>
      </c>
      <c r="D17" s="54" t="s">
        <v>471</v>
      </c>
      <c r="E17" s="15" t="s">
        <v>131</v>
      </c>
      <c r="F17" s="150">
        <v>200</v>
      </c>
      <c r="G17" s="150" t="s">
        <v>525</v>
      </c>
      <c r="H17" s="148">
        <f>IF(SUM(B17:B19)&gt;0,AVERAGE(B17:B19),"")</f>
        <v>22.245333353678387</v>
      </c>
      <c r="I17" s="149">
        <f>IF(SUM(B17:B19)&gt;0,STDEV(B17:B19),0)</f>
        <v>5.5073734236591046E-3</v>
      </c>
      <c r="J17" s="148">
        <f t="shared" ref="J17" si="16">IF(H17&lt;&gt;"",IF(VLOOKUP(D17,$A$2:$H$385,8,FALSE)&gt;0,VLOOKUP(D17,$A$2:$H$385,8,FALSE),""),"")</f>
        <v>19.196000417073567</v>
      </c>
      <c r="K17" s="148">
        <f>IF(ISNUMBER(H17),H17-J17,"")</f>
        <v>3.0493329366048201</v>
      </c>
      <c r="M17" s="12" t="s">
        <v>125</v>
      </c>
      <c r="N17" s="17">
        <f t="shared" si="2"/>
        <v>-1.9349994659423828</v>
      </c>
      <c r="O17" s="17">
        <f t="shared" si="3"/>
        <v>-2.0533339182535784</v>
      </c>
      <c r="P17" s="17">
        <f t="shared" si="0"/>
        <v>-1.1833445231119555E-3</v>
      </c>
      <c r="Q17" s="17">
        <f t="shared" si="11"/>
        <v>-1.9941666920979806</v>
      </c>
      <c r="R17" s="9">
        <f t="shared" si="4"/>
        <v>19.919296447425211</v>
      </c>
      <c r="S17" s="19">
        <f t="shared" si="14"/>
        <v>0</v>
      </c>
      <c r="T17" s="73">
        <f>IF(ISNUMBER('Raw Data &amp; Analysis Setup'!J16), IF(Calculation!P17&lt;0.04, 40/'Raw Data &amp; Analysis Setup'!J16, IF(Calculation!Q17&lt;=9, 120/'Raw Data &amp; Analysis Setup'!J16, "")), "")</f>
        <v>2</v>
      </c>
      <c r="U17" s="73">
        <f>IF(ISNUMBER('Raw Data &amp; Analysis Setup'!J16), IF(Calculation!P17&lt;0.04, 100/'Raw Data &amp; Analysis Setup'!J16, IF(Calculation!Q17&lt;=9, 250/'Raw Data &amp; Analysis Setup'!J16, "")), "")</f>
        <v>5</v>
      </c>
      <c r="W17" s="18" t="str">
        <f t="shared" si="1"/>
        <v>S15</v>
      </c>
      <c r="X17" s="20">
        <f t="shared" si="6"/>
        <v>16.668333689371746</v>
      </c>
      <c r="Y17" s="20">
        <f t="shared" si="7"/>
        <v>17.142666498819988</v>
      </c>
      <c r="Z17" s="17">
        <f t="shared" si="8"/>
        <v>0.47433280944824219</v>
      </c>
      <c r="AA17" s="19" t="str">
        <f t="shared" si="9"/>
        <v>Pass</v>
      </c>
    </row>
    <row r="18" spans="1:27" ht="15" customHeight="1" x14ac:dyDescent="0.25">
      <c r="A18" s="11" t="str">
        <f>'Raw Data &amp; Analysis Setup'!A18</f>
        <v>A17</v>
      </c>
      <c r="B18" s="53">
        <f>IF(AND(ISNUMBER('Raw Data &amp; Analysis Setup'!B18),'Raw Data &amp; Analysis Setup'!B18&gt;0),'Raw Data &amp; Analysis Setup'!B18,"")</f>
        <v>22.239999771118164</v>
      </c>
      <c r="C18" s="54" t="s">
        <v>474</v>
      </c>
      <c r="D18" s="54" t="s">
        <v>472</v>
      </c>
      <c r="E18" s="15" t="s">
        <v>131</v>
      </c>
      <c r="F18" s="150"/>
      <c r="G18" s="150"/>
      <c r="H18" s="148"/>
      <c r="I18" s="149"/>
      <c r="J18" s="148"/>
      <c r="K18" s="148"/>
      <c r="M18" s="12" t="s">
        <v>519</v>
      </c>
      <c r="N18" s="17">
        <f t="shared" si="2"/>
        <v>4.7476660410563127</v>
      </c>
      <c r="O18" s="17">
        <f t="shared" si="3"/>
        <v>10.778666814168297</v>
      </c>
      <c r="P18" s="17">
        <f t="shared" si="0"/>
        <v>6.0310007731119844E-2</v>
      </c>
      <c r="Q18" s="17">
        <f t="shared" si="11"/>
        <v>7.7631664276123047</v>
      </c>
      <c r="R18" s="9">
        <f>IF(ISNUMBER(Q18),1/2^Q18*5,"")</f>
        <v>2.3015692592298999E-2</v>
      </c>
      <c r="S18" s="19">
        <f t="shared" si="14"/>
        <v>6</v>
      </c>
      <c r="T18" s="73">
        <f>IF(ISNUMBER('Raw Data &amp; Analysis Setup'!J17), IF(Calculation!P18&lt;0.04, 40/'Raw Data &amp; Analysis Setup'!J17, IF(Calculation!Q18&lt;=9, 120/'Raw Data &amp; Analysis Setup'!J17, "")), "")</f>
        <v>3.3333333333333335</v>
      </c>
      <c r="U18" s="73">
        <f>IF(ISNUMBER('Raw Data &amp; Analysis Setup'!J17), IF(Calculation!P18&lt;0.04, 100/'Raw Data &amp; Analysis Setup'!J17, IF(Calculation!Q18&lt;=9, 250/'Raw Data &amp; Analysis Setup'!J17, "")), "")</f>
        <v>6.9444444444444446</v>
      </c>
      <c r="W18" s="18" t="str">
        <f t="shared" si="1"/>
        <v>S16</v>
      </c>
      <c r="X18" s="20">
        <f t="shared" si="6"/>
        <v>23.350999196370442</v>
      </c>
      <c r="Y18" s="20">
        <f t="shared" si="7"/>
        <v>29.974667231241863</v>
      </c>
      <c r="Z18" s="17">
        <f t="shared" si="8"/>
        <v>6.6236680348714216</v>
      </c>
      <c r="AA18" s="19" t="str">
        <f t="shared" si="9"/>
        <v>Pass</v>
      </c>
    </row>
    <row r="19" spans="1:27" ht="15" customHeight="1" x14ac:dyDescent="0.25">
      <c r="A19" s="11" t="str">
        <f>'Raw Data &amp; Analysis Setup'!A19</f>
        <v>A18</v>
      </c>
      <c r="B19" s="53">
        <f>IF(AND(ISNUMBER('Raw Data &amp; Analysis Setup'!B19),'Raw Data &amp; Analysis Setup'!B19&gt;0),'Raw Data &amp; Analysis Setup'!B19,"")</f>
        <v>22.245000839233398</v>
      </c>
      <c r="C19" s="54" t="s">
        <v>474</v>
      </c>
      <c r="D19" s="54" t="s">
        <v>473</v>
      </c>
      <c r="E19" s="15" t="s">
        <v>131</v>
      </c>
      <c r="F19" s="150"/>
      <c r="G19" s="150"/>
      <c r="H19" s="148"/>
      <c r="I19" s="149"/>
      <c r="J19" s="148"/>
      <c r="K19" s="148"/>
      <c r="M19" s="12" t="s">
        <v>474</v>
      </c>
      <c r="N19" s="17">
        <f t="shared" si="2"/>
        <v>0.71600023905435961</v>
      </c>
      <c r="O19" s="17">
        <f t="shared" ref="O19:O66" si="17">VLOOKUP(M19&amp;"_200",$G$2:$K$385, 5,FALSE)</f>
        <v>3.0493329366048201</v>
      </c>
      <c r="P19" s="17">
        <f t="shared" si="0"/>
        <v>2.3333326975504606E-2</v>
      </c>
      <c r="Q19" s="17">
        <f t="shared" si="11"/>
        <v>1.8826665878295898</v>
      </c>
      <c r="R19" s="9">
        <f t="shared" ref="R19:R66" si="18">IF(ISNUMBER(Q19),1/2^Q19*5,"")</f>
        <v>1.3559100806922637</v>
      </c>
      <c r="S19" s="19">
        <f t="shared" si="14"/>
        <v>6</v>
      </c>
      <c r="T19" s="73">
        <f>IF(ISNUMBER('Raw Data &amp; Analysis Setup'!J18), IF(Calculation!P19&lt;0.04, 40/'Raw Data &amp; Analysis Setup'!J18, IF(Calculation!Q19&lt;=9, 120/'Raw Data &amp; Analysis Setup'!J18, "")), "")</f>
        <v>1.7391304347826086</v>
      </c>
      <c r="U19" s="73">
        <f>IF(ISNUMBER('Raw Data &amp; Analysis Setup'!J18), IF(Calculation!P19&lt;0.04, 100/'Raw Data &amp; Analysis Setup'!J18, IF(Calculation!Q19&lt;=9, 250/'Raw Data &amp; Analysis Setup'!J18, "")), "")</f>
        <v>4.3478260869565215</v>
      </c>
      <c r="W19" s="18" t="str">
        <f t="shared" si="1"/>
        <v>S17</v>
      </c>
      <c r="X19" s="20">
        <f t="shared" si="6"/>
        <v>19.319333394368488</v>
      </c>
      <c r="Y19" s="20">
        <f t="shared" ref="Y19:Y66" si="19">VLOOKUP(W19&amp;"_200",$G$2:$K$385, 2,FALSE)</f>
        <v>22.245333353678387</v>
      </c>
      <c r="Z19" s="17">
        <f t="shared" ref="Z19:Z66" si="20">IF(ISNUMBER(Y19-X19),Y19-X19,"")</f>
        <v>2.9259999593098982</v>
      </c>
      <c r="AA19" s="19" t="str">
        <f t="shared" si="9"/>
        <v>Pass</v>
      </c>
    </row>
    <row r="20" spans="1:27" ht="15" customHeight="1" x14ac:dyDescent="0.25">
      <c r="A20" s="11" t="str">
        <f>'Raw Data &amp; Analysis Setup'!A20</f>
        <v>A19</v>
      </c>
      <c r="B20" s="53">
        <f>IF(AND(ISNUMBER('Raw Data &amp; Analysis Setup'!B20),'Raw Data &amp; Analysis Setup'!B20&gt;0),'Raw Data &amp; Analysis Setup'!B20,"")</f>
        <v>20.559000015258789</v>
      </c>
      <c r="C20" s="54" t="s">
        <v>475</v>
      </c>
      <c r="D20" s="54" t="s">
        <v>471</v>
      </c>
      <c r="E20" s="15" t="s">
        <v>131</v>
      </c>
      <c r="F20" s="150">
        <v>200</v>
      </c>
      <c r="G20" s="150" t="s">
        <v>526</v>
      </c>
      <c r="H20" s="148">
        <f t="shared" ref="H20" si="21">IF(SUM(B20:B22)&gt;0,AVERAGE(B20:B22),"")</f>
        <v>20.58500035603841</v>
      </c>
      <c r="I20" s="149">
        <f t="shared" ref="I20" si="22">IF(SUM(B20:B22)&gt;0,STDEV(B20:B22),0)</f>
        <v>3.2186991332395568E-2</v>
      </c>
      <c r="J20" s="148">
        <f t="shared" ref="J20" si="23">IF(H20&lt;&gt;"",IF(VLOOKUP(D20,$A$2:$H$385,8,FALSE)&gt;0,VLOOKUP(D20,$A$2:$H$385,8,FALSE),""),"")</f>
        <v>19.196000417073567</v>
      </c>
      <c r="K20" s="148">
        <f>IF(ISNUMBER(H20),H20-J20,"")</f>
        <v>1.3889999389648437</v>
      </c>
      <c r="M20" s="12" t="s">
        <v>477</v>
      </c>
      <c r="N20" s="17">
        <f t="shared" si="2"/>
        <v>-0.41399955749511719</v>
      </c>
      <c r="O20" s="17">
        <f t="shared" si="17"/>
        <v>1.3889999389648437</v>
      </c>
      <c r="P20" s="17">
        <f t="shared" si="0"/>
        <v>1.8029994964599609E-2</v>
      </c>
      <c r="Q20" s="17">
        <f t="shared" si="11"/>
        <v>0.48750019073486328</v>
      </c>
      <c r="R20" s="9">
        <f t="shared" si="18"/>
        <v>3.5662995931815828</v>
      </c>
      <c r="S20" s="19">
        <f t="shared" si="14"/>
        <v>6</v>
      </c>
      <c r="T20" s="73">
        <f>IF(ISNUMBER('Raw Data &amp; Analysis Setup'!J19), IF(Calculation!P20&lt;0.04, 40/'Raw Data &amp; Analysis Setup'!J19, IF(Calculation!Q20&lt;=9, 120/'Raw Data &amp; Analysis Setup'!J19, "")), "")</f>
        <v>1.4814814814814814</v>
      </c>
      <c r="U20" s="73">
        <f>IF(ISNUMBER('Raw Data &amp; Analysis Setup'!J19), IF(Calculation!P20&lt;0.04, 100/'Raw Data &amp; Analysis Setup'!J19, IF(Calculation!Q20&lt;=9, 250/'Raw Data &amp; Analysis Setup'!J19, "")), "")</f>
        <v>3.7037037037037037</v>
      </c>
      <c r="W20" s="18" t="str">
        <f t="shared" si="1"/>
        <v>S18</v>
      </c>
      <c r="X20" s="20">
        <f t="shared" si="6"/>
        <v>18.189333597819012</v>
      </c>
      <c r="Y20" s="20">
        <f t="shared" si="19"/>
        <v>20.58500035603841</v>
      </c>
      <c r="Z20" s="17">
        <f t="shared" si="20"/>
        <v>2.3956667582193987</v>
      </c>
      <c r="AA20" s="19" t="str">
        <f t="shared" si="9"/>
        <v>Pass</v>
      </c>
    </row>
    <row r="21" spans="1:27" ht="15" customHeight="1" x14ac:dyDescent="0.25">
      <c r="A21" s="11" t="str">
        <f>'Raw Data &amp; Analysis Setup'!A21</f>
        <v>A20</v>
      </c>
      <c r="B21" s="53">
        <f>IF(AND(ISNUMBER('Raw Data &amp; Analysis Setup'!B21),'Raw Data &amp; Analysis Setup'!B21&gt;0),'Raw Data &amp; Analysis Setup'!B21,"")</f>
        <v>20.575000762939453</v>
      </c>
      <c r="C21" s="54" t="s">
        <v>475</v>
      </c>
      <c r="D21" s="54" t="s">
        <v>472</v>
      </c>
      <c r="E21" s="15" t="s">
        <v>131</v>
      </c>
      <c r="F21" s="150"/>
      <c r="G21" s="150"/>
      <c r="H21" s="148"/>
      <c r="I21" s="149"/>
      <c r="J21" s="148"/>
      <c r="K21" s="148"/>
      <c r="M21" s="12" t="s">
        <v>480</v>
      </c>
      <c r="N21" s="17">
        <f t="shared" si="2"/>
        <v>7.2453339894612618</v>
      </c>
      <c r="O21" s="17">
        <f t="shared" si="17"/>
        <v>12.289499918619793</v>
      </c>
      <c r="P21" s="17">
        <f t="shared" si="0"/>
        <v>5.0441659291585311E-2</v>
      </c>
      <c r="Q21" s="17">
        <f t="shared" si="11"/>
        <v>9.7674169540405273</v>
      </c>
      <c r="R21" s="9">
        <f t="shared" si="18"/>
        <v>5.7369956556578422E-3</v>
      </c>
      <c r="S21" s="19" t="str">
        <f t="shared" si="14"/>
        <v xml:space="preserve"> </v>
      </c>
      <c r="T21" s="73" t="str">
        <f>IF(ISNUMBER('Raw Data &amp; Analysis Setup'!J20), IF(Calculation!P21&lt;0.04, 40/'Raw Data &amp; Analysis Setup'!J20, IF(Calculation!Q21&lt;=9, 120/'Raw Data &amp; Analysis Setup'!J20, "")), "")</f>
        <v/>
      </c>
      <c r="U21" s="73" t="str">
        <f>IF(ISNUMBER('Raw Data &amp; Analysis Setup'!J20), IF(Calculation!P21&lt;0.04, 100/'Raw Data &amp; Analysis Setup'!J20, IF(Calculation!Q21&lt;=9, 250/'Raw Data &amp; Analysis Setup'!J20, "")), "")</f>
        <v/>
      </c>
      <c r="W21" s="18" t="str">
        <f t="shared" si="1"/>
        <v>S19</v>
      </c>
      <c r="X21" s="20">
        <f t="shared" si="6"/>
        <v>25.848667144775391</v>
      </c>
      <c r="Y21" s="20">
        <f t="shared" si="19"/>
        <v>31.485500335693359</v>
      </c>
      <c r="Z21" s="17">
        <f t="shared" si="20"/>
        <v>5.6368331909179687</v>
      </c>
      <c r="AA21" s="19" t="str">
        <f t="shared" si="9"/>
        <v>Pass</v>
      </c>
    </row>
    <row r="22" spans="1:27" ht="15" customHeight="1" x14ac:dyDescent="0.25">
      <c r="A22" s="11" t="str">
        <f>'Raw Data &amp; Analysis Setup'!A22</f>
        <v>A21</v>
      </c>
      <c r="B22" s="53">
        <f>IF(AND(ISNUMBER('Raw Data &amp; Analysis Setup'!B22),'Raw Data &amp; Analysis Setup'!B22&gt;0),'Raw Data &amp; Analysis Setup'!B22,"")</f>
        <v>20.621000289916992</v>
      </c>
      <c r="C22" s="54" t="s">
        <v>475</v>
      </c>
      <c r="D22" s="54" t="s">
        <v>473</v>
      </c>
      <c r="E22" s="15" t="s">
        <v>131</v>
      </c>
      <c r="F22" s="150"/>
      <c r="G22" s="150"/>
      <c r="H22" s="148"/>
      <c r="I22" s="149"/>
      <c r="J22" s="148"/>
      <c r="K22" s="148"/>
      <c r="M22" s="12" t="s">
        <v>483</v>
      </c>
      <c r="N22" s="17">
        <f t="shared" si="2"/>
        <v>6.2803338368733712</v>
      </c>
      <c r="O22" s="17">
        <f t="shared" si="17"/>
        <v>10.55366643269857</v>
      </c>
      <c r="P22" s="17">
        <f t="shared" si="0"/>
        <v>4.2733325958251987E-2</v>
      </c>
      <c r="Q22" s="17">
        <f t="shared" si="11"/>
        <v>8.4170001347859706</v>
      </c>
      <c r="R22" s="9">
        <f t="shared" si="18"/>
        <v>1.4628523383544131E-2</v>
      </c>
      <c r="S22" s="19">
        <f t="shared" si="14"/>
        <v>6</v>
      </c>
      <c r="T22" s="73">
        <f>IF(ISNUMBER('Raw Data &amp; Analysis Setup'!J21), IF(Calculation!P22&lt;0.04, 40/'Raw Data &amp; Analysis Setup'!J21, IF(Calculation!Q22&lt;=9, 120/'Raw Data &amp; Analysis Setup'!J21, "")), "")</f>
        <v>13.333333333333334</v>
      </c>
      <c r="U22" s="73">
        <f>IF(ISNUMBER('Raw Data &amp; Analysis Setup'!J21), IF(Calculation!P22&lt;0.04, 100/'Raw Data &amp; Analysis Setup'!J21, IF(Calculation!Q22&lt;=9, 250/'Raw Data &amp; Analysis Setup'!J21, "")), "")</f>
        <v>27.777777777777779</v>
      </c>
      <c r="W22" s="18" t="str">
        <f t="shared" si="1"/>
        <v>S20</v>
      </c>
      <c r="X22" s="20">
        <f t="shared" si="6"/>
        <v>24.8836669921875</v>
      </c>
      <c r="Y22" s="20">
        <f t="shared" si="19"/>
        <v>29.749666849772137</v>
      </c>
      <c r="Z22" s="17">
        <f t="shared" si="20"/>
        <v>4.8659998575846366</v>
      </c>
      <c r="AA22" s="19" t="str">
        <f t="shared" si="9"/>
        <v>Pass</v>
      </c>
    </row>
    <row r="23" spans="1:27" ht="15" customHeight="1" x14ac:dyDescent="0.25">
      <c r="A23" s="11" t="str">
        <f>'Raw Data &amp; Analysis Setup'!A23</f>
        <v>A22</v>
      </c>
      <c r="B23" s="53" t="str">
        <f>IF(AND(ISNUMBER('Raw Data &amp; Analysis Setup'!B23),'Raw Data &amp; Analysis Setup'!B23&gt;0),'Raw Data &amp; Analysis Setup'!B23,"")</f>
        <v/>
      </c>
      <c r="C23" s="54" t="s">
        <v>476</v>
      </c>
      <c r="D23" s="54" t="s">
        <v>471</v>
      </c>
      <c r="E23" s="15" t="s">
        <v>131</v>
      </c>
      <c r="F23" s="150">
        <v>200</v>
      </c>
      <c r="G23" s="150" t="s">
        <v>527</v>
      </c>
      <c r="H23" s="148">
        <f t="shared" ref="H23" si="24">IF(SUM(B23:B25)&gt;0,AVERAGE(B23:B25),"")</f>
        <v>31.485500335693359</v>
      </c>
      <c r="I23" s="149">
        <f t="shared" ref="I23" si="25">IF(SUM(B23:B25)&gt;0,STDEV(B23:B25),0)</f>
        <v>0.16758396187422875</v>
      </c>
      <c r="J23" s="148">
        <f t="shared" ref="J23" si="26">IF(H23&lt;&gt;"",IF(VLOOKUP(D23,$A$2:$H$385,8,FALSE)&gt;0,VLOOKUP(D23,$A$2:$H$385,8,FALSE),""),"")</f>
        <v>19.196000417073567</v>
      </c>
      <c r="K23" s="148">
        <f>IF(ISNUMBER(H23),H23-J23,"")</f>
        <v>12.289499918619793</v>
      </c>
      <c r="M23" s="12" t="s">
        <v>486</v>
      </c>
      <c r="N23" s="17">
        <f t="shared" si="2"/>
        <v>-0.55399958292643348</v>
      </c>
      <c r="O23" s="17">
        <f t="shared" si="17"/>
        <v>1.1846663157145194</v>
      </c>
      <c r="P23" s="17">
        <f t="shared" si="0"/>
        <v>1.738665898640953E-2</v>
      </c>
      <c r="Q23" s="17">
        <f t="shared" si="11"/>
        <v>0.31533336639404297</v>
      </c>
      <c r="R23" s="9">
        <f t="shared" si="18"/>
        <v>4.0183263238253586</v>
      </c>
      <c r="S23" s="19">
        <f t="shared" si="14"/>
        <v>6</v>
      </c>
      <c r="T23" s="73">
        <f>IF(ISNUMBER('Raw Data &amp; Analysis Setup'!J22), IF(Calculation!P23&lt;0.04, 40/'Raw Data &amp; Analysis Setup'!J22, IF(Calculation!Q23&lt;=9, 120/'Raw Data &amp; Analysis Setup'!J22, "")), "")</f>
        <v>1.2903225806451613</v>
      </c>
      <c r="U23" s="73">
        <f>IF(ISNUMBER('Raw Data &amp; Analysis Setup'!J22), IF(Calculation!P23&lt;0.04, 100/'Raw Data &amp; Analysis Setup'!J22, IF(Calculation!Q23&lt;=9, 250/'Raw Data &amp; Analysis Setup'!J22, "")), "")</f>
        <v>3.225806451612903</v>
      </c>
      <c r="W23" s="18" t="str">
        <f t="shared" si="1"/>
        <v>S21</v>
      </c>
      <c r="X23" s="20">
        <f t="shared" si="6"/>
        <v>18.049333572387695</v>
      </c>
      <c r="Y23" s="20">
        <f t="shared" si="19"/>
        <v>20.380666732788086</v>
      </c>
      <c r="Z23" s="17">
        <f t="shared" si="20"/>
        <v>2.3313331604003906</v>
      </c>
      <c r="AA23" s="19" t="str">
        <f t="shared" si="9"/>
        <v>Pass</v>
      </c>
    </row>
    <row r="24" spans="1:27" ht="15" customHeight="1" x14ac:dyDescent="0.25">
      <c r="A24" s="11" t="str">
        <f>'Raw Data &amp; Analysis Setup'!A24</f>
        <v>A23</v>
      </c>
      <c r="B24" s="53">
        <f>IF(AND(ISNUMBER('Raw Data &amp; Analysis Setup'!B24),'Raw Data &amp; Analysis Setup'!B24&gt;0),'Raw Data &amp; Analysis Setup'!B24,"")</f>
        <v>31.604000091552734</v>
      </c>
      <c r="C24" s="54" t="s">
        <v>476</v>
      </c>
      <c r="D24" s="54" t="s">
        <v>472</v>
      </c>
      <c r="E24" s="15" t="s">
        <v>131</v>
      </c>
      <c r="F24" s="150"/>
      <c r="G24" s="150"/>
      <c r="H24" s="148"/>
      <c r="I24" s="149"/>
      <c r="J24" s="148"/>
      <c r="K24" s="148"/>
      <c r="M24" s="12" t="s">
        <v>489</v>
      </c>
      <c r="N24" s="17">
        <f t="shared" si="2"/>
        <v>-0.82500012715657789</v>
      </c>
      <c r="O24" s="17">
        <f t="shared" si="17"/>
        <v>0.35933303833007813</v>
      </c>
      <c r="P24" s="17">
        <f t="shared" si="0"/>
        <v>1.1843331654866561E-2</v>
      </c>
      <c r="Q24" s="17">
        <f t="shared" si="11"/>
        <v>-0.23283354441324988</v>
      </c>
      <c r="R24" s="9">
        <f t="shared" si="18"/>
        <v>5.8757036747532467</v>
      </c>
      <c r="S24" s="19">
        <f t="shared" si="14"/>
        <v>6</v>
      </c>
      <c r="T24" s="73">
        <f>IF(ISNUMBER('Raw Data &amp; Analysis Setup'!J23), IF(Calculation!P24&lt;0.04, 40/'Raw Data &amp; Analysis Setup'!J23, IF(Calculation!Q24&lt;=9, 120/'Raw Data &amp; Analysis Setup'!J23, "")), "")</f>
        <v>1.8181818181818181</v>
      </c>
      <c r="U24" s="73">
        <f>IF(ISNUMBER('Raw Data &amp; Analysis Setup'!J23), IF(Calculation!P24&lt;0.04, 100/'Raw Data &amp; Analysis Setup'!J23, IF(Calculation!Q24&lt;=9, 250/'Raw Data &amp; Analysis Setup'!J23, "")), "")</f>
        <v>4.5454545454545459</v>
      </c>
      <c r="W24" s="18" t="str">
        <f t="shared" si="1"/>
        <v>S22</v>
      </c>
      <c r="X24" s="20">
        <f t="shared" si="6"/>
        <v>17.778333028157551</v>
      </c>
      <c r="Y24" s="20">
        <f t="shared" si="19"/>
        <v>19.555333455403645</v>
      </c>
      <c r="Z24" s="17">
        <f t="shared" si="20"/>
        <v>1.7770004272460938</v>
      </c>
      <c r="AA24" s="19" t="str">
        <f t="shared" si="9"/>
        <v>Pass</v>
      </c>
    </row>
    <row r="25" spans="1:27" ht="15" customHeight="1" x14ac:dyDescent="0.25">
      <c r="A25" s="11" t="str">
        <f>'Raw Data &amp; Analysis Setup'!A25</f>
        <v>A24</v>
      </c>
      <c r="B25" s="53">
        <f>IF(AND(ISNUMBER('Raw Data &amp; Analysis Setup'!B25),'Raw Data &amp; Analysis Setup'!B25&gt;0),'Raw Data &amp; Analysis Setup'!B25,"")</f>
        <v>31.367000579833984</v>
      </c>
      <c r="C25" s="54" t="s">
        <v>476</v>
      </c>
      <c r="D25" s="54" t="s">
        <v>473</v>
      </c>
      <c r="E25" s="15" t="s">
        <v>131</v>
      </c>
      <c r="F25" s="150"/>
      <c r="G25" s="150"/>
      <c r="H25" s="148"/>
      <c r="I25" s="149"/>
      <c r="J25" s="148"/>
      <c r="K25" s="148"/>
      <c r="M25" s="12" t="s">
        <v>492</v>
      </c>
      <c r="N25" s="17">
        <f t="shared" si="2"/>
        <v>-2.254666646321617</v>
      </c>
      <c r="O25" s="17">
        <f t="shared" si="17"/>
        <v>-1.5560003916422502</v>
      </c>
      <c r="P25" s="17">
        <f t="shared" si="0"/>
        <v>6.986662546793667E-3</v>
      </c>
      <c r="Q25" s="17">
        <f t="shared" si="11"/>
        <v>-1.9053335189819336</v>
      </c>
      <c r="R25" s="9">
        <f t="shared" si="18"/>
        <v>18.729774355182776</v>
      </c>
      <c r="S25" s="19">
        <f t="shared" si="14"/>
        <v>6</v>
      </c>
      <c r="T25" s="73">
        <f>IF(ISNUMBER('Raw Data &amp; Analysis Setup'!J24), IF(Calculation!P25&lt;0.04, 40/'Raw Data &amp; Analysis Setup'!J24, IF(Calculation!Q25&lt;=9, 120/'Raw Data &amp; Analysis Setup'!J24, "")), "")</f>
        <v>0.76923076923076927</v>
      </c>
      <c r="U25" s="73">
        <f>IF(ISNUMBER('Raw Data &amp; Analysis Setup'!J24), IF(Calculation!P25&lt;0.04, 100/'Raw Data &amp; Analysis Setup'!J24, IF(Calculation!Q25&lt;=9, 250/'Raw Data &amp; Analysis Setup'!J24, "")), "")</f>
        <v>1.9230769230769231</v>
      </c>
      <c r="W25" s="18" t="str">
        <f t="shared" si="1"/>
        <v>S23</v>
      </c>
      <c r="X25" s="20">
        <f t="shared" si="6"/>
        <v>16.348666508992512</v>
      </c>
      <c r="Y25" s="20">
        <f t="shared" si="19"/>
        <v>17.640000025431316</v>
      </c>
      <c r="Z25" s="17">
        <f t="shared" si="20"/>
        <v>1.2913335164388045</v>
      </c>
      <c r="AA25" s="19" t="str">
        <f t="shared" si="9"/>
        <v>Pass</v>
      </c>
    </row>
    <row r="26" spans="1:27" ht="15" customHeight="1" x14ac:dyDescent="0.25">
      <c r="A26" s="11" t="str">
        <f>'Raw Data &amp; Analysis Setup'!A26</f>
        <v>B01</v>
      </c>
      <c r="B26" s="53">
        <f>IF(AND(ISNUMBER('Raw Data &amp; Analysis Setup'!B26),'Raw Data &amp; Analysis Setup'!B26&gt;0),'Raw Data &amp; Analysis Setup'!B26,"")</f>
        <v>19.319000244140625</v>
      </c>
      <c r="C26" s="54" t="s">
        <v>112</v>
      </c>
      <c r="D26" s="54" t="s">
        <v>459</v>
      </c>
      <c r="E26" s="15" t="s">
        <v>130</v>
      </c>
      <c r="F26" s="150">
        <v>100</v>
      </c>
      <c r="G26" s="150" t="s">
        <v>149</v>
      </c>
      <c r="H26" s="148">
        <f t="shared" ref="H26" si="27">IF(SUM(B26:B28)&gt;0,AVERAGE(B26:B28),"")</f>
        <v>19.319333394368488</v>
      </c>
      <c r="I26" s="149">
        <f t="shared" ref="I26" si="28">IF(SUM(B26:B28)&gt;0,STDEV(B26:B28),0)</f>
        <v>1.2504091965198808E-2</v>
      </c>
      <c r="J26" s="148">
        <f t="shared" ref="J26" si="29">IF(H26&lt;&gt;"",IF(VLOOKUP(D26,$A$2:$H$385,8,FALSE)&gt;0,VLOOKUP(D26,$A$2:$H$385,8,FALSE),""),"")</f>
        <v>18.603333155314129</v>
      </c>
      <c r="K26" s="148">
        <f>IF(ISNUMBER(H26),H26-J26,"")</f>
        <v>0.71600023905435961</v>
      </c>
      <c r="M26" s="12" t="s">
        <v>495</v>
      </c>
      <c r="N26" s="17">
        <f t="shared" si="2"/>
        <v>1.0410003662109375</v>
      </c>
      <c r="O26" s="17">
        <f t="shared" si="17"/>
        <v>3.3729998270670585</v>
      </c>
      <c r="P26" s="17">
        <f t="shared" si="0"/>
        <v>2.3319994608561212E-2</v>
      </c>
      <c r="Q26" s="17">
        <f t="shared" si="11"/>
        <v>2.207000096638998</v>
      </c>
      <c r="R26" s="9">
        <f t="shared" si="18"/>
        <v>1.0829209979605907</v>
      </c>
      <c r="S26" s="19">
        <f t="shared" si="14"/>
        <v>6</v>
      </c>
      <c r="T26" s="73">
        <f>IF(ISNUMBER('Raw Data &amp; Analysis Setup'!J25), IF(Calculation!P26&lt;0.04, 40/'Raw Data &amp; Analysis Setup'!J25, IF(Calculation!Q26&lt;=9, 120/'Raw Data &amp; Analysis Setup'!J25, "")), "")</f>
        <v>2.8571428571428572</v>
      </c>
      <c r="U26" s="73">
        <f>IF(ISNUMBER('Raw Data &amp; Analysis Setup'!J25), IF(Calculation!P26&lt;0.04, 100/'Raw Data &amp; Analysis Setup'!J25, IF(Calculation!Q26&lt;=9, 250/'Raw Data &amp; Analysis Setup'!J25, "")), "")</f>
        <v>7.1428571428571432</v>
      </c>
      <c r="W26" s="18" t="str">
        <f t="shared" si="1"/>
        <v>S24</v>
      </c>
      <c r="X26" s="20">
        <f t="shared" si="6"/>
        <v>19.644333521525066</v>
      </c>
      <c r="Y26" s="20">
        <f t="shared" si="19"/>
        <v>22.569000244140625</v>
      </c>
      <c r="Z26" s="17">
        <f t="shared" si="20"/>
        <v>2.9246667226155587</v>
      </c>
      <c r="AA26" s="19" t="str">
        <f t="shared" si="9"/>
        <v>Pass</v>
      </c>
    </row>
    <row r="27" spans="1:27" ht="15" customHeight="1" x14ac:dyDescent="0.25">
      <c r="A27" s="11" t="str">
        <f>'Raw Data &amp; Analysis Setup'!A27</f>
        <v>B02</v>
      </c>
      <c r="B27" s="53">
        <f>IF(AND(ISNUMBER('Raw Data &amp; Analysis Setup'!B27),'Raw Data &amp; Analysis Setup'!B27&gt;0),'Raw Data &amp; Analysis Setup'!B27,"")</f>
        <v>19.332000732421875</v>
      </c>
      <c r="C27" s="54" t="s">
        <v>112</v>
      </c>
      <c r="D27" s="54" t="s">
        <v>460</v>
      </c>
      <c r="E27" s="15" t="s">
        <v>130</v>
      </c>
      <c r="F27" s="150"/>
      <c r="G27" s="150"/>
      <c r="H27" s="148"/>
      <c r="I27" s="149"/>
      <c r="J27" s="148"/>
      <c r="K27" s="148"/>
      <c r="M27" s="12" t="s">
        <v>498</v>
      </c>
      <c r="N27" s="17">
        <f t="shared" si="2"/>
        <v>2.4286664326985665</v>
      </c>
      <c r="O27" s="17">
        <f t="shared" si="17"/>
        <v>4.8056666056315116</v>
      </c>
      <c r="P27" s="17">
        <f t="shared" si="0"/>
        <v>2.377000172932945E-2</v>
      </c>
      <c r="Q27" s="17">
        <f t="shared" si="11"/>
        <v>3.6171665191650391</v>
      </c>
      <c r="R27" s="9">
        <f t="shared" si="18"/>
        <v>0.40746882106965165</v>
      </c>
      <c r="S27" s="19">
        <f t="shared" si="14"/>
        <v>6</v>
      </c>
      <c r="T27" s="73">
        <f>IF(ISNUMBER('Raw Data &amp; Analysis Setup'!J26), IF(Calculation!P27&lt;0.04, 40/'Raw Data &amp; Analysis Setup'!J26, IF(Calculation!Q27&lt;=9, 120/'Raw Data &amp; Analysis Setup'!J26, "")), "")</f>
        <v>8</v>
      </c>
      <c r="U27" s="73">
        <f>IF(ISNUMBER('Raw Data &amp; Analysis Setup'!J26), IF(Calculation!P27&lt;0.04, 100/'Raw Data &amp; Analysis Setup'!J26, IF(Calculation!Q27&lt;=9, 250/'Raw Data &amp; Analysis Setup'!J26, "")), "")</f>
        <v>20</v>
      </c>
      <c r="W27" s="18" t="str">
        <f t="shared" si="1"/>
        <v>S25</v>
      </c>
      <c r="X27" s="20">
        <f t="shared" si="6"/>
        <v>21.031999588012695</v>
      </c>
      <c r="Y27" s="20">
        <f t="shared" si="19"/>
        <v>24.001667022705078</v>
      </c>
      <c r="Z27" s="17">
        <f t="shared" si="20"/>
        <v>2.9696674346923828</v>
      </c>
      <c r="AA27" s="19" t="str">
        <f t="shared" si="9"/>
        <v>Pass</v>
      </c>
    </row>
    <row r="28" spans="1:27" ht="15" customHeight="1" x14ac:dyDescent="0.25">
      <c r="A28" s="11" t="str">
        <f>'Raw Data &amp; Analysis Setup'!A28</f>
        <v>B03</v>
      </c>
      <c r="B28" s="53">
        <f>IF(AND(ISNUMBER('Raw Data &amp; Analysis Setup'!B28),'Raw Data &amp; Analysis Setup'!B28&gt;0),'Raw Data &amp; Analysis Setup'!B28,"")</f>
        <v>19.306999206542969</v>
      </c>
      <c r="C28" s="54" t="s">
        <v>112</v>
      </c>
      <c r="D28" s="54" t="s">
        <v>461</v>
      </c>
      <c r="E28" s="15" t="s">
        <v>130</v>
      </c>
      <c r="F28" s="150"/>
      <c r="G28" s="150"/>
      <c r="H28" s="148"/>
      <c r="I28" s="149"/>
      <c r="J28" s="148"/>
      <c r="K28" s="148"/>
      <c r="M28" s="12" t="s">
        <v>501</v>
      </c>
      <c r="N28" s="17">
        <f t="shared" si="2"/>
        <v>2.6726665496826172</v>
      </c>
      <c r="O28" s="17">
        <f t="shared" si="17"/>
        <v>6.0276660919189453</v>
      </c>
      <c r="P28" s="17">
        <f t="shared" si="0"/>
        <v>3.3549995422363282E-2</v>
      </c>
      <c r="Q28" s="17">
        <f t="shared" si="11"/>
        <v>4.3501663208007812</v>
      </c>
      <c r="R28" s="9">
        <f t="shared" si="18"/>
        <v>0.24515426640441779</v>
      </c>
      <c r="S28" s="19">
        <f t="shared" si="14"/>
        <v>6</v>
      </c>
      <c r="T28" s="73">
        <f>IF(ISNUMBER('Raw Data &amp; Analysis Setup'!J27), IF(Calculation!P28&lt;0.04, 40/'Raw Data &amp; Analysis Setup'!J27, IF(Calculation!Q28&lt;=9, 120/'Raw Data &amp; Analysis Setup'!J27, "")), "")</f>
        <v>3.6363636363636362</v>
      </c>
      <c r="U28" s="73">
        <f>IF(ISNUMBER('Raw Data &amp; Analysis Setup'!J27), IF(Calculation!P28&lt;0.04, 100/'Raw Data &amp; Analysis Setup'!J27, IF(Calculation!Q28&lt;=9, 250/'Raw Data &amp; Analysis Setup'!J27, "")), "")</f>
        <v>9.0909090909090917</v>
      </c>
      <c r="W28" s="18" t="str">
        <f t="shared" si="1"/>
        <v>S26</v>
      </c>
      <c r="X28" s="20">
        <f t="shared" si="6"/>
        <v>21.275999704996746</v>
      </c>
      <c r="Y28" s="20">
        <f t="shared" si="19"/>
        <v>25.223666508992512</v>
      </c>
      <c r="Z28" s="17">
        <f t="shared" si="20"/>
        <v>3.9476668039957659</v>
      </c>
      <c r="AA28" s="19" t="str">
        <f t="shared" si="9"/>
        <v>Pass</v>
      </c>
    </row>
    <row r="29" spans="1:27" ht="15" customHeight="1" x14ac:dyDescent="0.25">
      <c r="A29" s="11" t="str">
        <f>'Raw Data &amp; Analysis Setup'!A29</f>
        <v>B04</v>
      </c>
      <c r="B29" s="53">
        <f>IF(AND(ISNUMBER('Raw Data &amp; Analysis Setup'!B29),'Raw Data &amp; Analysis Setup'!B29&gt;0),'Raw Data &amp; Analysis Setup'!B29,"")</f>
        <v>18.197999954223633</v>
      </c>
      <c r="C29" s="54" t="s">
        <v>477</v>
      </c>
      <c r="D29" s="54" t="s">
        <v>459</v>
      </c>
      <c r="E29" s="15" t="s">
        <v>130</v>
      </c>
      <c r="F29" s="150">
        <v>100</v>
      </c>
      <c r="G29" s="150" t="s">
        <v>528</v>
      </c>
      <c r="H29" s="148">
        <f t="shared" ref="H29" si="30">IF(SUM(B29:B31)&gt;0,AVERAGE(B29:B31),"")</f>
        <v>18.189333597819012</v>
      </c>
      <c r="I29" s="149">
        <f t="shared" ref="I29" si="31">IF(SUM(B29:B31)&gt;0,STDEV(B29:B31),0)</f>
        <v>2.9955728546628691E-2</v>
      </c>
      <c r="J29" s="148">
        <f t="shared" ref="J29" si="32">IF(H29&lt;&gt;"",IF(VLOOKUP(D29,$A$2:$H$385,8,FALSE)&gt;0,VLOOKUP(D29,$A$2:$H$385,8,FALSE),""),"")</f>
        <v>18.603333155314129</v>
      </c>
      <c r="K29" s="148">
        <f>IF(ISNUMBER(H29),H29-J29,"")</f>
        <v>-0.41399955749511719</v>
      </c>
      <c r="M29" s="12" t="s">
        <v>504</v>
      </c>
      <c r="N29" s="17">
        <f t="shared" si="2"/>
        <v>-1.063666661580406</v>
      </c>
      <c r="O29" s="17">
        <f t="shared" si="17"/>
        <v>0.89000002543131629</v>
      </c>
      <c r="P29" s="17">
        <f t="shared" si="0"/>
        <v>1.9536666870117222E-2</v>
      </c>
      <c r="Q29" s="17">
        <f t="shared" si="11"/>
        <v>-8.6833318074544863E-2</v>
      </c>
      <c r="R29" s="9">
        <f t="shared" si="18"/>
        <v>5.3101823845460956</v>
      </c>
      <c r="S29" s="19">
        <f t="shared" si="14"/>
        <v>6</v>
      </c>
      <c r="T29" s="73">
        <f>IF(ISNUMBER('Raw Data &amp; Analysis Setup'!J28), IF(Calculation!P29&lt;0.04, 40/'Raw Data &amp; Analysis Setup'!J28, IF(Calculation!Q29&lt;=9, 120/'Raw Data &amp; Analysis Setup'!J28, "")), "")</f>
        <v>0.8</v>
      </c>
      <c r="U29" s="73">
        <f>IF(ISNUMBER('Raw Data &amp; Analysis Setup'!J28), IF(Calculation!P29&lt;0.04, 100/'Raw Data &amp; Analysis Setup'!J28, IF(Calculation!Q29&lt;=9, 250/'Raw Data &amp; Analysis Setup'!J28, "")), "")</f>
        <v>2</v>
      </c>
      <c r="W29" s="18" t="str">
        <f t="shared" si="1"/>
        <v>S27</v>
      </c>
      <c r="X29" s="20">
        <f t="shared" si="6"/>
        <v>17.539666493733723</v>
      </c>
      <c r="Y29" s="20">
        <f t="shared" si="19"/>
        <v>20.086000442504883</v>
      </c>
      <c r="Z29" s="17">
        <f t="shared" si="20"/>
        <v>2.54633394877116</v>
      </c>
      <c r="AA29" s="19" t="str">
        <f t="shared" si="9"/>
        <v>Pass</v>
      </c>
    </row>
    <row r="30" spans="1:27" ht="15" customHeight="1" x14ac:dyDescent="0.25">
      <c r="A30" s="11" t="str">
        <f>'Raw Data &amp; Analysis Setup'!A30</f>
        <v>B05</v>
      </c>
      <c r="B30" s="53">
        <f>IF(AND(ISNUMBER('Raw Data &amp; Analysis Setup'!B30),'Raw Data &amp; Analysis Setup'!B30&gt;0),'Raw Data &amp; Analysis Setup'!B30,"")</f>
        <v>18.156000137329102</v>
      </c>
      <c r="C30" s="54" t="s">
        <v>477</v>
      </c>
      <c r="D30" s="54" t="s">
        <v>460</v>
      </c>
      <c r="E30" s="15" t="s">
        <v>130</v>
      </c>
      <c r="F30" s="150"/>
      <c r="G30" s="150"/>
      <c r="H30" s="148"/>
      <c r="I30" s="149"/>
      <c r="J30" s="148"/>
      <c r="K30" s="148"/>
      <c r="M30" s="12" t="s">
        <v>507</v>
      </c>
      <c r="N30" s="17">
        <f t="shared" si="2"/>
        <v>0.25400034586588305</v>
      </c>
      <c r="O30" s="17">
        <f t="shared" si="17"/>
        <v>2.1573327382405623</v>
      </c>
      <c r="P30" s="17">
        <f t="shared" si="0"/>
        <v>1.9033323923746792E-2</v>
      </c>
      <c r="Q30" s="17">
        <f t="shared" si="11"/>
        <v>1.2056665420532227</v>
      </c>
      <c r="R30" s="9">
        <f t="shared" si="18"/>
        <v>2.1678449166633711</v>
      </c>
      <c r="S30" s="19">
        <f t="shared" si="14"/>
        <v>6</v>
      </c>
      <c r="T30" s="73">
        <f>IF(ISNUMBER('Raw Data &amp; Analysis Setup'!J29), IF(Calculation!P30&lt;0.04, 40/'Raw Data &amp; Analysis Setup'!J29, IF(Calculation!Q30&lt;=9, 120/'Raw Data &amp; Analysis Setup'!J29, "")), "")</f>
        <v>2.8571428571428572</v>
      </c>
      <c r="U30" s="73">
        <f>IF(ISNUMBER('Raw Data &amp; Analysis Setup'!J29), IF(Calculation!P30&lt;0.04, 100/'Raw Data &amp; Analysis Setup'!J29, IF(Calculation!Q30&lt;=9, 250/'Raw Data &amp; Analysis Setup'!J29, "")), "")</f>
        <v>7.1428571428571432</v>
      </c>
      <c r="W30" s="18" t="str">
        <f t="shared" si="1"/>
        <v>S28</v>
      </c>
      <c r="X30" s="20">
        <f t="shared" si="6"/>
        <v>18.857333501180012</v>
      </c>
      <c r="Y30" s="20">
        <f t="shared" si="19"/>
        <v>21.353333155314129</v>
      </c>
      <c r="Z30" s="17">
        <f t="shared" si="20"/>
        <v>2.495999654134117</v>
      </c>
      <c r="AA30" s="19" t="str">
        <f t="shared" si="9"/>
        <v>Pass</v>
      </c>
    </row>
    <row r="31" spans="1:27" ht="15" customHeight="1" x14ac:dyDescent="0.25">
      <c r="A31" s="11" t="str">
        <f>'Raw Data &amp; Analysis Setup'!A31</f>
        <v>B06</v>
      </c>
      <c r="B31" s="53">
        <f>IF(AND(ISNUMBER('Raw Data &amp; Analysis Setup'!B31),'Raw Data &amp; Analysis Setup'!B31&gt;0),'Raw Data &amp; Analysis Setup'!B31,"")</f>
        <v>18.214000701904297</v>
      </c>
      <c r="C31" s="54" t="s">
        <v>477</v>
      </c>
      <c r="D31" s="54" t="s">
        <v>461</v>
      </c>
      <c r="E31" s="15" t="s">
        <v>130</v>
      </c>
      <c r="F31" s="150"/>
      <c r="G31" s="150"/>
      <c r="H31" s="148"/>
      <c r="I31" s="149"/>
      <c r="J31" s="148"/>
      <c r="K31" s="148"/>
      <c r="M31" s="12" t="s">
        <v>510</v>
      </c>
      <c r="N31" s="17">
        <f t="shared" si="2"/>
        <v>0.24166742960611742</v>
      </c>
      <c r="O31" s="17">
        <f t="shared" si="17"/>
        <v>2.0970001220703125</v>
      </c>
      <c r="P31" s="17">
        <f t="shared" si="0"/>
        <v>1.8553326924641952E-2</v>
      </c>
      <c r="Q31" s="17">
        <f t="shared" si="11"/>
        <v>1.169333775838215</v>
      </c>
      <c r="R31" s="9">
        <f t="shared" si="18"/>
        <v>2.2231330896503407</v>
      </c>
      <c r="S31" s="19">
        <f t="shared" si="14"/>
        <v>6</v>
      </c>
      <c r="T31" s="73">
        <f>IF(ISNUMBER('Raw Data &amp; Analysis Setup'!J30), IF(Calculation!P31&lt;0.04, 40/'Raw Data &amp; Analysis Setup'!J30, IF(Calculation!Q31&lt;=9, 120/'Raw Data &amp; Analysis Setup'!J30, "")), "")</f>
        <v>2</v>
      </c>
      <c r="U31" s="73">
        <f>IF(ISNUMBER('Raw Data &amp; Analysis Setup'!J30), IF(Calculation!P31&lt;0.04, 100/'Raw Data &amp; Analysis Setup'!J30, IF(Calculation!Q31&lt;=9, 250/'Raw Data &amp; Analysis Setup'!J30, "")), "")</f>
        <v>5</v>
      </c>
      <c r="W31" s="18" t="str">
        <f t="shared" si="1"/>
        <v>S29</v>
      </c>
      <c r="X31" s="20">
        <f t="shared" si="6"/>
        <v>18.845000584920246</v>
      </c>
      <c r="Y31" s="20">
        <f t="shared" si="19"/>
        <v>21.293000539143879</v>
      </c>
      <c r="Z31" s="17">
        <f t="shared" si="20"/>
        <v>2.4479999542236328</v>
      </c>
      <c r="AA31" s="19" t="str">
        <f t="shared" si="9"/>
        <v>Pass</v>
      </c>
    </row>
    <row r="32" spans="1:27" ht="15" customHeight="1" x14ac:dyDescent="0.25">
      <c r="A32" s="11" t="str">
        <f>'Raw Data &amp; Analysis Setup'!A32</f>
        <v>B07</v>
      </c>
      <c r="B32" s="53">
        <f>IF(AND(ISNUMBER('Raw Data &amp; Analysis Setup'!B32),'Raw Data &amp; Analysis Setup'!B32&gt;0),'Raw Data &amp; Analysis Setup'!B32,"")</f>
        <v>25.905000686645508</v>
      </c>
      <c r="C32" s="54" t="s">
        <v>478</v>
      </c>
      <c r="D32" s="54" t="s">
        <v>459</v>
      </c>
      <c r="E32" s="15" t="s">
        <v>130</v>
      </c>
      <c r="F32" s="150">
        <v>100</v>
      </c>
      <c r="G32" s="150" t="s">
        <v>529</v>
      </c>
      <c r="H32" s="148">
        <f t="shared" ref="H32" si="33">IF(SUM(B32:B34)&gt;0,AVERAGE(B32:B34),"")</f>
        <v>25.848667144775391</v>
      </c>
      <c r="I32" s="149">
        <f t="shared" ref="I32" si="34">IF(SUM(B32:B34)&gt;0,STDEV(B32:B34),0)</f>
        <v>5.8620545132811994E-2</v>
      </c>
      <c r="J32" s="148">
        <f t="shared" ref="J32" si="35">IF(H32&lt;&gt;"",IF(VLOOKUP(D32,$A$2:$H$385,8,FALSE)&gt;0,VLOOKUP(D32,$A$2:$H$385,8,FALSE),""),"")</f>
        <v>18.603333155314129</v>
      </c>
      <c r="K32" s="148">
        <f>IF(ISNUMBER(H32),H32-J32,"")</f>
        <v>7.2453339894612618</v>
      </c>
      <c r="M32" s="12" t="s">
        <v>513</v>
      </c>
      <c r="N32" s="17">
        <f t="shared" si="2"/>
        <v>-1.9349994659423828</v>
      </c>
      <c r="O32" s="17">
        <f t="shared" si="17"/>
        <v>-2.0533339182535784</v>
      </c>
      <c r="P32" s="17">
        <f t="shared" si="0"/>
        <v>-1.1833445231119555E-3</v>
      </c>
      <c r="Q32" s="17">
        <f t="shared" si="11"/>
        <v>-1.9941666920979806</v>
      </c>
      <c r="R32" s="9">
        <f t="shared" si="18"/>
        <v>19.919296447425211</v>
      </c>
      <c r="S32" s="19">
        <f t="shared" si="14"/>
        <v>0</v>
      </c>
      <c r="T32" s="73">
        <f>IF(ISNUMBER('Raw Data &amp; Analysis Setup'!J31), IF(Calculation!P32&lt;0.04, 40/'Raw Data &amp; Analysis Setup'!J31, IF(Calculation!Q32&lt;=9, 120/'Raw Data &amp; Analysis Setup'!J31, "")), "")</f>
        <v>2</v>
      </c>
      <c r="U32" s="73">
        <f>IF(ISNUMBER('Raw Data &amp; Analysis Setup'!J31), IF(Calculation!P32&lt;0.04, 100/'Raw Data &amp; Analysis Setup'!J31, IF(Calculation!Q32&lt;=9, 250/'Raw Data &amp; Analysis Setup'!J31, "")), "")</f>
        <v>5</v>
      </c>
      <c r="W32" s="18" t="str">
        <f t="shared" si="1"/>
        <v>S30</v>
      </c>
      <c r="X32" s="20">
        <f t="shared" si="6"/>
        <v>16.668333689371746</v>
      </c>
      <c r="Y32" s="20">
        <f t="shared" si="19"/>
        <v>17.142666498819988</v>
      </c>
      <c r="Z32" s="17">
        <f t="shared" si="20"/>
        <v>0.47433280944824219</v>
      </c>
      <c r="AA32" s="19" t="str">
        <f t="shared" si="9"/>
        <v>Pass</v>
      </c>
    </row>
    <row r="33" spans="1:27" ht="15" customHeight="1" x14ac:dyDescent="0.25">
      <c r="A33" s="11" t="str">
        <f>'Raw Data &amp; Analysis Setup'!A33</f>
        <v>B08</v>
      </c>
      <c r="B33" s="53">
        <f>IF(AND(ISNUMBER('Raw Data &amp; Analysis Setup'!B33),'Raw Data &amp; Analysis Setup'!B33&gt;0),'Raw Data &amp; Analysis Setup'!B33,"")</f>
        <v>25.788000106811523</v>
      </c>
      <c r="C33" s="54" t="s">
        <v>478</v>
      </c>
      <c r="D33" s="54" t="s">
        <v>460</v>
      </c>
      <c r="E33" s="15" t="s">
        <v>130</v>
      </c>
      <c r="F33" s="150"/>
      <c r="G33" s="150"/>
      <c r="H33" s="148"/>
      <c r="I33" s="149"/>
      <c r="J33" s="148"/>
      <c r="K33" s="148"/>
      <c r="M33" s="12" t="s">
        <v>516</v>
      </c>
      <c r="N33" s="17">
        <f t="shared" si="2"/>
        <v>4.7476660410563127</v>
      </c>
      <c r="O33" s="17">
        <f t="shared" si="17"/>
        <v>10.778666814168297</v>
      </c>
      <c r="P33" s="17">
        <f t="shared" si="0"/>
        <v>6.0310007731119844E-2</v>
      </c>
      <c r="Q33" s="17">
        <f t="shared" si="11"/>
        <v>7.7631664276123047</v>
      </c>
      <c r="R33" s="9">
        <f t="shared" si="18"/>
        <v>2.3015692592298999E-2</v>
      </c>
      <c r="S33" s="19">
        <f t="shared" si="14"/>
        <v>6</v>
      </c>
      <c r="T33" s="73">
        <f>IF(ISNUMBER('Raw Data &amp; Analysis Setup'!J32), IF(Calculation!P33&lt;0.04, 40/'Raw Data &amp; Analysis Setup'!J32, IF(Calculation!Q33&lt;=9, 120/'Raw Data &amp; Analysis Setup'!J32, "")), "")</f>
        <v>3.3333333333333335</v>
      </c>
      <c r="U33" s="73">
        <f>IF(ISNUMBER('Raw Data &amp; Analysis Setup'!J32), IF(Calculation!P33&lt;0.04, 100/'Raw Data &amp; Analysis Setup'!J32, IF(Calculation!Q33&lt;=9, 250/'Raw Data &amp; Analysis Setup'!J32, "")), "")</f>
        <v>6.9444444444444446</v>
      </c>
      <c r="W33" s="18" t="str">
        <f t="shared" si="1"/>
        <v>S31</v>
      </c>
      <c r="X33" s="20">
        <f t="shared" si="6"/>
        <v>23.350999196370442</v>
      </c>
      <c r="Y33" s="20">
        <f t="shared" si="19"/>
        <v>29.974667231241863</v>
      </c>
      <c r="Z33" s="17">
        <f t="shared" si="20"/>
        <v>6.6236680348714216</v>
      </c>
      <c r="AA33" s="19" t="str">
        <f t="shared" si="9"/>
        <v>Pass</v>
      </c>
    </row>
    <row r="34" spans="1:27" ht="15" customHeight="1" x14ac:dyDescent="0.25">
      <c r="A34" s="11" t="str">
        <f>'Raw Data &amp; Analysis Setup'!A34</f>
        <v>B09</v>
      </c>
      <c r="B34" s="53">
        <f>IF(AND(ISNUMBER('Raw Data &amp; Analysis Setup'!B34),'Raw Data &amp; Analysis Setup'!B34&gt;0),'Raw Data &amp; Analysis Setup'!B34,"")</f>
        <v>25.853000640869141</v>
      </c>
      <c r="C34" s="54" t="s">
        <v>478</v>
      </c>
      <c r="D34" s="54" t="s">
        <v>461</v>
      </c>
      <c r="E34" s="15" t="s">
        <v>130</v>
      </c>
      <c r="F34" s="150"/>
      <c r="G34" s="150"/>
      <c r="H34" s="148"/>
      <c r="I34" s="149"/>
      <c r="J34" s="148"/>
      <c r="K34" s="148"/>
      <c r="M34" s="12" t="s">
        <v>520</v>
      </c>
      <c r="N34" s="17">
        <f t="shared" si="2"/>
        <v>0.71600023905435961</v>
      </c>
      <c r="O34" s="17">
        <f t="shared" si="17"/>
        <v>3.0493329366048201</v>
      </c>
      <c r="P34" s="17">
        <f t="shared" si="0"/>
        <v>2.3333326975504606E-2</v>
      </c>
      <c r="Q34" s="17">
        <f t="shared" si="11"/>
        <v>1.8826665878295898</v>
      </c>
      <c r="R34" s="9">
        <f t="shared" si="18"/>
        <v>1.3559100806922637</v>
      </c>
      <c r="S34" s="19">
        <f t="shared" si="14"/>
        <v>6</v>
      </c>
      <c r="T34" s="73">
        <f>IF(ISNUMBER('Raw Data &amp; Analysis Setup'!J33), IF(Calculation!P34&lt;0.04, 40/'Raw Data &amp; Analysis Setup'!J33, IF(Calculation!Q34&lt;=9, 120/'Raw Data &amp; Analysis Setup'!J33, "")), "")</f>
        <v>1.7391304347826086</v>
      </c>
      <c r="U34" s="73">
        <f>IF(ISNUMBER('Raw Data &amp; Analysis Setup'!J33), IF(Calculation!P34&lt;0.04, 100/'Raw Data &amp; Analysis Setup'!J33, IF(Calculation!Q34&lt;=9, 250/'Raw Data &amp; Analysis Setup'!J33, "")), "")</f>
        <v>4.3478260869565215</v>
      </c>
      <c r="W34" s="18" t="str">
        <f t="shared" si="1"/>
        <v>S32</v>
      </c>
      <c r="X34" s="20">
        <f t="shared" si="6"/>
        <v>19.319333394368488</v>
      </c>
      <c r="Y34" s="20">
        <f t="shared" si="19"/>
        <v>22.245333353678387</v>
      </c>
      <c r="Z34" s="17">
        <f t="shared" si="20"/>
        <v>2.9259999593098982</v>
      </c>
      <c r="AA34" s="19" t="str">
        <f t="shared" si="9"/>
        <v>Pass</v>
      </c>
    </row>
    <row r="35" spans="1:27" ht="15" customHeight="1" x14ac:dyDescent="0.25">
      <c r="A35" s="11" t="str">
        <f>'Raw Data &amp; Analysis Setup'!A35</f>
        <v>B10</v>
      </c>
      <c r="B35" s="53">
        <f>IF(AND(ISNUMBER('Raw Data &amp; Analysis Setup'!B35),'Raw Data &amp; Analysis Setup'!B35&gt;0),'Raw Data &amp; Analysis Setup'!B35,"")</f>
        <v>24.839000701904297</v>
      </c>
      <c r="C35" s="54" t="s">
        <v>479</v>
      </c>
      <c r="D35" s="54" t="s">
        <v>459</v>
      </c>
      <c r="E35" s="15" t="s">
        <v>130</v>
      </c>
      <c r="F35" s="150">
        <v>100</v>
      </c>
      <c r="G35" s="150" t="s">
        <v>530</v>
      </c>
      <c r="H35" s="148">
        <f t="shared" ref="H35" si="36">IF(SUM(B35:B37)&gt;0,AVERAGE(B35:B37),"")</f>
        <v>24.8836669921875</v>
      </c>
      <c r="I35" s="149">
        <f t="shared" ref="I35" si="37">IF(SUM(B35:B37)&gt;0,STDEV(B35:B37),0)</f>
        <v>4.0808342422823829E-2</v>
      </c>
      <c r="J35" s="148">
        <f t="shared" ref="J35" si="38">IF(H35&lt;&gt;"",IF(VLOOKUP(D35,$A$2:$H$385,8,FALSE)&gt;0,VLOOKUP(D35,$A$2:$H$385,8,FALSE),""),"")</f>
        <v>18.603333155314129</v>
      </c>
      <c r="K35" s="148">
        <f>IF(ISNUMBER(H35),H35-J35,"")</f>
        <v>6.2803338368733712</v>
      </c>
      <c r="M35" s="12" t="s">
        <v>475</v>
      </c>
      <c r="N35" s="17">
        <f t="shared" si="2"/>
        <v>-0.41399955749511719</v>
      </c>
      <c r="O35" s="17">
        <f t="shared" si="17"/>
        <v>1.3889999389648437</v>
      </c>
      <c r="P35" s="17">
        <f t="shared" si="0"/>
        <v>1.8029994964599609E-2</v>
      </c>
      <c r="Q35" s="17">
        <f t="shared" si="11"/>
        <v>0.48750019073486328</v>
      </c>
      <c r="R35" s="9">
        <f t="shared" si="18"/>
        <v>3.5662995931815828</v>
      </c>
      <c r="S35" s="19">
        <f t="shared" si="14"/>
        <v>6</v>
      </c>
      <c r="T35" s="73">
        <f>IF(ISNUMBER('Raw Data &amp; Analysis Setup'!J34), IF(Calculation!P35&lt;0.04, 40/'Raw Data &amp; Analysis Setup'!J34, IF(Calculation!Q35&lt;=9, 120/'Raw Data &amp; Analysis Setup'!J34, "")), "")</f>
        <v>1.4814814814814814</v>
      </c>
      <c r="U35" s="73">
        <f>IF(ISNUMBER('Raw Data &amp; Analysis Setup'!J34), IF(Calculation!P35&lt;0.04, 100/'Raw Data &amp; Analysis Setup'!J34, IF(Calculation!Q35&lt;=9, 250/'Raw Data &amp; Analysis Setup'!J34, "")), "")</f>
        <v>3.7037037037037037</v>
      </c>
      <c r="W35" s="18" t="str">
        <f t="shared" si="1"/>
        <v>S33</v>
      </c>
      <c r="X35" s="20">
        <f t="shared" si="6"/>
        <v>18.189333597819012</v>
      </c>
      <c r="Y35" s="20">
        <f t="shared" si="19"/>
        <v>20.58500035603841</v>
      </c>
      <c r="Z35" s="17">
        <f t="shared" si="20"/>
        <v>2.3956667582193987</v>
      </c>
      <c r="AA35" s="19" t="str">
        <f t="shared" si="9"/>
        <v>Pass</v>
      </c>
    </row>
    <row r="36" spans="1:27" ht="15" customHeight="1" x14ac:dyDescent="0.25">
      <c r="A36" s="11" t="str">
        <f>'Raw Data &amp; Analysis Setup'!A36</f>
        <v>B11</v>
      </c>
      <c r="B36" s="53">
        <f>IF(AND(ISNUMBER('Raw Data &amp; Analysis Setup'!B36),'Raw Data &amp; Analysis Setup'!B36&gt;0),'Raw Data &amp; Analysis Setup'!B36,"")</f>
        <v>24.919000625610352</v>
      </c>
      <c r="C36" s="54" t="s">
        <v>479</v>
      </c>
      <c r="D36" s="54" t="s">
        <v>460</v>
      </c>
      <c r="E36" s="15" t="s">
        <v>130</v>
      </c>
      <c r="F36" s="150"/>
      <c r="G36" s="150"/>
      <c r="H36" s="148"/>
      <c r="I36" s="149"/>
      <c r="J36" s="148"/>
      <c r="K36" s="148"/>
      <c r="M36" s="12" t="s">
        <v>478</v>
      </c>
      <c r="N36" s="17">
        <f t="shared" si="2"/>
        <v>7.2453339894612618</v>
      </c>
      <c r="O36" s="17">
        <f t="shared" si="17"/>
        <v>12.289499918619793</v>
      </c>
      <c r="P36" s="17">
        <f t="shared" si="0"/>
        <v>5.0441659291585311E-2</v>
      </c>
      <c r="Q36" s="17">
        <f t="shared" si="11"/>
        <v>9.7674169540405273</v>
      </c>
      <c r="R36" s="9">
        <f t="shared" si="18"/>
        <v>5.7369956556578422E-3</v>
      </c>
      <c r="S36" s="19" t="str">
        <f t="shared" si="14"/>
        <v xml:space="preserve"> </v>
      </c>
      <c r="T36" s="73" t="str">
        <f>IF(ISNUMBER('Raw Data &amp; Analysis Setup'!J35), IF(Calculation!P36&lt;0.04, 40/'Raw Data &amp; Analysis Setup'!J35, IF(Calculation!Q36&lt;=9, 120/'Raw Data &amp; Analysis Setup'!J35, "")), "")</f>
        <v/>
      </c>
      <c r="U36" s="73" t="str">
        <f>IF(ISNUMBER('Raw Data &amp; Analysis Setup'!J35), IF(Calculation!P36&lt;0.04, 100/'Raw Data &amp; Analysis Setup'!J35, IF(Calculation!Q36&lt;=9, 250/'Raw Data &amp; Analysis Setup'!J35, "")), "")</f>
        <v/>
      </c>
      <c r="W36" s="18" t="str">
        <f t="shared" si="1"/>
        <v>S34</v>
      </c>
      <c r="X36" s="20">
        <f t="shared" si="6"/>
        <v>25.848667144775391</v>
      </c>
      <c r="Y36" s="20">
        <f t="shared" si="19"/>
        <v>31.485500335693359</v>
      </c>
      <c r="Z36" s="17">
        <f t="shared" si="20"/>
        <v>5.6368331909179687</v>
      </c>
      <c r="AA36" s="19" t="str">
        <f t="shared" si="9"/>
        <v>Pass</v>
      </c>
    </row>
    <row r="37" spans="1:27" ht="15" customHeight="1" x14ac:dyDescent="0.25">
      <c r="A37" s="11" t="str">
        <f>'Raw Data &amp; Analysis Setup'!A37</f>
        <v>B12</v>
      </c>
      <c r="B37" s="53">
        <f>IF(AND(ISNUMBER('Raw Data &amp; Analysis Setup'!B37),'Raw Data &amp; Analysis Setup'!B37&gt;0),'Raw Data &amp; Analysis Setup'!B37,"")</f>
        <v>24.892999649047852</v>
      </c>
      <c r="C37" s="54" t="s">
        <v>479</v>
      </c>
      <c r="D37" s="54" t="s">
        <v>461</v>
      </c>
      <c r="E37" s="15" t="s">
        <v>130</v>
      </c>
      <c r="F37" s="150"/>
      <c r="G37" s="150"/>
      <c r="H37" s="148"/>
      <c r="I37" s="149"/>
      <c r="J37" s="148"/>
      <c r="K37" s="148"/>
      <c r="M37" s="12" t="s">
        <v>481</v>
      </c>
      <c r="N37" s="17">
        <f t="shared" si="2"/>
        <v>6.2803338368733712</v>
      </c>
      <c r="O37" s="17">
        <f t="shared" si="17"/>
        <v>10.55366643269857</v>
      </c>
      <c r="P37" s="17">
        <f t="shared" si="0"/>
        <v>4.2733325958251987E-2</v>
      </c>
      <c r="Q37" s="17">
        <f t="shared" si="11"/>
        <v>8.4170001347859706</v>
      </c>
      <c r="R37" s="9">
        <f t="shared" si="18"/>
        <v>1.4628523383544131E-2</v>
      </c>
      <c r="S37" s="19">
        <f t="shared" si="14"/>
        <v>6</v>
      </c>
      <c r="T37" s="73">
        <f>IF(ISNUMBER('Raw Data &amp; Analysis Setup'!J36), IF(Calculation!P37&lt;0.04, 40/'Raw Data &amp; Analysis Setup'!J36, IF(Calculation!Q37&lt;=9, 120/'Raw Data &amp; Analysis Setup'!J36, "")), "")</f>
        <v>13.333333333333334</v>
      </c>
      <c r="U37" s="73">
        <f>IF(ISNUMBER('Raw Data &amp; Analysis Setup'!J36), IF(Calculation!P37&lt;0.04, 100/'Raw Data &amp; Analysis Setup'!J36, IF(Calculation!Q37&lt;=9, 250/'Raw Data &amp; Analysis Setup'!J36, "")), "")</f>
        <v>27.777777777777779</v>
      </c>
      <c r="W37" s="18" t="str">
        <f t="shared" si="1"/>
        <v>S35</v>
      </c>
      <c r="X37" s="20">
        <f t="shared" si="6"/>
        <v>24.8836669921875</v>
      </c>
      <c r="Y37" s="20">
        <f t="shared" si="19"/>
        <v>29.749666849772137</v>
      </c>
      <c r="Z37" s="17">
        <f t="shared" si="20"/>
        <v>4.8659998575846366</v>
      </c>
      <c r="AA37" s="19" t="str">
        <f t="shared" si="9"/>
        <v>Pass</v>
      </c>
    </row>
    <row r="38" spans="1:27" ht="15" customHeight="1" x14ac:dyDescent="0.25">
      <c r="A38" s="11" t="str">
        <f>'Raw Data &amp; Analysis Setup'!A38</f>
        <v>B13</v>
      </c>
      <c r="B38" s="53">
        <f>IF(AND(ISNUMBER('Raw Data &amp; Analysis Setup'!B38),'Raw Data &amp; Analysis Setup'!B38&gt;0),'Raw Data &amp; Analysis Setup'!B38,"")</f>
        <v>22.250999450683594</v>
      </c>
      <c r="C38" s="54" t="s">
        <v>112</v>
      </c>
      <c r="D38" s="54" t="s">
        <v>471</v>
      </c>
      <c r="E38" s="15" t="s">
        <v>131</v>
      </c>
      <c r="F38" s="150">
        <v>200</v>
      </c>
      <c r="G38" s="150" t="s">
        <v>151</v>
      </c>
      <c r="H38" s="148">
        <f t="shared" ref="H38" si="39">IF(SUM(B38:B40)&gt;0,AVERAGE(B38:B40),"")</f>
        <v>22.245333353678387</v>
      </c>
      <c r="I38" s="149">
        <f t="shared" ref="I38" si="40">IF(SUM(B38:B40)&gt;0,STDEV(B38:B40),0)</f>
        <v>5.5073734236591046E-3</v>
      </c>
      <c r="J38" s="148">
        <f t="shared" ref="J38" si="41">IF(H38&lt;&gt;"",IF(VLOOKUP(D38,$A$2:$H$385,8,FALSE)&gt;0,VLOOKUP(D38,$A$2:$H$385,8,FALSE),""),"")</f>
        <v>19.196000417073567</v>
      </c>
      <c r="K38" s="148">
        <f>IF(ISNUMBER(H38),H38-J38,"")</f>
        <v>3.0493329366048201</v>
      </c>
      <c r="M38" s="12" t="s">
        <v>484</v>
      </c>
      <c r="N38" s="17">
        <f t="shared" si="2"/>
        <v>-0.55399958292643348</v>
      </c>
      <c r="O38" s="17">
        <f t="shared" si="17"/>
        <v>1.1846663157145194</v>
      </c>
      <c r="P38" s="17">
        <f t="shared" si="0"/>
        <v>1.738665898640953E-2</v>
      </c>
      <c r="Q38" s="17">
        <f t="shared" si="11"/>
        <v>0.31533336639404297</v>
      </c>
      <c r="R38" s="9">
        <f t="shared" si="18"/>
        <v>4.0183263238253586</v>
      </c>
      <c r="S38" s="19">
        <f t="shared" si="14"/>
        <v>6</v>
      </c>
      <c r="T38" s="73">
        <f>IF(ISNUMBER('Raw Data &amp; Analysis Setup'!J37), IF(Calculation!P38&lt;0.04, 40/'Raw Data &amp; Analysis Setup'!J37, IF(Calculation!Q38&lt;=9, 120/'Raw Data &amp; Analysis Setup'!J37, "")), "")</f>
        <v>1.2903225806451613</v>
      </c>
      <c r="U38" s="73">
        <f>IF(ISNUMBER('Raw Data &amp; Analysis Setup'!J37), IF(Calculation!P38&lt;0.04, 100/'Raw Data &amp; Analysis Setup'!J37, IF(Calculation!Q38&lt;=9, 250/'Raw Data &amp; Analysis Setup'!J37, "")), "")</f>
        <v>3.225806451612903</v>
      </c>
      <c r="W38" s="18" t="str">
        <f t="shared" si="1"/>
        <v>S36</v>
      </c>
      <c r="X38" s="20">
        <f t="shared" si="6"/>
        <v>18.049333572387695</v>
      </c>
      <c r="Y38" s="20">
        <f t="shared" si="19"/>
        <v>20.380666732788086</v>
      </c>
      <c r="Z38" s="17">
        <f t="shared" si="20"/>
        <v>2.3313331604003906</v>
      </c>
      <c r="AA38" s="19" t="str">
        <f t="shared" si="9"/>
        <v>Pass</v>
      </c>
    </row>
    <row r="39" spans="1:27" ht="15" customHeight="1" x14ac:dyDescent="0.25">
      <c r="A39" s="11" t="str">
        <f>'Raw Data &amp; Analysis Setup'!A39</f>
        <v>B14</v>
      </c>
      <c r="B39" s="53">
        <f>IF(AND(ISNUMBER('Raw Data &amp; Analysis Setup'!B39),'Raw Data &amp; Analysis Setup'!B39&gt;0),'Raw Data &amp; Analysis Setup'!B39,"")</f>
        <v>22.239999771118164</v>
      </c>
      <c r="C39" s="54" t="s">
        <v>112</v>
      </c>
      <c r="D39" s="54" t="s">
        <v>472</v>
      </c>
      <c r="E39" s="15" t="s">
        <v>131</v>
      </c>
      <c r="F39" s="150"/>
      <c r="G39" s="150"/>
      <c r="H39" s="148"/>
      <c r="I39" s="149"/>
      <c r="J39" s="148"/>
      <c r="K39" s="148"/>
      <c r="M39" s="12" t="s">
        <v>487</v>
      </c>
      <c r="N39" s="17">
        <f t="shared" si="2"/>
        <v>-0.82500012715657789</v>
      </c>
      <c r="O39" s="17">
        <f t="shared" si="17"/>
        <v>0.35933303833007813</v>
      </c>
      <c r="P39" s="17">
        <f t="shared" si="0"/>
        <v>1.1843331654866561E-2</v>
      </c>
      <c r="Q39" s="17">
        <f t="shared" si="11"/>
        <v>-0.23283354441324988</v>
      </c>
      <c r="R39" s="9">
        <f t="shared" si="18"/>
        <v>5.8757036747532467</v>
      </c>
      <c r="S39" s="19">
        <f t="shared" si="14"/>
        <v>6</v>
      </c>
      <c r="T39" s="73">
        <f>IF(ISNUMBER('Raw Data &amp; Analysis Setup'!J38), IF(Calculation!P39&lt;0.04, 40/'Raw Data &amp; Analysis Setup'!J38, IF(Calculation!Q39&lt;=9, 120/'Raw Data &amp; Analysis Setup'!J38, "")), "")</f>
        <v>1.8181818181818181</v>
      </c>
      <c r="U39" s="73">
        <f>IF(ISNUMBER('Raw Data &amp; Analysis Setup'!J38), IF(Calculation!P39&lt;0.04, 100/'Raw Data &amp; Analysis Setup'!J38, IF(Calculation!Q39&lt;=9, 250/'Raw Data &amp; Analysis Setup'!J38, "")), "")</f>
        <v>4.5454545454545459</v>
      </c>
      <c r="W39" s="18" t="str">
        <f t="shared" si="1"/>
        <v>S37</v>
      </c>
      <c r="X39" s="20">
        <f t="shared" si="6"/>
        <v>17.778333028157551</v>
      </c>
      <c r="Y39" s="20">
        <f t="shared" si="19"/>
        <v>19.555333455403645</v>
      </c>
      <c r="Z39" s="17">
        <f t="shared" si="20"/>
        <v>1.7770004272460938</v>
      </c>
      <c r="AA39" s="19" t="str">
        <f t="shared" si="9"/>
        <v>Pass</v>
      </c>
    </row>
    <row r="40" spans="1:27" ht="15" customHeight="1" x14ac:dyDescent="0.25">
      <c r="A40" s="11" t="str">
        <f>'Raw Data &amp; Analysis Setup'!A40</f>
        <v>B15</v>
      </c>
      <c r="B40" s="53">
        <f>IF(AND(ISNUMBER('Raw Data &amp; Analysis Setup'!B40),'Raw Data &amp; Analysis Setup'!B40&gt;0),'Raw Data &amp; Analysis Setup'!B40,"")</f>
        <v>22.245000839233398</v>
      </c>
      <c r="C40" s="54" t="s">
        <v>112</v>
      </c>
      <c r="D40" s="54" t="s">
        <v>473</v>
      </c>
      <c r="E40" s="15" t="s">
        <v>131</v>
      </c>
      <c r="F40" s="150"/>
      <c r="G40" s="150"/>
      <c r="H40" s="148"/>
      <c r="I40" s="149"/>
      <c r="J40" s="148"/>
      <c r="K40" s="148"/>
      <c r="M40" s="12" t="s">
        <v>490</v>
      </c>
      <c r="N40" s="17">
        <f t="shared" si="2"/>
        <v>-2.254666646321617</v>
      </c>
      <c r="O40" s="17">
        <f t="shared" si="17"/>
        <v>-1.5560003916422502</v>
      </c>
      <c r="P40" s="17">
        <f t="shared" si="0"/>
        <v>6.986662546793667E-3</v>
      </c>
      <c r="Q40" s="17">
        <f t="shared" si="11"/>
        <v>-1.9053335189819336</v>
      </c>
      <c r="R40" s="9">
        <f t="shared" si="18"/>
        <v>18.729774355182776</v>
      </c>
      <c r="S40" s="19">
        <f t="shared" si="14"/>
        <v>6</v>
      </c>
      <c r="T40" s="73">
        <f>IF(ISNUMBER('Raw Data &amp; Analysis Setup'!J39), IF(Calculation!P40&lt;0.04, 40/'Raw Data &amp; Analysis Setup'!J39, IF(Calculation!Q40&lt;=9, 120/'Raw Data &amp; Analysis Setup'!J39, "")), "")</f>
        <v>0.76923076923076927</v>
      </c>
      <c r="U40" s="73">
        <f>IF(ISNUMBER('Raw Data &amp; Analysis Setup'!J39), IF(Calculation!P40&lt;0.04, 100/'Raw Data &amp; Analysis Setup'!J39, IF(Calculation!Q40&lt;=9, 250/'Raw Data &amp; Analysis Setup'!J39, "")), "")</f>
        <v>1.9230769230769231</v>
      </c>
      <c r="W40" s="18" t="str">
        <f t="shared" si="1"/>
        <v>S38</v>
      </c>
      <c r="X40" s="20">
        <f t="shared" si="6"/>
        <v>16.348666508992512</v>
      </c>
      <c r="Y40" s="20">
        <f t="shared" si="19"/>
        <v>17.640000025431316</v>
      </c>
      <c r="Z40" s="17">
        <f t="shared" si="20"/>
        <v>1.2913335164388045</v>
      </c>
      <c r="AA40" s="19" t="str">
        <f t="shared" si="9"/>
        <v>Pass</v>
      </c>
    </row>
    <row r="41" spans="1:27" ht="15" customHeight="1" x14ac:dyDescent="0.25">
      <c r="A41" s="11" t="str">
        <f>'Raw Data &amp; Analysis Setup'!A41</f>
        <v>B16</v>
      </c>
      <c r="B41" s="53">
        <f>IF(AND(ISNUMBER('Raw Data &amp; Analysis Setup'!B41),'Raw Data &amp; Analysis Setup'!B41&gt;0),'Raw Data &amp; Analysis Setup'!B41,"")</f>
        <v>20.559000015258789</v>
      </c>
      <c r="C41" s="54" t="s">
        <v>477</v>
      </c>
      <c r="D41" s="54" t="s">
        <v>471</v>
      </c>
      <c r="E41" s="15" t="s">
        <v>131</v>
      </c>
      <c r="F41" s="150">
        <v>200</v>
      </c>
      <c r="G41" s="150" t="s">
        <v>531</v>
      </c>
      <c r="H41" s="148">
        <f t="shared" ref="H41" si="42">IF(SUM(B41:B43)&gt;0,AVERAGE(B41:B43),"")</f>
        <v>20.58500035603841</v>
      </c>
      <c r="I41" s="149">
        <f t="shared" ref="I41" si="43">IF(SUM(B41:B43)&gt;0,STDEV(B41:B43),0)</f>
        <v>3.2186991332395568E-2</v>
      </c>
      <c r="J41" s="148">
        <f t="shared" ref="J41" si="44">IF(H41&lt;&gt;"",IF(VLOOKUP(D41,$A$2:$H$385,8,FALSE)&gt;0,VLOOKUP(D41,$A$2:$H$385,8,FALSE),""),"")</f>
        <v>19.196000417073567</v>
      </c>
      <c r="K41" s="148">
        <f>IF(ISNUMBER(H41),H41-J41,"")</f>
        <v>1.3889999389648437</v>
      </c>
      <c r="M41" s="12" t="s">
        <v>493</v>
      </c>
      <c r="N41" s="17">
        <f t="shared" si="2"/>
        <v>1.0410003662109375</v>
      </c>
      <c r="O41" s="17">
        <f t="shared" si="17"/>
        <v>3.3729998270670585</v>
      </c>
      <c r="P41" s="17">
        <f t="shared" si="0"/>
        <v>2.3319994608561212E-2</v>
      </c>
      <c r="Q41" s="17">
        <f t="shared" si="11"/>
        <v>2.207000096638998</v>
      </c>
      <c r="R41" s="9">
        <f t="shared" si="18"/>
        <v>1.0829209979605907</v>
      </c>
      <c r="S41" s="19">
        <f t="shared" si="14"/>
        <v>6</v>
      </c>
      <c r="T41" s="73">
        <f>IF(ISNUMBER('Raw Data &amp; Analysis Setup'!J40), IF(Calculation!P41&lt;0.04, 40/'Raw Data &amp; Analysis Setup'!J40, IF(Calculation!Q41&lt;=9, 120/'Raw Data &amp; Analysis Setup'!J40, "")), "")</f>
        <v>2.8571428571428572</v>
      </c>
      <c r="U41" s="73">
        <f>IF(ISNUMBER('Raw Data &amp; Analysis Setup'!J40), IF(Calculation!P41&lt;0.04, 100/'Raw Data &amp; Analysis Setup'!J40, IF(Calculation!Q41&lt;=9, 250/'Raw Data &amp; Analysis Setup'!J40, "")), "")</f>
        <v>7.1428571428571432</v>
      </c>
      <c r="W41" s="18" t="str">
        <f t="shared" si="1"/>
        <v>S39</v>
      </c>
      <c r="X41" s="20">
        <f t="shared" si="6"/>
        <v>19.644333521525066</v>
      </c>
      <c r="Y41" s="20">
        <f t="shared" si="19"/>
        <v>22.569000244140625</v>
      </c>
      <c r="Z41" s="17">
        <f t="shared" si="20"/>
        <v>2.9246667226155587</v>
      </c>
      <c r="AA41" s="19" t="str">
        <f t="shared" si="9"/>
        <v>Pass</v>
      </c>
    </row>
    <row r="42" spans="1:27" ht="15" customHeight="1" x14ac:dyDescent="0.25">
      <c r="A42" s="11" t="str">
        <f>'Raw Data &amp; Analysis Setup'!A42</f>
        <v>B17</v>
      </c>
      <c r="B42" s="53">
        <f>IF(AND(ISNUMBER('Raw Data &amp; Analysis Setup'!B42),'Raw Data &amp; Analysis Setup'!B42&gt;0),'Raw Data &amp; Analysis Setup'!B42,"")</f>
        <v>20.575000762939453</v>
      </c>
      <c r="C42" s="54" t="s">
        <v>477</v>
      </c>
      <c r="D42" s="54" t="s">
        <v>472</v>
      </c>
      <c r="E42" s="15" t="s">
        <v>131</v>
      </c>
      <c r="F42" s="150"/>
      <c r="G42" s="150"/>
      <c r="H42" s="148"/>
      <c r="I42" s="149"/>
      <c r="J42" s="148"/>
      <c r="K42" s="148"/>
      <c r="M42" s="12" t="s">
        <v>496</v>
      </c>
      <c r="N42" s="17">
        <f t="shared" si="2"/>
        <v>2.4286664326985665</v>
      </c>
      <c r="O42" s="17">
        <f t="shared" si="17"/>
        <v>4.8056666056315116</v>
      </c>
      <c r="P42" s="17">
        <f t="shared" si="0"/>
        <v>2.377000172932945E-2</v>
      </c>
      <c r="Q42" s="17">
        <f t="shared" si="11"/>
        <v>3.6171665191650391</v>
      </c>
      <c r="R42" s="9">
        <f t="shared" si="18"/>
        <v>0.40746882106965165</v>
      </c>
      <c r="S42" s="19">
        <f t="shared" si="14"/>
        <v>6</v>
      </c>
      <c r="T42" s="73">
        <f>IF(ISNUMBER('Raw Data &amp; Analysis Setup'!J41), IF(Calculation!P42&lt;0.04, 40/'Raw Data &amp; Analysis Setup'!J41, IF(Calculation!Q42&lt;=9, 120/'Raw Data &amp; Analysis Setup'!J41, "")), "")</f>
        <v>8</v>
      </c>
      <c r="U42" s="73">
        <f>IF(ISNUMBER('Raw Data &amp; Analysis Setup'!J41), IF(Calculation!P42&lt;0.04, 100/'Raw Data &amp; Analysis Setup'!J41, IF(Calculation!Q42&lt;=9, 250/'Raw Data &amp; Analysis Setup'!J41, "")), "")</f>
        <v>20</v>
      </c>
      <c r="W42" s="18" t="str">
        <f t="shared" si="1"/>
        <v>S40</v>
      </c>
      <c r="X42" s="20">
        <f t="shared" si="6"/>
        <v>21.031999588012695</v>
      </c>
      <c r="Y42" s="20">
        <f t="shared" si="19"/>
        <v>24.001667022705078</v>
      </c>
      <c r="Z42" s="17">
        <f t="shared" si="20"/>
        <v>2.9696674346923828</v>
      </c>
      <c r="AA42" s="19" t="str">
        <f t="shared" si="9"/>
        <v>Pass</v>
      </c>
    </row>
    <row r="43" spans="1:27" ht="15" customHeight="1" x14ac:dyDescent="0.25">
      <c r="A43" s="11" t="str">
        <f>'Raw Data &amp; Analysis Setup'!A43</f>
        <v>B18</v>
      </c>
      <c r="B43" s="53">
        <f>IF(AND(ISNUMBER('Raw Data &amp; Analysis Setup'!B43),'Raw Data &amp; Analysis Setup'!B43&gt;0),'Raw Data &amp; Analysis Setup'!B43,"")</f>
        <v>20.621000289916992</v>
      </c>
      <c r="C43" s="54" t="s">
        <v>477</v>
      </c>
      <c r="D43" s="54" t="s">
        <v>473</v>
      </c>
      <c r="E43" s="15" t="s">
        <v>131</v>
      </c>
      <c r="F43" s="150"/>
      <c r="G43" s="150"/>
      <c r="H43" s="148"/>
      <c r="I43" s="149"/>
      <c r="J43" s="148"/>
      <c r="K43" s="148"/>
      <c r="M43" s="12" t="s">
        <v>499</v>
      </c>
      <c r="N43" s="17">
        <f t="shared" si="2"/>
        <v>2.6726665496826172</v>
      </c>
      <c r="O43" s="17">
        <f t="shared" si="17"/>
        <v>6.0276660919189453</v>
      </c>
      <c r="P43" s="17">
        <f t="shared" si="0"/>
        <v>3.3549995422363282E-2</v>
      </c>
      <c r="Q43" s="17">
        <f t="shared" si="11"/>
        <v>4.3501663208007812</v>
      </c>
      <c r="R43" s="9">
        <f t="shared" si="18"/>
        <v>0.24515426640441779</v>
      </c>
      <c r="S43" s="19">
        <f t="shared" si="14"/>
        <v>6</v>
      </c>
      <c r="T43" s="73">
        <f>IF(ISNUMBER('Raw Data &amp; Analysis Setup'!J42), IF(Calculation!P43&lt;0.04, 40/'Raw Data &amp; Analysis Setup'!J42, IF(Calculation!Q43&lt;=9, 120/'Raw Data &amp; Analysis Setup'!J42, "")), "")</f>
        <v>3.6363636363636362</v>
      </c>
      <c r="U43" s="73">
        <f>IF(ISNUMBER('Raw Data &amp; Analysis Setup'!J42), IF(Calculation!P43&lt;0.04, 100/'Raw Data &amp; Analysis Setup'!J42, IF(Calculation!Q43&lt;=9, 250/'Raw Data &amp; Analysis Setup'!J42, "")), "")</f>
        <v>9.0909090909090917</v>
      </c>
      <c r="W43" s="18" t="str">
        <f t="shared" si="1"/>
        <v>S41</v>
      </c>
      <c r="X43" s="20">
        <f t="shared" si="6"/>
        <v>21.275999704996746</v>
      </c>
      <c r="Y43" s="20">
        <f t="shared" si="19"/>
        <v>25.223666508992512</v>
      </c>
      <c r="Z43" s="17">
        <f t="shared" si="20"/>
        <v>3.9476668039957659</v>
      </c>
      <c r="AA43" s="19" t="str">
        <f t="shared" si="9"/>
        <v>Pass</v>
      </c>
    </row>
    <row r="44" spans="1:27" ht="15" customHeight="1" x14ac:dyDescent="0.25">
      <c r="A44" s="11" t="str">
        <f>'Raw Data &amp; Analysis Setup'!A44</f>
        <v>B19</v>
      </c>
      <c r="B44" s="53" t="str">
        <f>IF(AND(ISNUMBER('Raw Data &amp; Analysis Setup'!B44),'Raw Data &amp; Analysis Setup'!B44&gt;0),'Raw Data &amp; Analysis Setup'!B44,"")</f>
        <v/>
      </c>
      <c r="C44" s="54" t="s">
        <v>478</v>
      </c>
      <c r="D44" s="54" t="s">
        <v>471</v>
      </c>
      <c r="E44" s="15" t="s">
        <v>131</v>
      </c>
      <c r="F44" s="150">
        <v>200</v>
      </c>
      <c r="G44" s="150" t="s">
        <v>532</v>
      </c>
      <c r="H44" s="148">
        <f t="shared" ref="H44" si="45">IF(SUM(B44:B46)&gt;0,AVERAGE(B44:B46),"")</f>
        <v>31.485500335693359</v>
      </c>
      <c r="I44" s="149">
        <f t="shared" ref="I44" si="46">IF(SUM(B44:B46)&gt;0,STDEV(B44:B46),0)</f>
        <v>0.16758396187422875</v>
      </c>
      <c r="J44" s="148">
        <f t="shared" ref="J44" si="47">IF(H44&lt;&gt;"",IF(VLOOKUP(D44,$A$2:$H$385,8,FALSE)&gt;0,VLOOKUP(D44,$A$2:$H$385,8,FALSE),""),"")</f>
        <v>19.196000417073567</v>
      </c>
      <c r="K44" s="148">
        <f>IF(ISNUMBER(H44),H44-J44,"")</f>
        <v>12.289499918619793</v>
      </c>
      <c r="M44" s="12" t="s">
        <v>502</v>
      </c>
      <c r="N44" s="17">
        <f t="shared" si="2"/>
        <v>-1.063666661580406</v>
      </c>
      <c r="O44" s="17">
        <f t="shared" si="17"/>
        <v>0.89000002543131629</v>
      </c>
      <c r="P44" s="17">
        <f t="shared" si="0"/>
        <v>1.9536666870117222E-2</v>
      </c>
      <c r="Q44" s="17">
        <f t="shared" si="11"/>
        <v>-8.6833318074544863E-2</v>
      </c>
      <c r="R44" s="9">
        <f t="shared" si="18"/>
        <v>5.3101823845460956</v>
      </c>
      <c r="S44" s="19">
        <f t="shared" si="14"/>
        <v>6</v>
      </c>
      <c r="T44" s="73">
        <f>IF(ISNUMBER('Raw Data &amp; Analysis Setup'!J43), IF(Calculation!P44&lt;0.04, 40/'Raw Data &amp; Analysis Setup'!J43, IF(Calculation!Q44&lt;=9, 120/'Raw Data &amp; Analysis Setup'!J43, "")), "")</f>
        <v>0.8</v>
      </c>
      <c r="U44" s="73">
        <f>IF(ISNUMBER('Raw Data &amp; Analysis Setup'!J43), IF(Calculation!P44&lt;0.04, 100/'Raw Data &amp; Analysis Setup'!J43, IF(Calculation!Q44&lt;=9, 250/'Raw Data &amp; Analysis Setup'!J43, "")), "")</f>
        <v>2</v>
      </c>
      <c r="W44" s="18" t="str">
        <f t="shared" si="1"/>
        <v>S42</v>
      </c>
      <c r="X44" s="20">
        <f t="shared" si="6"/>
        <v>17.539666493733723</v>
      </c>
      <c r="Y44" s="20">
        <f t="shared" si="19"/>
        <v>20.086000442504883</v>
      </c>
      <c r="Z44" s="17">
        <f t="shared" si="20"/>
        <v>2.54633394877116</v>
      </c>
      <c r="AA44" s="19" t="str">
        <f t="shared" si="9"/>
        <v>Pass</v>
      </c>
    </row>
    <row r="45" spans="1:27" ht="15" customHeight="1" x14ac:dyDescent="0.25">
      <c r="A45" s="11" t="str">
        <f>'Raw Data &amp; Analysis Setup'!A45</f>
        <v>B20</v>
      </c>
      <c r="B45" s="53">
        <f>IF(AND(ISNUMBER('Raw Data &amp; Analysis Setup'!B45),'Raw Data &amp; Analysis Setup'!B45&gt;0),'Raw Data &amp; Analysis Setup'!B45,"")</f>
        <v>31.604000091552734</v>
      </c>
      <c r="C45" s="54" t="s">
        <v>478</v>
      </c>
      <c r="D45" s="54" t="s">
        <v>472</v>
      </c>
      <c r="E45" s="15" t="s">
        <v>131</v>
      </c>
      <c r="F45" s="150"/>
      <c r="G45" s="150"/>
      <c r="H45" s="148"/>
      <c r="I45" s="149"/>
      <c r="J45" s="148"/>
      <c r="K45" s="148"/>
      <c r="M45" s="12" t="s">
        <v>505</v>
      </c>
      <c r="N45" s="17">
        <f t="shared" si="2"/>
        <v>0.25400034586588305</v>
      </c>
      <c r="O45" s="17">
        <f t="shared" si="17"/>
        <v>2.1573327382405623</v>
      </c>
      <c r="P45" s="17">
        <f t="shared" si="0"/>
        <v>1.9033323923746792E-2</v>
      </c>
      <c r="Q45" s="17">
        <f t="shared" si="11"/>
        <v>1.2056665420532227</v>
      </c>
      <c r="R45" s="9">
        <f t="shared" si="18"/>
        <v>2.1678449166633711</v>
      </c>
      <c r="S45" s="19">
        <f t="shared" si="14"/>
        <v>6</v>
      </c>
      <c r="T45" s="73">
        <f>IF(ISNUMBER('Raw Data &amp; Analysis Setup'!J44), IF(Calculation!P45&lt;0.04, 40/'Raw Data &amp; Analysis Setup'!J44, IF(Calculation!Q45&lt;=9, 120/'Raw Data &amp; Analysis Setup'!J44, "")), "")</f>
        <v>2.8571428571428572</v>
      </c>
      <c r="U45" s="73">
        <f>IF(ISNUMBER('Raw Data &amp; Analysis Setup'!J44), IF(Calculation!P45&lt;0.04, 100/'Raw Data &amp; Analysis Setup'!J44, IF(Calculation!Q45&lt;=9, 250/'Raw Data &amp; Analysis Setup'!J44, "")), "")</f>
        <v>7.1428571428571432</v>
      </c>
      <c r="W45" s="18" t="str">
        <f t="shared" si="1"/>
        <v>S43</v>
      </c>
      <c r="X45" s="20">
        <f t="shared" si="6"/>
        <v>18.857333501180012</v>
      </c>
      <c r="Y45" s="20">
        <f t="shared" si="19"/>
        <v>21.353333155314129</v>
      </c>
      <c r="Z45" s="17">
        <f t="shared" si="20"/>
        <v>2.495999654134117</v>
      </c>
      <c r="AA45" s="19" t="str">
        <f t="shared" si="9"/>
        <v>Pass</v>
      </c>
    </row>
    <row r="46" spans="1:27" ht="15" customHeight="1" x14ac:dyDescent="0.25">
      <c r="A46" s="11" t="str">
        <f>'Raw Data &amp; Analysis Setup'!A46</f>
        <v>B21</v>
      </c>
      <c r="B46" s="53">
        <f>IF(AND(ISNUMBER('Raw Data &amp; Analysis Setup'!B46),'Raw Data &amp; Analysis Setup'!B46&gt;0),'Raw Data &amp; Analysis Setup'!B46,"")</f>
        <v>31.367000579833984</v>
      </c>
      <c r="C46" s="54" t="s">
        <v>478</v>
      </c>
      <c r="D46" s="54" t="s">
        <v>473</v>
      </c>
      <c r="E46" s="15" t="s">
        <v>131</v>
      </c>
      <c r="F46" s="150"/>
      <c r="G46" s="150"/>
      <c r="H46" s="148"/>
      <c r="I46" s="149"/>
      <c r="J46" s="148"/>
      <c r="K46" s="148"/>
      <c r="M46" s="12" t="s">
        <v>508</v>
      </c>
      <c r="N46" s="17">
        <f t="shared" si="2"/>
        <v>0.24166742960611742</v>
      </c>
      <c r="O46" s="17">
        <f t="shared" si="17"/>
        <v>2.0970001220703125</v>
      </c>
      <c r="P46" s="17">
        <f t="shared" si="0"/>
        <v>1.8553326924641952E-2</v>
      </c>
      <c r="Q46" s="17">
        <f t="shared" si="11"/>
        <v>1.169333775838215</v>
      </c>
      <c r="R46" s="9">
        <f t="shared" si="18"/>
        <v>2.2231330896503407</v>
      </c>
      <c r="S46" s="19">
        <f t="shared" si="14"/>
        <v>6</v>
      </c>
      <c r="T46" s="73">
        <f>IF(ISNUMBER('Raw Data &amp; Analysis Setup'!J45), IF(Calculation!P46&lt;0.04, 40/'Raw Data &amp; Analysis Setup'!J45, IF(Calculation!Q46&lt;=9, 120/'Raw Data &amp; Analysis Setup'!J45, "")), "")</f>
        <v>2</v>
      </c>
      <c r="U46" s="73">
        <f>IF(ISNUMBER('Raw Data &amp; Analysis Setup'!J45), IF(Calculation!P46&lt;0.04, 100/'Raw Data &amp; Analysis Setup'!J45, IF(Calculation!Q46&lt;=9, 250/'Raw Data &amp; Analysis Setup'!J45, "")), "")</f>
        <v>5</v>
      </c>
      <c r="W46" s="18" t="str">
        <f t="shared" si="1"/>
        <v>S44</v>
      </c>
      <c r="X46" s="20">
        <f t="shared" si="6"/>
        <v>18.845000584920246</v>
      </c>
      <c r="Y46" s="20">
        <f t="shared" si="19"/>
        <v>21.293000539143879</v>
      </c>
      <c r="Z46" s="17">
        <f t="shared" si="20"/>
        <v>2.4479999542236328</v>
      </c>
      <c r="AA46" s="19" t="str">
        <f t="shared" si="9"/>
        <v>Pass</v>
      </c>
    </row>
    <row r="47" spans="1:27" ht="15" customHeight="1" x14ac:dyDescent="0.25">
      <c r="A47" s="11" t="str">
        <f>'Raw Data &amp; Analysis Setup'!A47</f>
        <v>B22</v>
      </c>
      <c r="B47" s="53">
        <f>IF(AND(ISNUMBER('Raw Data &amp; Analysis Setup'!B47),'Raw Data &amp; Analysis Setup'!B47&gt;0),'Raw Data &amp; Analysis Setup'!B47,"")</f>
        <v>29.804000854492187</v>
      </c>
      <c r="C47" s="54" t="s">
        <v>479</v>
      </c>
      <c r="D47" s="54" t="s">
        <v>471</v>
      </c>
      <c r="E47" s="15" t="s">
        <v>131</v>
      </c>
      <c r="F47" s="150">
        <v>200</v>
      </c>
      <c r="G47" s="150" t="s">
        <v>533</v>
      </c>
      <c r="H47" s="148">
        <f t="shared" ref="H47" si="48">IF(SUM(B47:B49)&gt;0,AVERAGE(B47:B49),"")</f>
        <v>29.749666849772137</v>
      </c>
      <c r="I47" s="149">
        <f t="shared" ref="I47" si="49">IF(SUM(B47:B49)&gt;0,STDEV(B47:B49),0)</f>
        <v>0.28146131659251428</v>
      </c>
      <c r="J47" s="148">
        <f t="shared" ref="J47" si="50">IF(H47&lt;&gt;"",IF(VLOOKUP(D47,$A$2:$H$385,8,FALSE)&gt;0,VLOOKUP(D47,$A$2:$H$385,8,FALSE),""),"")</f>
        <v>19.196000417073567</v>
      </c>
      <c r="K47" s="148">
        <f>IF(ISNUMBER(H47),H47-J47,"")</f>
        <v>10.55366643269857</v>
      </c>
      <c r="M47" s="12" t="s">
        <v>511</v>
      </c>
      <c r="N47" s="17">
        <f t="shared" si="2"/>
        <v>-1.9349994659423828</v>
      </c>
      <c r="O47" s="17">
        <f t="shared" si="17"/>
        <v>-2.0533339182535784</v>
      </c>
      <c r="P47" s="17">
        <f t="shared" si="0"/>
        <v>-1.1833445231119555E-3</v>
      </c>
      <c r="Q47" s="17">
        <f t="shared" si="11"/>
        <v>-1.9941666920979806</v>
      </c>
      <c r="R47" s="9">
        <f t="shared" si="18"/>
        <v>19.919296447425211</v>
      </c>
      <c r="S47" s="19">
        <f t="shared" si="14"/>
        <v>0</v>
      </c>
      <c r="T47" s="73">
        <f>IF(ISNUMBER('Raw Data &amp; Analysis Setup'!J46), IF(Calculation!P47&lt;0.04, 40/'Raw Data &amp; Analysis Setup'!J46, IF(Calculation!Q47&lt;=9, 120/'Raw Data &amp; Analysis Setup'!J46, "")), "")</f>
        <v>2</v>
      </c>
      <c r="U47" s="73">
        <f>IF(ISNUMBER('Raw Data &amp; Analysis Setup'!J46), IF(Calculation!P47&lt;0.04, 100/'Raw Data &amp; Analysis Setup'!J46, IF(Calculation!Q47&lt;=9, 250/'Raw Data &amp; Analysis Setup'!J46, "")), "")</f>
        <v>5</v>
      </c>
      <c r="W47" s="18" t="str">
        <f t="shared" si="1"/>
        <v>S45</v>
      </c>
      <c r="X47" s="20">
        <f t="shared" si="6"/>
        <v>16.668333689371746</v>
      </c>
      <c r="Y47" s="20">
        <f t="shared" si="19"/>
        <v>17.142666498819988</v>
      </c>
      <c r="Z47" s="17">
        <f t="shared" si="20"/>
        <v>0.47433280944824219</v>
      </c>
      <c r="AA47" s="19" t="str">
        <f t="shared" si="9"/>
        <v>Pass</v>
      </c>
    </row>
    <row r="48" spans="1:27" ht="15" customHeight="1" x14ac:dyDescent="0.25">
      <c r="A48" s="11" t="str">
        <f>'Raw Data &amp; Analysis Setup'!A48</f>
        <v>B23</v>
      </c>
      <c r="B48" s="53">
        <f>IF(AND(ISNUMBER('Raw Data &amp; Analysis Setup'!B48),'Raw Data &amp; Analysis Setup'!B48&gt;0),'Raw Data &amp; Analysis Setup'!B48,"")</f>
        <v>29.444999694824219</v>
      </c>
      <c r="C48" s="54" t="s">
        <v>479</v>
      </c>
      <c r="D48" s="54" t="s">
        <v>472</v>
      </c>
      <c r="E48" s="15" t="s">
        <v>131</v>
      </c>
      <c r="F48" s="150"/>
      <c r="G48" s="150"/>
      <c r="H48" s="148"/>
      <c r="I48" s="149"/>
      <c r="J48" s="148"/>
      <c r="K48" s="148"/>
      <c r="M48" s="12" t="s">
        <v>514</v>
      </c>
      <c r="N48" s="17">
        <f t="shared" si="2"/>
        <v>4.7476660410563127</v>
      </c>
      <c r="O48" s="17">
        <f t="shared" si="17"/>
        <v>10.778666814168297</v>
      </c>
      <c r="P48" s="17">
        <f t="shared" si="0"/>
        <v>6.0310007731119844E-2</v>
      </c>
      <c r="Q48" s="17">
        <f t="shared" si="11"/>
        <v>7.7631664276123047</v>
      </c>
      <c r="R48" s="9">
        <f t="shared" si="18"/>
        <v>2.3015692592298999E-2</v>
      </c>
      <c r="S48" s="19">
        <f t="shared" si="14"/>
        <v>6</v>
      </c>
      <c r="T48" s="73">
        <f>IF(ISNUMBER('Raw Data &amp; Analysis Setup'!J47), IF(Calculation!P48&lt;0.04, 40/'Raw Data &amp; Analysis Setup'!J47, IF(Calculation!Q48&lt;=9, 120/'Raw Data &amp; Analysis Setup'!J47, "")), "")</f>
        <v>3.3333333333333335</v>
      </c>
      <c r="U48" s="73">
        <f>IF(ISNUMBER('Raw Data &amp; Analysis Setup'!J47), IF(Calculation!P48&lt;0.04, 100/'Raw Data &amp; Analysis Setup'!J47, IF(Calculation!Q48&lt;=9, 250/'Raw Data &amp; Analysis Setup'!J47, "")), "")</f>
        <v>6.9444444444444446</v>
      </c>
      <c r="W48" s="18" t="str">
        <f t="shared" si="1"/>
        <v>S46</v>
      </c>
      <c r="X48" s="20">
        <f t="shared" si="6"/>
        <v>23.350999196370442</v>
      </c>
      <c r="Y48" s="20">
        <f t="shared" si="19"/>
        <v>29.974667231241863</v>
      </c>
      <c r="Z48" s="17">
        <f t="shared" si="20"/>
        <v>6.6236680348714216</v>
      </c>
      <c r="AA48" s="19" t="str">
        <f t="shared" si="9"/>
        <v>Pass</v>
      </c>
    </row>
    <row r="49" spans="1:27" ht="15" customHeight="1" x14ac:dyDescent="0.25">
      <c r="A49" s="11" t="str">
        <f>'Raw Data &amp; Analysis Setup'!A49</f>
        <v>B24</v>
      </c>
      <c r="B49" s="53">
        <f>IF(AND(ISNUMBER('Raw Data &amp; Analysis Setup'!B49),'Raw Data &amp; Analysis Setup'!B49&gt;0),'Raw Data &amp; Analysis Setup'!B49,"")</f>
        <v>30</v>
      </c>
      <c r="C49" s="54" t="s">
        <v>479</v>
      </c>
      <c r="D49" s="54" t="s">
        <v>473</v>
      </c>
      <c r="E49" s="15" t="s">
        <v>131</v>
      </c>
      <c r="F49" s="150"/>
      <c r="G49" s="150"/>
      <c r="H49" s="148"/>
      <c r="I49" s="149"/>
      <c r="J49" s="148"/>
      <c r="K49" s="148"/>
      <c r="M49" s="12" t="s">
        <v>517</v>
      </c>
      <c r="N49" s="17">
        <f t="shared" si="2"/>
        <v>0.71600023905435961</v>
      </c>
      <c r="O49" s="17">
        <f t="shared" si="17"/>
        <v>3.0493329366048201</v>
      </c>
      <c r="P49" s="17">
        <f t="shared" si="0"/>
        <v>2.3333326975504606E-2</v>
      </c>
      <c r="Q49" s="17">
        <f t="shared" si="11"/>
        <v>1.8826665878295898</v>
      </c>
      <c r="R49" s="9">
        <f t="shared" si="18"/>
        <v>1.3559100806922637</v>
      </c>
      <c r="S49" s="19">
        <f t="shared" si="14"/>
        <v>6</v>
      </c>
      <c r="T49" s="73">
        <f>IF(ISNUMBER('Raw Data &amp; Analysis Setup'!J48), IF(Calculation!P49&lt;0.04, 40/'Raw Data &amp; Analysis Setup'!J48, IF(Calculation!Q49&lt;=9, 120/'Raw Data &amp; Analysis Setup'!J48, "")), "")</f>
        <v>1.7391304347826086</v>
      </c>
      <c r="U49" s="73">
        <f>IF(ISNUMBER('Raw Data &amp; Analysis Setup'!J48), IF(Calculation!P49&lt;0.04, 100/'Raw Data &amp; Analysis Setup'!J48, IF(Calculation!Q49&lt;=9, 250/'Raw Data &amp; Analysis Setup'!J48, "")), "")</f>
        <v>4.3478260869565215</v>
      </c>
      <c r="W49" s="18" t="str">
        <f t="shared" si="1"/>
        <v>S47</v>
      </c>
      <c r="X49" s="20">
        <f t="shared" si="6"/>
        <v>19.319333394368488</v>
      </c>
      <c r="Y49" s="20">
        <f t="shared" si="19"/>
        <v>22.245333353678387</v>
      </c>
      <c r="Z49" s="17">
        <f t="shared" si="20"/>
        <v>2.9259999593098982</v>
      </c>
      <c r="AA49" s="19" t="str">
        <f t="shared" si="9"/>
        <v>Pass</v>
      </c>
    </row>
    <row r="50" spans="1:27" ht="15" customHeight="1" x14ac:dyDescent="0.25">
      <c r="A50" s="11" t="str">
        <f>'Raw Data &amp; Analysis Setup'!A50</f>
        <v>C01</v>
      </c>
      <c r="B50" s="53">
        <f>IF(AND(ISNUMBER('Raw Data &amp; Analysis Setup'!B50),'Raw Data &amp; Analysis Setup'!B50&gt;0),'Raw Data &amp; Analysis Setup'!B50,"")</f>
        <v>18.197999954223633</v>
      </c>
      <c r="C50" s="54" t="s">
        <v>113</v>
      </c>
      <c r="D50" s="54" t="s">
        <v>459</v>
      </c>
      <c r="E50" s="15" t="s">
        <v>130</v>
      </c>
      <c r="F50" s="150">
        <v>100</v>
      </c>
      <c r="G50" s="150" t="s">
        <v>153</v>
      </c>
      <c r="H50" s="148">
        <f t="shared" ref="H50" si="51">IF(SUM(B50:B52)&gt;0,AVERAGE(B50:B52),"")</f>
        <v>18.189333597819012</v>
      </c>
      <c r="I50" s="149">
        <f t="shared" ref="I50" si="52">IF(SUM(B50:B52)&gt;0,STDEV(B50:B52),0)</f>
        <v>2.9955728546628691E-2</v>
      </c>
      <c r="J50" s="148">
        <f t="shared" ref="J50" si="53">IF(H50&lt;&gt;"",IF(VLOOKUP(D50,$A$2:$H$385,8,FALSE)&gt;0,VLOOKUP(D50,$A$2:$H$385,8,FALSE),""),"")</f>
        <v>18.603333155314129</v>
      </c>
      <c r="K50" s="148">
        <f>IF(ISNUMBER(H50),H50-J50,"")</f>
        <v>-0.41399955749511719</v>
      </c>
      <c r="M50" s="12" t="s">
        <v>521</v>
      </c>
      <c r="N50" s="17">
        <f t="shared" si="2"/>
        <v>-0.41399955749511719</v>
      </c>
      <c r="O50" s="17">
        <f t="shared" si="17"/>
        <v>1.3889999389648437</v>
      </c>
      <c r="P50" s="17">
        <f t="shared" si="0"/>
        <v>1.8029994964599609E-2</v>
      </c>
      <c r="Q50" s="17">
        <f t="shared" si="11"/>
        <v>0.48750019073486328</v>
      </c>
      <c r="R50" s="9">
        <f t="shared" si="18"/>
        <v>3.5662995931815828</v>
      </c>
      <c r="S50" s="19">
        <f t="shared" si="14"/>
        <v>6</v>
      </c>
      <c r="T50" s="73">
        <f>IF(ISNUMBER('Raw Data &amp; Analysis Setup'!J49), IF(Calculation!P50&lt;0.04, 40/'Raw Data &amp; Analysis Setup'!J49, IF(Calculation!Q50&lt;=9, 120/'Raw Data &amp; Analysis Setup'!J49, "")), "")</f>
        <v>1.4814814814814814</v>
      </c>
      <c r="U50" s="73">
        <f>IF(ISNUMBER('Raw Data &amp; Analysis Setup'!J49), IF(Calculation!P50&lt;0.04, 100/'Raw Data &amp; Analysis Setup'!J49, IF(Calculation!Q50&lt;=9, 250/'Raw Data &amp; Analysis Setup'!J49, "")), "")</f>
        <v>3.7037037037037037</v>
      </c>
      <c r="W50" s="18" t="str">
        <f t="shared" si="1"/>
        <v>S48</v>
      </c>
      <c r="X50" s="20">
        <f t="shared" si="6"/>
        <v>18.189333597819012</v>
      </c>
      <c r="Y50" s="20">
        <f t="shared" si="19"/>
        <v>20.58500035603841</v>
      </c>
      <c r="Z50" s="17">
        <f t="shared" si="20"/>
        <v>2.3956667582193987</v>
      </c>
      <c r="AA50" s="19" t="str">
        <f t="shared" si="9"/>
        <v>Pass</v>
      </c>
    </row>
    <row r="51" spans="1:27" ht="15" customHeight="1" x14ac:dyDescent="0.25">
      <c r="A51" s="11" t="str">
        <f>'Raw Data &amp; Analysis Setup'!A51</f>
        <v>C02</v>
      </c>
      <c r="B51" s="53">
        <f>IF(AND(ISNUMBER('Raw Data &amp; Analysis Setup'!B51),'Raw Data &amp; Analysis Setup'!B51&gt;0),'Raw Data &amp; Analysis Setup'!B51,"")</f>
        <v>18.156000137329102</v>
      </c>
      <c r="C51" s="54" t="s">
        <v>113</v>
      </c>
      <c r="D51" s="54" t="s">
        <v>460</v>
      </c>
      <c r="E51" s="15" t="s">
        <v>130</v>
      </c>
      <c r="F51" s="150"/>
      <c r="G51" s="150"/>
      <c r="H51" s="148"/>
      <c r="I51" s="149"/>
      <c r="J51" s="148"/>
      <c r="K51" s="148"/>
      <c r="M51" s="12" t="s">
        <v>476</v>
      </c>
      <c r="N51" s="17">
        <f t="shared" si="2"/>
        <v>7.2453339894612618</v>
      </c>
      <c r="O51" s="17">
        <f t="shared" si="17"/>
        <v>12.289499918619793</v>
      </c>
      <c r="P51" s="17">
        <f t="shared" si="0"/>
        <v>5.0441659291585311E-2</v>
      </c>
      <c r="Q51" s="17">
        <f t="shared" si="11"/>
        <v>9.7674169540405273</v>
      </c>
      <c r="R51" s="9">
        <f t="shared" si="18"/>
        <v>5.7369956556578422E-3</v>
      </c>
      <c r="S51" s="19" t="str">
        <f t="shared" si="14"/>
        <v xml:space="preserve"> </v>
      </c>
      <c r="T51" s="73" t="str">
        <f>IF(ISNUMBER('Raw Data &amp; Analysis Setup'!J50), IF(Calculation!P51&lt;0.04, 40/'Raw Data &amp; Analysis Setup'!J50, IF(Calculation!Q51&lt;=9, 120/'Raw Data &amp; Analysis Setup'!J50, "")), "")</f>
        <v/>
      </c>
      <c r="U51" s="73" t="str">
        <f>IF(ISNUMBER('Raw Data &amp; Analysis Setup'!J50), IF(Calculation!P51&lt;0.04, 100/'Raw Data &amp; Analysis Setup'!J50, IF(Calculation!Q51&lt;=9, 250/'Raw Data &amp; Analysis Setup'!J50, "")), "")</f>
        <v/>
      </c>
      <c r="W51" s="18" t="str">
        <f t="shared" si="1"/>
        <v>S49</v>
      </c>
      <c r="X51" s="20">
        <f t="shared" si="6"/>
        <v>25.848667144775391</v>
      </c>
      <c r="Y51" s="20">
        <f t="shared" si="19"/>
        <v>31.485500335693359</v>
      </c>
      <c r="Z51" s="17">
        <f t="shared" si="20"/>
        <v>5.6368331909179687</v>
      </c>
      <c r="AA51" s="19" t="str">
        <f t="shared" si="9"/>
        <v>Pass</v>
      </c>
    </row>
    <row r="52" spans="1:27" ht="15" customHeight="1" x14ac:dyDescent="0.25">
      <c r="A52" s="11" t="str">
        <f>'Raw Data &amp; Analysis Setup'!A52</f>
        <v>C03</v>
      </c>
      <c r="B52" s="53">
        <f>IF(AND(ISNUMBER('Raw Data &amp; Analysis Setup'!B52),'Raw Data &amp; Analysis Setup'!B52&gt;0),'Raw Data &amp; Analysis Setup'!B52,"")</f>
        <v>18.214000701904297</v>
      </c>
      <c r="C52" s="54" t="s">
        <v>113</v>
      </c>
      <c r="D52" s="54" t="s">
        <v>461</v>
      </c>
      <c r="E52" s="15" t="s">
        <v>130</v>
      </c>
      <c r="F52" s="150"/>
      <c r="G52" s="150"/>
      <c r="H52" s="148"/>
      <c r="I52" s="149"/>
      <c r="J52" s="148"/>
      <c r="K52" s="148"/>
      <c r="M52" s="12" t="s">
        <v>479</v>
      </c>
      <c r="N52" s="17">
        <f t="shared" si="2"/>
        <v>6.2803338368733712</v>
      </c>
      <c r="O52" s="17">
        <f t="shared" si="17"/>
        <v>10.55366643269857</v>
      </c>
      <c r="P52" s="17">
        <f t="shared" si="0"/>
        <v>4.2733325958251987E-2</v>
      </c>
      <c r="Q52" s="17">
        <f t="shared" si="11"/>
        <v>8.4170001347859706</v>
      </c>
      <c r="R52" s="9">
        <f t="shared" si="18"/>
        <v>1.4628523383544131E-2</v>
      </c>
      <c r="S52" s="19">
        <f t="shared" si="14"/>
        <v>6</v>
      </c>
      <c r="T52" s="73">
        <f>IF(ISNUMBER('Raw Data &amp; Analysis Setup'!J51), IF(Calculation!P52&lt;0.04, 40/'Raw Data &amp; Analysis Setup'!J51, IF(Calculation!Q52&lt;=9, 120/'Raw Data &amp; Analysis Setup'!J51, "")), "")</f>
        <v>13.333333333333334</v>
      </c>
      <c r="U52" s="73">
        <f>IF(ISNUMBER('Raw Data &amp; Analysis Setup'!J51), IF(Calculation!P52&lt;0.04, 100/'Raw Data &amp; Analysis Setup'!J51, IF(Calculation!Q52&lt;=9, 250/'Raw Data &amp; Analysis Setup'!J51, "")), "")</f>
        <v>27.777777777777779</v>
      </c>
      <c r="W52" s="18" t="str">
        <f t="shared" si="1"/>
        <v>S50</v>
      </c>
      <c r="X52" s="20">
        <f t="shared" si="6"/>
        <v>24.8836669921875</v>
      </c>
      <c r="Y52" s="20">
        <f t="shared" si="19"/>
        <v>29.749666849772137</v>
      </c>
      <c r="Z52" s="17">
        <f t="shared" si="20"/>
        <v>4.8659998575846366</v>
      </c>
      <c r="AA52" s="19" t="str">
        <f t="shared" si="9"/>
        <v>Pass</v>
      </c>
    </row>
    <row r="53" spans="1:27" ht="15" customHeight="1" x14ac:dyDescent="0.25">
      <c r="A53" s="11" t="str">
        <f>'Raw Data &amp; Analysis Setup'!A53</f>
        <v>C04</v>
      </c>
      <c r="B53" s="53">
        <f>IF(AND(ISNUMBER('Raw Data &amp; Analysis Setup'!B53),'Raw Data &amp; Analysis Setup'!B53&gt;0),'Raw Data &amp; Analysis Setup'!B53,"")</f>
        <v>25.905000686645508</v>
      </c>
      <c r="C53" s="54" t="s">
        <v>480</v>
      </c>
      <c r="D53" s="54" t="s">
        <v>459</v>
      </c>
      <c r="E53" s="15" t="s">
        <v>130</v>
      </c>
      <c r="F53" s="150">
        <v>100</v>
      </c>
      <c r="G53" s="150" t="s">
        <v>534</v>
      </c>
      <c r="H53" s="148">
        <f t="shared" ref="H53" si="54">IF(SUM(B53:B55)&gt;0,AVERAGE(B53:B55),"")</f>
        <v>25.848667144775391</v>
      </c>
      <c r="I53" s="149">
        <f t="shared" ref="I53" si="55">IF(SUM(B53:B55)&gt;0,STDEV(B53:B55),0)</f>
        <v>5.8620545132811994E-2</v>
      </c>
      <c r="J53" s="148">
        <f t="shared" ref="J53" si="56">IF(H53&lt;&gt;"",IF(VLOOKUP(D53,$A$2:$H$385,8,FALSE)&gt;0,VLOOKUP(D53,$A$2:$H$385,8,FALSE),""),"")</f>
        <v>18.603333155314129</v>
      </c>
      <c r="K53" s="148">
        <f>IF(ISNUMBER(H53),H53-J53,"")</f>
        <v>7.2453339894612618</v>
      </c>
      <c r="M53" s="12" t="s">
        <v>482</v>
      </c>
      <c r="N53" s="17">
        <f t="shared" si="2"/>
        <v>-0.55399958292643348</v>
      </c>
      <c r="O53" s="17">
        <f t="shared" si="17"/>
        <v>1.1846663157145194</v>
      </c>
      <c r="P53" s="17">
        <f t="shared" si="0"/>
        <v>1.738665898640953E-2</v>
      </c>
      <c r="Q53" s="17">
        <f t="shared" si="11"/>
        <v>0.31533336639404297</v>
      </c>
      <c r="R53" s="9">
        <f t="shared" si="18"/>
        <v>4.0183263238253586</v>
      </c>
      <c r="S53" s="19">
        <f t="shared" si="14"/>
        <v>6</v>
      </c>
      <c r="T53" s="73">
        <f>IF(ISNUMBER('Raw Data &amp; Analysis Setup'!J52), IF(Calculation!P53&lt;0.04, 40/'Raw Data &amp; Analysis Setup'!J52, IF(Calculation!Q53&lt;=9, 120/'Raw Data &amp; Analysis Setup'!J52, "")), "")</f>
        <v>1.2903225806451613</v>
      </c>
      <c r="U53" s="73">
        <f>IF(ISNUMBER('Raw Data &amp; Analysis Setup'!J52), IF(Calculation!P53&lt;0.04, 100/'Raw Data &amp; Analysis Setup'!J52, IF(Calculation!Q53&lt;=9, 250/'Raw Data &amp; Analysis Setup'!J52, "")), "")</f>
        <v>3.225806451612903</v>
      </c>
      <c r="W53" s="18" t="str">
        <f t="shared" si="1"/>
        <v>S51</v>
      </c>
      <c r="X53" s="20">
        <f t="shared" si="6"/>
        <v>18.049333572387695</v>
      </c>
      <c r="Y53" s="20">
        <f t="shared" si="19"/>
        <v>20.380666732788086</v>
      </c>
      <c r="Z53" s="17">
        <f t="shared" si="20"/>
        <v>2.3313331604003906</v>
      </c>
      <c r="AA53" s="19" t="str">
        <f t="shared" si="9"/>
        <v>Pass</v>
      </c>
    </row>
    <row r="54" spans="1:27" ht="15" customHeight="1" x14ac:dyDescent="0.25">
      <c r="A54" s="11" t="str">
        <f>'Raw Data &amp; Analysis Setup'!A54</f>
        <v>C05</v>
      </c>
      <c r="B54" s="53">
        <f>IF(AND(ISNUMBER('Raw Data &amp; Analysis Setup'!B54),'Raw Data &amp; Analysis Setup'!B54&gt;0),'Raw Data &amp; Analysis Setup'!B54,"")</f>
        <v>25.788000106811523</v>
      </c>
      <c r="C54" s="54" t="s">
        <v>480</v>
      </c>
      <c r="D54" s="54" t="s">
        <v>460</v>
      </c>
      <c r="E54" s="15" t="s">
        <v>130</v>
      </c>
      <c r="F54" s="150"/>
      <c r="G54" s="150"/>
      <c r="H54" s="148"/>
      <c r="I54" s="149"/>
      <c r="J54" s="148"/>
      <c r="K54" s="148"/>
      <c r="M54" s="12" t="s">
        <v>485</v>
      </c>
      <c r="N54" s="17">
        <f t="shared" si="2"/>
        <v>-0.82500012715657789</v>
      </c>
      <c r="O54" s="17">
        <f t="shared" si="17"/>
        <v>0.35933303833007813</v>
      </c>
      <c r="P54" s="17">
        <f t="shared" si="0"/>
        <v>1.1843331654866561E-2</v>
      </c>
      <c r="Q54" s="17">
        <f t="shared" si="11"/>
        <v>-0.23283354441324988</v>
      </c>
      <c r="R54" s="9">
        <f t="shared" si="18"/>
        <v>5.8757036747532467</v>
      </c>
      <c r="S54" s="19">
        <f t="shared" si="14"/>
        <v>6</v>
      </c>
      <c r="T54" s="73">
        <f>IF(ISNUMBER('Raw Data &amp; Analysis Setup'!J53), IF(Calculation!P54&lt;0.04, 40/'Raw Data &amp; Analysis Setup'!J53, IF(Calculation!Q54&lt;=9, 120/'Raw Data &amp; Analysis Setup'!J53, "")), "")</f>
        <v>1.8181818181818181</v>
      </c>
      <c r="U54" s="73">
        <f>IF(ISNUMBER('Raw Data &amp; Analysis Setup'!J53), IF(Calculation!P54&lt;0.04, 100/'Raw Data &amp; Analysis Setup'!J53, IF(Calculation!Q54&lt;=9, 250/'Raw Data &amp; Analysis Setup'!J53, "")), "")</f>
        <v>4.5454545454545459</v>
      </c>
      <c r="W54" s="18" t="str">
        <f t="shared" si="1"/>
        <v>S52</v>
      </c>
      <c r="X54" s="20">
        <f t="shared" si="6"/>
        <v>17.778333028157551</v>
      </c>
      <c r="Y54" s="20">
        <f t="shared" si="19"/>
        <v>19.555333455403645</v>
      </c>
      <c r="Z54" s="17">
        <f t="shared" si="20"/>
        <v>1.7770004272460938</v>
      </c>
      <c r="AA54" s="19" t="str">
        <f t="shared" si="9"/>
        <v>Pass</v>
      </c>
    </row>
    <row r="55" spans="1:27" ht="15" customHeight="1" x14ac:dyDescent="0.25">
      <c r="A55" s="11" t="str">
        <f>'Raw Data &amp; Analysis Setup'!A55</f>
        <v>C06</v>
      </c>
      <c r="B55" s="53">
        <f>IF(AND(ISNUMBER('Raw Data &amp; Analysis Setup'!B55),'Raw Data &amp; Analysis Setup'!B55&gt;0),'Raw Data &amp; Analysis Setup'!B55,"")</f>
        <v>25.853000640869141</v>
      </c>
      <c r="C55" s="54" t="s">
        <v>480</v>
      </c>
      <c r="D55" s="54" t="s">
        <v>461</v>
      </c>
      <c r="E55" s="15" t="s">
        <v>130</v>
      </c>
      <c r="F55" s="150"/>
      <c r="G55" s="150"/>
      <c r="H55" s="148"/>
      <c r="I55" s="149"/>
      <c r="J55" s="148"/>
      <c r="K55" s="148"/>
      <c r="M55" s="12" t="s">
        <v>488</v>
      </c>
      <c r="N55" s="17">
        <f t="shared" si="2"/>
        <v>-2.254666646321617</v>
      </c>
      <c r="O55" s="17">
        <f t="shared" si="17"/>
        <v>-1.5560003916422502</v>
      </c>
      <c r="P55" s="17">
        <f t="shared" si="0"/>
        <v>6.986662546793667E-3</v>
      </c>
      <c r="Q55" s="17">
        <f t="shared" si="11"/>
        <v>-1.9053335189819336</v>
      </c>
      <c r="R55" s="9">
        <f t="shared" si="18"/>
        <v>18.729774355182776</v>
      </c>
      <c r="S55" s="19">
        <f t="shared" si="14"/>
        <v>6</v>
      </c>
      <c r="T55" s="73">
        <f>IF(ISNUMBER('Raw Data &amp; Analysis Setup'!J54), IF(Calculation!P55&lt;0.04, 40/'Raw Data &amp; Analysis Setup'!J54, IF(Calculation!Q55&lt;=9, 120/'Raw Data &amp; Analysis Setup'!J54, "")), "")</f>
        <v>0.76923076923076927</v>
      </c>
      <c r="U55" s="73">
        <f>IF(ISNUMBER('Raw Data &amp; Analysis Setup'!J54), IF(Calculation!P55&lt;0.04, 100/'Raw Data &amp; Analysis Setup'!J54, IF(Calculation!Q55&lt;=9, 250/'Raw Data &amp; Analysis Setup'!J54, "")), "")</f>
        <v>1.9230769230769231</v>
      </c>
      <c r="W55" s="18" t="str">
        <f t="shared" si="1"/>
        <v>S53</v>
      </c>
      <c r="X55" s="20">
        <f t="shared" si="6"/>
        <v>16.348666508992512</v>
      </c>
      <c r="Y55" s="20">
        <f t="shared" si="19"/>
        <v>17.640000025431316</v>
      </c>
      <c r="Z55" s="17">
        <f t="shared" si="20"/>
        <v>1.2913335164388045</v>
      </c>
      <c r="AA55" s="19" t="str">
        <f t="shared" si="9"/>
        <v>Pass</v>
      </c>
    </row>
    <row r="56" spans="1:27" ht="15" customHeight="1" x14ac:dyDescent="0.25">
      <c r="A56" s="11" t="str">
        <f>'Raw Data &amp; Analysis Setup'!A56</f>
        <v>C07</v>
      </c>
      <c r="B56" s="53">
        <f>IF(AND(ISNUMBER('Raw Data &amp; Analysis Setup'!B56),'Raw Data &amp; Analysis Setup'!B56&gt;0),'Raw Data &amp; Analysis Setup'!B56,"")</f>
        <v>24.839000701904297</v>
      </c>
      <c r="C56" s="54" t="s">
        <v>481</v>
      </c>
      <c r="D56" s="54" t="s">
        <v>459</v>
      </c>
      <c r="E56" s="15" t="s">
        <v>130</v>
      </c>
      <c r="F56" s="150">
        <v>100</v>
      </c>
      <c r="G56" s="150" t="s">
        <v>535</v>
      </c>
      <c r="H56" s="148">
        <f t="shared" ref="H56" si="57">IF(SUM(B56:B58)&gt;0,AVERAGE(B56:B58),"")</f>
        <v>24.8836669921875</v>
      </c>
      <c r="I56" s="149">
        <f t="shared" ref="I56" si="58">IF(SUM(B56:B58)&gt;0,STDEV(B56:B58),0)</f>
        <v>4.0808342422823829E-2</v>
      </c>
      <c r="J56" s="148">
        <f t="shared" ref="J56" si="59">IF(H56&lt;&gt;"",IF(VLOOKUP(D56,$A$2:$H$385,8,FALSE)&gt;0,VLOOKUP(D56,$A$2:$H$385,8,FALSE),""),"")</f>
        <v>18.603333155314129</v>
      </c>
      <c r="K56" s="148">
        <f>IF(ISNUMBER(H56),H56-J56,"")</f>
        <v>6.2803338368733712</v>
      </c>
      <c r="M56" s="12" t="s">
        <v>491</v>
      </c>
      <c r="N56" s="17">
        <f t="shared" si="2"/>
        <v>1.0410003662109375</v>
      </c>
      <c r="O56" s="17">
        <f t="shared" si="17"/>
        <v>3.3729998270670585</v>
      </c>
      <c r="P56" s="17">
        <f t="shared" si="0"/>
        <v>2.3319994608561212E-2</v>
      </c>
      <c r="Q56" s="17">
        <f t="shared" si="11"/>
        <v>2.207000096638998</v>
      </c>
      <c r="R56" s="9">
        <f t="shared" si="18"/>
        <v>1.0829209979605907</v>
      </c>
      <c r="S56" s="19">
        <f t="shared" si="14"/>
        <v>6</v>
      </c>
      <c r="T56" s="73">
        <f>IF(ISNUMBER('Raw Data &amp; Analysis Setup'!J55), IF(Calculation!P56&lt;0.04, 40/'Raw Data &amp; Analysis Setup'!J55, IF(Calculation!Q56&lt;=9, 120/'Raw Data &amp; Analysis Setup'!J55, "")), "")</f>
        <v>2.8571428571428572</v>
      </c>
      <c r="U56" s="73">
        <f>IF(ISNUMBER('Raw Data &amp; Analysis Setup'!J55), IF(Calculation!P56&lt;0.04, 100/'Raw Data &amp; Analysis Setup'!J55, IF(Calculation!Q56&lt;=9, 250/'Raw Data &amp; Analysis Setup'!J55, "")), "")</f>
        <v>7.1428571428571432</v>
      </c>
      <c r="W56" s="18" t="str">
        <f t="shared" si="1"/>
        <v>S54</v>
      </c>
      <c r="X56" s="20">
        <f t="shared" si="6"/>
        <v>19.644333521525066</v>
      </c>
      <c r="Y56" s="20">
        <f t="shared" si="19"/>
        <v>22.569000244140625</v>
      </c>
      <c r="Z56" s="17">
        <f t="shared" si="20"/>
        <v>2.9246667226155587</v>
      </c>
      <c r="AA56" s="19" t="str">
        <f t="shared" si="9"/>
        <v>Pass</v>
      </c>
    </row>
    <row r="57" spans="1:27" ht="15" customHeight="1" x14ac:dyDescent="0.25">
      <c r="A57" s="11" t="str">
        <f>'Raw Data &amp; Analysis Setup'!A57</f>
        <v>C08</v>
      </c>
      <c r="B57" s="53">
        <f>IF(AND(ISNUMBER('Raw Data &amp; Analysis Setup'!B57),'Raw Data &amp; Analysis Setup'!B57&gt;0),'Raw Data &amp; Analysis Setup'!B57,"")</f>
        <v>24.919000625610352</v>
      </c>
      <c r="C57" s="54" t="s">
        <v>481</v>
      </c>
      <c r="D57" s="54" t="s">
        <v>460</v>
      </c>
      <c r="E57" s="15" t="s">
        <v>130</v>
      </c>
      <c r="F57" s="150"/>
      <c r="G57" s="150"/>
      <c r="H57" s="148"/>
      <c r="I57" s="149"/>
      <c r="J57" s="148"/>
      <c r="K57" s="148"/>
      <c r="M57" s="12" t="s">
        <v>494</v>
      </c>
      <c r="N57" s="17">
        <f t="shared" si="2"/>
        <v>2.4286664326985665</v>
      </c>
      <c r="O57" s="17">
        <f t="shared" si="17"/>
        <v>4.8056666056315116</v>
      </c>
      <c r="P57" s="17">
        <f t="shared" si="0"/>
        <v>2.377000172932945E-2</v>
      </c>
      <c r="Q57" s="17">
        <f t="shared" si="11"/>
        <v>3.6171665191650391</v>
      </c>
      <c r="R57" s="9">
        <f t="shared" si="18"/>
        <v>0.40746882106965165</v>
      </c>
      <c r="S57" s="19">
        <f t="shared" si="14"/>
        <v>6</v>
      </c>
      <c r="T57" s="73">
        <f>IF(ISNUMBER('Raw Data &amp; Analysis Setup'!J56), IF(Calculation!P57&lt;0.04, 40/'Raw Data &amp; Analysis Setup'!J56, IF(Calculation!Q57&lt;=9, 120/'Raw Data &amp; Analysis Setup'!J56, "")), "")</f>
        <v>8</v>
      </c>
      <c r="U57" s="73">
        <f>IF(ISNUMBER('Raw Data &amp; Analysis Setup'!J56), IF(Calculation!P57&lt;0.04, 100/'Raw Data &amp; Analysis Setup'!J56, IF(Calculation!Q57&lt;=9, 250/'Raw Data &amp; Analysis Setup'!J56, "")), "")</f>
        <v>20</v>
      </c>
      <c r="W57" s="18" t="str">
        <f t="shared" si="1"/>
        <v>S55</v>
      </c>
      <c r="X57" s="20">
        <f t="shared" si="6"/>
        <v>21.031999588012695</v>
      </c>
      <c r="Y57" s="20">
        <f t="shared" si="19"/>
        <v>24.001667022705078</v>
      </c>
      <c r="Z57" s="17">
        <f t="shared" si="20"/>
        <v>2.9696674346923828</v>
      </c>
      <c r="AA57" s="19" t="str">
        <f t="shared" si="9"/>
        <v>Pass</v>
      </c>
    </row>
    <row r="58" spans="1:27" ht="15" customHeight="1" x14ac:dyDescent="0.25">
      <c r="A58" s="11" t="str">
        <f>'Raw Data &amp; Analysis Setup'!A58</f>
        <v>C09</v>
      </c>
      <c r="B58" s="53">
        <f>IF(AND(ISNUMBER('Raw Data &amp; Analysis Setup'!B58),'Raw Data &amp; Analysis Setup'!B58&gt;0),'Raw Data &amp; Analysis Setup'!B58,"")</f>
        <v>24.892999649047852</v>
      </c>
      <c r="C58" s="54" t="s">
        <v>481</v>
      </c>
      <c r="D58" s="54" t="s">
        <v>461</v>
      </c>
      <c r="E58" s="15" t="s">
        <v>130</v>
      </c>
      <c r="F58" s="150"/>
      <c r="G58" s="150"/>
      <c r="H58" s="148"/>
      <c r="I58" s="149"/>
      <c r="J58" s="148"/>
      <c r="K58" s="148"/>
      <c r="M58" s="12" t="s">
        <v>497</v>
      </c>
      <c r="N58" s="17">
        <f t="shared" si="2"/>
        <v>2.6726665496826172</v>
      </c>
      <c r="O58" s="17">
        <f t="shared" si="17"/>
        <v>6.0276660919189453</v>
      </c>
      <c r="P58" s="17">
        <f t="shared" si="0"/>
        <v>3.3549995422363282E-2</v>
      </c>
      <c r="Q58" s="17">
        <f t="shared" si="11"/>
        <v>4.3501663208007812</v>
      </c>
      <c r="R58" s="9">
        <f t="shared" si="18"/>
        <v>0.24515426640441779</v>
      </c>
      <c r="S58" s="19">
        <f t="shared" si="14"/>
        <v>6</v>
      </c>
      <c r="T58" s="73">
        <f>IF(ISNUMBER('Raw Data &amp; Analysis Setup'!J57), IF(Calculation!P58&lt;0.04, 40/'Raw Data &amp; Analysis Setup'!J57, IF(Calculation!Q58&lt;=9, 120/'Raw Data &amp; Analysis Setup'!J57, "")), "")</f>
        <v>3.6363636363636362</v>
      </c>
      <c r="U58" s="73">
        <f>IF(ISNUMBER('Raw Data &amp; Analysis Setup'!J57), IF(Calculation!P58&lt;0.04, 100/'Raw Data &amp; Analysis Setup'!J57, IF(Calculation!Q58&lt;=9, 250/'Raw Data &amp; Analysis Setup'!J57, "")), "")</f>
        <v>9.0909090909090917</v>
      </c>
      <c r="W58" s="18" t="str">
        <f t="shared" si="1"/>
        <v>S56</v>
      </c>
      <c r="X58" s="20">
        <f t="shared" si="6"/>
        <v>21.275999704996746</v>
      </c>
      <c r="Y58" s="20">
        <f t="shared" si="19"/>
        <v>25.223666508992512</v>
      </c>
      <c r="Z58" s="17">
        <f t="shared" si="20"/>
        <v>3.9476668039957659</v>
      </c>
      <c r="AA58" s="19" t="str">
        <f t="shared" si="9"/>
        <v>Pass</v>
      </c>
    </row>
    <row r="59" spans="1:27" ht="15" customHeight="1" x14ac:dyDescent="0.25">
      <c r="A59" s="11" t="str">
        <f>'Raw Data &amp; Analysis Setup'!A59</f>
        <v>C10</v>
      </c>
      <c r="B59" s="53">
        <f>IF(AND(ISNUMBER('Raw Data &amp; Analysis Setup'!B59),'Raw Data &amp; Analysis Setup'!B59&gt;0),'Raw Data &amp; Analysis Setup'!B59,"")</f>
        <v>18.062000274658203</v>
      </c>
      <c r="C59" s="54" t="s">
        <v>482</v>
      </c>
      <c r="D59" s="54" t="s">
        <v>459</v>
      </c>
      <c r="E59" s="15" t="s">
        <v>130</v>
      </c>
      <c r="F59" s="150">
        <v>100</v>
      </c>
      <c r="G59" s="150" t="s">
        <v>536</v>
      </c>
      <c r="H59" s="148">
        <f t="shared" ref="H59" si="60">IF(SUM(B59:B61)&gt;0,AVERAGE(B59:B61),"")</f>
        <v>18.049333572387695</v>
      </c>
      <c r="I59" s="149">
        <f t="shared" ref="I59" si="61">IF(SUM(B59:B61)&gt;0,STDEV(B59:B61),0)</f>
        <v>3.5725287091960524E-2</v>
      </c>
      <c r="J59" s="148">
        <f t="shared" ref="J59" si="62">IF(H59&lt;&gt;"",IF(VLOOKUP(D59,$A$2:$H$385,8,FALSE)&gt;0,VLOOKUP(D59,$A$2:$H$385,8,FALSE),""),"")</f>
        <v>18.603333155314129</v>
      </c>
      <c r="K59" s="148">
        <f>IF(ISNUMBER(H59),H59-J59,"")</f>
        <v>-0.55399958292643348</v>
      </c>
      <c r="M59" s="12" t="s">
        <v>500</v>
      </c>
      <c r="N59" s="17">
        <f t="shared" si="2"/>
        <v>-1.063666661580406</v>
      </c>
      <c r="O59" s="17">
        <f t="shared" si="17"/>
        <v>0.89000002543131629</v>
      </c>
      <c r="P59" s="17">
        <f t="shared" si="0"/>
        <v>1.9536666870117222E-2</v>
      </c>
      <c r="Q59" s="17">
        <f t="shared" si="11"/>
        <v>-8.6833318074544863E-2</v>
      </c>
      <c r="R59" s="9">
        <f t="shared" si="18"/>
        <v>5.3101823845460956</v>
      </c>
      <c r="S59" s="19">
        <f t="shared" si="14"/>
        <v>6</v>
      </c>
      <c r="T59" s="73">
        <f>IF(ISNUMBER('Raw Data &amp; Analysis Setup'!J58), IF(Calculation!P59&lt;0.04, 40/'Raw Data &amp; Analysis Setup'!J58, IF(Calculation!Q59&lt;=9, 120/'Raw Data &amp; Analysis Setup'!J58, "")), "")</f>
        <v>0.8</v>
      </c>
      <c r="U59" s="73">
        <f>IF(ISNUMBER('Raw Data &amp; Analysis Setup'!J58), IF(Calculation!P59&lt;0.04, 100/'Raw Data &amp; Analysis Setup'!J58, IF(Calculation!Q59&lt;=9, 250/'Raw Data &amp; Analysis Setup'!J58, "")), "")</f>
        <v>2</v>
      </c>
      <c r="W59" s="18" t="str">
        <f t="shared" si="1"/>
        <v>S57</v>
      </c>
      <c r="X59" s="20">
        <f t="shared" si="6"/>
        <v>17.539666493733723</v>
      </c>
      <c r="Y59" s="20">
        <f t="shared" si="19"/>
        <v>20.086000442504883</v>
      </c>
      <c r="Z59" s="17">
        <f t="shared" si="20"/>
        <v>2.54633394877116</v>
      </c>
      <c r="AA59" s="19" t="str">
        <f t="shared" si="9"/>
        <v>Pass</v>
      </c>
    </row>
    <row r="60" spans="1:27" ht="15" customHeight="1" x14ac:dyDescent="0.25">
      <c r="A60" s="11" t="str">
        <f>'Raw Data &amp; Analysis Setup'!A60</f>
        <v>C11</v>
      </c>
      <c r="B60" s="53">
        <f>IF(AND(ISNUMBER('Raw Data &amp; Analysis Setup'!B60),'Raw Data &amp; Analysis Setup'!B60&gt;0),'Raw Data &amp; Analysis Setup'!B60,"")</f>
        <v>18.076999664306641</v>
      </c>
      <c r="C60" s="54" t="s">
        <v>482</v>
      </c>
      <c r="D60" s="54" t="s">
        <v>460</v>
      </c>
      <c r="E60" s="15" t="s">
        <v>130</v>
      </c>
      <c r="F60" s="150"/>
      <c r="G60" s="150"/>
      <c r="H60" s="148"/>
      <c r="I60" s="149"/>
      <c r="J60" s="148"/>
      <c r="K60" s="148"/>
      <c r="M60" s="12" t="s">
        <v>503</v>
      </c>
      <c r="N60" s="17">
        <f t="shared" si="2"/>
        <v>0.25400034586588305</v>
      </c>
      <c r="O60" s="17">
        <f t="shared" si="17"/>
        <v>2.1573327382405623</v>
      </c>
      <c r="P60" s="17">
        <f t="shared" si="0"/>
        <v>1.9033323923746792E-2</v>
      </c>
      <c r="Q60" s="17">
        <f t="shared" si="11"/>
        <v>1.2056665420532227</v>
      </c>
      <c r="R60" s="9">
        <f t="shared" si="18"/>
        <v>2.1678449166633711</v>
      </c>
      <c r="S60" s="19">
        <f t="shared" si="14"/>
        <v>6</v>
      </c>
      <c r="T60" s="73">
        <f>IF(ISNUMBER('Raw Data &amp; Analysis Setup'!J59), IF(Calculation!P60&lt;0.04, 40/'Raw Data &amp; Analysis Setup'!J59, IF(Calculation!Q60&lt;=9, 120/'Raw Data &amp; Analysis Setup'!J59, "")), "")</f>
        <v>2.8571428571428572</v>
      </c>
      <c r="U60" s="73">
        <f>IF(ISNUMBER('Raw Data &amp; Analysis Setup'!J59), IF(Calculation!P60&lt;0.04, 100/'Raw Data &amp; Analysis Setup'!J59, IF(Calculation!Q60&lt;=9, 250/'Raw Data &amp; Analysis Setup'!J59, "")), "")</f>
        <v>7.1428571428571432</v>
      </c>
      <c r="W60" s="18" t="str">
        <f t="shared" si="1"/>
        <v>S58</v>
      </c>
      <c r="X60" s="20">
        <f t="shared" si="6"/>
        <v>18.857333501180012</v>
      </c>
      <c r="Y60" s="20">
        <f t="shared" si="19"/>
        <v>21.353333155314129</v>
      </c>
      <c r="Z60" s="17">
        <f t="shared" si="20"/>
        <v>2.495999654134117</v>
      </c>
      <c r="AA60" s="19" t="str">
        <f t="shared" si="9"/>
        <v>Pass</v>
      </c>
    </row>
    <row r="61" spans="1:27" ht="15" customHeight="1" x14ac:dyDescent="0.25">
      <c r="A61" s="11" t="str">
        <f>'Raw Data &amp; Analysis Setup'!A61</f>
        <v>C12</v>
      </c>
      <c r="B61" s="53">
        <f>IF(AND(ISNUMBER('Raw Data &amp; Analysis Setup'!B61),'Raw Data &amp; Analysis Setup'!B61&gt;0),'Raw Data &amp; Analysis Setup'!B61,"")</f>
        <v>18.009000778198242</v>
      </c>
      <c r="C61" s="54" t="s">
        <v>482</v>
      </c>
      <c r="D61" s="54" t="s">
        <v>461</v>
      </c>
      <c r="E61" s="15" t="s">
        <v>130</v>
      </c>
      <c r="F61" s="150"/>
      <c r="G61" s="150"/>
      <c r="H61" s="148"/>
      <c r="I61" s="149"/>
      <c r="J61" s="148"/>
      <c r="K61" s="148"/>
      <c r="M61" s="12" t="s">
        <v>506</v>
      </c>
      <c r="N61" s="17">
        <f t="shared" si="2"/>
        <v>0.24166742960611742</v>
      </c>
      <c r="O61" s="17">
        <f t="shared" si="17"/>
        <v>2.0970001220703125</v>
      </c>
      <c r="P61" s="17">
        <f t="shared" si="0"/>
        <v>1.8553326924641952E-2</v>
      </c>
      <c r="Q61" s="17">
        <f t="shared" si="11"/>
        <v>1.169333775838215</v>
      </c>
      <c r="R61" s="9">
        <f t="shared" si="18"/>
        <v>2.2231330896503407</v>
      </c>
      <c r="S61" s="19">
        <f t="shared" si="14"/>
        <v>6</v>
      </c>
      <c r="T61" s="73">
        <f>IF(ISNUMBER('Raw Data &amp; Analysis Setup'!J60), IF(Calculation!P61&lt;0.04, 40/'Raw Data &amp; Analysis Setup'!J60, IF(Calculation!Q61&lt;=9, 120/'Raw Data &amp; Analysis Setup'!J60, "")), "")</f>
        <v>2</v>
      </c>
      <c r="U61" s="73">
        <f>IF(ISNUMBER('Raw Data &amp; Analysis Setup'!J60), IF(Calculation!P61&lt;0.04, 100/'Raw Data &amp; Analysis Setup'!J60, IF(Calculation!Q61&lt;=9, 250/'Raw Data &amp; Analysis Setup'!J60, "")), "")</f>
        <v>5</v>
      </c>
      <c r="W61" s="18" t="str">
        <f t="shared" si="1"/>
        <v>S59</v>
      </c>
      <c r="X61" s="20">
        <f t="shared" si="6"/>
        <v>18.845000584920246</v>
      </c>
      <c r="Y61" s="20">
        <f t="shared" si="19"/>
        <v>21.293000539143879</v>
      </c>
      <c r="Z61" s="17">
        <f t="shared" si="20"/>
        <v>2.4479999542236328</v>
      </c>
      <c r="AA61" s="19" t="str">
        <f t="shared" si="9"/>
        <v>Pass</v>
      </c>
    </row>
    <row r="62" spans="1:27" ht="15" customHeight="1" x14ac:dyDescent="0.25">
      <c r="A62" s="11" t="str">
        <f>'Raw Data &amp; Analysis Setup'!A62</f>
        <v>C13</v>
      </c>
      <c r="B62" s="53">
        <f>IF(AND(ISNUMBER('Raw Data &amp; Analysis Setup'!B62),'Raw Data &amp; Analysis Setup'!B62&gt;0),'Raw Data &amp; Analysis Setup'!B62,"")</f>
        <v>20.559000015258789</v>
      </c>
      <c r="C62" s="54" t="s">
        <v>113</v>
      </c>
      <c r="D62" s="54" t="s">
        <v>471</v>
      </c>
      <c r="E62" s="15" t="s">
        <v>131</v>
      </c>
      <c r="F62" s="150">
        <v>200</v>
      </c>
      <c r="G62" s="150" t="s">
        <v>155</v>
      </c>
      <c r="H62" s="148">
        <f t="shared" ref="H62" si="63">IF(SUM(B62:B64)&gt;0,AVERAGE(B62:B64),"")</f>
        <v>20.58500035603841</v>
      </c>
      <c r="I62" s="149">
        <f t="shared" ref="I62" si="64">IF(SUM(B62:B64)&gt;0,STDEV(B62:B64),0)</f>
        <v>3.2186991332395568E-2</v>
      </c>
      <c r="J62" s="148">
        <f t="shared" ref="J62" si="65">IF(H62&lt;&gt;"",IF(VLOOKUP(D62,$A$2:$H$385,8,FALSE)&gt;0,VLOOKUP(D62,$A$2:$H$385,8,FALSE),""),"")</f>
        <v>19.196000417073567</v>
      </c>
      <c r="K62" s="148">
        <f>IF(ISNUMBER(H62),H62-J62,"")</f>
        <v>1.3889999389648437</v>
      </c>
      <c r="M62" s="12" t="s">
        <v>509</v>
      </c>
      <c r="N62" s="17">
        <f t="shared" si="2"/>
        <v>-1.9349994659423828</v>
      </c>
      <c r="O62" s="17">
        <f t="shared" si="17"/>
        <v>-2.0533339182535784</v>
      </c>
      <c r="P62" s="17">
        <f t="shared" si="0"/>
        <v>-1.1833445231119555E-3</v>
      </c>
      <c r="Q62" s="17">
        <f t="shared" si="11"/>
        <v>-1.9941666920979806</v>
      </c>
      <c r="R62" s="9">
        <f t="shared" si="18"/>
        <v>19.919296447425211</v>
      </c>
      <c r="S62" s="19">
        <f t="shared" si="14"/>
        <v>0</v>
      </c>
      <c r="T62" s="73">
        <f>IF(ISNUMBER('Raw Data &amp; Analysis Setup'!J61), IF(Calculation!P62&lt;0.04, 40/'Raw Data &amp; Analysis Setup'!J61, IF(Calculation!Q62&lt;=9, 120/'Raw Data &amp; Analysis Setup'!J61, "")), "")</f>
        <v>2</v>
      </c>
      <c r="U62" s="73">
        <f>IF(ISNUMBER('Raw Data &amp; Analysis Setup'!J61), IF(Calculation!P62&lt;0.04, 100/'Raw Data &amp; Analysis Setup'!J61, IF(Calculation!Q62&lt;=9, 250/'Raw Data &amp; Analysis Setup'!J61, "")), "")</f>
        <v>5</v>
      </c>
      <c r="W62" s="18" t="str">
        <f t="shared" si="1"/>
        <v>S60</v>
      </c>
      <c r="X62" s="20">
        <f t="shared" si="6"/>
        <v>16.668333689371746</v>
      </c>
      <c r="Y62" s="20">
        <f t="shared" si="19"/>
        <v>17.142666498819988</v>
      </c>
      <c r="Z62" s="17">
        <f t="shared" si="20"/>
        <v>0.47433280944824219</v>
      </c>
      <c r="AA62" s="19" t="str">
        <f t="shared" si="9"/>
        <v>Pass</v>
      </c>
    </row>
    <row r="63" spans="1:27" ht="15" customHeight="1" x14ac:dyDescent="0.25">
      <c r="A63" s="11" t="str">
        <f>'Raw Data &amp; Analysis Setup'!A63</f>
        <v>C14</v>
      </c>
      <c r="B63" s="53">
        <f>IF(AND(ISNUMBER('Raw Data &amp; Analysis Setup'!B63),'Raw Data &amp; Analysis Setup'!B63&gt;0),'Raw Data &amp; Analysis Setup'!B63,"")</f>
        <v>20.575000762939453</v>
      </c>
      <c r="C63" s="54" t="s">
        <v>113</v>
      </c>
      <c r="D63" s="54" t="s">
        <v>472</v>
      </c>
      <c r="E63" s="15" t="s">
        <v>131</v>
      </c>
      <c r="F63" s="150"/>
      <c r="G63" s="150"/>
      <c r="H63" s="148"/>
      <c r="I63" s="149"/>
      <c r="J63" s="148"/>
      <c r="K63" s="148"/>
      <c r="M63" s="12" t="s">
        <v>512</v>
      </c>
      <c r="N63" s="17">
        <f t="shared" si="2"/>
        <v>4.7476660410563127</v>
      </c>
      <c r="O63" s="17">
        <f t="shared" si="17"/>
        <v>10.778666814168297</v>
      </c>
      <c r="P63" s="17">
        <f t="shared" si="0"/>
        <v>6.0310007731119844E-2</v>
      </c>
      <c r="Q63" s="17">
        <f t="shared" si="11"/>
        <v>7.7631664276123047</v>
      </c>
      <c r="R63" s="9">
        <f t="shared" si="18"/>
        <v>2.3015692592298999E-2</v>
      </c>
      <c r="S63" s="19">
        <f t="shared" si="14"/>
        <v>6</v>
      </c>
      <c r="T63" s="73">
        <f>IF(ISNUMBER('Raw Data &amp; Analysis Setup'!J62), IF(Calculation!P63&lt;0.04, 40/'Raw Data &amp; Analysis Setup'!J62, IF(Calculation!Q63&lt;=9, 120/'Raw Data &amp; Analysis Setup'!J62, "")), "")</f>
        <v>3.3333333333333335</v>
      </c>
      <c r="U63" s="73">
        <f>IF(ISNUMBER('Raw Data &amp; Analysis Setup'!J62), IF(Calculation!P63&lt;0.04, 100/'Raw Data &amp; Analysis Setup'!J62, IF(Calculation!Q63&lt;=9, 250/'Raw Data &amp; Analysis Setup'!J62, "")), "")</f>
        <v>6.9444444444444446</v>
      </c>
      <c r="W63" s="18" t="str">
        <f t="shared" si="1"/>
        <v>S61</v>
      </c>
      <c r="X63" s="20">
        <f t="shared" si="6"/>
        <v>23.350999196370442</v>
      </c>
      <c r="Y63" s="20">
        <f t="shared" si="19"/>
        <v>29.974667231241863</v>
      </c>
      <c r="Z63" s="17">
        <f t="shared" si="20"/>
        <v>6.6236680348714216</v>
      </c>
      <c r="AA63" s="19" t="str">
        <f t="shared" si="9"/>
        <v>Pass</v>
      </c>
    </row>
    <row r="64" spans="1:27" ht="15" customHeight="1" x14ac:dyDescent="0.25">
      <c r="A64" s="11" t="str">
        <f>'Raw Data &amp; Analysis Setup'!A64</f>
        <v>C15</v>
      </c>
      <c r="B64" s="53">
        <f>IF(AND(ISNUMBER('Raw Data &amp; Analysis Setup'!B64),'Raw Data &amp; Analysis Setup'!B64&gt;0),'Raw Data &amp; Analysis Setup'!B64,"")</f>
        <v>20.621000289916992</v>
      </c>
      <c r="C64" s="54" t="s">
        <v>113</v>
      </c>
      <c r="D64" s="54" t="s">
        <v>473</v>
      </c>
      <c r="E64" s="15" t="s">
        <v>131</v>
      </c>
      <c r="F64" s="150"/>
      <c r="G64" s="150"/>
      <c r="H64" s="148"/>
      <c r="I64" s="149"/>
      <c r="J64" s="148"/>
      <c r="K64" s="148"/>
      <c r="M64" s="12" t="s">
        <v>515</v>
      </c>
      <c r="N64" s="17">
        <f t="shared" si="2"/>
        <v>0.71600023905435961</v>
      </c>
      <c r="O64" s="17">
        <f t="shared" si="17"/>
        <v>3.0493329366048201</v>
      </c>
      <c r="P64" s="17">
        <f t="shared" si="0"/>
        <v>2.3333326975504606E-2</v>
      </c>
      <c r="Q64" s="17">
        <f t="shared" si="11"/>
        <v>1.8826665878295898</v>
      </c>
      <c r="R64" s="9">
        <f t="shared" si="18"/>
        <v>1.3559100806922637</v>
      </c>
      <c r="S64" s="19">
        <f t="shared" si="14"/>
        <v>6</v>
      </c>
      <c r="T64" s="73">
        <f>IF(ISNUMBER('Raw Data &amp; Analysis Setup'!J63), IF(Calculation!P64&lt;0.04, 40/'Raw Data &amp; Analysis Setup'!J63, IF(Calculation!Q64&lt;=9, 120/'Raw Data &amp; Analysis Setup'!J63, "")), "")</f>
        <v>1.7391304347826086</v>
      </c>
      <c r="U64" s="73">
        <f>IF(ISNUMBER('Raw Data &amp; Analysis Setup'!J63), IF(Calculation!P64&lt;0.04, 100/'Raw Data &amp; Analysis Setup'!J63, IF(Calculation!Q64&lt;=9, 250/'Raw Data &amp; Analysis Setup'!J63, "")), "")</f>
        <v>4.3478260869565215</v>
      </c>
      <c r="W64" s="18" t="str">
        <f t="shared" si="1"/>
        <v>S62</v>
      </c>
      <c r="X64" s="20">
        <f t="shared" si="6"/>
        <v>19.319333394368488</v>
      </c>
      <c r="Y64" s="20">
        <f t="shared" si="19"/>
        <v>22.245333353678387</v>
      </c>
      <c r="Z64" s="17">
        <f t="shared" si="20"/>
        <v>2.9259999593098982</v>
      </c>
      <c r="AA64" s="19" t="str">
        <f t="shared" si="9"/>
        <v>Pass</v>
      </c>
    </row>
    <row r="65" spans="1:27" ht="15" customHeight="1" x14ac:dyDescent="0.25">
      <c r="A65" s="11" t="str">
        <f>'Raw Data &amp; Analysis Setup'!A65</f>
        <v>C16</v>
      </c>
      <c r="B65" s="53" t="str">
        <f>IF(AND(ISNUMBER('Raw Data &amp; Analysis Setup'!B65),'Raw Data &amp; Analysis Setup'!B65&gt;0),'Raw Data &amp; Analysis Setup'!B65,"")</f>
        <v/>
      </c>
      <c r="C65" s="54" t="s">
        <v>480</v>
      </c>
      <c r="D65" s="54" t="s">
        <v>471</v>
      </c>
      <c r="E65" s="15" t="s">
        <v>131</v>
      </c>
      <c r="F65" s="150">
        <v>200</v>
      </c>
      <c r="G65" s="150" t="s">
        <v>537</v>
      </c>
      <c r="H65" s="148">
        <f t="shared" ref="H65" si="66">IF(SUM(B65:B67)&gt;0,AVERAGE(B65:B67),"")</f>
        <v>31.485500335693359</v>
      </c>
      <c r="I65" s="149">
        <f t="shared" ref="I65" si="67">IF(SUM(B65:B67)&gt;0,STDEV(B65:B67),0)</f>
        <v>0.16758396187422875</v>
      </c>
      <c r="J65" s="148">
        <f t="shared" ref="J65" si="68">IF(H65&lt;&gt;"",IF(VLOOKUP(D65,$A$2:$H$385,8,FALSE)&gt;0,VLOOKUP(D65,$A$2:$H$385,8,FALSE),""),"")</f>
        <v>19.196000417073567</v>
      </c>
      <c r="K65" s="148">
        <f>IF(ISNUMBER(H65),H65-J65,"")</f>
        <v>12.289499918619793</v>
      </c>
      <c r="M65" s="12" t="s">
        <v>518</v>
      </c>
      <c r="N65" s="17">
        <f t="shared" si="2"/>
        <v>-0.41399955749511719</v>
      </c>
      <c r="O65" s="17">
        <f t="shared" si="17"/>
        <v>1.3889999389648437</v>
      </c>
      <c r="P65" s="17">
        <f t="shared" si="0"/>
        <v>1.8029994964599609E-2</v>
      </c>
      <c r="Q65" s="17">
        <f t="shared" si="11"/>
        <v>0.48750019073486328</v>
      </c>
      <c r="R65" s="9">
        <f t="shared" si="18"/>
        <v>3.5662995931815828</v>
      </c>
      <c r="S65" s="19">
        <f t="shared" si="14"/>
        <v>6</v>
      </c>
      <c r="T65" s="73">
        <f>IF(ISNUMBER('Raw Data &amp; Analysis Setup'!J64), IF(Calculation!P65&lt;0.04, 40/'Raw Data &amp; Analysis Setup'!J64, IF(Calculation!Q65&lt;=9, 120/'Raw Data &amp; Analysis Setup'!J64, "")), "")</f>
        <v>1.4814814814814814</v>
      </c>
      <c r="U65" s="73">
        <f>IF(ISNUMBER('Raw Data &amp; Analysis Setup'!J64), IF(Calculation!P65&lt;0.04, 100/'Raw Data &amp; Analysis Setup'!J64, IF(Calculation!Q65&lt;=9, 250/'Raw Data &amp; Analysis Setup'!J64, "")), "")</f>
        <v>3.7037037037037037</v>
      </c>
      <c r="W65" s="18" t="str">
        <f t="shared" si="1"/>
        <v>S63</v>
      </c>
      <c r="X65" s="20">
        <f t="shared" si="6"/>
        <v>18.189333597819012</v>
      </c>
      <c r="Y65" s="20">
        <f t="shared" si="19"/>
        <v>20.58500035603841</v>
      </c>
      <c r="Z65" s="17">
        <f t="shared" si="20"/>
        <v>2.3956667582193987</v>
      </c>
      <c r="AA65" s="19" t="str">
        <f t="shared" si="9"/>
        <v>Pass</v>
      </c>
    </row>
    <row r="66" spans="1:27" ht="15" customHeight="1" x14ac:dyDescent="0.25">
      <c r="A66" s="11" t="str">
        <f>'Raw Data &amp; Analysis Setup'!A66</f>
        <v>C17</v>
      </c>
      <c r="B66" s="53">
        <f>IF(AND(ISNUMBER('Raw Data &amp; Analysis Setup'!B66),'Raw Data &amp; Analysis Setup'!B66&gt;0),'Raw Data &amp; Analysis Setup'!B66,"")</f>
        <v>31.604000091552734</v>
      </c>
      <c r="C66" s="54" t="s">
        <v>480</v>
      </c>
      <c r="D66" s="54" t="s">
        <v>472</v>
      </c>
      <c r="E66" s="15" t="s">
        <v>131</v>
      </c>
      <c r="F66" s="150"/>
      <c r="G66" s="150"/>
      <c r="H66" s="148"/>
      <c r="I66" s="149"/>
      <c r="J66" s="148"/>
      <c r="K66" s="148"/>
      <c r="M66" s="12" t="str">
        <f>'Raw Data &amp; Analysis Setup'!I65</f>
        <v>Control</v>
      </c>
      <c r="N66" s="17">
        <f t="shared" si="2"/>
        <v>0</v>
      </c>
      <c r="O66" s="17">
        <f t="shared" si="17"/>
        <v>0</v>
      </c>
      <c r="P66" s="17">
        <f t="shared" si="0"/>
        <v>0</v>
      </c>
      <c r="Q66" s="17">
        <f t="shared" si="11"/>
        <v>0</v>
      </c>
      <c r="R66" s="9">
        <f t="shared" si="18"/>
        <v>5</v>
      </c>
      <c r="S66" s="19">
        <f t="shared" si="14"/>
        <v>0</v>
      </c>
      <c r="T66" s="73" t="str">
        <f>IF(ISNUMBER('Raw Data &amp; Analysis Setup'!J65), IF(Calculation!P66&lt;0.04, 40/'Raw Data &amp; Analysis Setup'!J65, IF(Calculation!Q66&lt;=9, 120/'Raw Data &amp; Analysis Setup'!J65, "")), "")</f>
        <v/>
      </c>
      <c r="U66" s="73" t="str">
        <f>IF(ISNUMBER('Raw Data &amp; Analysis Setup'!J65), IF(Calculation!P66&lt;0.04, 100/'Raw Data &amp; Analysis Setup'!J65, IF(Calculation!Q66&lt;=9, 250/'Raw Data &amp; Analysis Setup'!J65, "")), "")</f>
        <v/>
      </c>
      <c r="W66" s="18" t="str">
        <f t="shared" si="1"/>
        <v>Control</v>
      </c>
      <c r="X66" s="20">
        <f t="shared" si="6"/>
        <v>18.603333155314129</v>
      </c>
      <c r="Y66" s="20">
        <f t="shared" si="19"/>
        <v>19.196000417073567</v>
      </c>
      <c r="Z66" s="17">
        <f t="shared" si="20"/>
        <v>0.59266726175943774</v>
      </c>
      <c r="AA66" s="19" t="str">
        <f t="shared" ref="AA66" si="69">IF(ISNUMBER(Z66),IF(AND(Z66&gt;-1.5,Z66&lt;1.5),"Pass","Fail"),"")</f>
        <v>Pass</v>
      </c>
    </row>
    <row r="67" spans="1:27" ht="15" customHeight="1" x14ac:dyDescent="0.25">
      <c r="A67" s="11" t="str">
        <f>'Raw Data &amp; Analysis Setup'!A67</f>
        <v>C18</v>
      </c>
      <c r="B67" s="53">
        <f>IF(AND(ISNUMBER('Raw Data &amp; Analysis Setup'!B67),'Raw Data &amp; Analysis Setup'!B67&gt;0),'Raw Data &amp; Analysis Setup'!B67,"")</f>
        <v>31.367000579833984</v>
      </c>
      <c r="C67" s="54" t="s">
        <v>480</v>
      </c>
      <c r="D67" s="54" t="s">
        <v>473</v>
      </c>
      <c r="E67" s="15" t="s">
        <v>131</v>
      </c>
      <c r="F67" s="150"/>
      <c r="G67" s="150"/>
      <c r="H67" s="148"/>
      <c r="I67" s="149"/>
      <c r="J67" s="148"/>
      <c r="K67" s="148"/>
    </row>
    <row r="68" spans="1:27" ht="15" customHeight="1" x14ac:dyDescent="0.25">
      <c r="A68" s="11" t="str">
        <f>'Raw Data &amp; Analysis Setup'!A68</f>
        <v>C19</v>
      </c>
      <c r="B68" s="53">
        <f>IF(AND(ISNUMBER('Raw Data &amp; Analysis Setup'!B68),'Raw Data &amp; Analysis Setup'!B68&gt;0),'Raw Data &amp; Analysis Setup'!B68,"")</f>
        <v>29.804000854492187</v>
      </c>
      <c r="C68" s="54" t="s">
        <v>481</v>
      </c>
      <c r="D68" s="54" t="s">
        <v>471</v>
      </c>
      <c r="E68" s="15" t="s">
        <v>131</v>
      </c>
      <c r="F68" s="150">
        <v>200</v>
      </c>
      <c r="G68" s="150" t="s">
        <v>538</v>
      </c>
      <c r="H68" s="148">
        <f t="shared" ref="H68" si="70">IF(SUM(B68:B70)&gt;0,AVERAGE(B68:B70),"")</f>
        <v>29.749666849772137</v>
      </c>
      <c r="I68" s="149">
        <f t="shared" ref="I68" si="71">IF(SUM(B68:B70)&gt;0,STDEV(B68:B70),0)</f>
        <v>0.28146131659251428</v>
      </c>
      <c r="J68" s="148">
        <f t="shared" ref="J68" si="72">IF(H68&lt;&gt;"",IF(VLOOKUP(D68,$A$2:$H$385,8,FALSE)&gt;0,VLOOKUP(D68,$A$2:$H$385,8,FALSE),""),"")</f>
        <v>19.196000417073567</v>
      </c>
      <c r="K68" s="148">
        <f>IF(ISNUMBER(H68),H68-J68,"")</f>
        <v>10.55366643269857</v>
      </c>
      <c r="Q68" s="153" t="s">
        <v>689</v>
      </c>
      <c r="R68" s="154"/>
      <c r="S68" s="154"/>
      <c r="T68" s="154"/>
      <c r="U68" s="155"/>
    </row>
    <row r="69" spans="1:27" ht="15" customHeight="1" x14ac:dyDescent="0.25">
      <c r="A69" s="11" t="str">
        <f>'Raw Data &amp; Analysis Setup'!A69</f>
        <v>C20</v>
      </c>
      <c r="B69" s="53">
        <f>IF(AND(ISNUMBER('Raw Data &amp; Analysis Setup'!B69),'Raw Data &amp; Analysis Setup'!B69&gt;0),'Raw Data &amp; Analysis Setup'!B69,"")</f>
        <v>29.444999694824219</v>
      </c>
      <c r="C69" s="54" t="s">
        <v>481</v>
      </c>
      <c r="D69" s="54" t="s">
        <v>472</v>
      </c>
      <c r="E69" s="15" t="s">
        <v>131</v>
      </c>
      <c r="F69" s="150"/>
      <c r="G69" s="150"/>
      <c r="H69" s="148"/>
      <c r="I69" s="149"/>
      <c r="J69" s="148"/>
      <c r="K69" s="148"/>
      <c r="Q69" s="156" t="s">
        <v>690</v>
      </c>
      <c r="R69" s="157"/>
      <c r="S69" s="157"/>
      <c r="T69" s="157"/>
      <c r="U69" s="158"/>
    </row>
    <row r="70" spans="1:27" ht="15" customHeight="1" x14ac:dyDescent="0.25">
      <c r="A70" s="11" t="str">
        <f>'Raw Data &amp; Analysis Setup'!A70</f>
        <v>C21</v>
      </c>
      <c r="B70" s="53">
        <f>IF(AND(ISNUMBER('Raw Data &amp; Analysis Setup'!B70),'Raw Data &amp; Analysis Setup'!B70&gt;0),'Raw Data &amp; Analysis Setup'!B70,"")</f>
        <v>30</v>
      </c>
      <c r="C70" s="54" t="s">
        <v>481</v>
      </c>
      <c r="D70" s="54" t="s">
        <v>473</v>
      </c>
      <c r="E70" s="15" t="s">
        <v>131</v>
      </c>
      <c r="F70" s="150"/>
      <c r="G70" s="150"/>
      <c r="H70" s="148"/>
      <c r="I70" s="149"/>
      <c r="J70" s="148"/>
      <c r="K70" s="148"/>
      <c r="Q70" s="159" t="s">
        <v>691</v>
      </c>
      <c r="R70" s="160"/>
      <c r="S70" s="160"/>
      <c r="T70" s="160"/>
      <c r="U70" s="161"/>
    </row>
    <row r="71" spans="1:27" ht="15" customHeight="1" x14ac:dyDescent="0.25">
      <c r="A71" s="11" t="str">
        <f>'Raw Data &amp; Analysis Setup'!A71</f>
        <v>C22</v>
      </c>
      <c r="B71" s="53">
        <f>IF(AND(ISNUMBER('Raw Data &amp; Analysis Setup'!B71),'Raw Data &amp; Analysis Setup'!B71&gt;0),'Raw Data &amp; Analysis Setup'!B71,"")</f>
        <v>20.367000579833984</v>
      </c>
      <c r="C71" s="54" t="s">
        <v>482</v>
      </c>
      <c r="D71" s="54" t="s">
        <v>471</v>
      </c>
      <c r="E71" s="15" t="s">
        <v>131</v>
      </c>
      <c r="F71" s="150">
        <v>200</v>
      </c>
      <c r="G71" s="150" t="s">
        <v>539</v>
      </c>
      <c r="H71" s="148">
        <f t="shared" ref="H71" si="73">IF(SUM(B71:B73)&gt;0,AVERAGE(B71:B73),"")</f>
        <v>20.380666732788086</v>
      </c>
      <c r="I71" s="149">
        <f t="shared" ref="I71" si="74">IF(SUM(B71:B73)&gt;0,STDEV(B71:B73),0)</f>
        <v>3.1785582463721027E-2</v>
      </c>
      <c r="J71" s="148">
        <f t="shared" ref="J71" si="75">IF(H71&lt;&gt;"",IF(VLOOKUP(D71,$A$2:$H$385,8,FALSE)&gt;0,VLOOKUP(D71,$A$2:$H$385,8,FALSE),""),"")</f>
        <v>19.196000417073567</v>
      </c>
      <c r="K71" s="148">
        <f>IF(ISNUMBER(H71),H71-J71,"")</f>
        <v>1.1846663157145194</v>
      </c>
    </row>
    <row r="72" spans="1:27" ht="15" customHeight="1" x14ac:dyDescent="0.25">
      <c r="A72" s="11" t="str">
        <f>'Raw Data &amp; Analysis Setup'!A72</f>
        <v>C23</v>
      </c>
      <c r="B72" s="53">
        <f>IF(AND(ISNUMBER('Raw Data &amp; Analysis Setup'!B72),'Raw Data &amp; Analysis Setup'!B72&gt;0),'Raw Data &amp; Analysis Setup'!B72,"")</f>
        <v>20.416999816894531</v>
      </c>
      <c r="C72" s="54" t="s">
        <v>482</v>
      </c>
      <c r="D72" s="54" t="s">
        <v>472</v>
      </c>
      <c r="E72" s="15" t="s">
        <v>131</v>
      </c>
      <c r="F72" s="150"/>
      <c r="G72" s="150"/>
      <c r="H72" s="148"/>
      <c r="I72" s="149"/>
      <c r="J72" s="148"/>
      <c r="K72" s="148"/>
    </row>
    <row r="73" spans="1:27" ht="15" customHeight="1" x14ac:dyDescent="0.25">
      <c r="A73" s="11" t="str">
        <f>'Raw Data &amp; Analysis Setup'!A73</f>
        <v>C24</v>
      </c>
      <c r="B73" s="53">
        <f>IF(AND(ISNUMBER('Raw Data &amp; Analysis Setup'!B73),'Raw Data &amp; Analysis Setup'!B73&gt;0),'Raw Data &amp; Analysis Setup'!B73,"")</f>
        <v>20.357999801635742</v>
      </c>
      <c r="C73" s="54" t="s">
        <v>482</v>
      </c>
      <c r="D73" s="54" t="s">
        <v>473</v>
      </c>
      <c r="E73" s="15" t="s">
        <v>131</v>
      </c>
      <c r="F73" s="150"/>
      <c r="G73" s="150"/>
      <c r="H73" s="148"/>
      <c r="I73" s="149"/>
      <c r="J73" s="148"/>
      <c r="K73" s="148"/>
    </row>
    <row r="74" spans="1:27" ht="15" customHeight="1" x14ac:dyDescent="0.25">
      <c r="A74" s="11" t="str">
        <f>'Raw Data &amp; Analysis Setup'!A74</f>
        <v>D01</v>
      </c>
      <c r="B74" s="53">
        <f>IF(AND(ISNUMBER('Raw Data &amp; Analysis Setup'!B74),'Raw Data &amp; Analysis Setup'!B74&gt;0),'Raw Data &amp; Analysis Setup'!B74,"")</f>
        <v>25.905000686645508</v>
      </c>
      <c r="C74" s="54" t="s">
        <v>114</v>
      </c>
      <c r="D74" s="54" t="s">
        <v>459</v>
      </c>
      <c r="E74" s="15" t="s">
        <v>130</v>
      </c>
      <c r="F74" s="150">
        <v>100</v>
      </c>
      <c r="G74" s="150" t="s">
        <v>157</v>
      </c>
      <c r="H74" s="148">
        <f t="shared" ref="H74" si="76">IF(SUM(B74:B76)&gt;0,AVERAGE(B74:B76),"")</f>
        <v>25.848667144775391</v>
      </c>
      <c r="I74" s="149">
        <f t="shared" ref="I74" si="77">IF(SUM(B74:B76)&gt;0,STDEV(B74:B76),0)</f>
        <v>5.8620545132811994E-2</v>
      </c>
      <c r="J74" s="148">
        <f t="shared" ref="J74" si="78">IF(H74&lt;&gt;"",IF(VLOOKUP(D74,$A$2:$H$385,8,FALSE)&gt;0,VLOOKUP(D74,$A$2:$H$385,8,FALSE),""),"")</f>
        <v>18.603333155314129</v>
      </c>
      <c r="K74" s="148">
        <f>IF(ISNUMBER(H74),H74-J74,"")</f>
        <v>7.2453339894612618</v>
      </c>
    </row>
    <row r="75" spans="1:27" ht="15" customHeight="1" x14ac:dyDescent="0.25">
      <c r="A75" s="11" t="str">
        <f>'Raw Data &amp; Analysis Setup'!A75</f>
        <v>D02</v>
      </c>
      <c r="B75" s="53">
        <f>IF(AND(ISNUMBER('Raw Data &amp; Analysis Setup'!B75),'Raw Data &amp; Analysis Setup'!B75&gt;0),'Raw Data &amp; Analysis Setup'!B75,"")</f>
        <v>25.788000106811523</v>
      </c>
      <c r="C75" s="54" t="s">
        <v>114</v>
      </c>
      <c r="D75" s="54" t="s">
        <v>460</v>
      </c>
      <c r="E75" s="15" t="s">
        <v>130</v>
      </c>
      <c r="F75" s="150"/>
      <c r="G75" s="150"/>
      <c r="H75" s="148"/>
      <c r="I75" s="149"/>
      <c r="J75" s="148"/>
      <c r="K75" s="148"/>
    </row>
    <row r="76" spans="1:27" ht="15" customHeight="1" x14ac:dyDescent="0.25">
      <c r="A76" s="11" t="str">
        <f>'Raw Data &amp; Analysis Setup'!A76</f>
        <v>D03</v>
      </c>
      <c r="B76" s="53">
        <f>IF(AND(ISNUMBER('Raw Data &amp; Analysis Setup'!B76),'Raw Data &amp; Analysis Setup'!B76&gt;0),'Raw Data &amp; Analysis Setup'!B76,"")</f>
        <v>25.853000640869141</v>
      </c>
      <c r="C76" s="54" t="s">
        <v>114</v>
      </c>
      <c r="D76" s="54" t="s">
        <v>461</v>
      </c>
      <c r="E76" s="15" t="s">
        <v>130</v>
      </c>
      <c r="F76" s="150"/>
      <c r="G76" s="150"/>
      <c r="H76" s="148"/>
      <c r="I76" s="149"/>
      <c r="J76" s="148"/>
      <c r="K76" s="148"/>
    </row>
    <row r="77" spans="1:27" ht="15" customHeight="1" x14ac:dyDescent="0.25">
      <c r="A77" s="11" t="str">
        <f>'Raw Data &amp; Analysis Setup'!A77</f>
        <v>D04</v>
      </c>
      <c r="B77" s="53">
        <f>IF(AND(ISNUMBER('Raw Data &amp; Analysis Setup'!B77),'Raw Data &amp; Analysis Setup'!B77&gt;0),'Raw Data &amp; Analysis Setup'!B77,"")</f>
        <v>24.839000701904297</v>
      </c>
      <c r="C77" s="54" t="s">
        <v>483</v>
      </c>
      <c r="D77" s="54" t="s">
        <v>459</v>
      </c>
      <c r="E77" s="15" t="s">
        <v>130</v>
      </c>
      <c r="F77" s="150">
        <v>100</v>
      </c>
      <c r="G77" s="150" t="s">
        <v>540</v>
      </c>
      <c r="H77" s="148">
        <f t="shared" ref="H77" si="79">IF(SUM(B77:B79)&gt;0,AVERAGE(B77:B79),"")</f>
        <v>24.8836669921875</v>
      </c>
      <c r="I77" s="149">
        <f t="shared" ref="I77" si="80">IF(SUM(B77:B79)&gt;0,STDEV(B77:B79),0)</f>
        <v>4.0808342422823829E-2</v>
      </c>
      <c r="J77" s="148">
        <f t="shared" ref="J77" si="81">IF(H77&lt;&gt;"",IF(VLOOKUP(D77,$A$2:$H$385,8,FALSE)&gt;0,VLOOKUP(D77,$A$2:$H$385,8,FALSE),""),"")</f>
        <v>18.603333155314129</v>
      </c>
      <c r="K77" s="148">
        <f>IF(ISNUMBER(H77),H77-J77,"")</f>
        <v>6.2803338368733712</v>
      </c>
    </row>
    <row r="78" spans="1:27" ht="15" customHeight="1" x14ac:dyDescent="0.25">
      <c r="A78" s="11" t="str">
        <f>'Raw Data &amp; Analysis Setup'!A78</f>
        <v>D05</v>
      </c>
      <c r="B78" s="53">
        <f>IF(AND(ISNUMBER('Raw Data &amp; Analysis Setup'!B78),'Raw Data &amp; Analysis Setup'!B78&gt;0),'Raw Data &amp; Analysis Setup'!B78,"")</f>
        <v>24.919000625610352</v>
      </c>
      <c r="C78" s="54" t="s">
        <v>483</v>
      </c>
      <c r="D78" s="54" t="s">
        <v>460</v>
      </c>
      <c r="E78" s="15" t="s">
        <v>130</v>
      </c>
      <c r="F78" s="150"/>
      <c r="G78" s="150"/>
      <c r="H78" s="148"/>
      <c r="I78" s="149"/>
      <c r="J78" s="148"/>
      <c r="K78" s="148"/>
    </row>
    <row r="79" spans="1:27" ht="15" customHeight="1" x14ac:dyDescent="0.25">
      <c r="A79" s="11" t="str">
        <f>'Raw Data &amp; Analysis Setup'!A79</f>
        <v>D06</v>
      </c>
      <c r="B79" s="53">
        <f>IF(AND(ISNUMBER('Raw Data &amp; Analysis Setup'!B79),'Raw Data &amp; Analysis Setup'!B79&gt;0),'Raw Data &amp; Analysis Setup'!B79,"")</f>
        <v>24.892999649047852</v>
      </c>
      <c r="C79" s="54" t="s">
        <v>483</v>
      </c>
      <c r="D79" s="54" t="s">
        <v>461</v>
      </c>
      <c r="E79" s="15" t="s">
        <v>130</v>
      </c>
      <c r="F79" s="150"/>
      <c r="G79" s="150"/>
      <c r="H79" s="148"/>
      <c r="I79" s="149"/>
      <c r="J79" s="148"/>
      <c r="K79" s="148"/>
    </row>
    <row r="80" spans="1:27" ht="15" customHeight="1" x14ac:dyDescent="0.25">
      <c r="A80" s="11" t="str">
        <f>'Raw Data &amp; Analysis Setup'!A80</f>
        <v>D07</v>
      </c>
      <c r="B80" s="53">
        <f>IF(AND(ISNUMBER('Raw Data &amp; Analysis Setup'!B80),'Raw Data &amp; Analysis Setup'!B80&gt;0),'Raw Data &amp; Analysis Setup'!B80,"")</f>
        <v>18.062000274658203</v>
      </c>
      <c r="C80" s="54" t="s">
        <v>484</v>
      </c>
      <c r="D80" s="54" t="s">
        <v>459</v>
      </c>
      <c r="E80" s="15" t="s">
        <v>130</v>
      </c>
      <c r="F80" s="150">
        <v>100</v>
      </c>
      <c r="G80" s="150" t="s">
        <v>541</v>
      </c>
      <c r="H80" s="148">
        <f t="shared" ref="H80" si="82">IF(SUM(B80:B82)&gt;0,AVERAGE(B80:B82),"")</f>
        <v>18.049333572387695</v>
      </c>
      <c r="I80" s="149">
        <f t="shared" ref="I80" si="83">IF(SUM(B80:B82)&gt;0,STDEV(B80:B82),0)</f>
        <v>3.5725287091960524E-2</v>
      </c>
      <c r="J80" s="148">
        <f t="shared" ref="J80" si="84">IF(H80&lt;&gt;"",IF(VLOOKUP(D80,$A$2:$H$385,8,FALSE)&gt;0,VLOOKUP(D80,$A$2:$H$385,8,FALSE),""),"")</f>
        <v>18.603333155314129</v>
      </c>
      <c r="K80" s="148">
        <f>IF(ISNUMBER(H80),H80-J80,"")</f>
        <v>-0.55399958292643348</v>
      </c>
    </row>
    <row r="81" spans="1:11" ht="15" customHeight="1" x14ac:dyDescent="0.25">
      <c r="A81" s="11" t="str">
        <f>'Raw Data &amp; Analysis Setup'!A81</f>
        <v>D08</v>
      </c>
      <c r="B81" s="53">
        <f>IF(AND(ISNUMBER('Raw Data &amp; Analysis Setup'!B81),'Raw Data &amp; Analysis Setup'!B81&gt;0),'Raw Data &amp; Analysis Setup'!B81,"")</f>
        <v>18.076999664306641</v>
      </c>
      <c r="C81" s="54" t="s">
        <v>484</v>
      </c>
      <c r="D81" s="54" t="s">
        <v>460</v>
      </c>
      <c r="E81" s="15" t="s">
        <v>130</v>
      </c>
      <c r="F81" s="150"/>
      <c r="G81" s="150"/>
      <c r="H81" s="148"/>
      <c r="I81" s="149"/>
      <c r="J81" s="148"/>
      <c r="K81" s="148"/>
    </row>
    <row r="82" spans="1:11" ht="15" customHeight="1" x14ac:dyDescent="0.25">
      <c r="A82" s="11" t="str">
        <f>'Raw Data &amp; Analysis Setup'!A82</f>
        <v>D09</v>
      </c>
      <c r="B82" s="53">
        <f>IF(AND(ISNUMBER('Raw Data &amp; Analysis Setup'!B82),'Raw Data &amp; Analysis Setup'!B82&gt;0),'Raw Data &amp; Analysis Setup'!B82,"")</f>
        <v>18.009000778198242</v>
      </c>
      <c r="C82" s="54" t="s">
        <v>484</v>
      </c>
      <c r="D82" s="54" t="s">
        <v>461</v>
      </c>
      <c r="E82" s="15" t="s">
        <v>130</v>
      </c>
      <c r="F82" s="150"/>
      <c r="G82" s="150"/>
      <c r="H82" s="148"/>
      <c r="I82" s="149"/>
      <c r="J82" s="148"/>
      <c r="K82" s="148"/>
    </row>
    <row r="83" spans="1:11" ht="15" customHeight="1" x14ac:dyDescent="0.25">
      <c r="A83" s="11" t="str">
        <f>'Raw Data &amp; Analysis Setup'!A83</f>
        <v>D10</v>
      </c>
      <c r="B83" s="53">
        <f>IF(AND(ISNUMBER('Raw Data &amp; Analysis Setup'!B83),'Raw Data &amp; Analysis Setup'!B83&gt;0),'Raw Data &amp; Analysis Setup'!B83,"")</f>
        <v>17.840999603271484</v>
      </c>
      <c r="C83" s="54" t="s">
        <v>485</v>
      </c>
      <c r="D83" s="54" t="s">
        <v>459</v>
      </c>
      <c r="E83" s="15" t="s">
        <v>130</v>
      </c>
      <c r="F83" s="150">
        <v>100</v>
      </c>
      <c r="G83" s="150" t="s">
        <v>542</v>
      </c>
      <c r="H83" s="148">
        <f t="shared" ref="H83" si="85">IF(SUM(B83:B85)&gt;0,AVERAGE(B83:B85),"")</f>
        <v>17.778333028157551</v>
      </c>
      <c r="I83" s="149">
        <f t="shared" ref="I83" si="86">IF(SUM(B83:B85)&gt;0,STDEV(B83:B85),0)</f>
        <v>5.5374341331746062E-2</v>
      </c>
      <c r="J83" s="148">
        <f t="shared" ref="J83" si="87">IF(H83&lt;&gt;"",IF(VLOOKUP(D83,$A$2:$H$385,8,FALSE)&gt;0,VLOOKUP(D83,$A$2:$H$385,8,FALSE),""),"")</f>
        <v>18.603333155314129</v>
      </c>
      <c r="K83" s="148">
        <f>IF(ISNUMBER(H83),H83-J83,"")</f>
        <v>-0.82500012715657789</v>
      </c>
    </row>
    <row r="84" spans="1:11" ht="15" customHeight="1" x14ac:dyDescent="0.25">
      <c r="A84" s="11" t="str">
        <f>'Raw Data &amp; Analysis Setup'!A84</f>
        <v>D11</v>
      </c>
      <c r="B84" s="53">
        <f>IF(AND(ISNUMBER('Raw Data &amp; Analysis Setup'!B84),'Raw Data &amp; Analysis Setup'!B84&gt;0),'Raw Data &amp; Analysis Setup'!B84,"")</f>
        <v>17.736000061035156</v>
      </c>
      <c r="C84" s="54" t="s">
        <v>485</v>
      </c>
      <c r="D84" s="54" t="s">
        <v>460</v>
      </c>
      <c r="E84" s="15" t="s">
        <v>130</v>
      </c>
      <c r="F84" s="150"/>
      <c r="G84" s="150"/>
      <c r="H84" s="148"/>
      <c r="I84" s="149"/>
      <c r="J84" s="148"/>
      <c r="K84" s="148"/>
    </row>
    <row r="85" spans="1:11" ht="15" customHeight="1" x14ac:dyDescent="0.25">
      <c r="A85" s="11" t="str">
        <f>'Raw Data &amp; Analysis Setup'!A85</f>
        <v>D12</v>
      </c>
      <c r="B85" s="53">
        <f>IF(AND(ISNUMBER('Raw Data &amp; Analysis Setup'!B85),'Raw Data &amp; Analysis Setup'!B85&gt;0),'Raw Data &amp; Analysis Setup'!B85,"")</f>
        <v>17.757999420166016</v>
      </c>
      <c r="C85" s="54" t="s">
        <v>485</v>
      </c>
      <c r="D85" s="54" t="s">
        <v>461</v>
      </c>
      <c r="E85" s="15" t="s">
        <v>130</v>
      </c>
      <c r="F85" s="150"/>
      <c r="G85" s="150"/>
      <c r="H85" s="148"/>
      <c r="I85" s="149"/>
      <c r="J85" s="148"/>
      <c r="K85" s="148"/>
    </row>
    <row r="86" spans="1:11" ht="15" customHeight="1" x14ac:dyDescent="0.25">
      <c r="A86" s="11" t="str">
        <f>'Raw Data &amp; Analysis Setup'!A86</f>
        <v>D13</v>
      </c>
      <c r="B86" s="53" t="str">
        <f>IF(AND(ISNUMBER('Raw Data &amp; Analysis Setup'!B86),'Raw Data &amp; Analysis Setup'!B86&gt;0),'Raw Data &amp; Analysis Setup'!B86,"")</f>
        <v/>
      </c>
      <c r="C86" s="54" t="s">
        <v>114</v>
      </c>
      <c r="D86" s="54" t="s">
        <v>471</v>
      </c>
      <c r="E86" s="15" t="s">
        <v>131</v>
      </c>
      <c r="F86" s="150">
        <v>200</v>
      </c>
      <c r="G86" s="150" t="s">
        <v>159</v>
      </c>
      <c r="H86" s="148">
        <f t="shared" ref="H86" si="88">IF(SUM(B86:B88)&gt;0,AVERAGE(B86:B88),"")</f>
        <v>31.485500335693359</v>
      </c>
      <c r="I86" s="149">
        <f t="shared" ref="I86" si="89">IF(SUM(B86:B88)&gt;0,STDEV(B86:B88),0)</f>
        <v>0.16758396187422875</v>
      </c>
      <c r="J86" s="148">
        <f t="shared" ref="J86" si="90">IF(H86&lt;&gt;"",IF(VLOOKUP(D86,$A$2:$H$385,8,FALSE)&gt;0,VLOOKUP(D86,$A$2:$H$385,8,FALSE),""),"")</f>
        <v>19.196000417073567</v>
      </c>
      <c r="K86" s="148">
        <f>IF(ISNUMBER(H86),H86-J86,"")</f>
        <v>12.289499918619793</v>
      </c>
    </row>
    <row r="87" spans="1:11" ht="15" customHeight="1" x14ac:dyDescent="0.25">
      <c r="A87" s="11" t="str">
        <f>'Raw Data &amp; Analysis Setup'!A87</f>
        <v>D14</v>
      </c>
      <c r="B87" s="53">
        <f>IF(AND(ISNUMBER('Raw Data &amp; Analysis Setup'!B87),'Raw Data &amp; Analysis Setup'!B87&gt;0),'Raw Data &amp; Analysis Setup'!B87,"")</f>
        <v>31.604000091552734</v>
      </c>
      <c r="C87" s="54" t="s">
        <v>114</v>
      </c>
      <c r="D87" s="54" t="s">
        <v>472</v>
      </c>
      <c r="E87" s="15" t="s">
        <v>131</v>
      </c>
      <c r="F87" s="150"/>
      <c r="G87" s="150"/>
      <c r="H87" s="148"/>
      <c r="I87" s="149"/>
      <c r="J87" s="148"/>
      <c r="K87" s="148"/>
    </row>
    <row r="88" spans="1:11" ht="15" customHeight="1" x14ac:dyDescent="0.25">
      <c r="A88" s="11" t="str">
        <f>'Raw Data &amp; Analysis Setup'!A88</f>
        <v>D15</v>
      </c>
      <c r="B88" s="53">
        <f>IF(AND(ISNUMBER('Raw Data &amp; Analysis Setup'!B88),'Raw Data &amp; Analysis Setup'!B88&gt;0),'Raw Data &amp; Analysis Setup'!B88,"")</f>
        <v>31.367000579833984</v>
      </c>
      <c r="C88" s="54" t="s">
        <v>114</v>
      </c>
      <c r="D88" s="54" t="s">
        <v>473</v>
      </c>
      <c r="E88" s="15" t="s">
        <v>131</v>
      </c>
      <c r="F88" s="150"/>
      <c r="G88" s="150"/>
      <c r="H88" s="148"/>
      <c r="I88" s="149"/>
      <c r="J88" s="148"/>
      <c r="K88" s="148"/>
    </row>
    <row r="89" spans="1:11" ht="15" customHeight="1" x14ac:dyDescent="0.25">
      <c r="A89" s="11" t="str">
        <f>'Raw Data &amp; Analysis Setup'!A89</f>
        <v>D16</v>
      </c>
      <c r="B89" s="53">
        <f>IF(AND(ISNUMBER('Raw Data &amp; Analysis Setup'!B89),'Raw Data &amp; Analysis Setup'!B89&gt;0),'Raw Data &amp; Analysis Setup'!B89,"")</f>
        <v>29.804000854492187</v>
      </c>
      <c r="C89" s="54" t="s">
        <v>483</v>
      </c>
      <c r="D89" s="54" t="s">
        <v>471</v>
      </c>
      <c r="E89" s="15" t="s">
        <v>131</v>
      </c>
      <c r="F89" s="150">
        <v>200</v>
      </c>
      <c r="G89" s="150" t="s">
        <v>543</v>
      </c>
      <c r="H89" s="148">
        <f t="shared" ref="H89" si="91">IF(SUM(B89:B91)&gt;0,AVERAGE(B89:B91),"")</f>
        <v>29.749666849772137</v>
      </c>
      <c r="I89" s="149">
        <f t="shared" ref="I89" si="92">IF(SUM(B89:B91)&gt;0,STDEV(B89:B91),0)</f>
        <v>0.28146131659251428</v>
      </c>
      <c r="J89" s="148">
        <f t="shared" ref="J89" si="93">IF(H89&lt;&gt;"",IF(VLOOKUP(D89,$A$2:$H$385,8,FALSE)&gt;0,VLOOKUP(D89,$A$2:$H$385,8,FALSE),""),"")</f>
        <v>19.196000417073567</v>
      </c>
      <c r="K89" s="148">
        <f>IF(ISNUMBER(H89),H89-J89,"")</f>
        <v>10.55366643269857</v>
      </c>
    </row>
    <row r="90" spans="1:11" ht="15" customHeight="1" x14ac:dyDescent="0.25">
      <c r="A90" s="11" t="str">
        <f>'Raw Data &amp; Analysis Setup'!A90</f>
        <v>D17</v>
      </c>
      <c r="B90" s="53">
        <f>IF(AND(ISNUMBER('Raw Data &amp; Analysis Setup'!B90),'Raw Data &amp; Analysis Setup'!B90&gt;0),'Raw Data &amp; Analysis Setup'!B90,"")</f>
        <v>29.444999694824219</v>
      </c>
      <c r="C90" s="54" t="s">
        <v>483</v>
      </c>
      <c r="D90" s="54" t="s">
        <v>472</v>
      </c>
      <c r="E90" s="15" t="s">
        <v>131</v>
      </c>
      <c r="F90" s="150"/>
      <c r="G90" s="150"/>
      <c r="H90" s="148"/>
      <c r="I90" s="149"/>
      <c r="J90" s="148"/>
      <c r="K90" s="148"/>
    </row>
    <row r="91" spans="1:11" ht="15" customHeight="1" x14ac:dyDescent="0.25">
      <c r="A91" s="11" t="str">
        <f>'Raw Data &amp; Analysis Setup'!A91</f>
        <v>D18</v>
      </c>
      <c r="B91" s="53">
        <f>IF(AND(ISNUMBER('Raw Data &amp; Analysis Setup'!B91),'Raw Data &amp; Analysis Setup'!B91&gt;0),'Raw Data &amp; Analysis Setup'!B91,"")</f>
        <v>30</v>
      </c>
      <c r="C91" s="54" t="s">
        <v>483</v>
      </c>
      <c r="D91" s="54" t="s">
        <v>473</v>
      </c>
      <c r="E91" s="15" t="s">
        <v>131</v>
      </c>
      <c r="F91" s="150"/>
      <c r="G91" s="150"/>
      <c r="H91" s="148"/>
      <c r="I91" s="149"/>
      <c r="J91" s="148"/>
      <c r="K91" s="148"/>
    </row>
    <row r="92" spans="1:11" ht="15" customHeight="1" x14ac:dyDescent="0.25">
      <c r="A92" s="11" t="str">
        <f>'Raw Data &amp; Analysis Setup'!A92</f>
        <v>D19</v>
      </c>
      <c r="B92" s="53">
        <f>IF(AND(ISNUMBER('Raw Data &amp; Analysis Setup'!B92),'Raw Data &amp; Analysis Setup'!B92&gt;0),'Raw Data &amp; Analysis Setup'!B92,"")</f>
        <v>20.367000579833984</v>
      </c>
      <c r="C92" s="54" t="s">
        <v>484</v>
      </c>
      <c r="D92" s="54" t="s">
        <v>471</v>
      </c>
      <c r="E92" s="15" t="s">
        <v>131</v>
      </c>
      <c r="F92" s="150">
        <v>200</v>
      </c>
      <c r="G92" s="150" t="s">
        <v>544</v>
      </c>
      <c r="H92" s="148">
        <f t="shared" ref="H92" si="94">IF(SUM(B92:B94)&gt;0,AVERAGE(B92:B94),"")</f>
        <v>20.380666732788086</v>
      </c>
      <c r="I92" s="149">
        <f t="shared" ref="I92" si="95">IF(SUM(B92:B94)&gt;0,STDEV(B92:B94),0)</f>
        <v>3.1785582463721027E-2</v>
      </c>
      <c r="J92" s="148">
        <f t="shared" ref="J92" si="96">IF(H92&lt;&gt;"",IF(VLOOKUP(D92,$A$2:$H$385,8,FALSE)&gt;0,VLOOKUP(D92,$A$2:$H$385,8,FALSE),""),"")</f>
        <v>19.196000417073567</v>
      </c>
      <c r="K92" s="148">
        <f>IF(ISNUMBER(H92),H92-J92,"")</f>
        <v>1.1846663157145194</v>
      </c>
    </row>
    <row r="93" spans="1:11" ht="15" customHeight="1" x14ac:dyDescent="0.25">
      <c r="A93" s="11" t="str">
        <f>'Raw Data &amp; Analysis Setup'!A93</f>
        <v>D20</v>
      </c>
      <c r="B93" s="53">
        <f>IF(AND(ISNUMBER('Raw Data &amp; Analysis Setup'!B93),'Raw Data &amp; Analysis Setup'!B93&gt;0),'Raw Data &amp; Analysis Setup'!B93,"")</f>
        <v>20.416999816894531</v>
      </c>
      <c r="C93" s="54" t="s">
        <v>484</v>
      </c>
      <c r="D93" s="54" t="s">
        <v>472</v>
      </c>
      <c r="E93" s="15" t="s">
        <v>131</v>
      </c>
      <c r="F93" s="150"/>
      <c r="G93" s="150"/>
      <c r="H93" s="148"/>
      <c r="I93" s="149"/>
      <c r="J93" s="148"/>
      <c r="K93" s="148"/>
    </row>
    <row r="94" spans="1:11" ht="15" customHeight="1" x14ac:dyDescent="0.25">
      <c r="A94" s="11" t="str">
        <f>'Raw Data &amp; Analysis Setup'!A94</f>
        <v>D21</v>
      </c>
      <c r="B94" s="53">
        <f>IF(AND(ISNUMBER('Raw Data &amp; Analysis Setup'!B94),'Raw Data &amp; Analysis Setup'!B94&gt;0),'Raw Data &amp; Analysis Setup'!B94,"")</f>
        <v>20.357999801635742</v>
      </c>
      <c r="C94" s="54" t="s">
        <v>484</v>
      </c>
      <c r="D94" s="54" t="s">
        <v>473</v>
      </c>
      <c r="E94" s="15" t="s">
        <v>131</v>
      </c>
      <c r="F94" s="150"/>
      <c r="G94" s="150"/>
      <c r="H94" s="148"/>
      <c r="I94" s="149"/>
      <c r="J94" s="148"/>
      <c r="K94" s="148"/>
    </row>
    <row r="95" spans="1:11" ht="15" customHeight="1" x14ac:dyDescent="0.25">
      <c r="A95" s="11" t="str">
        <f>'Raw Data &amp; Analysis Setup'!A95</f>
        <v>D22</v>
      </c>
      <c r="B95" s="53">
        <f>IF(AND(ISNUMBER('Raw Data &amp; Analysis Setup'!B95),'Raw Data &amp; Analysis Setup'!B95&gt;0),'Raw Data &amp; Analysis Setup'!B95,"")</f>
        <v>19.566999435424805</v>
      </c>
      <c r="C95" s="54" t="s">
        <v>485</v>
      </c>
      <c r="D95" s="54" t="s">
        <v>471</v>
      </c>
      <c r="E95" s="15" t="s">
        <v>131</v>
      </c>
      <c r="F95" s="150">
        <v>200</v>
      </c>
      <c r="G95" s="150" t="s">
        <v>545</v>
      </c>
      <c r="H95" s="148">
        <f t="shared" ref="H95" si="97">IF(SUM(B95:B97)&gt;0,AVERAGE(B95:B97),"")</f>
        <v>19.555333455403645</v>
      </c>
      <c r="I95" s="149">
        <f t="shared" ref="I95" si="98">IF(SUM(B95:B97)&gt;0,STDEV(B95:B97),0)</f>
        <v>1.5307826916144145E-2</v>
      </c>
      <c r="J95" s="148">
        <f t="shared" ref="J95" si="99">IF(H95&lt;&gt;"",IF(VLOOKUP(D95,$A$2:$H$385,8,FALSE)&gt;0,VLOOKUP(D95,$A$2:$H$385,8,FALSE),""),"")</f>
        <v>19.196000417073567</v>
      </c>
      <c r="K95" s="148">
        <f>IF(ISNUMBER(H95),H95-J95,"")</f>
        <v>0.35933303833007813</v>
      </c>
    </row>
    <row r="96" spans="1:11" ht="15" customHeight="1" x14ac:dyDescent="0.25">
      <c r="A96" s="11" t="str">
        <f>'Raw Data &amp; Analysis Setup'!A96</f>
        <v>D23</v>
      </c>
      <c r="B96" s="53">
        <f>IF(AND(ISNUMBER('Raw Data &amp; Analysis Setup'!B96),'Raw Data &amp; Analysis Setup'!B96&gt;0),'Raw Data &amp; Analysis Setup'!B96,"")</f>
        <v>19.561000823974609</v>
      </c>
      <c r="C96" s="54" t="s">
        <v>485</v>
      </c>
      <c r="D96" s="54" t="s">
        <v>472</v>
      </c>
      <c r="E96" s="15" t="s">
        <v>131</v>
      </c>
      <c r="F96" s="150"/>
      <c r="G96" s="150"/>
      <c r="H96" s="148"/>
      <c r="I96" s="149"/>
      <c r="J96" s="148"/>
      <c r="K96" s="148"/>
    </row>
    <row r="97" spans="1:11" ht="15" customHeight="1" x14ac:dyDescent="0.25">
      <c r="A97" s="11" t="str">
        <f>'Raw Data &amp; Analysis Setup'!A97</f>
        <v>D24</v>
      </c>
      <c r="B97" s="53">
        <f>IF(AND(ISNUMBER('Raw Data &amp; Analysis Setup'!B97),'Raw Data &amp; Analysis Setup'!B97&gt;0),'Raw Data &amp; Analysis Setup'!B97,"")</f>
        <v>19.538000106811523</v>
      </c>
      <c r="C97" s="54" t="s">
        <v>485</v>
      </c>
      <c r="D97" s="54" t="s">
        <v>473</v>
      </c>
      <c r="E97" s="15" t="s">
        <v>131</v>
      </c>
      <c r="F97" s="150"/>
      <c r="G97" s="150"/>
      <c r="H97" s="148"/>
      <c r="I97" s="149"/>
      <c r="J97" s="148"/>
      <c r="K97" s="148"/>
    </row>
    <row r="98" spans="1:11" ht="15" customHeight="1" x14ac:dyDescent="0.25">
      <c r="A98" s="11" t="str">
        <f>'Raw Data &amp; Analysis Setup'!A98</f>
        <v>E01</v>
      </c>
      <c r="B98" s="53">
        <f>IF(AND(ISNUMBER('Raw Data &amp; Analysis Setup'!B98),'Raw Data &amp; Analysis Setup'!B98&gt;0),'Raw Data &amp; Analysis Setup'!B98,"")</f>
        <v>24.839000701904297</v>
      </c>
      <c r="C98" s="54" t="s">
        <v>115</v>
      </c>
      <c r="D98" s="54" t="s">
        <v>459</v>
      </c>
      <c r="E98" s="15" t="s">
        <v>130</v>
      </c>
      <c r="F98" s="150">
        <v>100</v>
      </c>
      <c r="G98" s="150" t="s">
        <v>161</v>
      </c>
      <c r="H98" s="148">
        <f t="shared" ref="H98:H161" si="100">IF(SUM(B98:B100)&gt;0,AVERAGE(B98:B100),"")</f>
        <v>24.8836669921875</v>
      </c>
      <c r="I98" s="149">
        <f t="shared" ref="I98" si="101">IF(SUM(B98:B100)&gt;0,STDEV(B98:B100),0)</f>
        <v>4.0808342422823829E-2</v>
      </c>
      <c r="J98" s="148">
        <f t="shared" ref="J98" si="102">IF(H98&lt;&gt;"",IF(VLOOKUP(D98,$A$2:$H$385,8,FALSE)&gt;0,VLOOKUP(D98,$A$2:$H$385,8,FALSE),""),"")</f>
        <v>18.603333155314129</v>
      </c>
      <c r="K98" s="148">
        <f t="shared" ref="K98" si="103">IF(ISNUMBER(H98),H98-J98,"")</f>
        <v>6.2803338368733712</v>
      </c>
    </row>
    <row r="99" spans="1:11" ht="15" customHeight="1" x14ac:dyDescent="0.25">
      <c r="A99" s="11" t="str">
        <f>'Raw Data &amp; Analysis Setup'!A99</f>
        <v>E02</v>
      </c>
      <c r="B99" s="53">
        <f>IF(AND(ISNUMBER('Raw Data &amp; Analysis Setup'!B99),'Raw Data &amp; Analysis Setup'!B99&gt;0),'Raw Data &amp; Analysis Setup'!B99,"")</f>
        <v>24.919000625610352</v>
      </c>
      <c r="C99" s="15" t="s">
        <v>115</v>
      </c>
      <c r="D99" s="54" t="s">
        <v>460</v>
      </c>
      <c r="E99" s="15" t="s">
        <v>130</v>
      </c>
      <c r="F99" s="150"/>
      <c r="G99" s="150"/>
      <c r="H99" s="148"/>
      <c r="I99" s="149"/>
      <c r="J99" s="148"/>
      <c r="K99" s="148"/>
    </row>
    <row r="100" spans="1:11" ht="15" customHeight="1" x14ac:dyDescent="0.25">
      <c r="A100" s="11" t="str">
        <f>'Raw Data &amp; Analysis Setup'!A100</f>
        <v>E03</v>
      </c>
      <c r="B100" s="53">
        <f>IF(AND(ISNUMBER('Raw Data &amp; Analysis Setup'!B100),'Raw Data &amp; Analysis Setup'!B100&gt;0),'Raw Data &amp; Analysis Setup'!B100,"")</f>
        <v>24.892999649047852</v>
      </c>
      <c r="C100" s="15" t="s">
        <v>115</v>
      </c>
      <c r="D100" s="54" t="s">
        <v>461</v>
      </c>
      <c r="E100" s="15" t="s">
        <v>130</v>
      </c>
      <c r="F100" s="150"/>
      <c r="G100" s="150"/>
      <c r="H100" s="148"/>
      <c r="I100" s="149"/>
      <c r="J100" s="148"/>
      <c r="K100" s="148"/>
    </row>
    <row r="101" spans="1:11" ht="15" customHeight="1" x14ac:dyDescent="0.25">
      <c r="A101" s="11" t="str">
        <f>'Raw Data &amp; Analysis Setup'!A101</f>
        <v>E04</v>
      </c>
      <c r="B101" s="53">
        <f>IF(AND(ISNUMBER('Raw Data &amp; Analysis Setup'!B101),'Raw Data &amp; Analysis Setup'!B101&gt;0),'Raw Data &amp; Analysis Setup'!B101,"")</f>
        <v>18.062000274658203</v>
      </c>
      <c r="C101" s="54" t="s">
        <v>486</v>
      </c>
      <c r="D101" s="54" t="s">
        <v>459</v>
      </c>
      <c r="E101" s="15" t="s">
        <v>130</v>
      </c>
      <c r="F101" s="150">
        <v>100</v>
      </c>
      <c r="G101" s="150" t="s">
        <v>546</v>
      </c>
      <c r="H101" s="148">
        <f t="shared" si="100"/>
        <v>18.049333572387695</v>
      </c>
      <c r="I101" s="149">
        <f t="shared" ref="I101" si="104">IF(SUM(B101:B103)&gt;0,STDEV(B101:B103),0)</f>
        <v>3.5725287091960524E-2</v>
      </c>
      <c r="J101" s="148">
        <f t="shared" ref="J101" si="105">IF(H101&lt;&gt;"",IF(VLOOKUP(D101,$A$2:$H$385,8,FALSE)&gt;0,VLOOKUP(D101,$A$2:$H$385,8,FALSE),""),"")</f>
        <v>18.603333155314129</v>
      </c>
      <c r="K101" s="148">
        <f t="shared" ref="K101" si="106">IF(ISNUMBER(H101),H101-J101,"")</f>
        <v>-0.55399958292643348</v>
      </c>
    </row>
    <row r="102" spans="1:11" ht="15" customHeight="1" x14ac:dyDescent="0.25">
      <c r="A102" s="11" t="str">
        <f>'Raw Data &amp; Analysis Setup'!A102</f>
        <v>E05</v>
      </c>
      <c r="B102" s="53">
        <f>IF(AND(ISNUMBER('Raw Data &amp; Analysis Setup'!B102),'Raw Data &amp; Analysis Setup'!B102&gt;0),'Raw Data &amp; Analysis Setup'!B102,"")</f>
        <v>18.076999664306641</v>
      </c>
      <c r="C102" s="54" t="s">
        <v>486</v>
      </c>
      <c r="D102" s="54" t="s">
        <v>460</v>
      </c>
      <c r="E102" s="15" t="s">
        <v>130</v>
      </c>
      <c r="F102" s="150"/>
      <c r="G102" s="150"/>
      <c r="H102" s="148"/>
      <c r="I102" s="149"/>
      <c r="J102" s="148"/>
      <c r="K102" s="148"/>
    </row>
    <row r="103" spans="1:11" ht="15" customHeight="1" x14ac:dyDescent="0.25">
      <c r="A103" s="11" t="str">
        <f>'Raw Data &amp; Analysis Setup'!A103</f>
        <v>E06</v>
      </c>
      <c r="B103" s="53">
        <f>IF(AND(ISNUMBER('Raw Data &amp; Analysis Setup'!B103),'Raw Data &amp; Analysis Setup'!B103&gt;0),'Raw Data &amp; Analysis Setup'!B103,"")</f>
        <v>18.009000778198242</v>
      </c>
      <c r="C103" s="54" t="s">
        <v>486</v>
      </c>
      <c r="D103" s="54" t="s">
        <v>461</v>
      </c>
      <c r="E103" s="15" t="s">
        <v>130</v>
      </c>
      <c r="F103" s="150"/>
      <c r="G103" s="150"/>
      <c r="H103" s="148"/>
      <c r="I103" s="149"/>
      <c r="J103" s="148"/>
      <c r="K103" s="148"/>
    </row>
    <row r="104" spans="1:11" ht="15" customHeight="1" x14ac:dyDescent="0.25">
      <c r="A104" s="11" t="str">
        <f>'Raw Data &amp; Analysis Setup'!A104</f>
        <v>E07</v>
      </c>
      <c r="B104" s="53">
        <f>IF(AND(ISNUMBER('Raw Data &amp; Analysis Setup'!B104),'Raw Data &amp; Analysis Setup'!B104&gt;0),'Raw Data &amp; Analysis Setup'!B104,"")</f>
        <v>17.840999603271484</v>
      </c>
      <c r="C104" s="54" t="s">
        <v>487</v>
      </c>
      <c r="D104" s="54" t="s">
        <v>459</v>
      </c>
      <c r="E104" s="15" t="s">
        <v>130</v>
      </c>
      <c r="F104" s="150">
        <v>100</v>
      </c>
      <c r="G104" s="150" t="s">
        <v>547</v>
      </c>
      <c r="H104" s="148">
        <f t="shared" si="100"/>
        <v>17.778333028157551</v>
      </c>
      <c r="I104" s="149">
        <f t="shared" ref="I104" si="107">IF(SUM(B104:B106)&gt;0,STDEV(B104:B106),0)</f>
        <v>5.5374341331746062E-2</v>
      </c>
      <c r="J104" s="148">
        <f t="shared" ref="J104" si="108">IF(H104&lt;&gt;"",IF(VLOOKUP(D104,$A$2:$H$385,8,FALSE)&gt;0,VLOOKUP(D104,$A$2:$H$385,8,FALSE),""),"")</f>
        <v>18.603333155314129</v>
      </c>
      <c r="K104" s="148">
        <f t="shared" ref="K104" si="109">IF(ISNUMBER(H104),H104-J104,"")</f>
        <v>-0.82500012715657789</v>
      </c>
    </row>
    <row r="105" spans="1:11" ht="15" customHeight="1" x14ac:dyDescent="0.25">
      <c r="A105" s="11" t="str">
        <f>'Raw Data &amp; Analysis Setup'!A105</f>
        <v>E08</v>
      </c>
      <c r="B105" s="53">
        <f>IF(AND(ISNUMBER('Raw Data &amp; Analysis Setup'!B105),'Raw Data &amp; Analysis Setup'!B105&gt;0),'Raw Data &amp; Analysis Setup'!B105,"")</f>
        <v>17.736000061035156</v>
      </c>
      <c r="C105" s="54" t="s">
        <v>487</v>
      </c>
      <c r="D105" s="54" t="s">
        <v>460</v>
      </c>
      <c r="E105" s="15" t="s">
        <v>130</v>
      </c>
      <c r="F105" s="150"/>
      <c r="G105" s="150"/>
      <c r="H105" s="148"/>
      <c r="I105" s="149"/>
      <c r="J105" s="148"/>
      <c r="K105" s="148"/>
    </row>
    <row r="106" spans="1:11" ht="15" customHeight="1" x14ac:dyDescent="0.25">
      <c r="A106" s="11" t="str">
        <f>'Raw Data &amp; Analysis Setup'!A106</f>
        <v>E09</v>
      </c>
      <c r="B106" s="53">
        <f>IF(AND(ISNUMBER('Raw Data &amp; Analysis Setup'!B106),'Raw Data &amp; Analysis Setup'!B106&gt;0),'Raw Data &amp; Analysis Setup'!B106,"")</f>
        <v>17.757999420166016</v>
      </c>
      <c r="C106" s="54" t="s">
        <v>487</v>
      </c>
      <c r="D106" s="54" t="s">
        <v>461</v>
      </c>
      <c r="E106" s="15" t="s">
        <v>130</v>
      </c>
      <c r="F106" s="150"/>
      <c r="G106" s="150"/>
      <c r="H106" s="148"/>
      <c r="I106" s="149"/>
      <c r="J106" s="148"/>
      <c r="K106" s="148"/>
    </row>
    <row r="107" spans="1:11" ht="15" customHeight="1" x14ac:dyDescent="0.25">
      <c r="A107" s="11" t="str">
        <f>'Raw Data &amp; Analysis Setup'!A107</f>
        <v>E10</v>
      </c>
      <c r="B107" s="53">
        <f>IF(AND(ISNUMBER('Raw Data &amp; Analysis Setup'!B107),'Raw Data &amp; Analysis Setup'!B107&gt;0),'Raw Data &amp; Analysis Setup'!B107,"")</f>
        <v>16.368999481201172</v>
      </c>
      <c r="C107" s="54" t="s">
        <v>488</v>
      </c>
      <c r="D107" s="54" t="s">
        <v>459</v>
      </c>
      <c r="E107" s="15" t="s">
        <v>130</v>
      </c>
      <c r="F107" s="150">
        <v>100</v>
      </c>
      <c r="G107" s="150" t="s">
        <v>548</v>
      </c>
      <c r="H107" s="148">
        <f t="shared" si="100"/>
        <v>16.348666508992512</v>
      </c>
      <c r="I107" s="149">
        <f t="shared" ref="I107" si="110">IF(SUM(B107:B109)&gt;0,STDEV(B107:B109),0)</f>
        <v>1.8770005212945994E-2</v>
      </c>
      <c r="J107" s="148">
        <f t="shared" ref="J107" si="111">IF(H107&lt;&gt;"",IF(VLOOKUP(D107,$A$2:$H$385,8,FALSE)&gt;0,VLOOKUP(D107,$A$2:$H$385,8,FALSE),""),"")</f>
        <v>18.603333155314129</v>
      </c>
      <c r="K107" s="148">
        <f t="shared" ref="K107" si="112">IF(ISNUMBER(H107),H107-J107,"")</f>
        <v>-2.254666646321617</v>
      </c>
    </row>
    <row r="108" spans="1:11" ht="15" customHeight="1" x14ac:dyDescent="0.25">
      <c r="A108" s="11" t="str">
        <f>'Raw Data &amp; Analysis Setup'!A108</f>
        <v>E11</v>
      </c>
      <c r="B108" s="53">
        <f>IF(AND(ISNUMBER('Raw Data &amp; Analysis Setup'!B108),'Raw Data &amp; Analysis Setup'!B108&gt;0),'Raw Data &amp; Analysis Setup'!B108,"")</f>
        <v>16.344999313354492</v>
      </c>
      <c r="C108" s="54" t="s">
        <v>488</v>
      </c>
      <c r="D108" s="54" t="s">
        <v>460</v>
      </c>
      <c r="E108" s="15" t="s">
        <v>130</v>
      </c>
      <c r="F108" s="150"/>
      <c r="G108" s="150"/>
      <c r="H108" s="148"/>
      <c r="I108" s="149"/>
      <c r="J108" s="148"/>
      <c r="K108" s="148"/>
    </row>
    <row r="109" spans="1:11" ht="15" customHeight="1" x14ac:dyDescent="0.25">
      <c r="A109" s="11" t="str">
        <f>'Raw Data &amp; Analysis Setup'!A109</f>
        <v>E12</v>
      </c>
      <c r="B109" s="53">
        <f>IF(AND(ISNUMBER('Raw Data &amp; Analysis Setup'!B109),'Raw Data &amp; Analysis Setup'!B109&gt;0),'Raw Data &amp; Analysis Setup'!B109,"")</f>
        <v>16.332000732421875</v>
      </c>
      <c r="C109" s="54" t="s">
        <v>488</v>
      </c>
      <c r="D109" s="54" t="s">
        <v>461</v>
      </c>
      <c r="E109" s="15" t="s">
        <v>130</v>
      </c>
      <c r="F109" s="150"/>
      <c r="G109" s="150"/>
      <c r="H109" s="148"/>
      <c r="I109" s="149"/>
      <c r="J109" s="148"/>
      <c r="K109" s="148"/>
    </row>
    <row r="110" spans="1:11" ht="15" customHeight="1" x14ac:dyDescent="0.25">
      <c r="A110" s="11" t="str">
        <f>'Raw Data &amp; Analysis Setup'!A110</f>
        <v>E13</v>
      </c>
      <c r="B110" s="53">
        <f>IF(AND(ISNUMBER('Raw Data &amp; Analysis Setup'!B110),'Raw Data &amp; Analysis Setup'!B110&gt;0),'Raw Data &amp; Analysis Setup'!B110,"")</f>
        <v>29.804000854492187</v>
      </c>
      <c r="C110" s="54" t="s">
        <v>115</v>
      </c>
      <c r="D110" s="54" t="s">
        <v>471</v>
      </c>
      <c r="E110" s="15" t="s">
        <v>131</v>
      </c>
      <c r="F110" s="150">
        <v>200</v>
      </c>
      <c r="G110" s="150" t="s">
        <v>163</v>
      </c>
      <c r="H110" s="148">
        <f t="shared" si="100"/>
        <v>29.749666849772137</v>
      </c>
      <c r="I110" s="149">
        <f t="shared" ref="I110" si="113">IF(SUM(B110:B112)&gt;0,STDEV(B110:B112),0)</f>
        <v>0.28146131659251428</v>
      </c>
      <c r="J110" s="148">
        <f t="shared" ref="J110" si="114">IF(H110&lt;&gt;"",IF(VLOOKUP(D110,$A$2:$H$385,8,FALSE)&gt;0,VLOOKUP(D110,$A$2:$H$385,8,FALSE),""),"")</f>
        <v>19.196000417073567</v>
      </c>
      <c r="K110" s="148">
        <f t="shared" ref="K110" si="115">IF(ISNUMBER(H110),H110-J110,"")</f>
        <v>10.55366643269857</v>
      </c>
    </row>
    <row r="111" spans="1:11" ht="15" customHeight="1" x14ac:dyDescent="0.25">
      <c r="A111" s="11" t="str">
        <f>'Raw Data &amp; Analysis Setup'!A111</f>
        <v>E14</v>
      </c>
      <c r="B111" s="53">
        <f>IF(AND(ISNUMBER('Raw Data &amp; Analysis Setup'!B111),'Raw Data &amp; Analysis Setup'!B111&gt;0),'Raw Data &amp; Analysis Setup'!B111,"")</f>
        <v>29.444999694824219</v>
      </c>
      <c r="C111" s="15" t="s">
        <v>115</v>
      </c>
      <c r="D111" s="54" t="s">
        <v>472</v>
      </c>
      <c r="E111" s="15" t="s">
        <v>131</v>
      </c>
      <c r="F111" s="150"/>
      <c r="G111" s="150"/>
      <c r="H111" s="148"/>
      <c r="I111" s="149"/>
      <c r="J111" s="148"/>
      <c r="K111" s="148"/>
    </row>
    <row r="112" spans="1:11" ht="15" customHeight="1" x14ac:dyDescent="0.25">
      <c r="A112" s="11" t="str">
        <f>'Raw Data &amp; Analysis Setup'!A112</f>
        <v>E15</v>
      </c>
      <c r="B112" s="53">
        <f>IF(AND(ISNUMBER('Raw Data &amp; Analysis Setup'!B112),'Raw Data &amp; Analysis Setup'!B112&gt;0),'Raw Data &amp; Analysis Setup'!B112,"")</f>
        <v>30</v>
      </c>
      <c r="C112" s="15" t="s">
        <v>115</v>
      </c>
      <c r="D112" s="54" t="s">
        <v>473</v>
      </c>
      <c r="E112" s="15" t="s">
        <v>131</v>
      </c>
      <c r="F112" s="150"/>
      <c r="G112" s="150"/>
      <c r="H112" s="148"/>
      <c r="I112" s="149"/>
      <c r="J112" s="148"/>
      <c r="K112" s="148"/>
    </row>
    <row r="113" spans="1:11" ht="15" customHeight="1" x14ac:dyDescent="0.25">
      <c r="A113" s="11" t="str">
        <f>'Raw Data &amp; Analysis Setup'!A113</f>
        <v>E16</v>
      </c>
      <c r="B113" s="53">
        <f>IF(AND(ISNUMBER('Raw Data &amp; Analysis Setup'!B113),'Raw Data &amp; Analysis Setup'!B113&gt;0),'Raw Data &amp; Analysis Setup'!B113,"")</f>
        <v>20.367000579833984</v>
      </c>
      <c r="C113" s="54" t="s">
        <v>486</v>
      </c>
      <c r="D113" s="54" t="s">
        <v>471</v>
      </c>
      <c r="E113" s="15" t="s">
        <v>131</v>
      </c>
      <c r="F113" s="150">
        <v>200</v>
      </c>
      <c r="G113" s="150" t="s">
        <v>549</v>
      </c>
      <c r="H113" s="148">
        <f t="shared" si="100"/>
        <v>20.380666732788086</v>
      </c>
      <c r="I113" s="149">
        <f t="shared" ref="I113" si="116">IF(SUM(B113:B115)&gt;0,STDEV(B113:B115),0)</f>
        <v>3.1785582463721027E-2</v>
      </c>
      <c r="J113" s="148">
        <f t="shared" ref="J113" si="117">IF(H113&lt;&gt;"",IF(VLOOKUP(D113,$A$2:$H$385,8,FALSE)&gt;0,VLOOKUP(D113,$A$2:$H$385,8,FALSE),""),"")</f>
        <v>19.196000417073567</v>
      </c>
      <c r="K113" s="148">
        <f t="shared" ref="K113" si="118">IF(ISNUMBER(H113),H113-J113,"")</f>
        <v>1.1846663157145194</v>
      </c>
    </row>
    <row r="114" spans="1:11" ht="15" customHeight="1" x14ac:dyDescent="0.25">
      <c r="A114" s="11" t="str">
        <f>'Raw Data &amp; Analysis Setup'!A114</f>
        <v>E17</v>
      </c>
      <c r="B114" s="53">
        <f>IF(AND(ISNUMBER('Raw Data &amp; Analysis Setup'!B114),'Raw Data &amp; Analysis Setup'!B114&gt;0),'Raw Data &amp; Analysis Setup'!B114,"")</f>
        <v>20.416999816894531</v>
      </c>
      <c r="C114" s="54" t="s">
        <v>486</v>
      </c>
      <c r="D114" s="54" t="s">
        <v>472</v>
      </c>
      <c r="E114" s="15" t="s">
        <v>131</v>
      </c>
      <c r="F114" s="150"/>
      <c r="G114" s="150"/>
      <c r="H114" s="148"/>
      <c r="I114" s="149"/>
      <c r="J114" s="148"/>
      <c r="K114" s="148"/>
    </row>
    <row r="115" spans="1:11" ht="15" customHeight="1" x14ac:dyDescent="0.25">
      <c r="A115" s="11" t="str">
        <f>'Raw Data &amp; Analysis Setup'!A115</f>
        <v>E18</v>
      </c>
      <c r="B115" s="53">
        <f>IF(AND(ISNUMBER('Raw Data &amp; Analysis Setup'!B115),'Raw Data &amp; Analysis Setup'!B115&gt;0),'Raw Data &amp; Analysis Setup'!B115,"")</f>
        <v>20.357999801635742</v>
      </c>
      <c r="C115" s="54" t="s">
        <v>486</v>
      </c>
      <c r="D115" s="54" t="s">
        <v>473</v>
      </c>
      <c r="E115" s="15" t="s">
        <v>131</v>
      </c>
      <c r="F115" s="150"/>
      <c r="G115" s="150"/>
      <c r="H115" s="148"/>
      <c r="I115" s="149"/>
      <c r="J115" s="148"/>
      <c r="K115" s="148"/>
    </row>
    <row r="116" spans="1:11" ht="15" customHeight="1" x14ac:dyDescent="0.25">
      <c r="A116" s="11" t="str">
        <f>'Raw Data &amp; Analysis Setup'!A116</f>
        <v>E19</v>
      </c>
      <c r="B116" s="53">
        <f>IF(AND(ISNUMBER('Raw Data &amp; Analysis Setup'!B116),'Raw Data &amp; Analysis Setup'!B116&gt;0),'Raw Data &amp; Analysis Setup'!B116,"")</f>
        <v>19.566999435424805</v>
      </c>
      <c r="C116" s="54" t="s">
        <v>487</v>
      </c>
      <c r="D116" s="54" t="s">
        <v>471</v>
      </c>
      <c r="E116" s="15" t="s">
        <v>131</v>
      </c>
      <c r="F116" s="150">
        <v>200</v>
      </c>
      <c r="G116" s="150" t="s">
        <v>550</v>
      </c>
      <c r="H116" s="148">
        <f t="shared" si="100"/>
        <v>19.555333455403645</v>
      </c>
      <c r="I116" s="149">
        <f t="shared" ref="I116" si="119">IF(SUM(B116:B118)&gt;0,STDEV(B116:B118),0)</f>
        <v>1.5307826916144145E-2</v>
      </c>
      <c r="J116" s="148">
        <f t="shared" ref="J116" si="120">IF(H116&lt;&gt;"",IF(VLOOKUP(D116,$A$2:$H$385,8,FALSE)&gt;0,VLOOKUP(D116,$A$2:$H$385,8,FALSE),""),"")</f>
        <v>19.196000417073567</v>
      </c>
      <c r="K116" s="148">
        <f t="shared" ref="K116" si="121">IF(ISNUMBER(H116),H116-J116,"")</f>
        <v>0.35933303833007813</v>
      </c>
    </row>
    <row r="117" spans="1:11" ht="15" customHeight="1" x14ac:dyDescent="0.25">
      <c r="A117" s="11" t="str">
        <f>'Raw Data &amp; Analysis Setup'!A117</f>
        <v>E20</v>
      </c>
      <c r="B117" s="53">
        <f>IF(AND(ISNUMBER('Raw Data &amp; Analysis Setup'!B117),'Raw Data &amp; Analysis Setup'!B117&gt;0),'Raw Data &amp; Analysis Setup'!B117,"")</f>
        <v>19.561000823974609</v>
      </c>
      <c r="C117" s="54" t="s">
        <v>487</v>
      </c>
      <c r="D117" s="54" t="s">
        <v>472</v>
      </c>
      <c r="E117" s="15" t="s">
        <v>131</v>
      </c>
      <c r="F117" s="150"/>
      <c r="G117" s="150"/>
      <c r="H117" s="148"/>
      <c r="I117" s="149"/>
      <c r="J117" s="148"/>
      <c r="K117" s="148"/>
    </row>
    <row r="118" spans="1:11" ht="15" customHeight="1" x14ac:dyDescent="0.25">
      <c r="A118" s="11" t="str">
        <f>'Raw Data &amp; Analysis Setup'!A118</f>
        <v>E21</v>
      </c>
      <c r="B118" s="53">
        <f>IF(AND(ISNUMBER('Raw Data &amp; Analysis Setup'!B118),'Raw Data &amp; Analysis Setup'!B118&gt;0),'Raw Data &amp; Analysis Setup'!B118,"")</f>
        <v>19.538000106811523</v>
      </c>
      <c r="C118" s="54" t="s">
        <v>487</v>
      </c>
      <c r="D118" s="54" t="s">
        <v>473</v>
      </c>
      <c r="E118" s="15" t="s">
        <v>131</v>
      </c>
      <c r="F118" s="150"/>
      <c r="G118" s="150"/>
      <c r="H118" s="148"/>
      <c r="I118" s="149"/>
      <c r="J118" s="148"/>
      <c r="K118" s="148"/>
    </row>
    <row r="119" spans="1:11" ht="15" customHeight="1" x14ac:dyDescent="0.25">
      <c r="A119" s="11" t="str">
        <f>'Raw Data &amp; Analysis Setup'!A119</f>
        <v>E22</v>
      </c>
      <c r="B119" s="53">
        <f>IF(AND(ISNUMBER('Raw Data &amp; Analysis Setup'!B119),'Raw Data &amp; Analysis Setup'!B119&gt;0),'Raw Data &amp; Analysis Setup'!B119,"")</f>
        <v>17.655000686645508</v>
      </c>
      <c r="C119" s="54" t="s">
        <v>488</v>
      </c>
      <c r="D119" s="54" t="s">
        <v>471</v>
      </c>
      <c r="E119" s="15" t="s">
        <v>131</v>
      </c>
      <c r="F119" s="150">
        <v>200</v>
      </c>
      <c r="G119" s="150" t="s">
        <v>551</v>
      </c>
      <c r="H119" s="148">
        <f t="shared" si="100"/>
        <v>17.640000025431316</v>
      </c>
      <c r="I119" s="149">
        <f t="shared" ref="I119" si="122">IF(SUM(B119:B121)&gt;0,STDEV(B119:B121),0)</f>
        <v>1.4526460392503354E-2</v>
      </c>
      <c r="J119" s="148">
        <f t="shared" ref="J119" si="123">IF(H119&lt;&gt;"",IF(VLOOKUP(D119,$A$2:$H$385,8,FALSE)&gt;0,VLOOKUP(D119,$A$2:$H$385,8,FALSE),""),"")</f>
        <v>19.196000417073567</v>
      </c>
      <c r="K119" s="148">
        <f t="shared" ref="K119" si="124">IF(ISNUMBER(H119),H119-J119,"")</f>
        <v>-1.5560003916422502</v>
      </c>
    </row>
    <row r="120" spans="1:11" ht="15" customHeight="1" x14ac:dyDescent="0.25">
      <c r="A120" s="11" t="str">
        <f>'Raw Data &amp; Analysis Setup'!A120</f>
        <v>E23</v>
      </c>
      <c r="B120" s="53">
        <f>IF(AND(ISNUMBER('Raw Data &amp; Analysis Setup'!B120),'Raw Data &amp; Analysis Setup'!B120&gt;0),'Raw Data &amp; Analysis Setup'!B120,"")</f>
        <v>17.625999450683594</v>
      </c>
      <c r="C120" s="54" t="s">
        <v>488</v>
      </c>
      <c r="D120" s="54" t="s">
        <v>472</v>
      </c>
      <c r="E120" s="15" t="s">
        <v>131</v>
      </c>
      <c r="F120" s="150"/>
      <c r="G120" s="150"/>
      <c r="H120" s="148"/>
      <c r="I120" s="149"/>
      <c r="J120" s="148"/>
      <c r="K120" s="148"/>
    </row>
    <row r="121" spans="1:11" ht="15" customHeight="1" x14ac:dyDescent="0.25">
      <c r="A121" s="11" t="str">
        <f>'Raw Data &amp; Analysis Setup'!A121</f>
        <v>E24</v>
      </c>
      <c r="B121" s="53">
        <f>IF(AND(ISNUMBER('Raw Data &amp; Analysis Setup'!B121),'Raw Data &amp; Analysis Setup'!B121&gt;0),'Raw Data &amp; Analysis Setup'!B121,"")</f>
        <v>17.638999938964844</v>
      </c>
      <c r="C121" s="54" t="s">
        <v>488</v>
      </c>
      <c r="D121" s="54" t="s">
        <v>473</v>
      </c>
      <c r="E121" s="15" t="s">
        <v>131</v>
      </c>
      <c r="F121" s="150"/>
      <c r="G121" s="150"/>
      <c r="H121" s="148"/>
      <c r="I121" s="149"/>
      <c r="J121" s="148"/>
      <c r="K121" s="148"/>
    </row>
    <row r="122" spans="1:11" ht="15" customHeight="1" x14ac:dyDescent="0.25">
      <c r="A122" s="11" t="str">
        <f>'Raw Data &amp; Analysis Setup'!A122</f>
        <v>F01</v>
      </c>
      <c r="B122" s="53">
        <f>IF(AND(ISNUMBER('Raw Data &amp; Analysis Setup'!B122),'Raw Data &amp; Analysis Setup'!B122&gt;0),'Raw Data &amp; Analysis Setup'!B122,"")</f>
        <v>18.062000274658203</v>
      </c>
      <c r="C122" s="54" t="s">
        <v>116</v>
      </c>
      <c r="D122" s="54" t="s">
        <v>459</v>
      </c>
      <c r="E122" s="15" t="s">
        <v>130</v>
      </c>
      <c r="F122" s="150">
        <v>100</v>
      </c>
      <c r="G122" s="150" t="s">
        <v>165</v>
      </c>
      <c r="H122" s="148">
        <f t="shared" si="100"/>
        <v>18.049333572387695</v>
      </c>
      <c r="I122" s="149">
        <f t="shared" ref="I122" si="125">IF(SUM(B122:B124)&gt;0,STDEV(B122:B124),0)</f>
        <v>3.5725287091960524E-2</v>
      </c>
      <c r="J122" s="148">
        <f t="shared" ref="J122" si="126">IF(H122&lt;&gt;"",IF(VLOOKUP(D122,$A$2:$H$385,8,FALSE)&gt;0,VLOOKUP(D122,$A$2:$H$385,8,FALSE),""),"")</f>
        <v>18.603333155314129</v>
      </c>
      <c r="K122" s="148">
        <f t="shared" ref="K122" si="127">IF(ISNUMBER(H122),H122-J122,"")</f>
        <v>-0.55399958292643348</v>
      </c>
    </row>
    <row r="123" spans="1:11" ht="15" customHeight="1" x14ac:dyDescent="0.25">
      <c r="A123" s="11" t="str">
        <f>'Raw Data &amp; Analysis Setup'!A123</f>
        <v>F02</v>
      </c>
      <c r="B123" s="53">
        <f>IF(AND(ISNUMBER('Raw Data &amp; Analysis Setup'!B123),'Raw Data &amp; Analysis Setup'!B123&gt;0),'Raw Data &amp; Analysis Setup'!B123,"")</f>
        <v>18.076999664306641</v>
      </c>
      <c r="C123" s="54" t="s">
        <v>116</v>
      </c>
      <c r="D123" s="54" t="s">
        <v>460</v>
      </c>
      <c r="E123" s="15" t="s">
        <v>130</v>
      </c>
      <c r="F123" s="150"/>
      <c r="G123" s="150"/>
      <c r="H123" s="148"/>
      <c r="I123" s="149"/>
      <c r="J123" s="148"/>
      <c r="K123" s="148"/>
    </row>
    <row r="124" spans="1:11" ht="15" customHeight="1" x14ac:dyDescent="0.25">
      <c r="A124" s="11" t="str">
        <f>'Raw Data &amp; Analysis Setup'!A124</f>
        <v>F03</v>
      </c>
      <c r="B124" s="53">
        <f>IF(AND(ISNUMBER('Raw Data &amp; Analysis Setup'!B124),'Raw Data &amp; Analysis Setup'!B124&gt;0),'Raw Data &amp; Analysis Setup'!B124,"")</f>
        <v>18.009000778198242</v>
      </c>
      <c r="C124" s="54" t="s">
        <v>116</v>
      </c>
      <c r="D124" s="54" t="s">
        <v>461</v>
      </c>
      <c r="E124" s="15" t="s">
        <v>130</v>
      </c>
      <c r="F124" s="150"/>
      <c r="G124" s="150"/>
      <c r="H124" s="148"/>
      <c r="I124" s="149"/>
      <c r="J124" s="148"/>
      <c r="K124" s="148"/>
    </row>
    <row r="125" spans="1:11" ht="15" customHeight="1" x14ac:dyDescent="0.25">
      <c r="A125" s="11" t="str">
        <f>'Raw Data &amp; Analysis Setup'!A125</f>
        <v>F04</v>
      </c>
      <c r="B125" s="53">
        <f>IF(AND(ISNUMBER('Raw Data &amp; Analysis Setup'!B125),'Raw Data &amp; Analysis Setup'!B125&gt;0),'Raw Data &amp; Analysis Setup'!B125,"")</f>
        <v>17.840999603271484</v>
      </c>
      <c r="C125" s="54" t="s">
        <v>489</v>
      </c>
      <c r="D125" s="54" t="s">
        <v>459</v>
      </c>
      <c r="E125" s="15" t="s">
        <v>130</v>
      </c>
      <c r="F125" s="150">
        <v>100</v>
      </c>
      <c r="G125" s="150" t="s">
        <v>552</v>
      </c>
      <c r="H125" s="148">
        <f t="shared" si="100"/>
        <v>17.778333028157551</v>
      </c>
      <c r="I125" s="149">
        <f t="shared" ref="I125" si="128">IF(SUM(B125:B127)&gt;0,STDEV(B125:B127),0)</f>
        <v>5.5374341331746062E-2</v>
      </c>
      <c r="J125" s="148">
        <f t="shared" ref="J125" si="129">IF(H125&lt;&gt;"",IF(VLOOKUP(D125,$A$2:$H$385,8,FALSE)&gt;0,VLOOKUP(D125,$A$2:$H$385,8,FALSE),""),"")</f>
        <v>18.603333155314129</v>
      </c>
      <c r="K125" s="148">
        <f t="shared" ref="K125" si="130">IF(ISNUMBER(H125),H125-J125,"")</f>
        <v>-0.82500012715657789</v>
      </c>
    </row>
    <row r="126" spans="1:11" ht="15" customHeight="1" x14ac:dyDescent="0.25">
      <c r="A126" s="11" t="str">
        <f>'Raw Data &amp; Analysis Setup'!A126</f>
        <v>F05</v>
      </c>
      <c r="B126" s="53">
        <f>IF(AND(ISNUMBER('Raw Data &amp; Analysis Setup'!B126),'Raw Data &amp; Analysis Setup'!B126&gt;0),'Raw Data &amp; Analysis Setup'!B126,"")</f>
        <v>17.736000061035156</v>
      </c>
      <c r="C126" s="54" t="s">
        <v>489</v>
      </c>
      <c r="D126" s="54" t="s">
        <v>460</v>
      </c>
      <c r="E126" s="15" t="s">
        <v>130</v>
      </c>
      <c r="F126" s="150"/>
      <c r="G126" s="150"/>
      <c r="H126" s="148"/>
      <c r="I126" s="149"/>
      <c r="J126" s="148"/>
      <c r="K126" s="148"/>
    </row>
    <row r="127" spans="1:11" ht="15" customHeight="1" x14ac:dyDescent="0.25">
      <c r="A127" s="11" t="str">
        <f>'Raw Data &amp; Analysis Setup'!A127</f>
        <v>F06</v>
      </c>
      <c r="B127" s="53">
        <f>IF(AND(ISNUMBER('Raw Data &amp; Analysis Setup'!B127),'Raw Data &amp; Analysis Setup'!B127&gt;0),'Raw Data &amp; Analysis Setup'!B127,"")</f>
        <v>17.757999420166016</v>
      </c>
      <c r="C127" s="54" t="s">
        <v>489</v>
      </c>
      <c r="D127" s="54" t="s">
        <v>461</v>
      </c>
      <c r="E127" s="15" t="s">
        <v>130</v>
      </c>
      <c r="F127" s="150"/>
      <c r="G127" s="150"/>
      <c r="H127" s="148"/>
      <c r="I127" s="149"/>
      <c r="J127" s="148"/>
      <c r="K127" s="148"/>
    </row>
    <row r="128" spans="1:11" ht="15" customHeight="1" x14ac:dyDescent="0.25">
      <c r="A128" s="11" t="str">
        <f>'Raw Data &amp; Analysis Setup'!A128</f>
        <v>F07</v>
      </c>
      <c r="B128" s="53">
        <f>IF(AND(ISNUMBER('Raw Data &amp; Analysis Setup'!B128),'Raw Data &amp; Analysis Setup'!B128&gt;0),'Raw Data &amp; Analysis Setup'!B128,"")</f>
        <v>16.368999481201172</v>
      </c>
      <c r="C128" s="54" t="s">
        <v>490</v>
      </c>
      <c r="D128" s="54" t="s">
        <v>459</v>
      </c>
      <c r="E128" s="15" t="s">
        <v>130</v>
      </c>
      <c r="F128" s="150">
        <v>100</v>
      </c>
      <c r="G128" s="150" t="s">
        <v>553</v>
      </c>
      <c r="H128" s="148">
        <f t="shared" si="100"/>
        <v>16.348666508992512</v>
      </c>
      <c r="I128" s="149">
        <f t="shared" ref="I128" si="131">IF(SUM(B128:B130)&gt;0,STDEV(B128:B130),0)</f>
        <v>1.8770005212945994E-2</v>
      </c>
      <c r="J128" s="148">
        <f t="shared" ref="J128" si="132">IF(H128&lt;&gt;"",IF(VLOOKUP(D128,$A$2:$H$385,8,FALSE)&gt;0,VLOOKUP(D128,$A$2:$H$385,8,FALSE),""),"")</f>
        <v>18.603333155314129</v>
      </c>
      <c r="K128" s="148">
        <f t="shared" ref="K128" si="133">IF(ISNUMBER(H128),H128-J128,"")</f>
        <v>-2.254666646321617</v>
      </c>
    </row>
    <row r="129" spans="1:11" ht="15" customHeight="1" x14ac:dyDescent="0.25">
      <c r="A129" s="11" t="str">
        <f>'Raw Data &amp; Analysis Setup'!A129</f>
        <v>F08</v>
      </c>
      <c r="B129" s="53">
        <f>IF(AND(ISNUMBER('Raw Data &amp; Analysis Setup'!B129),'Raw Data &amp; Analysis Setup'!B129&gt;0),'Raw Data &amp; Analysis Setup'!B129,"")</f>
        <v>16.344999313354492</v>
      </c>
      <c r="C129" s="54" t="s">
        <v>490</v>
      </c>
      <c r="D129" s="54" t="s">
        <v>460</v>
      </c>
      <c r="E129" s="15" t="s">
        <v>130</v>
      </c>
      <c r="F129" s="150"/>
      <c r="G129" s="150"/>
      <c r="H129" s="148"/>
      <c r="I129" s="149"/>
      <c r="J129" s="148"/>
      <c r="K129" s="148"/>
    </row>
    <row r="130" spans="1:11" ht="15" customHeight="1" x14ac:dyDescent="0.25">
      <c r="A130" s="11" t="str">
        <f>'Raw Data &amp; Analysis Setup'!A130</f>
        <v>F09</v>
      </c>
      <c r="B130" s="53">
        <f>IF(AND(ISNUMBER('Raw Data &amp; Analysis Setup'!B130),'Raw Data &amp; Analysis Setup'!B130&gt;0),'Raw Data &amp; Analysis Setup'!B130,"")</f>
        <v>16.332000732421875</v>
      </c>
      <c r="C130" s="54" t="s">
        <v>490</v>
      </c>
      <c r="D130" s="54" t="s">
        <v>461</v>
      </c>
      <c r="E130" s="15" t="s">
        <v>130</v>
      </c>
      <c r="F130" s="150"/>
      <c r="G130" s="150"/>
      <c r="H130" s="148"/>
      <c r="I130" s="149"/>
      <c r="J130" s="148"/>
      <c r="K130" s="148"/>
    </row>
    <row r="131" spans="1:11" ht="15" customHeight="1" x14ac:dyDescent="0.25">
      <c r="A131" s="11" t="str">
        <f>'Raw Data &amp; Analysis Setup'!A131</f>
        <v>F10</v>
      </c>
      <c r="B131" s="53">
        <f>IF(AND(ISNUMBER('Raw Data &amp; Analysis Setup'!B131),'Raw Data &amp; Analysis Setup'!B131&gt;0),'Raw Data &amp; Analysis Setup'!B131,"")</f>
        <v>19.643999099731445</v>
      </c>
      <c r="C131" s="54" t="s">
        <v>491</v>
      </c>
      <c r="D131" s="54" t="s">
        <v>459</v>
      </c>
      <c r="E131" s="15" t="s">
        <v>130</v>
      </c>
      <c r="F131" s="150">
        <v>100</v>
      </c>
      <c r="G131" s="150" t="s">
        <v>554</v>
      </c>
      <c r="H131" s="148">
        <f t="shared" si="100"/>
        <v>19.644333521525066</v>
      </c>
      <c r="I131" s="149">
        <f t="shared" ref="I131" si="134">IF(SUM(B131:B133)&gt;0,STDEV(B131:B133),0)</f>
        <v>1.3503319825877498E-2</v>
      </c>
      <c r="J131" s="148">
        <f t="shared" ref="J131" si="135">IF(H131&lt;&gt;"",IF(VLOOKUP(D131,$A$2:$H$385,8,FALSE)&gt;0,VLOOKUP(D131,$A$2:$H$385,8,FALSE),""),"")</f>
        <v>18.603333155314129</v>
      </c>
      <c r="K131" s="148">
        <f t="shared" ref="K131" si="136">IF(ISNUMBER(H131),H131-J131,"")</f>
        <v>1.0410003662109375</v>
      </c>
    </row>
    <row r="132" spans="1:11" ht="15" customHeight="1" x14ac:dyDescent="0.25">
      <c r="A132" s="11" t="str">
        <f>'Raw Data &amp; Analysis Setup'!A132</f>
        <v>F11</v>
      </c>
      <c r="B132" s="53">
        <f>IF(AND(ISNUMBER('Raw Data &amp; Analysis Setup'!B132),'Raw Data &amp; Analysis Setup'!B132&gt;0),'Raw Data &amp; Analysis Setup'!B132,"")</f>
        <v>19.631000518798828</v>
      </c>
      <c r="C132" s="54" t="s">
        <v>491</v>
      </c>
      <c r="D132" s="54" t="s">
        <v>460</v>
      </c>
      <c r="E132" s="15" t="s">
        <v>130</v>
      </c>
      <c r="F132" s="150"/>
      <c r="G132" s="150"/>
      <c r="H132" s="148"/>
      <c r="I132" s="149"/>
      <c r="J132" s="148"/>
      <c r="K132" s="148"/>
    </row>
    <row r="133" spans="1:11" ht="15" customHeight="1" x14ac:dyDescent="0.25">
      <c r="A133" s="11" t="str">
        <f>'Raw Data &amp; Analysis Setup'!A133</f>
        <v>F12</v>
      </c>
      <c r="B133" s="53">
        <f>IF(AND(ISNUMBER('Raw Data &amp; Analysis Setup'!B133),'Raw Data &amp; Analysis Setup'!B133&gt;0),'Raw Data &amp; Analysis Setup'!B133,"")</f>
        <v>19.658000946044922</v>
      </c>
      <c r="C133" s="54" t="s">
        <v>491</v>
      </c>
      <c r="D133" s="54" t="s">
        <v>461</v>
      </c>
      <c r="E133" s="15" t="s">
        <v>130</v>
      </c>
      <c r="F133" s="150"/>
      <c r="G133" s="150"/>
      <c r="H133" s="148"/>
      <c r="I133" s="149"/>
      <c r="J133" s="148"/>
      <c r="K133" s="148"/>
    </row>
    <row r="134" spans="1:11" ht="15" customHeight="1" x14ac:dyDescent="0.25">
      <c r="A134" s="11" t="str">
        <f>'Raw Data &amp; Analysis Setup'!A134</f>
        <v>F13</v>
      </c>
      <c r="B134" s="53">
        <f>IF(AND(ISNUMBER('Raw Data &amp; Analysis Setup'!B134),'Raw Data &amp; Analysis Setup'!B134&gt;0),'Raw Data &amp; Analysis Setup'!B134,"")</f>
        <v>20.367000579833984</v>
      </c>
      <c r="C134" s="54" t="s">
        <v>116</v>
      </c>
      <c r="D134" s="54" t="s">
        <v>471</v>
      </c>
      <c r="E134" s="15" t="s">
        <v>131</v>
      </c>
      <c r="F134" s="150">
        <v>200</v>
      </c>
      <c r="G134" s="150" t="s">
        <v>167</v>
      </c>
      <c r="H134" s="148">
        <f t="shared" si="100"/>
        <v>20.380666732788086</v>
      </c>
      <c r="I134" s="149">
        <f t="shared" ref="I134" si="137">IF(SUM(B134:B136)&gt;0,STDEV(B134:B136),0)</f>
        <v>3.1785582463721027E-2</v>
      </c>
      <c r="J134" s="148">
        <f t="shared" ref="J134" si="138">IF(H134&lt;&gt;"",IF(VLOOKUP(D134,$A$2:$H$385,8,FALSE)&gt;0,VLOOKUP(D134,$A$2:$H$385,8,FALSE),""),"")</f>
        <v>19.196000417073567</v>
      </c>
      <c r="K134" s="148">
        <f t="shared" ref="K134" si="139">IF(ISNUMBER(H134),H134-J134,"")</f>
        <v>1.1846663157145194</v>
      </c>
    </row>
    <row r="135" spans="1:11" ht="15" customHeight="1" x14ac:dyDescent="0.25">
      <c r="A135" s="11" t="str">
        <f>'Raw Data &amp; Analysis Setup'!A135</f>
        <v>F14</v>
      </c>
      <c r="B135" s="53">
        <f>IF(AND(ISNUMBER('Raw Data &amp; Analysis Setup'!B135),'Raw Data &amp; Analysis Setup'!B135&gt;0),'Raw Data &amp; Analysis Setup'!B135,"")</f>
        <v>20.416999816894531</v>
      </c>
      <c r="C135" s="54" t="s">
        <v>116</v>
      </c>
      <c r="D135" s="54" t="s">
        <v>472</v>
      </c>
      <c r="E135" s="15" t="s">
        <v>131</v>
      </c>
      <c r="F135" s="150"/>
      <c r="G135" s="150"/>
      <c r="H135" s="148"/>
      <c r="I135" s="149"/>
      <c r="J135" s="148"/>
      <c r="K135" s="148"/>
    </row>
    <row r="136" spans="1:11" ht="15" customHeight="1" x14ac:dyDescent="0.25">
      <c r="A136" s="11" t="str">
        <f>'Raw Data &amp; Analysis Setup'!A136</f>
        <v>F15</v>
      </c>
      <c r="B136" s="53">
        <f>IF(AND(ISNUMBER('Raw Data &amp; Analysis Setup'!B136),'Raw Data &amp; Analysis Setup'!B136&gt;0),'Raw Data &amp; Analysis Setup'!B136,"")</f>
        <v>20.357999801635742</v>
      </c>
      <c r="C136" s="54" t="s">
        <v>116</v>
      </c>
      <c r="D136" s="54" t="s">
        <v>473</v>
      </c>
      <c r="E136" s="15" t="s">
        <v>131</v>
      </c>
      <c r="F136" s="150"/>
      <c r="G136" s="150"/>
      <c r="H136" s="148"/>
      <c r="I136" s="149"/>
      <c r="J136" s="148"/>
      <c r="K136" s="148"/>
    </row>
    <row r="137" spans="1:11" ht="15" customHeight="1" x14ac:dyDescent="0.25">
      <c r="A137" s="11" t="str">
        <f>'Raw Data &amp; Analysis Setup'!A137</f>
        <v>F16</v>
      </c>
      <c r="B137" s="53">
        <f>IF(AND(ISNUMBER('Raw Data &amp; Analysis Setup'!B137),'Raw Data &amp; Analysis Setup'!B137&gt;0),'Raw Data &amp; Analysis Setup'!B137,"")</f>
        <v>19.566999435424805</v>
      </c>
      <c r="C137" s="54" t="s">
        <v>489</v>
      </c>
      <c r="D137" s="54" t="s">
        <v>471</v>
      </c>
      <c r="E137" s="15" t="s">
        <v>131</v>
      </c>
      <c r="F137" s="150">
        <v>200</v>
      </c>
      <c r="G137" s="150" t="s">
        <v>555</v>
      </c>
      <c r="H137" s="148">
        <f t="shared" si="100"/>
        <v>19.555333455403645</v>
      </c>
      <c r="I137" s="149">
        <f t="shared" ref="I137" si="140">IF(SUM(B137:B139)&gt;0,STDEV(B137:B139),0)</f>
        <v>1.5307826916144145E-2</v>
      </c>
      <c r="J137" s="148">
        <f t="shared" ref="J137" si="141">IF(H137&lt;&gt;"",IF(VLOOKUP(D137,$A$2:$H$385,8,FALSE)&gt;0,VLOOKUP(D137,$A$2:$H$385,8,FALSE),""),"")</f>
        <v>19.196000417073567</v>
      </c>
      <c r="K137" s="148">
        <f t="shared" ref="K137" si="142">IF(ISNUMBER(H137),H137-J137,"")</f>
        <v>0.35933303833007813</v>
      </c>
    </row>
    <row r="138" spans="1:11" ht="15" customHeight="1" x14ac:dyDescent="0.25">
      <c r="A138" s="11" t="str">
        <f>'Raw Data &amp; Analysis Setup'!A138</f>
        <v>F17</v>
      </c>
      <c r="B138" s="53">
        <f>IF(AND(ISNUMBER('Raw Data &amp; Analysis Setup'!B138),'Raw Data &amp; Analysis Setup'!B138&gt;0),'Raw Data &amp; Analysis Setup'!B138,"")</f>
        <v>19.561000823974609</v>
      </c>
      <c r="C138" s="54" t="s">
        <v>489</v>
      </c>
      <c r="D138" s="54" t="s">
        <v>472</v>
      </c>
      <c r="E138" s="15" t="s">
        <v>131</v>
      </c>
      <c r="F138" s="150"/>
      <c r="G138" s="150"/>
      <c r="H138" s="148"/>
      <c r="I138" s="149"/>
      <c r="J138" s="148"/>
      <c r="K138" s="148"/>
    </row>
    <row r="139" spans="1:11" ht="15" customHeight="1" x14ac:dyDescent="0.25">
      <c r="A139" s="11" t="str">
        <f>'Raw Data &amp; Analysis Setup'!A139</f>
        <v>F18</v>
      </c>
      <c r="B139" s="53">
        <f>IF(AND(ISNUMBER('Raw Data &amp; Analysis Setup'!B139),'Raw Data &amp; Analysis Setup'!B139&gt;0),'Raw Data &amp; Analysis Setup'!B139,"")</f>
        <v>19.538000106811523</v>
      </c>
      <c r="C139" s="54" t="s">
        <v>489</v>
      </c>
      <c r="D139" s="54" t="s">
        <v>473</v>
      </c>
      <c r="E139" s="15" t="s">
        <v>131</v>
      </c>
      <c r="F139" s="150"/>
      <c r="G139" s="150"/>
      <c r="H139" s="148"/>
      <c r="I139" s="149"/>
      <c r="J139" s="148"/>
      <c r="K139" s="148"/>
    </row>
    <row r="140" spans="1:11" ht="15" customHeight="1" x14ac:dyDescent="0.25">
      <c r="A140" s="11" t="str">
        <f>'Raw Data &amp; Analysis Setup'!A140</f>
        <v>F19</v>
      </c>
      <c r="B140" s="53">
        <f>IF(AND(ISNUMBER('Raw Data &amp; Analysis Setup'!B140),'Raw Data &amp; Analysis Setup'!B140&gt;0),'Raw Data &amp; Analysis Setup'!B140,"")</f>
        <v>17.655000686645508</v>
      </c>
      <c r="C140" s="54" t="s">
        <v>490</v>
      </c>
      <c r="D140" s="54" t="s">
        <v>471</v>
      </c>
      <c r="E140" s="15" t="s">
        <v>131</v>
      </c>
      <c r="F140" s="150">
        <v>200</v>
      </c>
      <c r="G140" s="150" t="s">
        <v>556</v>
      </c>
      <c r="H140" s="148">
        <f t="shared" si="100"/>
        <v>17.640000025431316</v>
      </c>
      <c r="I140" s="149">
        <f t="shared" ref="I140" si="143">IF(SUM(B140:B142)&gt;0,STDEV(B140:B142),0)</f>
        <v>1.4526460392503354E-2</v>
      </c>
      <c r="J140" s="148">
        <f t="shared" ref="J140" si="144">IF(H140&lt;&gt;"",IF(VLOOKUP(D140,$A$2:$H$385,8,FALSE)&gt;0,VLOOKUP(D140,$A$2:$H$385,8,FALSE),""),"")</f>
        <v>19.196000417073567</v>
      </c>
      <c r="K140" s="148">
        <f t="shared" ref="K140" si="145">IF(ISNUMBER(H140),H140-J140,"")</f>
        <v>-1.5560003916422502</v>
      </c>
    </row>
    <row r="141" spans="1:11" ht="15" customHeight="1" x14ac:dyDescent="0.25">
      <c r="A141" s="11" t="str">
        <f>'Raw Data &amp; Analysis Setup'!A141</f>
        <v>F20</v>
      </c>
      <c r="B141" s="53">
        <f>IF(AND(ISNUMBER('Raw Data &amp; Analysis Setup'!B141),'Raw Data &amp; Analysis Setup'!B141&gt;0),'Raw Data &amp; Analysis Setup'!B141,"")</f>
        <v>17.625999450683594</v>
      </c>
      <c r="C141" s="54" t="s">
        <v>490</v>
      </c>
      <c r="D141" s="54" t="s">
        <v>472</v>
      </c>
      <c r="E141" s="15" t="s">
        <v>131</v>
      </c>
      <c r="F141" s="150"/>
      <c r="G141" s="150"/>
      <c r="H141" s="148"/>
      <c r="I141" s="149"/>
      <c r="J141" s="148"/>
      <c r="K141" s="148"/>
    </row>
    <row r="142" spans="1:11" ht="15" customHeight="1" x14ac:dyDescent="0.25">
      <c r="A142" s="11" t="str">
        <f>'Raw Data &amp; Analysis Setup'!A142</f>
        <v>F21</v>
      </c>
      <c r="B142" s="53">
        <f>IF(AND(ISNUMBER('Raw Data &amp; Analysis Setup'!B142),'Raw Data &amp; Analysis Setup'!B142&gt;0),'Raw Data &amp; Analysis Setup'!B142,"")</f>
        <v>17.638999938964844</v>
      </c>
      <c r="C142" s="54" t="s">
        <v>490</v>
      </c>
      <c r="D142" s="54" t="s">
        <v>473</v>
      </c>
      <c r="E142" s="15" t="s">
        <v>131</v>
      </c>
      <c r="F142" s="150"/>
      <c r="G142" s="150"/>
      <c r="H142" s="148"/>
      <c r="I142" s="149"/>
      <c r="J142" s="148"/>
      <c r="K142" s="148"/>
    </row>
    <row r="143" spans="1:11" ht="15" customHeight="1" x14ac:dyDescent="0.25">
      <c r="A143" s="11" t="str">
        <f>'Raw Data &amp; Analysis Setup'!A143</f>
        <v>F22</v>
      </c>
      <c r="B143" s="53">
        <f>IF(AND(ISNUMBER('Raw Data &amp; Analysis Setup'!B143),'Raw Data &amp; Analysis Setup'!B143&gt;0),'Raw Data &amp; Analysis Setup'!B143,"")</f>
        <v>22.575000762939453</v>
      </c>
      <c r="C143" s="54" t="s">
        <v>491</v>
      </c>
      <c r="D143" s="54" t="s">
        <v>471</v>
      </c>
      <c r="E143" s="15" t="s">
        <v>131</v>
      </c>
      <c r="F143" s="150">
        <v>200</v>
      </c>
      <c r="G143" s="150" t="s">
        <v>557</v>
      </c>
      <c r="H143" s="148">
        <f t="shared" si="100"/>
        <v>22.569000244140625</v>
      </c>
      <c r="I143" s="149">
        <f t="shared" ref="I143" si="146">IF(SUM(B143:B145)&gt;0,STDEV(B143:B145),0)</f>
        <v>6.000518798828125E-3</v>
      </c>
      <c r="J143" s="148">
        <f t="shared" ref="J143" si="147">IF(H143&lt;&gt;"",IF(VLOOKUP(D143,$A$2:$H$385,8,FALSE)&gt;0,VLOOKUP(D143,$A$2:$H$385,8,FALSE),""),"")</f>
        <v>19.196000417073567</v>
      </c>
      <c r="K143" s="148">
        <f t="shared" ref="K143" si="148">IF(ISNUMBER(H143),H143-J143,"")</f>
        <v>3.3729998270670585</v>
      </c>
    </row>
    <row r="144" spans="1:11" ht="15" customHeight="1" x14ac:dyDescent="0.25">
      <c r="A144" s="11" t="str">
        <f>'Raw Data &amp; Analysis Setup'!A144</f>
        <v>F23</v>
      </c>
      <c r="B144" s="53">
        <f>IF(AND(ISNUMBER('Raw Data &amp; Analysis Setup'!B144),'Raw Data &amp; Analysis Setup'!B144&gt;0),'Raw Data &amp; Analysis Setup'!B144,"")</f>
        <v>22.562999725341797</v>
      </c>
      <c r="C144" s="54" t="s">
        <v>491</v>
      </c>
      <c r="D144" s="54" t="s">
        <v>472</v>
      </c>
      <c r="E144" s="15" t="s">
        <v>131</v>
      </c>
      <c r="F144" s="150"/>
      <c r="G144" s="150"/>
      <c r="H144" s="148"/>
      <c r="I144" s="149"/>
      <c r="J144" s="148"/>
      <c r="K144" s="148"/>
    </row>
    <row r="145" spans="1:11" ht="15" customHeight="1" x14ac:dyDescent="0.25">
      <c r="A145" s="11" t="str">
        <f>'Raw Data &amp; Analysis Setup'!A145</f>
        <v>F24</v>
      </c>
      <c r="B145" s="53">
        <f>IF(AND(ISNUMBER('Raw Data &amp; Analysis Setup'!B145),'Raw Data &amp; Analysis Setup'!B145&gt;0),'Raw Data &amp; Analysis Setup'!B145,"")</f>
        <v>22.569000244140625</v>
      </c>
      <c r="C145" s="54" t="s">
        <v>491</v>
      </c>
      <c r="D145" s="54" t="s">
        <v>473</v>
      </c>
      <c r="E145" s="15" t="s">
        <v>131</v>
      </c>
      <c r="F145" s="150"/>
      <c r="G145" s="150"/>
      <c r="H145" s="148"/>
      <c r="I145" s="149"/>
      <c r="J145" s="148"/>
      <c r="K145" s="148"/>
    </row>
    <row r="146" spans="1:11" ht="15" customHeight="1" x14ac:dyDescent="0.25">
      <c r="A146" s="11" t="str">
        <f>'Raw Data &amp; Analysis Setup'!A146</f>
        <v>G01</v>
      </c>
      <c r="B146" s="53">
        <f>IF(AND(ISNUMBER('Raw Data &amp; Analysis Setup'!B146),'Raw Data &amp; Analysis Setup'!B146&gt;0),'Raw Data &amp; Analysis Setup'!B146,"")</f>
        <v>17.840999603271484</v>
      </c>
      <c r="C146" s="54" t="s">
        <v>117</v>
      </c>
      <c r="D146" s="54" t="s">
        <v>459</v>
      </c>
      <c r="E146" s="15" t="s">
        <v>130</v>
      </c>
      <c r="F146" s="150">
        <v>100</v>
      </c>
      <c r="G146" s="150" t="s">
        <v>169</v>
      </c>
      <c r="H146" s="148">
        <f t="shared" si="100"/>
        <v>17.778333028157551</v>
      </c>
      <c r="I146" s="149">
        <f t="shared" ref="I146" si="149">IF(SUM(B146:B148)&gt;0,STDEV(B146:B148),0)</f>
        <v>5.5374341331746062E-2</v>
      </c>
      <c r="J146" s="148">
        <f t="shared" ref="J146" si="150">IF(H146&lt;&gt;"",IF(VLOOKUP(D146,$A$2:$H$385,8,FALSE)&gt;0,VLOOKUP(D146,$A$2:$H$385,8,FALSE),""),"")</f>
        <v>18.603333155314129</v>
      </c>
      <c r="K146" s="148">
        <f t="shared" ref="K146" si="151">IF(ISNUMBER(H146),H146-J146,"")</f>
        <v>-0.82500012715657789</v>
      </c>
    </row>
    <row r="147" spans="1:11" ht="15" customHeight="1" x14ac:dyDescent="0.25">
      <c r="A147" s="11" t="str">
        <f>'Raw Data &amp; Analysis Setup'!A147</f>
        <v>G02</v>
      </c>
      <c r="B147" s="53">
        <f>IF(AND(ISNUMBER('Raw Data &amp; Analysis Setup'!B147),'Raw Data &amp; Analysis Setup'!B147&gt;0),'Raw Data &amp; Analysis Setup'!B147,"")</f>
        <v>17.736000061035156</v>
      </c>
      <c r="C147" s="54" t="s">
        <v>117</v>
      </c>
      <c r="D147" s="54" t="s">
        <v>460</v>
      </c>
      <c r="E147" s="15" t="s">
        <v>130</v>
      </c>
      <c r="F147" s="150"/>
      <c r="G147" s="150"/>
      <c r="H147" s="148"/>
      <c r="I147" s="149"/>
      <c r="J147" s="148"/>
      <c r="K147" s="148"/>
    </row>
    <row r="148" spans="1:11" ht="15" customHeight="1" x14ac:dyDescent="0.25">
      <c r="A148" s="11" t="str">
        <f>'Raw Data &amp; Analysis Setup'!A148</f>
        <v>G03</v>
      </c>
      <c r="B148" s="53">
        <f>IF(AND(ISNUMBER('Raw Data &amp; Analysis Setup'!B148),'Raw Data &amp; Analysis Setup'!B148&gt;0),'Raw Data &amp; Analysis Setup'!B148,"")</f>
        <v>17.757999420166016</v>
      </c>
      <c r="C148" s="54" t="s">
        <v>117</v>
      </c>
      <c r="D148" s="54" t="s">
        <v>461</v>
      </c>
      <c r="E148" s="15" t="s">
        <v>130</v>
      </c>
      <c r="F148" s="150"/>
      <c r="G148" s="150"/>
      <c r="H148" s="148"/>
      <c r="I148" s="149"/>
      <c r="J148" s="148"/>
      <c r="K148" s="148"/>
    </row>
    <row r="149" spans="1:11" ht="15" customHeight="1" x14ac:dyDescent="0.25">
      <c r="A149" s="11" t="str">
        <f>'Raw Data &amp; Analysis Setup'!A149</f>
        <v>G04</v>
      </c>
      <c r="B149" s="53">
        <f>IF(AND(ISNUMBER('Raw Data &amp; Analysis Setup'!B149),'Raw Data &amp; Analysis Setup'!B149&gt;0),'Raw Data &amp; Analysis Setup'!B149,"")</f>
        <v>16.368999481201172</v>
      </c>
      <c r="C149" s="54" t="s">
        <v>492</v>
      </c>
      <c r="D149" s="54" t="s">
        <v>459</v>
      </c>
      <c r="E149" s="15" t="s">
        <v>130</v>
      </c>
      <c r="F149" s="150">
        <v>100</v>
      </c>
      <c r="G149" s="150" t="s">
        <v>558</v>
      </c>
      <c r="H149" s="148">
        <f t="shared" si="100"/>
        <v>16.348666508992512</v>
      </c>
      <c r="I149" s="149">
        <f t="shared" ref="I149" si="152">IF(SUM(B149:B151)&gt;0,STDEV(B149:B151),0)</f>
        <v>1.8770005212945994E-2</v>
      </c>
      <c r="J149" s="148">
        <f t="shared" ref="J149" si="153">IF(H149&lt;&gt;"",IF(VLOOKUP(D149,$A$2:$H$385,8,FALSE)&gt;0,VLOOKUP(D149,$A$2:$H$385,8,FALSE),""),"")</f>
        <v>18.603333155314129</v>
      </c>
      <c r="K149" s="148">
        <f t="shared" ref="K149" si="154">IF(ISNUMBER(H149),H149-J149,"")</f>
        <v>-2.254666646321617</v>
      </c>
    </row>
    <row r="150" spans="1:11" ht="15" customHeight="1" x14ac:dyDescent="0.25">
      <c r="A150" s="11" t="str">
        <f>'Raw Data &amp; Analysis Setup'!A150</f>
        <v>G05</v>
      </c>
      <c r="B150" s="53">
        <f>IF(AND(ISNUMBER('Raw Data &amp; Analysis Setup'!B150),'Raw Data &amp; Analysis Setup'!B150&gt;0),'Raw Data &amp; Analysis Setup'!B150,"")</f>
        <v>16.344999313354492</v>
      </c>
      <c r="C150" s="54" t="s">
        <v>492</v>
      </c>
      <c r="D150" s="54" t="s">
        <v>460</v>
      </c>
      <c r="E150" s="15" t="s">
        <v>130</v>
      </c>
      <c r="F150" s="150"/>
      <c r="G150" s="150"/>
      <c r="H150" s="148"/>
      <c r="I150" s="149"/>
      <c r="J150" s="148"/>
      <c r="K150" s="148"/>
    </row>
    <row r="151" spans="1:11" ht="15" customHeight="1" x14ac:dyDescent="0.25">
      <c r="A151" s="11" t="str">
        <f>'Raw Data &amp; Analysis Setup'!A151</f>
        <v>G06</v>
      </c>
      <c r="B151" s="53">
        <f>IF(AND(ISNUMBER('Raw Data &amp; Analysis Setup'!B151),'Raw Data &amp; Analysis Setup'!B151&gt;0),'Raw Data &amp; Analysis Setup'!B151,"")</f>
        <v>16.332000732421875</v>
      </c>
      <c r="C151" s="54" t="s">
        <v>492</v>
      </c>
      <c r="D151" s="54" t="s">
        <v>461</v>
      </c>
      <c r="E151" s="15" t="s">
        <v>130</v>
      </c>
      <c r="F151" s="150"/>
      <c r="G151" s="150"/>
      <c r="H151" s="148"/>
      <c r="I151" s="149"/>
      <c r="J151" s="148"/>
      <c r="K151" s="148"/>
    </row>
    <row r="152" spans="1:11" ht="15" customHeight="1" x14ac:dyDescent="0.25">
      <c r="A152" s="11" t="str">
        <f>'Raw Data &amp; Analysis Setup'!A152</f>
        <v>G07</v>
      </c>
      <c r="B152" s="53">
        <f>IF(AND(ISNUMBER('Raw Data &amp; Analysis Setup'!B152),'Raw Data &amp; Analysis Setup'!B152&gt;0),'Raw Data &amp; Analysis Setup'!B152,"")</f>
        <v>19.643999099731445</v>
      </c>
      <c r="C152" s="54" t="s">
        <v>493</v>
      </c>
      <c r="D152" s="54" t="s">
        <v>459</v>
      </c>
      <c r="E152" s="15" t="s">
        <v>130</v>
      </c>
      <c r="F152" s="150">
        <v>100</v>
      </c>
      <c r="G152" s="150" t="s">
        <v>559</v>
      </c>
      <c r="H152" s="148">
        <f t="shared" si="100"/>
        <v>19.644333521525066</v>
      </c>
      <c r="I152" s="149">
        <f t="shared" ref="I152" si="155">IF(SUM(B152:B154)&gt;0,STDEV(B152:B154),0)</f>
        <v>1.3503319825877498E-2</v>
      </c>
      <c r="J152" s="148">
        <f t="shared" ref="J152" si="156">IF(H152&lt;&gt;"",IF(VLOOKUP(D152,$A$2:$H$385,8,FALSE)&gt;0,VLOOKUP(D152,$A$2:$H$385,8,FALSE),""),"")</f>
        <v>18.603333155314129</v>
      </c>
      <c r="K152" s="148">
        <f t="shared" ref="K152" si="157">IF(ISNUMBER(H152),H152-J152,"")</f>
        <v>1.0410003662109375</v>
      </c>
    </row>
    <row r="153" spans="1:11" ht="15" customHeight="1" x14ac:dyDescent="0.25">
      <c r="A153" s="11" t="str">
        <f>'Raw Data &amp; Analysis Setup'!A153</f>
        <v>G08</v>
      </c>
      <c r="B153" s="53">
        <f>IF(AND(ISNUMBER('Raw Data &amp; Analysis Setup'!B153),'Raw Data &amp; Analysis Setup'!B153&gt;0),'Raw Data &amp; Analysis Setup'!B153,"")</f>
        <v>19.631000518798828</v>
      </c>
      <c r="C153" s="54" t="s">
        <v>493</v>
      </c>
      <c r="D153" s="54" t="s">
        <v>460</v>
      </c>
      <c r="E153" s="15" t="s">
        <v>130</v>
      </c>
      <c r="F153" s="150"/>
      <c r="G153" s="150"/>
      <c r="H153" s="148"/>
      <c r="I153" s="149"/>
      <c r="J153" s="148"/>
      <c r="K153" s="148"/>
    </row>
    <row r="154" spans="1:11" ht="15" customHeight="1" x14ac:dyDescent="0.25">
      <c r="A154" s="11" t="str">
        <f>'Raw Data &amp; Analysis Setup'!A154</f>
        <v>G09</v>
      </c>
      <c r="B154" s="53">
        <f>IF(AND(ISNUMBER('Raw Data &amp; Analysis Setup'!B154),'Raw Data &amp; Analysis Setup'!B154&gt;0),'Raw Data &amp; Analysis Setup'!B154,"")</f>
        <v>19.658000946044922</v>
      </c>
      <c r="C154" s="54" t="s">
        <v>493</v>
      </c>
      <c r="D154" s="54" t="s">
        <v>461</v>
      </c>
      <c r="E154" s="15" t="s">
        <v>130</v>
      </c>
      <c r="F154" s="150"/>
      <c r="G154" s="150"/>
      <c r="H154" s="148"/>
      <c r="I154" s="149"/>
      <c r="J154" s="148"/>
      <c r="K154" s="148"/>
    </row>
    <row r="155" spans="1:11" ht="15" customHeight="1" x14ac:dyDescent="0.25">
      <c r="A155" s="11" t="str">
        <f>'Raw Data &amp; Analysis Setup'!A155</f>
        <v>G10</v>
      </c>
      <c r="B155" s="53">
        <f>IF(AND(ISNUMBER('Raw Data &amp; Analysis Setup'!B155),'Raw Data &amp; Analysis Setup'!B155&gt;0),'Raw Data &amp; Analysis Setup'!B155,"")</f>
        <v>21.097999572753906</v>
      </c>
      <c r="C155" s="54" t="s">
        <v>494</v>
      </c>
      <c r="D155" s="54" t="s">
        <v>459</v>
      </c>
      <c r="E155" s="15" t="s">
        <v>130</v>
      </c>
      <c r="F155" s="150">
        <v>100</v>
      </c>
      <c r="G155" s="150" t="s">
        <v>560</v>
      </c>
      <c r="H155" s="148">
        <f t="shared" si="100"/>
        <v>21.031999588012695</v>
      </c>
      <c r="I155" s="149">
        <f t="shared" ref="I155" si="158">IF(SUM(B155:B157)&gt;0,STDEV(B155:B157),0)</f>
        <v>5.7471673640701597E-2</v>
      </c>
      <c r="J155" s="148">
        <f t="shared" ref="J155" si="159">IF(H155&lt;&gt;"",IF(VLOOKUP(D155,$A$2:$H$385,8,FALSE)&gt;0,VLOOKUP(D155,$A$2:$H$385,8,FALSE),""),"")</f>
        <v>18.603333155314129</v>
      </c>
      <c r="K155" s="148">
        <f t="shared" ref="K155" si="160">IF(ISNUMBER(H155),H155-J155,"")</f>
        <v>2.4286664326985665</v>
      </c>
    </row>
    <row r="156" spans="1:11" ht="15" customHeight="1" x14ac:dyDescent="0.25">
      <c r="A156" s="11" t="str">
        <f>'Raw Data &amp; Analysis Setup'!A156</f>
        <v>G11</v>
      </c>
      <c r="B156" s="53">
        <f>IF(AND(ISNUMBER('Raw Data &amp; Analysis Setup'!B156),'Raw Data &amp; Analysis Setup'!B156&gt;0),'Raw Data &amp; Analysis Setup'!B156,"")</f>
        <v>20.993000030517578</v>
      </c>
      <c r="C156" s="54" t="s">
        <v>494</v>
      </c>
      <c r="D156" s="54" t="s">
        <v>460</v>
      </c>
      <c r="E156" s="15" t="s">
        <v>130</v>
      </c>
      <c r="F156" s="150"/>
      <c r="G156" s="150"/>
      <c r="H156" s="148"/>
      <c r="I156" s="149"/>
      <c r="J156" s="148"/>
      <c r="K156" s="148"/>
    </row>
    <row r="157" spans="1:11" ht="15" customHeight="1" x14ac:dyDescent="0.25">
      <c r="A157" s="11" t="str">
        <f>'Raw Data &amp; Analysis Setup'!A157</f>
        <v>G12</v>
      </c>
      <c r="B157" s="53">
        <f>IF(AND(ISNUMBER('Raw Data &amp; Analysis Setup'!B157),'Raw Data &amp; Analysis Setup'!B157&gt;0),'Raw Data &amp; Analysis Setup'!B157,"")</f>
        <v>21.004999160766602</v>
      </c>
      <c r="C157" s="54" t="s">
        <v>494</v>
      </c>
      <c r="D157" s="54" t="s">
        <v>461</v>
      </c>
      <c r="E157" s="15" t="s">
        <v>130</v>
      </c>
      <c r="F157" s="150"/>
      <c r="G157" s="150"/>
      <c r="H157" s="148"/>
      <c r="I157" s="149"/>
      <c r="J157" s="148"/>
      <c r="K157" s="148"/>
    </row>
    <row r="158" spans="1:11" ht="15" customHeight="1" x14ac:dyDescent="0.25">
      <c r="A158" s="11" t="str">
        <f>'Raw Data &amp; Analysis Setup'!A158</f>
        <v>G13</v>
      </c>
      <c r="B158" s="53">
        <f>IF(AND(ISNUMBER('Raw Data &amp; Analysis Setup'!B158),'Raw Data &amp; Analysis Setup'!B158&gt;0),'Raw Data &amp; Analysis Setup'!B158,"")</f>
        <v>19.566999435424805</v>
      </c>
      <c r="C158" s="54" t="s">
        <v>117</v>
      </c>
      <c r="D158" s="54" t="s">
        <v>471</v>
      </c>
      <c r="E158" s="15" t="s">
        <v>131</v>
      </c>
      <c r="F158" s="150">
        <v>200</v>
      </c>
      <c r="G158" s="150" t="s">
        <v>171</v>
      </c>
      <c r="H158" s="148">
        <f t="shared" si="100"/>
        <v>19.555333455403645</v>
      </c>
      <c r="I158" s="149">
        <f t="shared" ref="I158" si="161">IF(SUM(B158:B160)&gt;0,STDEV(B158:B160),0)</f>
        <v>1.5307826916144145E-2</v>
      </c>
      <c r="J158" s="148">
        <f t="shared" ref="J158" si="162">IF(H158&lt;&gt;"",IF(VLOOKUP(D158,$A$2:$H$385,8,FALSE)&gt;0,VLOOKUP(D158,$A$2:$H$385,8,FALSE),""),"")</f>
        <v>19.196000417073567</v>
      </c>
      <c r="K158" s="148">
        <f t="shared" ref="K158" si="163">IF(ISNUMBER(H158),H158-J158,"")</f>
        <v>0.35933303833007813</v>
      </c>
    </row>
    <row r="159" spans="1:11" ht="15" customHeight="1" x14ac:dyDescent="0.25">
      <c r="A159" s="11" t="str">
        <f>'Raw Data &amp; Analysis Setup'!A159</f>
        <v>G14</v>
      </c>
      <c r="B159" s="53">
        <f>IF(AND(ISNUMBER('Raw Data &amp; Analysis Setup'!B159),'Raw Data &amp; Analysis Setup'!B159&gt;0),'Raw Data &amp; Analysis Setup'!B159,"")</f>
        <v>19.561000823974609</v>
      </c>
      <c r="C159" s="54" t="s">
        <v>117</v>
      </c>
      <c r="D159" s="54" t="s">
        <v>472</v>
      </c>
      <c r="E159" s="15" t="s">
        <v>131</v>
      </c>
      <c r="F159" s="150"/>
      <c r="G159" s="150"/>
      <c r="H159" s="148"/>
      <c r="I159" s="149"/>
      <c r="J159" s="148"/>
      <c r="K159" s="148"/>
    </row>
    <row r="160" spans="1:11" ht="15" customHeight="1" x14ac:dyDescent="0.25">
      <c r="A160" s="11" t="str">
        <f>'Raw Data &amp; Analysis Setup'!A160</f>
        <v>G15</v>
      </c>
      <c r="B160" s="53">
        <f>IF(AND(ISNUMBER('Raw Data &amp; Analysis Setup'!B160),'Raw Data &amp; Analysis Setup'!B160&gt;0),'Raw Data &amp; Analysis Setup'!B160,"")</f>
        <v>19.538000106811523</v>
      </c>
      <c r="C160" s="54" t="s">
        <v>117</v>
      </c>
      <c r="D160" s="54" t="s">
        <v>473</v>
      </c>
      <c r="E160" s="15" t="s">
        <v>131</v>
      </c>
      <c r="F160" s="150"/>
      <c r="G160" s="150"/>
      <c r="H160" s="148"/>
      <c r="I160" s="149"/>
      <c r="J160" s="148"/>
      <c r="K160" s="148"/>
    </row>
    <row r="161" spans="1:11" ht="15" customHeight="1" x14ac:dyDescent="0.25">
      <c r="A161" s="11" t="str">
        <f>'Raw Data &amp; Analysis Setup'!A161</f>
        <v>G16</v>
      </c>
      <c r="B161" s="53">
        <f>IF(AND(ISNUMBER('Raw Data &amp; Analysis Setup'!B161),'Raw Data &amp; Analysis Setup'!B161&gt;0),'Raw Data &amp; Analysis Setup'!B161,"")</f>
        <v>17.655000686645508</v>
      </c>
      <c r="C161" s="54" t="s">
        <v>492</v>
      </c>
      <c r="D161" s="54" t="s">
        <v>471</v>
      </c>
      <c r="E161" s="15" t="s">
        <v>131</v>
      </c>
      <c r="F161" s="150">
        <v>200</v>
      </c>
      <c r="G161" s="150" t="s">
        <v>561</v>
      </c>
      <c r="H161" s="148">
        <f t="shared" si="100"/>
        <v>17.640000025431316</v>
      </c>
      <c r="I161" s="149">
        <f t="shared" ref="I161" si="164">IF(SUM(B161:B163)&gt;0,STDEV(B161:B163),0)</f>
        <v>1.4526460392503354E-2</v>
      </c>
      <c r="J161" s="148">
        <f t="shared" ref="J161" si="165">IF(H161&lt;&gt;"",IF(VLOOKUP(D161,$A$2:$H$385,8,FALSE)&gt;0,VLOOKUP(D161,$A$2:$H$385,8,FALSE),""),"")</f>
        <v>19.196000417073567</v>
      </c>
      <c r="K161" s="148">
        <f t="shared" ref="K161" si="166">IF(ISNUMBER(H161),H161-J161,"")</f>
        <v>-1.5560003916422502</v>
      </c>
    </row>
    <row r="162" spans="1:11" ht="15" customHeight="1" x14ac:dyDescent="0.25">
      <c r="A162" s="11" t="str">
        <f>'Raw Data &amp; Analysis Setup'!A162</f>
        <v>G17</v>
      </c>
      <c r="B162" s="53">
        <f>IF(AND(ISNUMBER('Raw Data &amp; Analysis Setup'!B162),'Raw Data &amp; Analysis Setup'!B162&gt;0),'Raw Data &amp; Analysis Setup'!B162,"")</f>
        <v>17.625999450683594</v>
      </c>
      <c r="C162" s="54" t="s">
        <v>492</v>
      </c>
      <c r="D162" s="54" t="s">
        <v>472</v>
      </c>
      <c r="E162" s="15" t="s">
        <v>131</v>
      </c>
      <c r="F162" s="150"/>
      <c r="G162" s="150"/>
      <c r="H162" s="148"/>
      <c r="I162" s="149"/>
      <c r="J162" s="148"/>
      <c r="K162" s="148"/>
    </row>
    <row r="163" spans="1:11" ht="15" customHeight="1" x14ac:dyDescent="0.25">
      <c r="A163" s="11" t="str">
        <f>'Raw Data &amp; Analysis Setup'!A163</f>
        <v>G18</v>
      </c>
      <c r="B163" s="53">
        <f>IF(AND(ISNUMBER('Raw Data &amp; Analysis Setup'!B163),'Raw Data &amp; Analysis Setup'!B163&gt;0),'Raw Data &amp; Analysis Setup'!B163,"")</f>
        <v>17.638999938964844</v>
      </c>
      <c r="C163" s="54" t="s">
        <v>492</v>
      </c>
      <c r="D163" s="54" t="s">
        <v>473</v>
      </c>
      <c r="E163" s="15" t="s">
        <v>131</v>
      </c>
      <c r="F163" s="150"/>
      <c r="G163" s="150"/>
      <c r="H163" s="148"/>
      <c r="I163" s="149"/>
      <c r="J163" s="148"/>
      <c r="K163" s="148"/>
    </row>
    <row r="164" spans="1:11" ht="15" customHeight="1" x14ac:dyDescent="0.25">
      <c r="A164" s="11" t="str">
        <f>'Raw Data &amp; Analysis Setup'!A164</f>
        <v>G19</v>
      </c>
      <c r="B164" s="53">
        <f>IF(AND(ISNUMBER('Raw Data &amp; Analysis Setup'!B164),'Raw Data &amp; Analysis Setup'!B164&gt;0),'Raw Data &amp; Analysis Setup'!B164,"")</f>
        <v>22.575000762939453</v>
      </c>
      <c r="C164" s="54" t="s">
        <v>493</v>
      </c>
      <c r="D164" s="54" t="s">
        <v>471</v>
      </c>
      <c r="E164" s="15" t="s">
        <v>131</v>
      </c>
      <c r="F164" s="150">
        <v>200</v>
      </c>
      <c r="G164" s="150" t="s">
        <v>562</v>
      </c>
      <c r="H164" s="148">
        <f t="shared" ref="H164:H227" si="167">IF(SUM(B164:B166)&gt;0,AVERAGE(B164:B166),"")</f>
        <v>22.569000244140625</v>
      </c>
      <c r="I164" s="149">
        <f t="shared" ref="I164" si="168">IF(SUM(B164:B166)&gt;0,STDEV(B164:B166),0)</f>
        <v>6.000518798828125E-3</v>
      </c>
      <c r="J164" s="148">
        <f t="shared" ref="J164" si="169">IF(H164&lt;&gt;"",IF(VLOOKUP(D164,$A$2:$H$385,8,FALSE)&gt;0,VLOOKUP(D164,$A$2:$H$385,8,FALSE),""),"")</f>
        <v>19.196000417073567</v>
      </c>
      <c r="K164" s="148">
        <f t="shared" ref="K164" si="170">IF(ISNUMBER(H164),H164-J164,"")</f>
        <v>3.3729998270670585</v>
      </c>
    </row>
    <row r="165" spans="1:11" ht="15" customHeight="1" x14ac:dyDescent="0.25">
      <c r="A165" s="11" t="str">
        <f>'Raw Data &amp; Analysis Setup'!A165</f>
        <v>G20</v>
      </c>
      <c r="B165" s="53">
        <f>IF(AND(ISNUMBER('Raw Data &amp; Analysis Setup'!B165),'Raw Data &amp; Analysis Setup'!B165&gt;0),'Raw Data &amp; Analysis Setup'!B165,"")</f>
        <v>22.562999725341797</v>
      </c>
      <c r="C165" s="54" t="s">
        <v>493</v>
      </c>
      <c r="D165" s="54" t="s">
        <v>472</v>
      </c>
      <c r="E165" s="15" t="s">
        <v>131</v>
      </c>
      <c r="F165" s="150"/>
      <c r="G165" s="150"/>
      <c r="H165" s="148"/>
      <c r="I165" s="149"/>
      <c r="J165" s="148"/>
      <c r="K165" s="148"/>
    </row>
    <row r="166" spans="1:11" ht="15" customHeight="1" x14ac:dyDescent="0.25">
      <c r="A166" s="11" t="str">
        <f>'Raw Data &amp; Analysis Setup'!A166</f>
        <v>G21</v>
      </c>
      <c r="B166" s="53">
        <f>IF(AND(ISNUMBER('Raw Data &amp; Analysis Setup'!B166),'Raw Data &amp; Analysis Setup'!B166&gt;0),'Raw Data &amp; Analysis Setup'!B166,"")</f>
        <v>22.569000244140625</v>
      </c>
      <c r="C166" s="54" t="s">
        <v>493</v>
      </c>
      <c r="D166" s="54" t="s">
        <v>473</v>
      </c>
      <c r="E166" s="15" t="s">
        <v>131</v>
      </c>
      <c r="F166" s="150"/>
      <c r="G166" s="150"/>
      <c r="H166" s="148"/>
      <c r="I166" s="149"/>
      <c r="J166" s="148"/>
      <c r="K166" s="148"/>
    </row>
    <row r="167" spans="1:11" ht="15" customHeight="1" x14ac:dyDescent="0.25">
      <c r="A167" s="11" t="str">
        <f>'Raw Data &amp; Analysis Setup'!A167</f>
        <v>G22</v>
      </c>
      <c r="B167" s="53">
        <f>IF(AND(ISNUMBER('Raw Data &amp; Analysis Setup'!B167),'Raw Data &amp; Analysis Setup'!B167&gt;0),'Raw Data &amp; Analysis Setup'!B167,"")</f>
        <v>23.975000381469727</v>
      </c>
      <c r="C167" s="54" t="s">
        <v>494</v>
      </c>
      <c r="D167" s="54" t="s">
        <v>471</v>
      </c>
      <c r="E167" s="15" t="s">
        <v>131</v>
      </c>
      <c r="F167" s="150">
        <v>200</v>
      </c>
      <c r="G167" s="150" t="s">
        <v>563</v>
      </c>
      <c r="H167" s="148">
        <f t="shared" si="167"/>
        <v>24.001667022705078</v>
      </c>
      <c r="I167" s="149">
        <f t="shared" ref="I167" si="171">IF(SUM(B167:B169)&gt;0,STDEV(B167:B169),0)</f>
        <v>7.4661545657408915E-2</v>
      </c>
      <c r="J167" s="148">
        <f t="shared" ref="J167" si="172">IF(H167&lt;&gt;"",IF(VLOOKUP(D167,$A$2:$H$385,8,FALSE)&gt;0,VLOOKUP(D167,$A$2:$H$385,8,FALSE),""),"")</f>
        <v>19.196000417073567</v>
      </c>
      <c r="K167" s="148">
        <f t="shared" ref="K167" si="173">IF(ISNUMBER(H167),H167-J167,"")</f>
        <v>4.8056666056315116</v>
      </c>
    </row>
    <row r="168" spans="1:11" ht="15" customHeight="1" x14ac:dyDescent="0.25">
      <c r="A168" s="11" t="str">
        <f>'Raw Data &amp; Analysis Setup'!A168</f>
        <v>G23</v>
      </c>
      <c r="B168" s="53">
        <f>IF(AND(ISNUMBER('Raw Data &amp; Analysis Setup'!B168),'Raw Data &amp; Analysis Setup'!B168&gt;0),'Raw Data &amp; Analysis Setup'!B168,"")</f>
        <v>23.944000244140625</v>
      </c>
      <c r="C168" s="54" t="s">
        <v>494</v>
      </c>
      <c r="D168" s="54" t="s">
        <v>472</v>
      </c>
      <c r="E168" s="15" t="s">
        <v>131</v>
      </c>
      <c r="F168" s="150"/>
      <c r="G168" s="150"/>
      <c r="H168" s="148"/>
      <c r="I168" s="149"/>
      <c r="J168" s="148"/>
      <c r="K168" s="148"/>
    </row>
    <row r="169" spans="1:11" ht="15" customHeight="1" x14ac:dyDescent="0.25">
      <c r="A169" s="11" t="str">
        <f>'Raw Data &amp; Analysis Setup'!A169</f>
        <v>G24</v>
      </c>
      <c r="B169" s="53">
        <f>IF(AND(ISNUMBER('Raw Data &amp; Analysis Setup'!B169),'Raw Data &amp; Analysis Setup'!B169&gt;0),'Raw Data &amp; Analysis Setup'!B169,"")</f>
        <v>24.086000442504883</v>
      </c>
      <c r="C169" s="54" t="s">
        <v>494</v>
      </c>
      <c r="D169" s="54" t="s">
        <v>473</v>
      </c>
      <c r="E169" s="15" t="s">
        <v>131</v>
      </c>
      <c r="F169" s="150"/>
      <c r="G169" s="150"/>
      <c r="H169" s="148"/>
      <c r="I169" s="149"/>
      <c r="J169" s="148"/>
      <c r="K169" s="148"/>
    </row>
    <row r="170" spans="1:11" ht="15" customHeight="1" x14ac:dyDescent="0.25">
      <c r="A170" s="11" t="str">
        <f>'Raw Data &amp; Analysis Setup'!A170</f>
        <v>H01</v>
      </c>
      <c r="B170" s="53">
        <f>IF(AND(ISNUMBER('Raw Data &amp; Analysis Setup'!B170),'Raw Data &amp; Analysis Setup'!B170&gt;0),'Raw Data &amp; Analysis Setup'!B170,"")</f>
        <v>16.368999481201172</v>
      </c>
      <c r="C170" s="54" t="s">
        <v>118</v>
      </c>
      <c r="D170" s="54" t="s">
        <v>459</v>
      </c>
      <c r="E170" s="15" t="s">
        <v>130</v>
      </c>
      <c r="F170" s="150">
        <v>100</v>
      </c>
      <c r="G170" s="150" t="s">
        <v>173</v>
      </c>
      <c r="H170" s="148">
        <f t="shared" si="167"/>
        <v>16.348666508992512</v>
      </c>
      <c r="I170" s="149">
        <f t="shared" ref="I170" si="174">IF(SUM(B170:B172)&gt;0,STDEV(B170:B172),0)</f>
        <v>1.8770005212945994E-2</v>
      </c>
      <c r="J170" s="148">
        <f t="shared" ref="J170" si="175">IF(H170&lt;&gt;"",IF(VLOOKUP(D170,$A$2:$H$385,8,FALSE)&gt;0,VLOOKUP(D170,$A$2:$H$385,8,FALSE),""),"")</f>
        <v>18.603333155314129</v>
      </c>
      <c r="K170" s="148">
        <f t="shared" ref="K170" si="176">IF(ISNUMBER(H170),H170-J170,"")</f>
        <v>-2.254666646321617</v>
      </c>
    </row>
    <row r="171" spans="1:11" ht="15" customHeight="1" x14ac:dyDescent="0.25">
      <c r="A171" s="11" t="str">
        <f>'Raw Data &amp; Analysis Setup'!A171</f>
        <v>H02</v>
      </c>
      <c r="B171" s="53">
        <f>IF(AND(ISNUMBER('Raw Data &amp; Analysis Setup'!B171),'Raw Data &amp; Analysis Setup'!B171&gt;0),'Raw Data &amp; Analysis Setup'!B171,"")</f>
        <v>16.344999313354492</v>
      </c>
      <c r="C171" s="54" t="s">
        <v>118</v>
      </c>
      <c r="D171" s="54" t="s">
        <v>460</v>
      </c>
      <c r="E171" s="15" t="s">
        <v>130</v>
      </c>
      <c r="F171" s="150"/>
      <c r="G171" s="150"/>
      <c r="H171" s="148"/>
      <c r="I171" s="149"/>
      <c r="J171" s="148"/>
      <c r="K171" s="148"/>
    </row>
    <row r="172" spans="1:11" ht="15" customHeight="1" x14ac:dyDescent="0.25">
      <c r="A172" s="11" t="str">
        <f>'Raw Data &amp; Analysis Setup'!A172</f>
        <v>H03</v>
      </c>
      <c r="B172" s="53">
        <f>IF(AND(ISNUMBER('Raw Data &amp; Analysis Setup'!B172),'Raw Data &amp; Analysis Setup'!B172&gt;0),'Raw Data &amp; Analysis Setup'!B172,"")</f>
        <v>16.332000732421875</v>
      </c>
      <c r="C172" s="54" t="s">
        <v>118</v>
      </c>
      <c r="D172" s="54" t="s">
        <v>461</v>
      </c>
      <c r="E172" s="15" t="s">
        <v>130</v>
      </c>
      <c r="F172" s="150"/>
      <c r="G172" s="150"/>
      <c r="H172" s="148"/>
      <c r="I172" s="149"/>
      <c r="J172" s="148"/>
      <c r="K172" s="148"/>
    </row>
    <row r="173" spans="1:11" ht="15" customHeight="1" x14ac:dyDescent="0.25">
      <c r="A173" s="11" t="str">
        <f>'Raw Data &amp; Analysis Setup'!A173</f>
        <v>H04</v>
      </c>
      <c r="B173" s="53">
        <f>IF(AND(ISNUMBER('Raw Data &amp; Analysis Setup'!B173),'Raw Data &amp; Analysis Setup'!B173&gt;0),'Raw Data &amp; Analysis Setup'!B173,"")</f>
        <v>19.643999099731445</v>
      </c>
      <c r="C173" s="54" t="s">
        <v>495</v>
      </c>
      <c r="D173" s="54" t="s">
        <v>459</v>
      </c>
      <c r="E173" s="15" t="s">
        <v>130</v>
      </c>
      <c r="F173" s="150">
        <v>100</v>
      </c>
      <c r="G173" s="150" t="s">
        <v>564</v>
      </c>
      <c r="H173" s="148">
        <f t="shared" si="167"/>
        <v>19.644333521525066</v>
      </c>
      <c r="I173" s="149">
        <f t="shared" ref="I173" si="177">IF(SUM(B173:B175)&gt;0,STDEV(B173:B175),0)</f>
        <v>1.3503319825877498E-2</v>
      </c>
      <c r="J173" s="148">
        <f t="shared" ref="J173" si="178">IF(H173&lt;&gt;"",IF(VLOOKUP(D173,$A$2:$H$385,8,FALSE)&gt;0,VLOOKUP(D173,$A$2:$H$385,8,FALSE),""),"")</f>
        <v>18.603333155314129</v>
      </c>
      <c r="K173" s="148">
        <f t="shared" ref="K173" si="179">IF(ISNUMBER(H173),H173-J173,"")</f>
        <v>1.0410003662109375</v>
      </c>
    </row>
    <row r="174" spans="1:11" ht="15" customHeight="1" x14ac:dyDescent="0.25">
      <c r="A174" s="11" t="str">
        <f>'Raw Data &amp; Analysis Setup'!A174</f>
        <v>H05</v>
      </c>
      <c r="B174" s="53">
        <f>IF(AND(ISNUMBER('Raw Data &amp; Analysis Setup'!B174),'Raw Data &amp; Analysis Setup'!B174&gt;0),'Raw Data &amp; Analysis Setup'!B174,"")</f>
        <v>19.631000518798828</v>
      </c>
      <c r="C174" s="54" t="s">
        <v>495</v>
      </c>
      <c r="D174" s="54" t="s">
        <v>460</v>
      </c>
      <c r="E174" s="15" t="s">
        <v>130</v>
      </c>
      <c r="F174" s="150"/>
      <c r="G174" s="150"/>
      <c r="H174" s="148"/>
      <c r="I174" s="149"/>
      <c r="J174" s="148"/>
      <c r="K174" s="148"/>
    </row>
    <row r="175" spans="1:11" ht="15" customHeight="1" x14ac:dyDescent="0.25">
      <c r="A175" s="11" t="str">
        <f>'Raw Data &amp; Analysis Setup'!A175</f>
        <v>H06</v>
      </c>
      <c r="B175" s="53">
        <f>IF(AND(ISNUMBER('Raw Data &amp; Analysis Setup'!B175),'Raw Data &amp; Analysis Setup'!B175&gt;0),'Raw Data &amp; Analysis Setup'!B175,"")</f>
        <v>19.658000946044922</v>
      </c>
      <c r="C175" s="54" t="s">
        <v>495</v>
      </c>
      <c r="D175" s="54" t="s">
        <v>461</v>
      </c>
      <c r="E175" s="15" t="s">
        <v>130</v>
      </c>
      <c r="F175" s="150"/>
      <c r="G175" s="150"/>
      <c r="H175" s="148"/>
      <c r="I175" s="149"/>
      <c r="J175" s="148"/>
      <c r="K175" s="148"/>
    </row>
    <row r="176" spans="1:11" ht="15" customHeight="1" x14ac:dyDescent="0.25">
      <c r="A176" s="11" t="str">
        <f>'Raw Data &amp; Analysis Setup'!A176</f>
        <v>H07</v>
      </c>
      <c r="B176" s="53">
        <f>IF(AND(ISNUMBER('Raw Data &amp; Analysis Setup'!B176),'Raw Data &amp; Analysis Setup'!B176&gt;0),'Raw Data &amp; Analysis Setup'!B176,"")</f>
        <v>21.097999572753906</v>
      </c>
      <c r="C176" s="54" t="s">
        <v>496</v>
      </c>
      <c r="D176" s="54" t="s">
        <v>459</v>
      </c>
      <c r="E176" s="15" t="s">
        <v>130</v>
      </c>
      <c r="F176" s="150">
        <v>100</v>
      </c>
      <c r="G176" s="150" t="s">
        <v>565</v>
      </c>
      <c r="H176" s="148">
        <f t="shared" si="167"/>
        <v>21.031999588012695</v>
      </c>
      <c r="I176" s="149">
        <f t="shared" ref="I176" si="180">IF(SUM(B176:B178)&gt;0,STDEV(B176:B178),0)</f>
        <v>5.7471673640701597E-2</v>
      </c>
      <c r="J176" s="148">
        <f t="shared" ref="J176" si="181">IF(H176&lt;&gt;"",IF(VLOOKUP(D176,$A$2:$H$385,8,FALSE)&gt;0,VLOOKUP(D176,$A$2:$H$385,8,FALSE),""),"")</f>
        <v>18.603333155314129</v>
      </c>
      <c r="K176" s="148">
        <f t="shared" ref="K176" si="182">IF(ISNUMBER(H176),H176-J176,"")</f>
        <v>2.4286664326985665</v>
      </c>
    </row>
    <row r="177" spans="1:11" ht="15" customHeight="1" x14ac:dyDescent="0.25">
      <c r="A177" s="11" t="str">
        <f>'Raw Data &amp; Analysis Setup'!A177</f>
        <v>H08</v>
      </c>
      <c r="B177" s="53">
        <f>IF(AND(ISNUMBER('Raw Data &amp; Analysis Setup'!B177),'Raw Data &amp; Analysis Setup'!B177&gt;0),'Raw Data &amp; Analysis Setup'!B177,"")</f>
        <v>20.993000030517578</v>
      </c>
      <c r="C177" s="54" t="s">
        <v>496</v>
      </c>
      <c r="D177" s="54" t="s">
        <v>460</v>
      </c>
      <c r="E177" s="15" t="s">
        <v>130</v>
      </c>
      <c r="F177" s="150"/>
      <c r="G177" s="150"/>
      <c r="H177" s="148"/>
      <c r="I177" s="149"/>
      <c r="J177" s="148"/>
      <c r="K177" s="148"/>
    </row>
    <row r="178" spans="1:11" ht="15" customHeight="1" x14ac:dyDescent="0.25">
      <c r="A178" s="11" t="str">
        <f>'Raw Data &amp; Analysis Setup'!A178</f>
        <v>H09</v>
      </c>
      <c r="B178" s="53">
        <f>IF(AND(ISNUMBER('Raw Data &amp; Analysis Setup'!B178),'Raw Data &amp; Analysis Setup'!B178&gt;0),'Raw Data &amp; Analysis Setup'!B178,"")</f>
        <v>21.004999160766602</v>
      </c>
      <c r="C178" s="54" t="s">
        <v>496</v>
      </c>
      <c r="D178" s="54" t="s">
        <v>461</v>
      </c>
      <c r="E178" s="15" t="s">
        <v>130</v>
      </c>
      <c r="F178" s="150"/>
      <c r="G178" s="150"/>
      <c r="H178" s="148"/>
      <c r="I178" s="149"/>
      <c r="J178" s="148"/>
      <c r="K178" s="148"/>
    </row>
    <row r="179" spans="1:11" ht="15" customHeight="1" x14ac:dyDescent="0.25">
      <c r="A179" s="11" t="str">
        <f>'Raw Data &amp; Analysis Setup'!A179</f>
        <v>H10</v>
      </c>
      <c r="B179" s="53">
        <f>IF(AND(ISNUMBER('Raw Data &amp; Analysis Setup'!B179),'Raw Data &amp; Analysis Setup'!B179&gt;0),'Raw Data &amp; Analysis Setup'!B179,"")</f>
        <v>21.302000045776367</v>
      </c>
      <c r="C179" s="54" t="s">
        <v>497</v>
      </c>
      <c r="D179" s="54" t="s">
        <v>459</v>
      </c>
      <c r="E179" s="15" t="s">
        <v>130</v>
      </c>
      <c r="F179" s="150">
        <v>100</v>
      </c>
      <c r="G179" s="150" t="s">
        <v>566</v>
      </c>
      <c r="H179" s="148">
        <f t="shared" si="167"/>
        <v>21.275999704996746</v>
      </c>
      <c r="I179" s="149">
        <f t="shared" ref="I179" si="183">IF(SUM(B179:B181)&gt;0,STDEV(B179:B181),0)</f>
        <v>2.7055934474581711E-2</v>
      </c>
      <c r="J179" s="148">
        <f t="shared" ref="J179" si="184">IF(H179&lt;&gt;"",IF(VLOOKUP(D179,$A$2:$H$385,8,FALSE)&gt;0,VLOOKUP(D179,$A$2:$H$385,8,FALSE),""),"")</f>
        <v>18.603333155314129</v>
      </c>
      <c r="K179" s="148">
        <f t="shared" ref="K179" si="185">IF(ISNUMBER(H179),H179-J179,"")</f>
        <v>2.6726665496826172</v>
      </c>
    </row>
    <row r="180" spans="1:11" ht="15" customHeight="1" x14ac:dyDescent="0.25">
      <c r="A180" s="11" t="str">
        <f>'Raw Data &amp; Analysis Setup'!A180</f>
        <v>H11</v>
      </c>
      <c r="B180" s="53">
        <f>IF(AND(ISNUMBER('Raw Data &amp; Analysis Setup'!B180),'Raw Data &amp; Analysis Setup'!B180&gt;0),'Raw Data &amp; Analysis Setup'!B180,"")</f>
        <v>21.277999877929688</v>
      </c>
      <c r="C180" s="54" t="s">
        <v>497</v>
      </c>
      <c r="D180" s="54" t="s">
        <v>460</v>
      </c>
      <c r="E180" s="15" t="s">
        <v>130</v>
      </c>
      <c r="F180" s="150"/>
      <c r="G180" s="150"/>
      <c r="H180" s="148"/>
      <c r="I180" s="149"/>
      <c r="J180" s="148"/>
      <c r="K180" s="148"/>
    </row>
    <row r="181" spans="1:11" ht="15" customHeight="1" x14ac:dyDescent="0.25">
      <c r="A181" s="11" t="str">
        <f>'Raw Data &amp; Analysis Setup'!A181</f>
        <v>H12</v>
      </c>
      <c r="B181" s="53">
        <f>IF(AND(ISNUMBER('Raw Data &amp; Analysis Setup'!B181),'Raw Data &amp; Analysis Setup'!B181&gt;0),'Raw Data &amp; Analysis Setup'!B181,"")</f>
        <v>21.24799919128418</v>
      </c>
      <c r="C181" s="54" t="s">
        <v>497</v>
      </c>
      <c r="D181" s="54" t="s">
        <v>461</v>
      </c>
      <c r="E181" s="15" t="s">
        <v>130</v>
      </c>
      <c r="F181" s="150"/>
      <c r="G181" s="150"/>
      <c r="H181" s="148"/>
      <c r="I181" s="149"/>
      <c r="J181" s="148"/>
      <c r="K181" s="148"/>
    </row>
    <row r="182" spans="1:11" ht="15" customHeight="1" x14ac:dyDescent="0.25">
      <c r="A182" s="11" t="str">
        <f>'Raw Data &amp; Analysis Setup'!A182</f>
        <v>H13</v>
      </c>
      <c r="B182" s="53">
        <f>IF(AND(ISNUMBER('Raw Data &amp; Analysis Setup'!B182),'Raw Data &amp; Analysis Setup'!B182&gt;0),'Raw Data &amp; Analysis Setup'!B182,"")</f>
        <v>17.655000686645508</v>
      </c>
      <c r="C182" s="54" t="s">
        <v>118</v>
      </c>
      <c r="D182" s="54" t="s">
        <v>471</v>
      </c>
      <c r="E182" s="15" t="s">
        <v>131</v>
      </c>
      <c r="F182" s="150">
        <v>200</v>
      </c>
      <c r="G182" s="150" t="s">
        <v>175</v>
      </c>
      <c r="H182" s="148">
        <f t="shared" si="167"/>
        <v>17.640000025431316</v>
      </c>
      <c r="I182" s="149">
        <f t="shared" ref="I182" si="186">IF(SUM(B182:B184)&gt;0,STDEV(B182:B184),0)</f>
        <v>1.4526460392503354E-2</v>
      </c>
      <c r="J182" s="148">
        <f t="shared" ref="J182" si="187">IF(H182&lt;&gt;"",IF(VLOOKUP(D182,$A$2:$H$385,8,FALSE)&gt;0,VLOOKUP(D182,$A$2:$H$385,8,FALSE),""),"")</f>
        <v>19.196000417073567</v>
      </c>
      <c r="K182" s="148">
        <f t="shared" ref="K182" si="188">IF(ISNUMBER(H182),H182-J182,"")</f>
        <v>-1.5560003916422502</v>
      </c>
    </row>
    <row r="183" spans="1:11" ht="15" customHeight="1" x14ac:dyDescent="0.25">
      <c r="A183" s="11" t="str">
        <f>'Raw Data &amp; Analysis Setup'!A183</f>
        <v>H14</v>
      </c>
      <c r="B183" s="53">
        <f>IF(AND(ISNUMBER('Raw Data &amp; Analysis Setup'!B183),'Raw Data &amp; Analysis Setup'!B183&gt;0),'Raw Data &amp; Analysis Setup'!B183,"")</f>
        <v>17.625999450683594</v>
      </c>
      <c r="C183" s="54" t="s">
        <v>118</v>
      </c>
      <c r="D183" s="54" t="s">
        <v>472</v>
      </c>
      <c r="E183" s="15" t="s">
        <v>131</v>
      </c>
      <c r="F183" s="150"/>
      <c r="G183" s="150"/>
      <c r="H183" s="148"/>
      <c r="I183" s="149"/>
      <c r="J183" s="148"/>
      <c r="K183" s="148"/>
    </row>
    <row r="184" spans="1:11" ht="15" customHeight="1" x14ac:dyDescent="0.25">
      <c r="A184" s="11" t="str">
        <f>'Raw Data &amp; Analysis Setup'!A184</f>
        <v>H15</v>
      </c>
      <c r="B184" s="53">
        <f>IF(AND(ISNUMBER('Raw Data &amp; Analysis Setup'!B184),'Raw Data &amp; Analysis Setup'!B184&gt;0),'Raw Data &amp; Analysis Setup'!B184,"")</f>
        <v>17.638999938964844</v>
      </c>
      <c r="C184" s="54" t="s">
        <v>118</v>
      </c>
      <c r="D184" s="54" t="s">
        <v>473</v>
      </c>
      <c r="E184" s="15" t="s">
        <v>131</v>
      </c>
      <c r="F184" s="150"/>
      <c r="G184" s="150"/>
      <c r="H184" s="148"/>
      <c r="I184" s="149"/>
      <c r="J184" s="148"/>
      <c r="K184" s="148"/>
    </row>
    <row r="185" spans="1:11" ht="15" customHeight="1" x14ac:dyDescent="0.25">
      <c r="A185" s="11" t="str">
        <f>'Raw Data &amp; Analysis Setup'!A185</f>
        <v>H16</v>
      </c>
      <c r="B185" s="53">
        <f>IF(AND(ISNUMBER('Raw Data &amp; Analysis Setup'!B185),'Raw Data &amp; Analysis Setup'!B185&gt;0),'Raw Data &amp; Analysis Setup'!B185,"")</f>
        <v>22.575000762939453</v>
      </c>
      <c r="C185" s="54" t="s">
        <v>495</v>
      </c>
      <c r="D185" s="54" t="s">
        <v>471</v>
      </c>
      <c r="E185" s="15" t="s">
        <v>131</v>
      </c>
      <c r="F185" s="150">
        <v>200</v>
      </c>
      <c r="G185" s="150" t="s">
        <v>567</v>
      </c>
      <c r="H185" s="148">
        <f t="shared" si="167"/>
        <v>22.569000244140625</v>
      </c>
      <c r="I185" s="149">
        <f t="shared" ref="I185" si="189">IF(SUM(B185:B187)&gt;0,STDEV(B185:B187),0)</f>
        <v>6.000518798828125E-3</v>
      </c>
      <c r="J185" s="148">
        <f t="shared" ref="J185" si="190">IF(H185&lt;&gt;"",IF(VLOOKUP(D185,$A$2:$H$385,8,FALSE)&gt;0,VLOOKUP(D185,$A$2:$H$385,8,FALSE),""),"")</f>
        <v>19.196000417073567</v>
      </c>
      <c r="K185" s="148">
        <f t="shared" ref="K185" si="191">IF(ISNUMBER(H185),H185-J185,"")</f>
        <v>3.3729998270670585</v>
      </c>
    </row>
    <row r="186" spans="1:11" ht="15" customHeight="1" x14ac:dyDescent="0.25">
      <c r="A186" s="11" t="str">
        <f>'Raw Data &amp; Analysis Setup'!A186</f>
        <v>H17</v>
      </c>
      <c r="B186" s="53">
        <f>IF(AND(ISNUMBER('Raw Data &amp; Analysis Setup'!B186),'Raw Data &amp; Analysis Setup'!B186&gt;0),'Raw Data &amp; Analysis Setup'!B186,"")</f>
        <v>22.562999725341797</v>
      </c>
      <c r="C186" s="54" t="s">
        <v>495</v>
      </c>
      <c r="D186" s="54" t="s">
        <v>472</v>
      </c>
      <c r="E186" s="15" t="s">
        <v>131</v>
      </c>
      <c r="F186" s="150"/>
      <c r="G186" s="150"/>
      <c r="H186" s="148"/>
      <c r="I186" s="149"/>
      <c r="J186" s="148"/>
      <c r="K186" s="148"/>
    </row>
    <row r="187" spans="1:11" ht="15" customHeight="1" x14ac:dyDescent="0.25">
      <c r="A187" s="11" t="str">
        <f>'Raw Data &amp; Analysis Setup'!A187</f>
        <v>H18</v>
      </c>
      <c r="B187" s="53">
        <f>IF(AND(ISNUMBER('Raw Data &amp; Analysis Setup'!B187),'Raw Data &amp; Analysis Setup'!B187&gt;0),'Raw Data &amp; Analysis Setup'!B187,"")</f>
        <v>22.569000244140625</v>
      </c>
      <c r="C187" s="54" t="s">
        <v>495</v>
      </c>
      <c r="D187" s="54" t="s">
        <v>473</v>
      </c>
      <c r="E187" s="15" t="s">
        <v>131</v>
      </c>
      <c r="F187" s="150"/>
      <c r="G187" s="150"/>
      <c r="H187" s="148"/>
      <c r="I187" s="149"/>
      <c r="J187" s="148"/>
      <c r="K187" s="148"/>
    </row>
    <row r="188" spans="1:11" ht="15" customHeight="1" x14ac:dyDescent="0.25">
      <c r="A188" s="11" t="str">
        <f>'Raw Data &amp; Analysis Setup'!A188</f>
        <v>H19</v>
      </c>
      <c r="B188" s="53">
        <f>IF(AND(ISNUMBER('Raw Data &amp; Analysis Setup'!B188),'Raw Data &amp; Analysis Setup'!B188&gt;0),'Raw Data &amp; Analysis Setup'!B188,"")</f>
        <v>23.975000381469727</v>
      </c>
      <c r="C188" s="54" t="s">
        <v>496</v>
      </c>
      <c r="D188" s="54" t="s">
        <v>471</v>
      </c>
      <c r="E188" s="15" t="s">
        <v>131</v>
      </c>
      <c r="F188" s="150">
        <v>200</v>
      </c>
      <c r="G188" s="150" t="s">
        <v>568</v>
      </c>
      <c r="H188" s="148">
        <f t="shared" si="167"/>
        <v>24.001667022705078</v>
      </c>
      <c r="I188" s="149">
        <f t="shared" ref="I188" si="192">IF(SUM(B188:B190)&gt;0,STDEV(B188:B190),0)</f>
        <v>7.4661545657408915E-2</v>
      </c>
      <c r="J188" s="148">
        <f t="shared" ref="J188" si="193">IF(H188&lt;&gt;"",IF(VLOOKUP(D188,$A$2:$H$385,8,FALSE)&gt;0,VLOOKUP(D188,$A$2:$H$385,8,FALSE),""),"")</f>
        <v>19.196000417073567</v>
      </c>
      <c r="K188" s="148">
        <f t="shared" ref="K188" si="194">IF(ISNUMBER(H188),H188-J188,"")</f>
        <v>4.8056666056315116</v>
      </c>
    </row>
    <row r="189" spans="1:11" ht="15" customHeight="1" x14ac:dyDescent="0.25">
      <c r="A189" s="11" t="str">
        <f>'Raw Data &amp; Analysis Setup'!A189</f>
        <v>H20</v>
      </c>
      <c r="B189" s="53">
        <f>IF(AND(ISNUMBER('Raw Data &amp; Analysis Setup'!B189),'Raw Data &amp; Analysis Setup'!B189&gt;0),'Raw Data &amp; Analysis Setup'!B189,"")</f>
        <v>23.944000244140625</v>
      </c>
      <c r="C189" s="54" t="s">
        <v>496</v>
      </c>
      <c r="D189" s="54" t="s">
        <v>472</v>
      </c>
      <c r="E189" s="15" t="s">
        <v>131</v>
      </c>
      <c r="F189" s="150"/>
      <c r="G189" s="150"/>
      <c r="H189" s="148"/>
      <c r="I189" s="149"/>
      <c r="J189" s="148"/>
      <c r="K189" s="148"/>
    </row>
    <row r="190" spans="1:11" ht="15" customHeight="1" x14ac:dyDescent="0.25">
      <c r="A190" s="11" t="str">
        <f>'Raw Data &amp; Analysis Setup'!A190</f>
        <v>H21</v>
      </c>
      <c r="B190" s="53">
        <f>IF(AND(ISNUMBER('Raw Data &amp; Analysis Setup'!B190),'Raw Data &amp; Analysis Setup'!B190&gt;0),'Raw Data &amp; Analysis Setup'!B190,"")</f>
        <v>24.086000442504883</v>
      </c>
      <c r="C190" s="54" t="s">
        <v>496</v>
      </c>
      <c r="D190" s="54" t="s">
        <v>473</v>
      </c>
      <c r="E190" s="15" t="s">
        <v>131</v>
      </c>
      <c r="F190" s="150"/>
      <c r="G190" s="150"/>
      <c r="H190" s="148"/>
      <c r="I190" s="149"/>
      <c r="J190" s="148"/>
      <c r="K190" s="148"/>
    </row>
    <row r="191" spans="1:11" ht="15" customHeight="1" x14ac:dyDescent="0.25">
      <c r="A191" s="11" t="str">
        <f>'Raw Data &amp; Analysis Setup'!A191</f>
        <v>H22</v>
      </c>
      <c r="B191" s="53">
        <f>IF(AND(ISNUMBER('Raw Data &amp; Analysis Setup'!B191),'Raw Data &amp; Analysis Setup'!B191&gt;0),'Raw Data &amp; Analysis Setup'!B191,"")</f>
        <v>25.153999328613281</v>
      </c>
      <c r="C191" s="54" t="s">
        <v>497</v>
      </c>
      <c r="D191" s="54" t="s">
        <v>471</v>
      </c>
      <c r="E191" s="15" t="s">
        <v>131</v>
      </c>
      <c r="F191" s="150">
        <v>200</v>
      </c>
      <c r="G191" s="150" t="s">
        <v>569</v>
      </c>
      <c r="H191" s="148">
        <f t="shared" si="167"/>
        <v>25.223666508992512</v>
      </c>
      <c r="I191" s="149">
        <f t="shared" ref="I191" si="195">IF(SUM(B191:B193)&gt;0,STDEV(B191:B193),0)</f>
        <v>6.8530317184718872E-2</v>
      </c>
      <c r="J191" s="148">
        <f t="shared" ref="J191" si="196">IF(H191&lt;&gt;"",IF(VLOOKUP(D191,$A$2:$H$385,8,FALSE)&gt;0,VLOOKUP(D191,$A$2:$H$385,8,FALSE),""),"")</f>
        <v>19.196000417073567</v>
      </c>
      <c r="K191" s="148">
        <f t="shared" ref="K191" si="197">IF(ISNUMBER(H191),H191-J191,"")</f>
        <v>6.0276660919189453</v>
      </c>
    </row>
    <row r="192" spans="1:11" ht="15" customHeight="1" x14ac:dyDescent="0.25">
      <c r="A192" s="11" t="str">
        <f>'Raw Data &amp; Analysis Setup'!A192</f>
        <v>H23</v>
      </c>
      <c r="B192" s="53">
        <f>IF(AND(ISNUMBER('Raw Data &amp; Analysis Setup'!B192),'Raw Data &amp; Analysis Setup'!B192&gt;0),'Raw Data &amp; Analysis Setup'!B192,"")</f>
        <v>25.291000366210938</v>
      </c>
      <c r="C192" s="54" t="s">
        <v>497</v>
      </c>
      <c r="D192" s="54" t="s">
        <v>472</v>
      </c>
      <c r="E192" s="15" t="s">
        <v>131</v>
      </c>
      <c r="F192" s="150"/>
      <c r="G192" s="150"/>
      <c r="H192" s="148"/>
      <c r="I192" s="149"/>
      <c r="J192" s="148"/>
      <c r="K192" s="148"/>
    </row>
    <row r="193" spans="1:11" ht="15" customHeight="1" x14ac:dyDescent="0.25">
      <c r="A193" s="11" t="str">
        <f>'Raw Data &amp; Analysis Setup'!A193</f>
        <v>H24</v>
      </c>
      <c r="B193" s="53">
        <f>IF(AND(ISNUMBER('Raw Data &amp; Analysis Setup'!B193),'Raw Data &amp; Analysis Setup'!B193&gt;0),'Raw Data &amp; Analysis Setup'!B193,"")</f>
        <v>25.22599983215332</v>
      </c>
      <c r="C193" s="54" t="s">
        <v>497</v>
      </c>
      <c r="D193" s="54" t="s">
        <v>473</v>
      </c>
      <c r="E193" s="15" t="s">
        <v>131</v>
      </c>
      <c r="F193" s="150"/>
      <c r="G193" s="150"/>
      <c r="H193" s="148"/>
      <c r="I193" s="149"/>
      <c r="J193" s="148"/>
      <c r="K193" s="148"/>
    </row>
    <row r="194" spans="1:11" ht="15" customHeight="1" x14ac:dyDescent="0.25">
      <c r="A194" s="11" t="str">
        <f>'Raw Data &amp; Analysis Setup'!A194</f>
        <v>I01</v>
      </c>
      <c r="B194" s="53">
        <f>IF(AND(ISNUMBER('Raw Data &amp; Analysis Setup'!B194),'Raw Data &amp; Analysis Setup'!B194&gt;0),'Raw Data &amp; Analysis Setup'!B194,"")</f>
        <v>19.643999099731445</v>
      </c>
      <c r="C194" s="54" t="s">
        <v>119</v>
      </c>
      <c r="D194" s="54" t="s">
        <v>459</v>
      </c>
      <c r="E194" s="15" t="s">
        <v>130</v>
      </c>
      <c r="F194" s="150">
        <v>100</v>
      </c>
      <c r="G194" s="150" t="s">
        <v>146</v>
      </c>
      <c r="H194" s="148">
        <f t="shared" si="167"/>
        <v>19.644333521525066</v>
      </c>
      <c r="I194" s="149">
        <f t="shared" ref="I194" si="198">IF(SUM(B194:B196)&gt;0,STDEV(B194:B196),0)</f>
        <v>1.3503319825877498E-2</v>
      </c>
      <c r="J194" s="148">
        <f t="shared" ref="J194" si="199">IF(H194&lt;&gt;"",IF(VLOOKUP(D194,$A$2:$H$385,8,FALSE)&gt;0,VLOOKUP(D194,$A$2:$H$385,8,FALSE),""),"")</f>
        <v>18.603333155314129</v>
      </c>
      <c r="K194" s="148">
        <f t="shared" ref="K194" si="200">IF(ISNUMBER(H194),H194-J194,"")</f>
        <v>1.0410003662109375</v>
      </c>
    </row>
    <row r="195" spans="1:11" ht="15" customHeight="1" x14ac:dyDescent="0.25">
      <c r="A195" s="11" t="str">
        <f>'Raw Data &amp; Analysis Setup'!A195</f>
        <v>I02</v>
      </c>
      <c r="B195" s="53">
        <f>IF(AND(ISNUMBER('Raw Data &amp; Analysis Setup'!B195),'Raw Data &amp; Analysis Setup'!B195&gt;0),'Raw Data &amp; Analysis Setup'!B195,"")</f>
        <v>19.631000518798828</v>
      </c>
      <c r="C195" s="15" t="s">
        <v>119</v>
      </c>
      <c r="D195" s="54" t="s">
        <v>460</v>
      </c>
      <c r="E195" s="15" t="s">
        <v>130</v>
      </c>
      <c r="F195" s="150"/>
      <c r="G195" s="150"/>
      <c r="H195" s="148"/>
      <c r="I195" s="149"/>
      <c r="J195" s="148"/>
      <c r="K195" s="148"/>
    </row>
    <row r="196" spans="1:11" ht="15" customHeight="1" x14ac:dyDescent="0.25">
      <c r="A196" s="11" t="str">
        <f>'Raw Data &amp; Analysis Setup'!A196</f>
        <v>I03</v>
      </c>
      <c r="B196" s="53">
        <f>IF(AND(ISNUMBER('Raw Data &amp; Analysis Setup'!B196),'Raw Data &amp; Analysis Setup'!B196&gt;0),'Raw Data &amp; Analysis Setup'!B196,"")</f>
        <v>19.658000946044922</v>
      </c>
      <c r="C196" s="15" t="s">
        <v>119</v>
      </c>
      <c r="D196" s="54" t="s">
        <v>461</v>
      </c>
      <c r="E196" s="15" t="s">
        <v>130</v>
      </c>
      <c r="F196" s="150"/>
      <c r="G196" s="150"/>
      <c r="H196" s="148"/>
      <c r="I196" s="149"/>
      <c r="J196" s="148"/>
      <c r="K196" s="148"/>
    </row>
    <row r="197" spans="1:11" ht="15" customHeight="1" x14ac:dyDescent="0.25">
      <c r="A197" s="11" t="str">
        <f>'Raw Data &amp; Analysis Setup'!A197</f>
        <v>I04</v>
      </c>
      <c r="B197" s="53">
        <f>IF(AND(ISNUMBER('Raw Data &amp; Analysis Setup'!B197),'Raw Data &amp; Analysis Setup'!B197&gt;0),'Raw Data &amp; Analysis Setup'!B197,"")</f>
        <v>21.097999572753906</v>
      </c>
      <c r="C197" s="54" t="s">
        <v>498</v>
      </c>
      <c r="D197" s="54" t="s">
        <v>459</v>
      </c>
      <c r="E197" s="15" t="s">
        <v>130</v>
      </c>
      <c r="F197" s="150">
        <v>100</v>
      </c>
      <c r="G197" s="150" t="s">
        <v>570</v>
      </c>
      <c r="H197" s="148">
        <f t="shared" si="167"/>
        <v>21.031999588012695</v>
      </c>
      <c r="I197" s="149">
        <f t="shared" ref="I197" si="201">IF(SUM(B197:B199)&gt;0,STDEV(B197:B199),0)</f>
        <v>5.7471673640701597E-2</v>
      </c>
      <c r="J197" s="148">
        <f t="shared" ref="J197" si="202">IF(H197&lt;&gt;"",IF(VLOOKUP(D197,$A$2:$H$385,8,FALSE)&gt;0,VLOOKUP(D197,$A$2:$H$385,8,FALSE),""),"")</f>
        <v>18.603333155314129</v>
      </c>
      <c r="K197" s="148">
        <f t="shared" ref="K197" si="203">IF(ISNUMBER(H197),H197-J197,"")</f>
        <v>2.4286664326985665</v>
      </c>
    </row>
    <row r="198" spans="1:11" ht="15" customHeight="1" x14ac:dyDescent="0.25">
      <c r="A198" s="11" t="str">
        <f>'Raw Data &amp; Analysis Setup'!A198</f>
        <v>I05</v>
      </c>
      <c r="B198" s="53">
        <f>IF(AND(ISNUMBER('Raw Data &amp; Analysis Setup'!B198),'Raw Data &amp; Analysis Setup'!B198&gt;0),'Raw Data &amp; Analysis Setup'!B198,"")</f>
        <v>20.993000030517578</v>
      </c>
      <c r="C198" s="54" t="s">
        <v>498</v>
      </c>
      <c r="D198" s="54" t="s">
        <v>460</v>
      </c>
      <c r="E198" s="15" t="s">
        <v>130</v>
      </c>
      <c r="F198" s="150"/>
      <c r="G198" s="150"/>
      <c r="H198" s="148"/>
      <c r="I198" s="149"/>
      <c r="J198" s="148"/>
      <c r="K198" s="148"/>
    </row>
    <row r="199" spans="1:11" ht="15" customHeight="1" x14ac:dyDescent="0.25">
      <c r="A199" s="11" t="str">
        <f>'Raw Data &amp; Analysis Setup'!A199</f>
        <v>I06</v>
      </c>
      <c r="B199" s="53">
        <f>IF(AND(ISNUMBER('Raw Data &amp; Analysis Setup'!B199),'Raw Data &amp; Analysis Setup'!B199&gt;0),'Raw Data &amp; Analysis Setup'!B199,"")</f>
        <v>21.004999160766602</v>
      </c>
      <c r="C199" s="54" t="s">
        <v>498</v>
      </c>
      <c r="D199" s="54" t="s">
        <v>461</v>
      </c>
      <c r="E199" s="15" t="s">
        <v>130</v>
      </c>
      <c r="F199" s="150"/>
      <c r="G199" s="150"/>
      <c r="H199" s="148"/>
      <c r="I199" s="149"/>
      <c r="J199" s="148"/>
      <c r="K199" s="148"/>
    </row>
    <row r="200" spans="1:11" ht="15" customHeight="1" x14ac:dyDescent="0.25">
      <c r="A200" s="11" t="str">
        <f>'Raw Data &amp; Analysis Setup'!A200</f>
        <v>I07</v>
      </c>
      <c r="B200" s="53">
        <f>IF(AND(ISNUMBER('Raw Data &amp; Analysis Setup'!B200),'Raw Data &amp; Analysis Setup'!B200&gt;0),'Raw Data &amp; Analysis Setup'!B200,"")</f>
        <v>21.302000045776367</v>
      </c>
      <c r="C200" s="54" t="s">
        <v>499</v>
      </c>
      <c r="D200" s="54" t="s">
        <v>459</v>
      </c>
      <c r="E200" s="15" t="s">
        <v>130</v>
      </c>
      <c r="F200" s="150">
        <v>100</v>
      </c>
      <c r="G200" s="150" t="s">
        <v>571</v>
      </c>
      <c r="H200" s="148">
        <f t="shared" si="167"/>
        <v>21.275999704996746</v>
      </c>
      <c r="I200" s="149">
        <f t="shared" ref="I200" si="204">IF(SUM(B200:B202)&gt;0,STDEV(B200:B202),0)</f>
        <v>2.7055934474581711E-2</v>
      </c>
      <c r="J200" s="148">
        <f t="shared" ref="J200" si="205">IF(H200&lt;&gt;"",IF(VLOOKUP(D200,$A$2:$H$385,8,FALSE)&gt;0,VLOOKUP(D200,$A$2:$H$385,8,FALSE),""),"")</f>
        <v>18.603333155314129</v>
      </c>
      <c r="K200" s="148">
        <f t="shared" ref="K200" si="206">IF(ISNUMBER(H200),H200-J200,"")</f>
        <v>2.6726665496826172</v>
      </c>
    </row>
    <row r="201" spans="1:11" ht="15" customHeight="1" x14ac:dyDescent="0.25">
      <c r="A201" s="11" t="str">
        <f>'Raw Data &amp; Analysis Setup'!A201</f>
        <v>I08</v>
      </c>
      <c r="B201" s="53">
        <f>IF(AND(ISNUMBER('Raw Data &amp; Analysis Setup'!B201),'Raw Data &amp; Analysis Setup'!B201&gt;0),'Raw Data &amp; Analysis Setup'!B201,"")</f>
        <v>21.277999877929688</v>
      </c>
      <c r="C201" s="54" t="s">
        <v>499</v>
      </c>
      <c r="D201" s="54" t="s">
        <v>460</v>
      </c>
      <c r="E201" s="15" t="s">
        <v>130</v>
      </c>
      <c r="F201" s="150"/>
      <c r="G201" s="150"/>
      <c r="H201" s="148"/>
      <c r="I201" s="149"/>
      <c r="J201" s="148"/>
      <c r="K201" s="148"/>
    </row>
    <row r="202" spans="1:11" ht="15" customHeight="1" x14ac:dyDescent="0.25">
      <c r="A202" s="11" t="str">
        <f>'Raw Data &amp; Analysis Setup'!A202</f>
        <v>I09</v>
      </c>
      <c r="B202" s="53">
        <f>IF(AND(ISNUMBER('Raw Data &amp; Analysis Setup'!B202),'Raw Data &amp; Analysis Setup'!B202&gt;0),'Raw Data &amp; Analysis Setup'!B202,"")</f>
        <v>21.24799919128418</v>
      </c>
      <c r="C202" s="54" t="s">
        <v>499</v>
      </c>
      <c r="D202" s="54" t="s">
        <v>461</v>
      </c>
      <c r="E202" s="15" t="s">
        <v>130</v>
      </c>
      <c r="F202" s="150"/>
      <c r="G202" s="150"/>
      <c r="H202" s="148"/>
      <c r="I202" s="149"/>
      <c r="J202" s="148"/>
      <c r="K202" s="148"/>
    </row>
    <row r="203" spans="1:11" ht="15" customHeight="1" x14ac:dyDescent="0.25">
      <c r="A203" s="11" t="str">
        <f>'Raw Data &amp; Analysis Setup'!A203</f>
        <v>I10</v>
      </c>
      <c r="B203" s="53">
        <f>IF(AND(ISNUMBER('Raw Data &amp; Analysis Setup'!B203),'Raw Data &amp; Analysis Setup'!B203&gt;0),'Raw Data &amp; Analysis Setup'!B203,"")</f>
        <v>17.583999633789063</v>
      </c>
      <c r="C203" s="54" t="s">
        <v>500</v>
      </c>
      <c r="D203" s="54" t="s">
        <v>459</v>
      </c>
      <c r="E203" s="15" t="s">
        <v>130</v>
      </c>
      <c r="F203" s="150">
        <v>100</v>
      </c>
      <c r="G203" s="150" t="s">
        <v>572</v>
      </c>
      <c r="H203" s="148">
        <f t="shared" si="167"/>
        <v>17.539666493733723</v>
      </c>
      <c r="I203" s="149">
        <f t="shared" ref="I203" si="207">IF(SUM(B203:B205)&gt;0,STDEV(B203:B205),0)</f>
        <v>3.9323096962696952E-2</v>
      </c>
      <c r="J203" s="148">
        <f t="shared" ref="J203" si="208">IF(H203&lt;&gt;"",IF(VLOOKUP(D203,$A$2:$H$385,8,FALSE)&gt;0,VLOOKUP(D203,$A$2:$H$385,8,FALSE),""),"")</f>
        <v>18.603333155314129</v>
      </c>
      <c r="K203" s="148">
        <f t="shared" ref="K203" si="209">IF(ISNUMBER(H203),H203-J203,"")</f>
        <v>-1.063666661580406</v>
      </c>
    </row>
    <row r="204" spans="1:11" ht="15" customHeight="1" x14ac:dyDescent="0.25">
      <c r="A204" s="11" t="str">
        <f>'Raw Data &amp; Analysis Setup'!A204</f>
        <v>I11</v>
      </c>
      <c r="B204" s="53">
        <f>IF(AND(ISNUMBER('Raw Data &amp; Analysis Setup'!B204),'Raw Data &amp; Analysis Setup'!B204&gt;0),'Raw Data &amp; Analysis Setup'!B204,"")</f>
        <v>17.525999069213867</v>
      </c>
      <c r="C204" s="54" t="s">
        <v>500</v>
      </c>
      <c r="D204" s="54" t="s">
        <v>460</v>
      </c>
      <c r="E204" s="15" t="s">
        <v>130</v>
      </c>
      <c r="F204" s="150"/>
      <c r="G204" s="150"/>
      <c r="H204" s="148"/>
      <c r="I204" s="149"/>
      <c r="J204" s="148"/>
      <c r="K204" s="148"/>
    </row>
    <row r="205" spans="1:11" ht="15" customHeight="1" x14ac:dyDescent="0.25">
      <c r="A205" s="11" t="str">
        <f>'Raw Data &amp; Analysis Setup'!A205</f>
        <v>I12</v>
      </c>
      <c r="B205" s="53">
        <f>IF(AND(ISNUMBER('Raw Data &amp; Analysis Setup'!B205),'Raw Data &amp; Analysis Setup'!B205&gt;0),'Raw Data &amp; Analysis Setup'!B205,"")</f>
        <v>17.509000778198242</v>
      </c>
      <c r="C205" s="54" t="s">
        <v>500</v>
      </c>
      <c r="D205" s="54" t="s">
        <v>461</v>
      </c>
      <c r="E205" s="15" t="s">
        <v>130</v>
      </c>
      <c r="F205" s="150"/>
      <c r="G205" s="150"/>
      <c r="H205" s="148"/>
      <c r="I205" s="149"/>
      <c r="J205" s="148"/>
      <c r="K205" s="148"/>
    </row>
    <row r="206" spans="1:11" ht="15" customHeight="1" x14ac:dyDescent="0.25">
      <c r="A206" s="11" t="str">
        <f>'Raw Data &amp; Analysis Setup'!A206</f>
        <v>I13</v>
      </c>
      <c r="B206" s="53">
        <f>IF(AND(ISNUMBER('Raw Data &amp; Analysis Setup'!B206),'Raw Data &amp; Analysis Setup'!B206&gt;0),'Raw Data &amp; Analysis Setup'!B206,"")</f>
        <v>22.575000762939453</v>
      </c>
      <c r="C206" s="54" t="s">
        <v>119</v>
      </c>
      <c r="D206" s="54" t="s">
        <v>471</v>
      </c>
      <c r="E206" s="15" t="s">
        <v>131</v>
      </c>
      <c r="F206" s="150">
        <v>200</v>
      </c>
      <c r="G206" s="150" t="s">
        <v>148</v>
      </c>
      <c r="H206" s="148">
        <f t="shared" si="167"/>
        <v>22.569000244140625</v>
      </c>
      <c r="I206" s="149">
        <f t="shared" ref="I206" si="210">IF(SUM(B206:B208)&gt;0,STDEV(B206:B208),0)</f>
        <v>6.000518798828125E-3</v>
      </c>
      <c r="J206" s="148">
        <f t="shared" ref="J206" si="211">IF(H206&lt;&gt;"",IF(VLOOKUP(D206,$A$2:$H$385,8,FALSE)&gt;0,VLOOKUP(D206,$A$2:$H$385,8,FALSE),""),"")</f>
        <v>19.196000417073567</v>
      </c>
      <c r="K206" s="148">
        <f t="shared" ref="K206" si="212">IF(ISNUMBER(H206),H206-J206,"")</f>
        <v>3.3729998270670585</v>
      </c>
    </row>
    <row r="207" spans="1:11" ht="15" customHeight="1" x14ac:dyDescent="0.25">
      <c r="A207" s="11" t="str">
        <f>'Raw Data &amp; Analysis Setup'!A207</f>
        <v>I14</v>
      </c>
      <c r="B207" s="53">
        <f>IF(AND(ISNUMBER('Raw Data &amp; Analysis Setup'!B207),'Raw Data &amp; Analysis Setup'!B207&gt;0),'Raw Data &amp; Analysis Setup'!B207,"")</f>
        <v>22.562999725341797</v>
      </c>
      <c r="C207" s="15" t="s">
        <v>119</v>
      </c>
      <c r="D207" s="54" t="s">
        <v>472</v>
      </c>
      <c r="E207" s="15" t="s">
        <v>131</v>
      </c>
      <c r="F207" s="150"/>
      <c r="G207" s="150"/>
      <c r="H207" s="148"/>
      <c r="I207" s="149"/>
      <c r="J207" s="148"/>
      <c r="K207" s="148"/>
    </row>
    <row r="208" spans="1:11" ht="15" customHeight="1" x14ac:dyDescent="0.25">
      <c r="A208" s="11" t="str">
        <f>'Raw Data &amp; Analysis Setup'!A208</f>
        <v>I15</v>
      </c>
      <c r="B208" s="53">
        <f>IF(AND(ISNUMBER('Raw Data &amp; Analysis Setup'!B208),'Raw Data &amp; Analysis Setup'!B208&gt;0),'Raw Data &amp; Analysis Setup'!B208,"")</f>
        <v>22.569000244140625</v>
      </c>
      <c r="C208" s="15" t="s">
        <v>119</v>
      </c>
      <c r="D208" s="54" t="s">
        <v>473</v>
      </c>
      <c r="E208" s="15" t="s">
        <v>131</v>
      </c>
      <c r="F208" s="150"/>
      <c r="G208" s="150"/>
      <c r="H208" s="148"/>
      <c r="I208" s="149"/>
      <c r="J208" s="148"/>
      <c r="K208" s="148"/>
    </row>
    <row r="209" spans="1:11" ht="15" customHeight="1" x14ac:dyDescent="0.25">
      <c r="A209" s="11" t="str">
        <f>'Raw Data &amp; Analysis Setup'!A209</f>
        <v>I16</v>
      </c>
      <c r="B209" s="53">
        <f>IF(AND(ISNUMBER('Raw Data &amp; Analysis Setup'!B209),'Raw Data &amp; Analysis Setup'!B209&gt;0),'Raw Data &amp; Analysis Setup'!B209,"")</f>
        <v>23.975000381469727</v>
      </c>
      <c r="C209" s="54" t="s">
        <v>498</v>
      </c>
      <c r="D209" s="54" t="s">
        <v>471</v>
      </c>
      <c r="E209" s="15" t="s">
        <v>131</v>
      </c>
      <c r="F209" s="150">
        <v>200</v>
      </c>
      <c r="G209" s="150" t="s">
        <v>573</v>
      </c>
      <c r="H209" s="148">
        <f t="shared" si="167"/>
        <v>24.001667022705078</v>
      </c>
      <c r="I209" s="149">
        <f t="shared" ref="I209" si="213">IF(SUM(B209:B211)&gt;0,STDEV(B209:B211),0)</f>
        <v>7.4661545657408915E-2</v>
      </c>
      <c r="J209" s="148">
        <f t="shared" ref="J209" si="214">IF(H209&lt;&gt;"",IF(VLOOKUP(D209,$A$2:$H$385,8,FALSE)&gt;0,VLOOKUP(D209,$A$2:$H$385,8,FALSE),""),"")</f>
        <v>19.196000417073567</v>
      </c>
      <c r="K209" s="148">
        <f t="shared" ref="K209" si="215">IF(ISNUMBER(H209),H209-J209,"")</f>
        <v>4.8056666056315116</v>
      </c>
    </row>
    <row r="210" spans="1:11" ht="15" customHeight="1" x14ac:dyDescent="0.25">
      <c r="A210" s="11" t="str">
        <f>'Raw Data &amp; Analysis Setup'!A210</f>
        <v>I17</v>
      </c>
      <c r="B210" s="53">
        <f>IF(AND(ISNUMBER('Raw Data &amp; Analysis Setup'!B210),'Raw Data &amp; Analysis Setup'!B210&gt;0),'Raw Data &amp; Analysis Setup'!B210,"")</f>
        <v>23.944000244140625</v>
      </c>
      <c r="C210" s="54" t="s">
        <v>498</v>
      </c>
      <c r="D210" s="54" t="s">
        <v>472</v>
      </c>
      <c r="E210" s="15" t="s">
        <v>131</v>
      </c>
      <c r="F210" s="150"/>
      <c r="G210" s="150"/>
      <c r="H210" s="148"/>
      <c r="I210" s="149"/>
      <c r="J210" s="148"/>
      <c r="K210" s="148"/>
    </row>
    <row r="211" spans="1:11" ht="15" customHeight="1" x14ac:dyDescent="0.25">
      <c r="A211" s="11" t="str">
        <f>'Raw Data &amp; Analysis Setup'!A211</f>
        <v>I18</v>
      </c>
      <c r="B211" s="53">
        <f>IF(AND(ISNUMBER('Raw Data &amp; Analysis Setup'!B211),'Raw Data &amp; Analysis Setup'!B211&gt;0),'Raw Data &amp; Analysis Setup'!B211,"")</f>
        <v>24.086000442504883</v>
      </c>
      <c r="C211" s="54" t="s">
        <v>498</v>
      </c>
      <c r="D211" s="54" t="s">
        <v>473</v>
      </c>
      <c r="E211" s="15" t="s">
        <v>131</v>
      </c>
      <c r="F211" s="150"/>
      <c r="G211" s="150"/>
      <c r="H211" s="148"/>
      <c r="I211" s="149"/>
      <c r="J211" s="148"/>
      <c r="K211" s="148"/>
    </row>
    <row r="212" spans="1:11" ht="15" customHeight="1" x14ac:dyDescent="0.25">
      <c r="A212" s="11" t="str">
        <f>'Raw Data &amp; Analysis Setup'!A212</f>
        <v>I19</v>
      </c>
      <c r="B212" s="53">
        <f>IF(AND(ISNUMBER('Raw Data &amp; Analysis Setup'!B212),'Raw Data &amp; Analysis Setup'!B212&gt;0),'Raw Data &amp; Analysis Setup'!B212,"")</f>
        <v>25.153999328613281</v>
      </c>
      <c r="C212" s="54" t="s">
        <v>499</v>
      </c>
      <c r="D212" s="54" t="s">
        <v>471</v>
      </c>
      <c r="E212" s="15" t="s">
        <v>131</v>
      </c>
      <c r="F212" s="150">
        <v>200</v>
      </c>
      <c r="G212" s="150" t="s">
        <v>574</v>
      </c>
      <c r="H212" s="148">
        <f t="shared" si="167"/>
        <v>25.223666508992512</v>
      </c>
      <c r="I212" s="149">
        <f t="shared" ref="I212" si="216">IF(SUM(B212:B214)&gt;0,STDEV(B212:B214),0)</f>
        <v>6.8530317184718872E-2</v>
      </c>
      <c r="J212" s="148">
        <f t="shared" ref="J212" si="217">IF(H212&lt;&gt;"",IF(VLOOKUP(D212,$A$2:$H$385,8,FALSE)&gt;0,VLOOKUP(D212,$A$2:$H$385,8,FALSE),""),"")</f>
        <v>19.196000417073567</v>
      </c>
      <c r="K212" s="148">
        <f t="shared" ref="K212" si="218">IF(ISNUMBER(H212),H212-J212,"")</f>
        <v>6.0276660919189453</v>
      </c>
    </row>
    <row r="213" spans="1:11" ht="15" customHeight="1" x14ac:dyDescent="0.25">
      <c r="A213" s="11" t="str">
        <f>'Raw Data &amp; Analysis Setup'!A213</f>
        <v>I20</v>
      </c>
      <c r="B213" s="53">
        <f>IF(AND(ISNUMBER('Raw Data &amp; Analysis Setup'!B213),'Raw Data &amp; Analysis Setup'!B213&gt;0),'Raw Data &amp; Analysis Setup'!B213,"")</f>
        <v>25.291000366210938</v>
      </c>
      <c r="C213" s="54" t="s">
        <v>499</v>
      </c>
      <c r="D213" s="54" t="s">
        <v>472</v>
      </c>
      <c r="E213" s="15" t="s">
        <v>131</v>
      </c>
      <c r="F213" s="150"/>
      <c r="G213" s="150"/>
      <c r="H213" s="148"/>
      <c r="I213" s="149"/>
      <c r="J213" s="148"/>
      <c r="K213" s="148"/>
    </row>
    <row r="214" spans="1:11" ht="15" customHeight="1" x14ac:dyDescent="0.25">
      <c r="A214" s="11" t="str">
        <f>'Raw Data &amp; Analysis Setup'!A214</f>
        <v>I21</v>
      </c>
      <c r="B214" s="53">
        <f>IF(AND(ISNUMBER('Raw Data &amp; Analysis Setup'!B214),'Raw Data &amp; Analysis Setup'!B214&gt;0),'Raw Data &amp; Analysis Setup'!B214,"")</f>
        <v>25.22599983215332</v>
      </c>
      <c r="C214" s="54" t="s">
        <v>499</v>
      </c>
      <c r="D214" s="54" t="s">
        <v>473</v>
      </c>
      <c r="E214" s="15" t="s">
        <v>131</v>
      </c>
      <c r="F214" s="150"/>
      <c r="G214" s="150"/>
      <c r="H214" s="148"/>
      <c r="I214" s="149"/>
      <c r="J214" s="148"/>
      <c r="K214" s="148"/>
    </row>
    <row r="215" spans="1:11" ht="15" customHeight="1" x14ac:dyDescent="0.25">
      <c r="A215" s="11" t="str">
        <f>'Raw Data &amp; Analysis Setup'!A215</f>
        <v>I22</v>
      </c>
      <c r="B215" s="53">
        <f>IF(AND(ISNUMBER('Raw Data &amp; Analysis Setup'!B215),'Raw Data &amp; Analysis Setup'!B215&gt;0),'Raw Data &amp; Analysis Setup'!B215,"")</f>
        <v>20.003999710083008</v>
      </c>
      <c r="C215" s="54" t="s">
        <v>500</v>
      </c>
      <c r="D215" s="54" t="s">
        <v>471</v>
      </c>
      <c r="E215" s="15" t="s">
        <v>131</v>
      </c>
      <c r="F215" s="150">
        <v>200</v>
      </c>
      <c r="G215" s="150" t="s">
        <v>575</v>
      </c>
      <c r="H215" s="148">
        <f t="shared" si="167"/>
        <v>20.086000442504883</v>
      </c>
      <c r="I215" s="149">
        <f t="shared" ref="I215" si="219">IF(SUM(B215:B217)&gt;0,STDEV(B215:B217),0)</f>
        <v>7.1358879342712456E-2</v>
      </c>
      <c r="J215" s="148">
        <f t="shared" ref="J215" si="220">IF(H215&lt;&gt;"",IF(VLOOKUP(D215,$A$2:$H$385,8,FALSE)&gt;0,VLOOKUP(D215,$A$2:$H$385,8,FALSE),""),"")</f>
        <v>19.196000417073567</v>
      </c>
      <c r="K215" s="148">
        <f t="shared" ref="K215" si="221">IF(ISNUMBER(H215),H215-J215,"")</f>
        <v>0.89000002543131629</v>
      </c>
    </row>
    <row r="216" spans="1:11" ht="15" customHeight="1" x14ac:dyDescent="0.25">
      <c r="A216" s="11" t="str">
        <f>'Raw Data &amp; Analysis Setup'!A216</f>
        <v>I23</v>
      </c>
      <c r="B216" s="53">
        <f>IF(AND(ISNUMBER('Raw Data &amp; Analysis Setup'!B216),'Raw Data &amp; Analysis Setup'!B216&gt;0),'Raw Data &amp; Analysis Setup'!B216,"")</f>
        <v>20.134000778198242</v>
      </c>
      <c r="C216" s="54" t="s">
        <v>500</v>
      </c>
      <c r="D216" s="54" t="s">
        <v>472</v>
      </c>
      <c r="E216" s="15" t="s">
        <v>131</v>
      </c>
      <c r="F216" s="150"/>
      <c r="G216" s="150"/>
      <c r="H216" s="148"/>
      <c r="I216" s="149"/>
      <c r="J216" s="148"/>
      <c r="K216" s="148"/>
    </row>
    <row r="217" spans="1:11" ht="15" customHeight="1" x14ac:dyDescent="0.25">
      <c r="A217" s="11" t="str">
        <f>'Raw Data &amp; Analysis Setup'!A217</f>
        <v>I24</v>
      </c>
      <c r="B217" s="53">
        <f>IF(AND(ISNUMBER('Raw Data &amp; Analysis Setup'!B217),'Raw Data &amp; Analysis Setup'!B217&gt;0),'Raw Data &amp; Analysis Setup'!B217,"")</f>
        <v>20.120000839233398</v>
      </c>
      <c r="C217" s="54" t="s">
        <v>500</v>
      </c>
      <c r="D217" s="54" t="s">
        <v>473</v>
      </c>
      <c r="E217" s="15" t="s">
        <v>131</v>
      </c>
      <c r="F217" s="150"/>
      <c r="G217" s="150"/>
      <c r="H217" s="148"/>
      <c r="I217" s="149"/>
      <c r="J217" s="148"/>
      <c r="K217" s="148"/>
    </row>
    <row r="218" spans="1:11" ht="15" customHeight="1" x14ac:dyDescent="0.25">
      <c r="A218" s="11" t="str">
        <f>'Raw Data &amp; Analysis Setup'!A218</f>
        <v>J01</v>
      </c>
      <c r="B218" s="53">
        <f>IF(AND(ISNUMBER('Raw Data &amp; Analysis Setup'!B218),'Raw Data &amp; Analysis Setup'!B218&gt;0),'Raw Data &amp; Analysis Setup'!B218,"")</f>
        <v>21.097999572753906</v>
      </c>
      <c r="C218" s="54" t="s">
        <v>120</v>
      </c>
      <c r="D218" s="54" t="s">
        <v>459</v>
      </c>
      <c r="E218" s="15" t="s">
        <v>130</v>
      </c>
      <c r="F218" s="150">
        <v>100</v>
      </c>
      <c r="G218" s="150" t="s">
        <v>150</v>
      </c>
      <c r="H218" s="148">
        <f t="shared" si="167"/>
        <v>21.031999588012695</v>
      </c>
      <c r="I218" s="149">
        <f t="shared" ref="I218" si="222">IF(SUM(B218:B220)&gt;0,STDEV(B218:B220),0)</f>
        <v>5.7471673640701597E-2</v>
      </c>
      <c r="J218" s="148">
        <f t="shared" ref="J218" si="223">IF(H218&lt;&gt;"",IF(VLOOKUP(D218,$A$2:$H$385,8,FALSE)&gt;0,VLOOKUP(D218,$A$2:$H$385,8,FALSE),""),"")</f>
        <v>18.603333155314129</v>
      </c>
      <c r="K218" s="148">
        <f t="shared" ref="K218" si="224">IF(ISNUMBER(H218),H218-J218,"")</f>
        <v>2.4286664326985665</v>
      </c>
    </row>
    <row r="219" spans="1:11" ht="15" customHeight="1" x14ac:dyDescent="0.25">
      <c r="A219" s="11" t="str">
        <f>'Raw Data &amp; Analysis Setup'!A219</f>
        <v>J02</v>
      </c>
      <c r="B219" s="53">
        <f>IF(AND(ISNUMBER('Raw Data &amp; Analysis Setup'!B219),'Raw Data &amp; Analysis Setup'!B219&gt;0),'Raw Data &amp; Analysis Setup'!B219,"")</f>
        <v>20.993000030517578</v>
      </c>
      <c r="C219" s="54" t="s">
        <v>120</v>
      </c>
      <c r="D219" s="54" t="s">
        <v>460</v>
      </c>
      <c r="E219" s="15" t="s">
        <v>130</v>
      </c>
      <c r="F219" s="150"/>
      <c r="G219" s="150"/>
      <c r="H219" s="148"/>
      <c r="I219" s="149"/>
      <c r="J219" s="148"/>
      <c r="K219" s="148"/>
    </row>
    <row r="220" spans="1:11" ht="15" customHeight="1" x14ac:dyDescent="0.25">
      <c r="A220" s="11" t="str">
        <f>'Raw Data &amp; Analysis Setup'!A220</f>
        <v>J03</v>
      </c>
      <c r="B220" s="53">
        <f>IF(AND(ISNUMBER('Raw Data &amp; Analysis Setup'!B220),'Raw Data &amp; Analysis Setup'!B220&gt;0),'Raw Data &amp; Analysis Setup'!B220,"")</f>
        <v>21.004999160766602</v>
      </c>
      <c r="C220" s="54" t="s">
        <v>120</v>
      </c>
      <c r="D220" s="54" t="s">
        <v>461</v>
      </c>
      <c r="E220" s="15" t="s">
        <v>130</v>
      </c>
      <c r="F220" s="150"/>
      <c r="G220" s="150"/>
      <c r="H220" s="148"/>
      <c r="I220" s="149"/>
      <c r="J220" s="148"/>
      <c r="K220" s="148"/>
    </row>
    <row r="221" spans="1:11" ht="15" customHeight="1" x14ac:dyDescent="0.25">
      <c r="A221" s="11" t="str">
        <f>'Raw Data &amp; Analysis Setup'!A221</f>
        <v>J04</v>
      </c>
      <c r="B221" s="53">
        <f>IF(AND(ISNUMBER('Raw Data &amp; Analysis Setup'!B221),'Raw Data &amp; Analysis Setup'!B221&gt;0),'Raw Data &amp; Analysis Setup'!B221,"")</f>
        <v>21.302000045776367</v>
      </c>
      <c r="C221" s="54" t="s">
        <v>501</v>
      </c>
      <c r="D221" s="54" t="s">
        <v>459</v>
      </c>
      <c r="E221" s="15" t="s">
        <v>130</v>
      </c>
      <c r="F221" s="150">
        <v>100</v>
      </c>
      <c r="G221" s="150" t="s">
        <v>576</v>
      </c>
      <c r="H221" s="148">
        <f t="shared" si="167"/>
        <v>21.275999704996746</v>
      </c>
      <c r="I221" s="149">
        <f t="shared" ref="I221" si="225">IF(SUM(B221:B223)&gt;0,STDEV(B221:B223),0)</f>
        <v>2.7055934474581711E-2</v>
      </c>
      <c r="J221" s="148">
        <f t="shared" ref="J221" si="226">IF(H221&lt;&gt;"",IF(VLOOKUP(D221,$A$2:$H$385,8,FALSE)&gt;0,VLOOKUP(D221,$A$2:$H$385,8,FALSE),""),"")</f>
        <v>18.603333155314129</v>
      </c>
      <c r="K221" s="148">
        <f t="shared" ref="K221" si="227">IF(ISNUMBER(H221),H221-J221,"")</f>
        <v>2.6726665496826172</v>
      </c>
    </row>
    <row r="222" spans="1:11" ht="15" customHeight="1" x14ac:dyDescent="0.25">
      <c r="A222" s="11" t="str">
        <f>'Raw Data &amp; Analysis Setup'!A222</f>
        <v>J05</v>
      </c>
      <c r="B222" s="53">
        <f>IF(AND(ISNUMBER('Raw Data &amp; Analysis Setup'!B222),'Raw Data &amp; Analysis Setup'!B222&gt;0),'Raw Data &amp; Analysis Setup'!B222,"")</f>
        <v>21.277999877929688</v>
      </c>
      <c r="C222" s="54" t="s">
        <v>501</v>
      </c>
      <c r="D222" s="54" t="s">
        <v>460</v>
      </c>
      <c r="E222" s="15" t="s">
        <v>130</v>
      </c>
      <c r="F222" s="150"/>
      <c r="G222" s="150"/>
      <c r="H222" s="148"/>
      <c r="I222" s="149"/>
      <c r="J222" s="148"/>
      <c r="K222" s="148"/>
    </row>
    <row r="223" spans="1:11" ht="15" customHeight="1" x14ac:dyDescent="0.25">
      <c r="A223" s="11" t="str">
        <f>'Raw Data &amp; Analysis Setup'!A223</f>
        <v>J06</v>
      </c>
      <c r="B223" s="53">
        <f>IF(AND(ISNUMBER('Raw Data &amp; Analysis Setup'!B223),'Raw Data &amp; Analysis Setup'!B223&gt;0),'Raw Data &amp; Analysis Setup'!B223,"")</f>
        <v>21.24799919128418</v>
      </c>
      <c r="C223" s="54" t="s">
        <v>501</v>
      </c>
      <c r="D223" s="54" t="s">
        <v>461</v>
      </c>
      <c r="E223" s="15" t="s">
        <v>130</v>
      </c>
      <c r="F223" s="150"/>
      <c r="G223" s="150"/>
      <c r="H223" s="148"/>
      <c r="I223" s="149"/>
      <c r="J223" s="148"/>
      <c r="K223" s="148"/>
    </row>
    <row r="224" spans="1:11" ht="15" customHeight="1" x14ac:dyDescent="0.25">
      <c r="A224" s="11" t="str">
        <f>'Raw Data &amp; Analysis Setup'!A224</f>
        <v>J07</v>
      </c>
      <c r="B224" s="53">
        <f>IF(AND(ISNUMBER('Raw Data &amp; Analysis Setup'!B224),'Raw Data &amp; Analysis Setup'!B224&gt;0),'Raw Data &amp; Analysis Setup'!B224,"")</f>
        <v>17.583999633789063</v>
      </c>
      <c r="C224" s="54" t="s">
        <v>502</v>
      </c>
      <c r="D224" s="54" t="s">
        <v>459</v>
      </c>
      <c r="E224" s="15" t="s">
        <v>130</v>
      </c>
      <c r="F224" s="150">
        <v>100</v>
      </c>
      <c r="G224" s="150" t="s">
        <v>577</v>
      </c>
      <c r="H224" s="148">
        <f t="shared" si="167"/>
        <v>17.539666493733723</v>
      </c>
      <c r="I224" s="149">
        <f t="shared" ref="I224" si="228">IF(SUM(B224:B226)&gt;0,STDEV(B224:B226),0)</f>
        <v>3.9323096962696952E-2</v>
      </c>
      <c r="J224" s="148">
        <f t="shared" ref="J224" si="229">IF(H224&lt;&gt;"",IF(VLOOKUP(D224,$A$2:$H$385,8,FALSE)&gt;0,VLOOKUP(D224,$A$2:$H$385,8,FALSE),""),"")</f>
        <v>18.603333155314129</v>
      </c>
      <c r="K224" s="148">
        <f t="shared" ref="K224" si="230">IF(ISNUMBER(H224),H224-J224,"")</f>
        <v>-1.063666661580406</v>
      </c>
    </row>
    <row r="225" spans="1:11" ht="15" customHeight="1" x14ac:dyDescent="0.25">
      <c r="A225" s="11" t="str">
        <f>'Raw Data &amp; Analysis Setup'!A225</f>
        <v>J08</v>
      </c>
      <c r="B225" s="53">
        <f>IF(AND(ISNUMBER('Raw Data &amp; Analysis Setup'!B225),'Raw Data &amp; Analysis Setup'!B225&gt;0),'Raw Data &amp; Analysis Setup'!B225,"")</f>
        <v>17.525999069213867</v>
      </c>
      <c r="C225" s="54" t="s">
        <v>502</v>
      </c>
      <c r="D225" s="54" t="s">
        <v>460</v>
      </c>
      <c r="E225" s="15" t="s">
        <v>130</v>
      </c>
      <c r="F225" s="150"/>
      <c r="G225" s="150"/>
      <c r="H225" s="148"/>
      <c r="I225" s="149"/>
      <c r="J225" s="148"/>
      <c r="K225" s="148"/>
    </row>
    <row r="226" spans="1:11" ht="15" customHeight="1" x14ac:dyDescent="0.25">
      <c r="A226" s="11" t="str">
        <f>'Raw Data &amp; Analysis Setup'!A226</f>
        <v>J09</v>
      </c>
      <c r="B226" s="53">
        <f>IF(AND(ISNUMBER('Raw Data &amp; Analysis Setup'!B226),'Raw Data &amp; Analysis Setup'!B226&gt;0),'Raw Data &amp; Analysis Setup'!B226,"")</f>
        <v>17.509000778198242</v>
      </c>
      <c r="C226" s="54" t="s">
        <v>502</v>
      </c>
      <c r="D226" s="54" t="s">
        <v>461</v>
      </c>
      <c r="E226" s="15" t="s">
        <v>130</v>
      </c>
      <c r="F226" s="150"/>
      <c r="G226" s="150"/>
      <c r="H226" s="148"/>
      <c r="I226" s="149"/>
      <c r="J226" s="148"/>
      <c r="K226" s="148"/>
    </row>
    <row r="227" spans="1:11" ht="15" customHeight="1" x14ac:dyDescent="0.25">
      <c r="A227" s="11" t="str">
        <f>'Raw Data &amp; Analysis Setup'!A227</f>
        <v>J10</v>
      </c>
      <c r="B227" s="53">
        <f>IF(AND(ISNUMBER('Raw Data &amp; Analysis Setup'!B227),'Raw Data &amp; Analysis Setup'!B227&gt;0),'Raw Data &amp; Analysis Setup'!B227,"")</f>
        <v>18.892000198364258</v>
      </c>
      <c r="C227" s="54" t="s">
        <v>503</v>
      </c>
      <c r="D227" s="54" t="s">
        <v>459</v>
      </c>
      <c r="E227" s="15" t="s">
        <v>130</v>
      </c>
      <c r="F227" s="150">
        <v>100</v>
      </c>
      <c r="G227" s="150" t="s">
        <v>578</v>
      </c>
      <c r="H227" s="148">
        <f t="shared" si="167"/>
        <v>18.857333501180012</v>
      </c>
      <c r="I227" s="149">
        <f t="shared" ref="I227" si="231">IF(SUM(B227:B229)&gt;0,STDEV(B227:B229),0)</f>
        <v>4.3154877298762544E-2</v>
      </c>
      <c r="J227" s="148">
        <f t="shared" ref="J227" si="232">IF(H227&lt;&gt;"",IF(VLOOKUP(D227,$A$2:$H$385,8,FALSE)&gt;0,VLOOKUP(D227,$A$2:$H$385,8,FALSE),""),"")</f>
        <v>18.603333155314129</v>
      </c>
      <c r="K227" s="148">
        <f t="shared" ref="K227" si="233">IF(ISNUMBER(H227),H227-J227,"")</f>
        <v>0.25400034586588305</v>
      </c>
    </row>
    <row r="228" spans="1:11" ht="15" customHeight="1" x14ac:dyDescent="0.25">
      <c r="A228" s="11" t="str">
        <f>'Raw Data &amp; Analysis Setup'!A228</f>
        <v>J11</v>
      </c>
      <c r="B228" s="53">
        <f>IF(AND(ISNUMBER('Raw Data &amp; Analysis Setup'!B228),'Raw Data &amp; Analysis Setup'!B228&gt;0),'Raw Data &amp; Analysis Setup'!B228,"")</f>
        <v>18.871000289916992</v>
      </c>
      <c r="C228" s="54" t="s">
        <v>503</v>
      </c>
      <c r="D228" s="54" t="s">
        <v>460</v>
      </c>
      <c r="E228" s="15" t="s">
        <v>130</v>
      </c>
      <c r="F228" s="150"/>
      <c r="G228" s="150"/>
      <c r="H228" s="148"/>
      <c r="I228" s="149"/>
      <c r="J228" s="148"/>
      <c r="K228" s="148"/>
    </row>
    <row r="229" spans="1:11" ht="15" customHeight="1" x14ac:dyDescent="0.25">
      <c r="A229" s="11" t="str">
        <f>'Raw Data &amp; Analysis Setup'!A229</f>
        <v>J12</v>
      </c>
      <c r="B229" s="53">
        <f>IF(AND(ISNUMBER('Raw Data &amp; Analysis Setup'!B229),'Raw Data &amp; Analysis Setup'!B229&gt;0),'Raw Data &amp; Analysis Setup'!B229,"")</f>
        <v>18.809000015258789</v>
      </c>
      <c r="C229" s="54" t="s">
        <v>503</v>
      </c>
      <c r="D229" s="54" t="s">
        <v>461</v>
      </c>
      <c r="E229" s="15" t="s">
        <v>130</v>
      </c>
      <c r="F229" s="150"/>
      <c r="G229" s="150"/>
      <c r="H229" s="148"/>
      <c r="I229" s="149"/>
      <c r="J229" s="148"/>
      <c r="K229" s="148"/>
    </row>
    <row r="230" spans="1:11" ht="15" customHeight="1" x14ac:dyDescent="0.25">
      <c r="A230" s="11" t="str">
        <f>'Raw Data &amp; Analysis Setup'!A230</f>
        <v>J13</v>
      </c>
      <c r="B230" s="53">
        <f>IF(AND(ISNUMBER('Raw Data &amp; Analysis Setup'!B230),'Raw Data &amp; Analysis Setup'!B230&gt;0),'Raw Data &amp; Analysis Setup'!B230,"")</f>
        <v>23.975000381469727</v>
      </c>
      <c r="C230" s="54" t="s">
        <v>120</v>
      </c>
      <c r="D230" s="54" t="s">
        <v>471</v>
      </c>
      <c r="E230" s="15" t="s">
        <v>131</v>
      </c>
      <c r="F230" s="150">
        <v>200</v>
      </c>
      <c r="G230" s="150" t="s">
        <v>152</v>
      </c>
      <c r="H230" s="148">
        <f t="shared" ref="H230:H293" si="234">IF(SUM(B230:B232)&gt;0,AVERAGE(B230:B232),"")</f>
        <v>24.001667022705078</v>
      </c>
      <c r="I230" s="149">
        <f t="shared" ref="I230" si="235">IF(SUM(B230:B232)&gt;0,STDEV(B230:B232),0)</f>
        <v>7.4661545657408915E-2</v>
      </c>
      <c r="J230" s="148">
        <f t="shared" ref="J230" si="236">IF(H230&lt;&gt;"",IF(VLOOKUP(D230,$A$2:$H$385,8,FALSE)&gt;0,VLOOKUP(D230,$A$2:$H$385,8,FALSE),""),"")</f>
        <v>19.196000417073567</v>
      </c>
      <c r="K230" s="148">
        <f t="shared" ref="K230" si="237">IF(ISNUMBER(H230),H230-J230,"")</f>
        <v>4.8056666056315116</v>
      </c>
    </row>
    <row r="231" spans="1:11" ht="15" customHeight="1" x14ac:dyDescent="0.25">
      <c r="A231" s="11" t="str">
        <f>'Raw Data &amp; Analysis Setup'!A231</f>
        <v>J14</v>
      </c>
      <c r="B231" s="53">
        <f>IF(AND(ISNUMBER('Raw Data &amp; Analysis Setup'!B231),'Raw Data &amp; Analysis Setup'!B231&gt;0),'Raw Data &amp; Analysis Setup'!B231,"")</f>
        <v>23.944000244140625</v>
      </c>
      <c r="C231" s="54" t="s">
        <v>120</v>
      </c>
      <c r="D231" s="54" t="s">
        <v>472</v>
      </c>
      <c r="E231" s="15" t="s">
        <v>131</v>
      </c>
      <c r="F231" s="150"/>
      <c r="G231" s="150"/>
      <c r="H231" s="148"/>
      <c r="I231" s="149"/>
      <c r="J231" s="148"/>
      <c r="K231" s="148"/>
    </row>
    <row r="232" spans="1:11" ht="15" customHeight="1" x14ac:dyDescent="0.25">
      <c r="A232" s="11" t="str">
        <f>'Raw Data &amp; Analysis Setup'!A232</f>
        <v>J15</v>
      </c>
      <c r="B232" s="53">
        <f>IF(AND(ISNUMBER('Raw Data &amp; Analysis Setup'!B232),'Raw Data &amp; Analysis Setup'!B232&gt;0),'Raw Data &amp; Analysis Setup'!B232,"")</f>
        <v>24.086000442504883</v>
      </c>
      <c r="C232" s="54" t="s">
        <v>120</v>
      </c>
      <c r="D232" s="54" t="s">
        <v>473</v>
      </c>
      <c r="E232" s="15" t="s">
        <v>131</v>
      </c>
      <c r="F232" s="150"/>
      <c r="G232" s="150"/>
      <c r="H232" s="148"/>
      <c r="I232" s="149"/>
      <c r="J232" s="148"/>
      <c r="K232" s="148"/>
    </row>
    <row r="233" spans="1:11" ht="15" customHeight="1" x14ac:dyDescent="0.25">
      <c r="A233" s="11" t="str">
        <f>'Raw Data &amp; Analysis Setup'!A233</f>
        <v>J16</v>
      </c>
      <c r="B233" s="53">
        <f>IF(AND(ISNUMBER('Raw Data &amp; Analysis Setup'!B233),'Raw Data &amp; Analysis Setup'!B233&gt;0),'Raw Data &amp; Analysis Setup'!B233,"")</f>
        <v>25.153999328613281</v>
      </c>
      <c r="C233" s="54" t="s">
        <v>501</v>
      </c>
      <c r="D233" s="54" t="s">
        <v>471</v>
      </c>
      <c r="E233" s="15" t="s">
        <v>131</v>
      </c>
      <c r="F233" s="150">
        <v>200</v>
      </c>
      <c r="G233" s="150" t="s">
        <v>579</v>
      </c>
      <c r="H233" s="148">
        <f t="shared" si="234"/>
        <v>25.223666508992512</v>
      </c>
      <c r="I233" s="149">
        <f t="shared" ref="I233" si="238">IF(SUM(B233:B235)&gt;0,STDEV(B233:B235),0)</f>
        <v>6.8530317184718872E-2</v>
      </c>
      <c r="J233" s="148">
        <f t="shared" ref="J233" si="239">IF(H233&lt;&gt;"",IF(VLOOKUP(D233,$A$2:$H$385,8,FALSE)&gt;0,VLOOKUP(D233,$A$2:$H$385,8,FALSE),""),"")</f>
        <v>19.196000417073567</v>
      </c>
      <c r="K233" s="148">
        <f t="shared" ref="K233" si="240">IF(ISNUMBER(H233),H233-J233,"")</f>
        <v>6.0276660919189453</v>
      </c>
    </row>
    <row r="234" spans="1:11" ht="15" customHeight="1" x14ac:dyDescent="0.25">
      <c r="A234" s="11" t="str">
        <f>'Raw Data &amp; Analysis Setup'!A234</f>
        <v>J17</v>
      </c>
      <c r="B234" s="53">
        <f>IF(AND(ISNUMBER('Raw Data &amp; Analysis Setup'!B234),'Raw Data &amp; Analysis Setup'!B234&gt;0),'Raw Data &amp; Analysis Setup'!B234,"")</f>
        <v>25.291000366210938</v>
      </c>
      <c r="C234" s="54" t="s">
        <v>501</v>
      </c>
      <c r="D234" s="54" t="s">
        <v>472</v>
      </c>
      <c r="E234" s="15" t="s">
        <v>131</v>
      </c>
      <c r="F234" s="150"/>
      <c r="G234" s="150"/>
      <c r="H234" s="148"/>
      <c r="I234" s="149"/>
      <c r="J234" s="148"/>
      <c r="K234" s="148"/>
    </row>
    <row r="235" spans="1:11" ht="15" customHeight="1" x14ac:dyDescent="0.25">
      <c r="A235" s="11" t="str">
        <f>'Raw Data &amp; Analysis Setup'!A235</f>
        <v>J18</v>
      </c>
      <c r="B235" s="53">
        <f>IF(AND(ISNUMBER('Raw Data &amp; Analysis Setup'!B235),'Raw Data &amp; Analysis Setup'!B235&gt;0),'Raw Data &amp; Analysis Setup'!B235,"")</f>
        <v>25.22599983215332</v>
      </c>
      <c r="C235" s="54" t="s">
        <v>501</v>
      </c>
      <c r="D235" s="54" t="s">
        <v>473</v>
      </c>
      <c r="E235" s="15" t="s">
        <v>131</v>
      </c>
      <c r="F235" s="150"/>
      <c r="G235" s="150"/>
      <c r="H235" s="148"/>
      <c r="I235" s="149"/>
      <c r="J235" s="148"/>
      <c r="K235" s="148"/>
    </row>
    <row r="236" spans="1:11" ht="15" customHeight="1" x14ac:dyDescent="0.25">
      <c r="A236" s="11" t="str">
        <f>'Raw Data &amp; Analysis Setup'!A236</f>
        <v>J19</v>
      </c>
      <c r="B236" s="53">
        <f>IF(AND(ISNUMBER('Raw Data &amp; Analysis Setup'!B236),'Raw Data &amp; Analysis Setup'!B236&gt;0),'Raw Data &amp; Analysis Setup'!B236,"")</f>
        <v>20.003999710083008</v>
      </c>
      <c r="C236" s="54" t="s">
        <v>502</v>
      </c>
      <c r="D236" s="54" t="s">
        <v>471</v>
      </c>
      <c r="E236" s="15" t="s">
        <v>131</v>
      </c>
      <c r="F236" s="150">
        <v>200</v>
      </c>
      <c r="G236" s="150" t="s">
        <v>580</v>
      </c>
      <c r="H236" s="148">
        <f t="shared" si="234"/>
        <v>20.086000442504883</v>
      </c>
      <c r="I236" s="149">
        <f t="shared" ref="I236" si="241">IF(SUM(B236:B238)&gt;0,STDEV(B236:B238),0)</f>
        <v>7.1358879342712456E-2</v>
      </c>
      <c r="J236" s="148">
        <f t="shared" ref="J236" si="242">IF(H236&lt;&gt;"",IF(VLOOKUP(D236,$A$2:$H$385,8,FALSE)&gt;0,VLOOKUP(D236,$A$2:$H$385,8,FALSE),""),"")</f>
        <v>19.196000417073567</v>
      </c>
      <c r="K236" s="148">
        <f t="shared" ref="K236" si="243">IF(ISNUMBER(H236),H236-J236,"")</f>
        <v>0.89000002543131629</v>
      </c>
    </row>
    <row r="237" spans="1:11" ht="15" customHeight="1" x14ac:dyDescent="0.25">
      <c r="A237" s="11" t="str">
        <f>'Raw Data &amp; Analysis Setup'!A237</f>
        <v>J20</v>
      </c>
      <c r="B237" s="53">
        <f>IF(AND(ISNUMBER('Raw Data &amp; Analysis Setup'!B237),'Raw Data &amp; Analysis Setup'!B237&gt;0),'Raw Data &amp; Analysis Setup'!B237,"")</f>
        <v>20.134000778198242</v>
      </c>
      <c r="C237" s="54" t="s">
        <v>502</v>
      </c>
      <c r="D237" s="54" t="s">
        <v>472</v>
      </c>
      <c r="E237" s="15" t="s">
        <v>131</v>
      </c>
      <c r="F237" s="150"/>
      <c r="G237" s="150"/>
      <c r="H237" s="148"/>
      <c r="I237" s="149"/>
      <c r="J237" s="148"/>
      <c r="K237" s="148"/>
    </row>
    <row r="238" spans="1:11" ht="15" customHeight="1" x14ac:dyDescent="0.25">
      <c r="A238" s="11" t="str">
        <f>'Raw Data &amp; Analysis Setup'!A238</f>
        <v>J21</v>
      </c>
      <c r="B238" s="53">
        <f>IF(AND(ISNUMBER('Raw Data &amp; Analysis Setup'!B238),'Raw Data &amp; Analysis Setup'!B238&gt;0),'Raw Data &amp; Analysis Setup'!B238,"")</f>
        <v>20.120000839233398</v>
      </c>
      <c r="C238" s="54" t="s">
        <v>502</v>
      </c>
      <c r="D238" s="54" t="s">
        <v>473</v>
      </c>
      <c r="E238" s="15" t="s">
        <v>131</v>
      </c>
      <c r="F238" s="150"/>
      <c r="G238" s="150"/>
      <c r="H238" s="148"/>
      <c r="I238" s="149"/>
      <c r="J238" s="148"/>
      <c r="K238" s="148"/>
    </row>
    <row r="239" spans="1:11" ht="15" customHeight="1" x14ac:dyDescent="0.25">
      <c r="A239" s="11" t="str">
        <f>'Raw Data &amp; Analysis Setup'!A239</f>
        <v>J22</v>
      </c>
      <c r="B239" s="53">
        <f>IF(AND(ISNUMBER('Raw Data &amp; Analysis Setup'!B239),'Raw Data &amp; Analysis Setup'!B239&gt;0),'Raw Data &amp; Analysis Setup'!B239,"")</f>
        <v>21.336000442504883</v>
      </c>
      <c r="C239" s="54" t="s">
        <v>503</v>
      </c>
      <c r="D239" s="54" t="s">
        <v>471</v>
      </c>
      <c r="E239" s="15" t="s">
        <v>131</v>
      </c>
      <c r="F239" s="150">
        <v>200</v>
      </c>
      <c r="G239" s="150" t="s">
        <v>581</v>
      </c>
      <c r="H239" s="148">
        <f t="shared" si="234"/>
        <v>21.353333155314129</v>
      </c>
      <c r="I239" s="149">
        <f t="shared" ref="I239" si="244">IF(SUM(B239:B241)&gt;0,STDEV(B239:B241),0)</f>
        <v>2.5813046212900891E-2</v>
      </c>
      <c r="J239" s="148">
        <f t="shared" ref="J239" si="245">IF(H239&lt;&gt;"",IF(VLOOKUP(D239,$A$2:$H$385,8,FALSE)&gt;0,VLOOKUP(D239,$A$2:$H$385,8,FALSE),""),"")</f>
        <v>19.196000417073567</v>
      </c>
      <c r="K239" s="148">
        <f t="shared" ref="K239" si="246">IF(ISNUMBER(H239),H239-J239,"")</f>
        <v>2.1573327382405623</v>
      </c>
    </row>
    <row r="240" spans="1:11" ht="15" customHeight="1" x14ac:dyDescent="0.25">
      <c r="A240" s="11" t="str">
        <f>'Raw Data &amp; Analysis Setup'!A240</f>
        <v>J23</v>
      </c>
      <c r="B240" s="53">
        <f>IF(AND(ISNUMBER('Raw Data &amp; Analysis Setup'!B240),'Raw Data &amp; Analysis Setup'!B240&gt;0),'Raw Data &amp; Analysis Setup'!B240,"")</f>
        <v>21.382999420166016</v>
      </c>
      <c r="C240" s="54" t="s">
        <v>503</v>
      </c>
      <c r="D240" s="54" t="s">
        <v>472</v>
      </c>
      <c r="E240" s="15" t="s">
        <v>131</v>
      </c>
      <c r="F240" s="150"/>
      <c r="G240" s="150"/>
      <c r="H240" s="148"/>
      <c r="I240" s="149"/>
      <c r="J240" s="148"/>
      <c r="K240" s="148"/>
    </row>
    <row r="241" spans="1:11" ht="15" customHeight="1" x14ac:dyDescent="0.25">
      <c r="A241" s="11" t="str">
        <f>'Raw Data &amp; Analysis Setup'!A241</f>
        <v>J24</v>
      </c>
      <c r="B241" s="53">
        <f>IF(AND(ISNUMBER('Raw Data &amp; Analysis Setup'!B241),'Raw Data &amp; Analysis Setup'!B241&gt;0),'Raw Data &amp; Analysis Setup'!B241,"")</f>
        <v>21.340999603271484</v>
      </c>
      <c r="C241" s="54" t="s">
        <v>503</v>
      </c>
      <c r="D241" s="54" t="s">
        <v>473</v>
      </c>
      <c r="E241" s="15" t="s">
        <v>131</v>
      </c>
      <c r="F241" s="150"/>
      <c r="G241" s="150"/>
      <c r="H241" s="148"/>
      <c r="I241" s="149"/>
      <c r="J241" s="148"/>
      <c r="K241" s="148"/>
    </row>
    <row r="242" spans="1:11" ht="15" customHeight="1" x14ac:dyDescent="0.25">
      <c r="A242" s="11" t="str">
        <f>'Raw Data &amp; Analysis Setup'!A242</f>
        <v>K01</v>
      </c>
      <c r="B242" s="53">
        <f>IF(AND(ISNUMBER('Raw Data &amp; Analysis Setup'!B242),'Raw Data &amp; Analysis Setup'!B242&gt;0),'Raw Data &amp; Analysis Setup'!B242,"")</f>
        <v>21.302000045776367</v>
      </c>
      <c r="C242" s="54" t="s">
        <v>121</v>
      </c>
      <c r="D242" s="54" t="s">
        <v>459</v>
      </c>
      <c r="E242" s="15" t="s">
        <v>130</v>
      </c>
      <c r="F242" s="150">
        <v>100</v>
      </c>
      <c r="G242" s="150" t="s">
        <v>154</v>
      </c>
      <c r="H242" s="148">
        <f t="shared" si="234"/>
        <v>21.275999704996746</v>
      </c>
      <c r="I242" s="149">
        <f t="shared" ref="I242" si="247">IF(SUM(B242:B244)&gt;0,STDEV(B242:B244),0)</f>
        <v>2.7055934474581711E-2</v>
      </c>
      <c r="J242" s="148">
        <f t="shared" ref="J242" si="248">IF(H242&lt;&gt;"",IF(VLOOKUP(D242,$A$2:$H$385,8,FALSE)&gt;0,VLOOKUP(D242,$A$2:$H$385,8,FALSE),""),"")</f>
        <v>18.603333155314129</v>
      </c>
      <c r="K242" s="148">
        <f t="shared" ref="K242" si="249">IF(ISNUMBER(H242),H242-J242,"")</f>
        <v>2.6726665496826172</v>
      </c>
    </row>
    <row r="243" spans="1:11" ht="15" customHeight="1" x14ac:dyDescent="0.25">
      <c r="A243" s="11" t="str">
        <f>'Raw Data &amp; Analysis Setup'!A243</f>
        <v>K02</v>
      </c>
      <c r="B243" s="53">
        <f>IF(AND(ISNUMBER('Raw Data &amp; Analysis Setup'!B243),'Raw Data &amp; Analysis Setup'!B243&gt;0),'Raw Data &amp; Analysis Setup'!B243,"")</f>
        <v>21.277999877929688</v>
      </c>
      <c r="C243" s="54" t="s">
        <v>121</v>
      </c>
      <c r="D243" s="54" t="s">
        <v>460</v>
      </c>
      <c r="E243" s="15" t="s">
        <v>130</v>
      </c>
      <c r="F243" s="150"/>
      <c r="G243" s="150"/>
      <c r="H243" s="148"/>
      <c r="I243" s="149"/>
      <c r="J243" s="148"/>
      <c r="K243" s="148"/>
    </row>
    <row r="244" spans="1:11" ht="15" customHeight="1" x14ac:dyDescent="0.25">
      <c r="A244" s="11" t="str">
        <f>'Raw Data &amp; Analysis Setup'!A244</f>
        <v>K03</v>
      </c>
      <c r="B244" s="53">
        <f>IF(AND(ISNUMBER('Raw Data &amp; Analysis Setup'!B244),'Raw Data &amp; Analysis Setup'!B244&gt;0),'Raw Data &amp; Analysis Setup'!B244,"")</f>
        <v>21.24799919128418</v>
      </c>
      <c r="C244" s="54" t="s">
        <v>121</v>
      </c>
      <c r="D244" s="54" t="s">
        <v>461</v>
      </c>
      <c r="E244" s="15" t="s">
        <v>130</v>
      </c>
      <c r="F244" s="150"/>
      <c r="G244" s="150"/>
      <c r="H244" s="148"/>
      <c r="I244" s="149"/>
      <c r="J244" s="148"/>
      <c r="K244" s="148"/>
    </row>
    <row r="245" spans="1:11" ht="15" customHeight="1" x14ac:dyDescent="0.25">
      <c r="A245" s="11" t="str">
        <f>'Raw Data &amp; Analysis Setup'!A245</f>
        <v>K04</v>
      </c>
      <c r="B245" s="53">
        <f>IF(AND(ISNUMBER('Raw Data &amp; Analysis Setup'!B245),'Raw Data &amp; Analysis Setup'!B245&gt;0),'Raw Data &amp; Analysis Setup'!B245,"")</f>
        <v>17.583999633789063</v>
      </c>
      <c r="C245" s="54" t="s">
        <v>504</v>
      </c>
      <c r="D245" s="54" t="s">
        <v>459</v>
      </c>
      <c r="E245" s="15" t="s">
        <v>130</v>
      </c>
      <c r="F245" s="150">
        <v>100</v>
      </c>
      <c r="G245" s="150" t="s">
        <v>582</v>
      </c>
      <c r="H245" s="148">
        <f t="shared" si="234"/>
        <v>17.539666493733723</v>
      </c>
      <c r="I245" s="149">
        <f t="shared" ref="I245" si="250">IF(SUM(B245:B247)&gt;0,STDEV(B245:B247),0)</f>
        <v>3.9323096962696952E-2</v>
      </c>
      <c r="J245" s="148">
        <f t="shared" ref="J245" si="251">IF(H245&lt;&gt;"",IF(VLOOKUP(D245,$A$2:$H$385,8,FALSE)&gt;0,VLOOKUP(D245,$A$2:$H$385,8,FALSE),""),"")</f>
        <v>18.603333155314129</v>
      </c>
      <c r="K245" s="148">
        <f t="shared" ref="K245" si="252">IF(ISNUMBER(H245),H245-J245,"")</f>
        <v>-1.063666661580406</v>
      </c>
    </row>
    <row r="246" spans="1:11" ht="15" customHeight="1" x14ac:dyDescent="0.25">
      <c r="A246" s="11" t="str">
        <f>'Raw Data &amp; Analysis Setup'!A246</f>
        <v>K05</v>
      </c>
      <c r="B246" s="53">
        <f>IF(AND(ISNUMBER('Raw Data &amp; Analysis Setup'!B246),'Raw Data &amp; Analysis Setup'!B246&gt;0),'Raw Data &amp; Analysis Setup'!B246,"")</f>
        <v>17.525999069213867</v>
      </c>
      <c r="C246" s="54" t="s">
        <v>504</v>
      </c>
      <c r="D246" s="54" t="s">
        <v>460</v>
      </c>
      <c r="E246" s="15" t="s">
        <v>130</v>
      </c>
      <c r="F246" s="150"/>
      <c r="G246" s="150"/>
      <c r="H246" s="148"/>
      <c r="I246" s="149"/>
      <c r="J246" s="148"/>
      <c r="K246" s="148"/>
    </row>
    <row r="247" spans="1:11" ht="15" customHeight="1" x14ac:dyDescent="0.25">
      <c r="A247" s="11" t="str">
        <f>'Raw Data &amp; Analysis Setup'!A247</f>
        <v>K06</v>
      </c>
      <c r="B247" s="53">
        <f>IF(AND(ISNUMBER('Raw Data &amp; Analysis Setup'!B247),'Raw Data &amp; Analysis Setup'!B247&gt;0),'Raw Data &amp; Analysis Setup'!B247,"")</f>
        <v>17.509000778198242</v>
      </c>
      <c r="C247" s="54" t="s">
        <v>504</v>
      </c>
      <c r="D247" s="54" t="s">
        <v>461</v>
      </c>
      <c r="E247" s="15" t="s">
        <v>130</v>
      </c>
      <c r="F247" s="150"/>
      <c r="G247" s="150"/>
      <c r="H247" s="148"/>
      <c r="I247" s="149"/>
      <c r="J247" s="148"/>
      <c r="K247" s="148"/>
    </row>
    <row r="248" spans="1:11" ht="15" customHeight="1" x14ac:dyDescent="0.25">
      <c r="A248" s="11" t="str">
        <f>'Raw Data &amp; Analysis Setup'!A248</f>
        <v>K07</v>
      </c>
      <c r="B248" s="53">
        <f>IF(AND(ISNUMBER('Raw Data &amp; Analysis Setup'!B248),'Raw Data &amp; Analysis Setup'!B248&gt;0),'Raw Data &amp; Analysis Setup'!B248,"")</f>
        <v>18.892000198364258</v>
      </c>
      <c r="C248" s="54" t="s">
        <v>505</v>
      </c>
      <c r="D248" s="54" t="s">
        <v>459</v>
      </c>
      <c r="E248" s="15" t="s">
        <v>130</v>
      </c>
      <c r="F248" s="150">
        <v>100</v>
      </c>
      <c r="G248" s="150" t="s">
        <v>583</v>
      </c>
      <c r="H248" s="148">
        <f t="shared" si="234"/>
        <v>18.857333501180012</v>
      </c>
      <c r="I248" s="149">
        <f t="shared" ref="I248" si="253">IF(SUM(B248:B250)&gt;0,STDEV(B248:B250),0)</f>
        <v>4.3154877298762544E-2</v>
      </c>
      <c r="J248" s="148">
        <f t="shared" ref="J248" si="254">IF(H248&lt;&gt;"",IF(VLOOKUP(D248,$A$2:$H$385,8,FALSE)&gt;0,VLOOKUP(D248,$A$2:$H$385,8,FALSE),""),"")</f>
        <v>18.603333155314129</v>
      </c>
      <c r="K248" s="148">
        <f t="shared" ref="K248" si="255">IF(ISNUMBER(H248),H248-J248,"")</f>
        <v>0.25400034586588305</v>
      </c>
    </row>
    <row r="249" spans="1:11" ht="15" customHeight="1" x14ac:dyDescent="0.25">
      <c r="A249" s="11" t="str">
        <f>'Raw Data &amp; Analysis Setup'!A249</f>
        <v>K08</v>
      </c>
      <c r="B249" s="53">
        <f>IF(AND(ISNUMBER('Raw Data &amp; Analysis Setup'!B249),'Raw Data &amp; Analysis Setup'!B249&gt;0),'Raw Data &amp; Analysis Setup'!B249,"")</f>
        <v>18.871000289916992</v>
      </c>
      <c r="C249" s="54" t="s">
        <v>505</v>
      </c>
      <c r="D249" s="54" t="s">
        <v>460</v>
      </c>
      <c r="E249" s="15" t="s">
        <v>130</v>
      </c>
      <c r="F249" s="150"/>
      <c r="G249" s="150"/>
      <c r="H249" s="148"/>
      <c r="I249" s="149"/>
      <c r="J249" s="148"/>
      <c r="K249" s="148"/>
    </row>
    <row r="250" spans="1:11" ht="15" customHeight="1" x14ac:dyDescent="0.25">
      <c r="A250" s="11" t="str">
        <f>'Raw Data &amp; Analysis Setup'!A250</f>
        <v>K09</v>
      </c>
      <c r="B250" s="53">
        <f>IF(AND(ISNUMBER('Raw Data &amp; Analysis Setup'!B250),'Raw Data &amp; Analysis Setup'!B250&gt;0),'Raw Data &amp; Analysis Setup'!B250,"")</f>
        <v>18.809000015258789</v>
      </c>
      <c r="C250" s="54" t="s">
        <v>505</v>
      </c>
      <c r="D250" s="54" t="s">
        <v>461</v>
      </c>
      <c r="E250" s="15" t="s">
        <v>130</v>
      </c>
      <c r="F250" s="150"/>
      <c r="G250" s="150"/>
      <c r="H250" s="148"/>
      <c r="I250" s="149"/>
      <c r="J250" s="148"/>
      <c r="K250" s="148"/>
    </row>
    <row r="251" spans="1:11" ht="15" customHeight="1" x14ac:dyDescent="0.25">
      <c r="A251" s="11" t="str">
        <f>'Raw Data &amp; Analysis Setup'!A251</f>
        <v>K10</v>
      </c>
      <c r="B251" s="53">
        <f>IF(AND(ISNUMBER('Raw Data &amp; Analysis Setup'!B251),'Raw Data &amp; Analysis Setup'!B251&gt;0),'Raw Data &amp; Analysis Setup'!B251,"")</f>
        <v>18.86400032043457</v>
      </c>
      <c r="C251" s="54" t="s">
        <v>506</v>
      </c>
      <c r="D251" s="54" t="s">
        <v>459</v>
      </c>
      <c r="E251" s="15" t="s">
        <v>130</v>
      </c>
      <c r="F251" s="150">
        <v>100</v>
      </c>
      <c r="G251" s="150" t="s">
        <v>584</v>
      </c>
      <c r="H251" s="148">
        <f t="shared" si="234"/>
        <v>18.845000584920246</v>
      </c>
      <c r="I251" s="149">
        <f t="shared" ref="I251" si="256">IF(SUM(B251:B253)&gt;0,STDEV(B251:B253),0)</f>
        <v>1.6822376627557031E-2</v>
      </c>
      <c r="J251" s="148">
        <f t="shared" ref="J251" si="257">IF(H251&lt;&gt;"",IF(VLOOKUP(D251,$A$2:$H$385,8,FALSE)&gt;0,VLOOKUP(D251,$A$2:$H$385,8,FALSE),""),"")</f>
        <v>18.603333155314129</v>
      </c>
      <c r="K251" s="148">
        <f t="shared" ref="K251" si="258">IF(ISNUMBER(H251),H251-J251,"")</f>
        <v>0.24166742960611742</v>
      </c>
    </row>
    <row r="252" spans="1:11" ht="15" customHeight="1" x14ac:dyDescent="0.25">
      <c r="A252" s="11" t="str">
        <f>'Raw Data &amp; Analysis Setup'!A252</f>
        <v>K11</v>
      </c>
      <c r="B252" s="53">
        <f>IF(AND(ISNUMBER('Raw Data &amp; Analysis Setup'!B252),'Raw Data &amp; Analysis Setup'!B252&gt;0),'Raw Data &amp; Analysis Setup'!B252,"")</f>
        <v>18.832000732421875</v>
      </c>
      <c r="C252" s="54" t="s">
        <v>506</v>
      </c>
      <c r="D252" s="54" t="s">
        <v>460</v>
      </c>
      <c r="E252" s="15" t="s">
        <v>130</v>
      </c>
      <c r="F252" s="150"/>
      <c r="G252" s="150"/>
      <c r="H252" s="148"/>
      <c r="I252" s="149"/>
      <c r="J252" s="148"/>
      <c r="K252" s="148"/>
    </row>
    <row r="253" spans="1:11" ht="15" customHeight="1" x14ac:dyDescent="0.25">
      <c r="A253" s="11" t="str">
        <f>'Raw Data &amp; Analysis Setup'!A253</f>
        <v>K12</v>
      </c>
      <c r="B253" s="53">
        <f>IF(AND(ISNUMBER('Raw Data &amp; Analysis Setup'!B253),'Raw Data &amp; Analysis Setup'!B253&gt;0),'Raw Data &amp; Analysis Setup'!B253,"")</f>
        <v>18.839000701904297</v>
      </c>
      <c r="C253" s="54" t="s">
        <v>506</v>
      </c>
      <c r="D253" s="54" t="s">
        <v>461</v>
      </c>
      <c r="E253" s="15" t="s">
        <v>130</v>
      </c>
      <c r="F253" s="150"/>
      <c r="G253" s="150"/>
      <c r="H253" s="148"/>
      <c r="I253" s="149"/>
      <c r="J253" s="148"/>
      <c r="K253" s="148"/>
    </row>
    <row r="254" spans="1:11" ht="15" customHeight="1" x14ac:dyDescent="0.25">
      <c r="A254" s="11" t="str">
        <f>'Raw Data &amp; Analysis Setup'!A254</f>
        <v>K13</v>
      </c>
      <c r="B254" s="53">
        <f>IF(AND(ISNUMBER('Raw Data &amp; Analysis Setup'!B254),'Raw Data &amp; Analysis Setup'!B254&gt;0),'Raw Data &amp; Analysis Setup'!B254,"")</f>
        <v>25.153999328613281</v>
      </c>
      <c r="C254" s="54" t="s">
        <v>121</v>
      </c>
      <c r="D254" s="54" t="s">
        <v>471</v>
      </c>
      <c r="E254" s="15" t="s">
        <v>131</v>
      </c>
      <c r="F254" s="150">
        <v>200</v>
      </c>
      <c r="G254" s="150" t="s">
        <v>156</v>
      </c>
      <c r="H254" s="148">
        <f t="shared" si="234"/>
        <v>25.223666508992512</v>
      </c>
      <c r="I254" s="149">
        <f t="shared" ref="I254" si="259">IF(SUM(B254:B256)&gt;0,STDEV(B254:B256),0)</f>
        <v>6.8530317184718872E-2</v>
      </c>
      <c r="J254" s="148">
        <f t="shared" ref="J254" si="260">IF(H254&lt;&gt;"",IF(VLOOKUP(D254,$A$2:$H$385,8,FALSE)&gt;0,VLOOKUP(D254,$A$2:$H$385,8,FALSE),""),"")</f>
        <v>19.196000417073567</v>
      </c>
      <c r="K254" s="148">
        <f t="shared" ref="K254" si="261">IF(ISNUMBER(H254),H254-J254,"")</f>
        <v>6.0276660919189453</v>
      </c>
    </row>
    <row r="255" spans="1:11" ht="15" customHeight="1" x14ac:dyDescent="0.25">
      <c r="A255" s="11" t="str">
        <f>'Raw Data &amp; Analysis Setup'!A255</f>
        <v>K14</v>
      </c>
      <c r="B255" s="53">
        <f>IF(AND(ISNUMBER('Raw Data &amp; Analysis Setup'!B255),'Raw Data &amp; Analysis Setup'!B255&gt;0),'Raw Data &amp; Analysis Setup'!B255,"")</f>
        <v>25.291000366210938</v>
      </c>
      <c r="C255" s="54" t="s">
        <v>121</v>
      </c>
      <c r="D255" s="54" t="s">
        <v>472</v>
      </c>
      <c r="E255" s="15" t="s">
        <v>131</v>
      </c>
      <c r="F255" s="150"/>
      <c r="G255" s="150"/>
      <c r="H255" s="148"/>
      <c r="I255" s="149"/>
      <c r="J255" s="148"/>
      <c r="K255" s="148"/>
    </row>
    <row r="256" spans="1:11" ht="15" customHeight="1" x14ac:dyDescent="0.25">
      <c r="A256" s="11" t="str">
        <f>'Raw Data &amp; Analysis Setup'!A256</f>
        <v>K15</v>
      </c>
      <c r="B256" s="53">
        <f>IF(AND(ISNUMBER('Raw Data &amp; Analysis Setup'!B256),'Raw Data &amp; Analysis Setup'!B256&gt;0),'Raw Data &amp; Analysis Setup'!B256,"")</f>
        <v>25.22599983215332</v>
      </c>
      <c r="C256" s="54" t="s">
        <v>121</v>
      </c>
      <c r="D256" s="54" t="s">
        <v>473</v>
      </c>
      <c r="E256" s="15" t="s">
        <v>131</v>
      </c>
      <c r="F256" s="150"/>
      <c r="G256" s="150"/>
      <c r="H256" s="148"/>
      <c r="I256" s="149"/>
      <c r="J256" s="148"/>
      <c r="K256" s="148"/>
    </row>
    <row r="257" spans="1:11" ht="15" customHeight="1" x14ac:dyDescent="0.25">
      <c r="A257" s="11" t="str">
        <f>'Raw Data &amp; Analysis Setup'!A257</f>
        <v>K16</v>
      </c>
      <c r="B257" s="53">
        <f>IF(AND(ISNUMBER('Raw Data &amp; Analysis Setup'!B257),'Raw Data &amp; Analysis Setup'!B257&gt;0),'Raw Data &amp; Analysis Setup'!B257,"")</f>
        <v>20.003999710083008</v>
      </c>
      <c r="C257" s="54" t="s">
        <v>504</v>
      </c>
      <c r="D257" s="54" t="s">
        <v>471</v>
      </c>
      <c r="E257" s="15" t="s">
        <v>131</v>
      </c>
      <c r="F257" s="150">
        <v>200</v>
      </c>
      <c r="G257" s="150" t="s">
        <v>585</v>
      </c>
      <c r="H257" s="148">
        <f t="shared" si="234"/>
        <v>20.086000442504883</v>
      </c>
      <c r="I257" s="149">
        <f t="shared" ref="I257" si="262">IF(SUM(B257:B259)&gt;0,STDEV(B257:B259),0)</f>
        <v>7.1358879342712456E-2</v>
      </c>
      <c r="J257" s="148">
        <f t="shared" ref="J257" si="263">IF(H257&lt;&gt;"",IF(VLOOKUP(D257,$A$2:$H$385,8,FALSE)&gt;0,VLOOKUP(D257,$A$2:$H$385,8,FALSE),""),"")</f>
        <v>19.196000417073567</v>
      </c>
      <c r="K257" s="148">
        <f t="shared" ref="K257" si="264">IF(ISNUMBER(H257),H257-J257,"")</f>
        <v>0.89000002543131629</v>
      </c>
    </row>
    <row r="258" spans="1:11" ht="15" customHeight="1" x14ac:dyDescent="0.25">
      <c r="A258" s="11" t="str">
        <f>'Raw Data &amp; Analysis Setup'!A258</f>
        <v>K17</v>
      </c>
      <c r="B258" s="53">
        <f>IF(AND(ISNUMBER('Raw Data &amp; Analysis Setup'!B258),'Raw Data &amp; Analysis Setup'!B258&gt;0),'Raw Data &amp; Analysis Setup'!B258,"")</f>
        <v>20.134000778198242</v>
      </c>
      <c r="C258" s="54" t="s">
        <v>504</v>
      </c>
      <c r="D258" s="54" t="s">
        <v>472</v>
      </c>
      <c r="E258" s="15" t="s">
        <v>131</v>
      </c>
      <c r="F258" s="150"/>
      <c r="G258" s="150"/>
      <c r="H258" s="148"/>
      <c r="I258" s="149"/>
      <c r="J258" s="148"/>
      <c r="K258" s="148"/>
    </row>
    <row r="259" spans="1:11" ht="15" customHeight="1" x14ac:dyDescent="0.25">
      <c r="A259" s="11" t="str">
        <f>'Raw Data &amp; Analysis Setup'!A259</f>
        <v>K18</v>
      </c>
      <c r="B259" s="53">
        <f>IF(AND(ISNUMBER('Raw Data &amp; Analysis Setup'!B259),'Raw Data &amp; Analysis Setup'!B259&gt;0),'Raw Data &amp; Analysis Setup'!B259,"")</f>
        <v>20.120000839233398</v>
      </c>
      <c r="C259" s="54" t="s">
        <v>504</v>
      </c>
      <c r="D259" s="54" t="s">
        <v>473</v>
      </c>
      <c r="E259" s="15" t="s">
        <v>131</v>
      </c>
      <c r="F259" s="150"/>
      <c r="G259" s="150"/>
      <c r="H259" s="148"/>
      <c r="I259" s="149"/>
      <c r="J259" s="148"/>
      <c r="K259" s="148"/>
    </row>
    <row r="260" spans="1:11" ht="15" customHeight="1" x14ac:dyDescent="0.25">
      <c r="A260" s="11" t="str">
        <f>'Raw Data &amp; Analysis Setup'!A260</f>
        <v>K19</v>
      </c>
      <c r="B260" s="53">
        <f>IF(AND(ISNUMBER('Raw Data &amp; Analysis Setup'!B260),'Raw Data &amp; Analysis Setup'!B260&gt;0),'Raw Data &amp; Analysis Setup'!B260,"")</f>
        <v>21.336000442504883</v>
      </c>
      <c r="C260" s="54" t="s">
        <v>505</v>
      </c>
      <c r="D260" s="54" t="s">
        <v>471</v>
      </c>
      <c r="E260" s="15" t="s">
        <v>131</v>
      </c>
      <c r="F260" s="150">
        <v>200</v>
      </c>
      <c r="G260" s="150" t="s">
        <v>586</v>
      </c>
      <c r="H260" s="148">
        <f t="shared" si="234"/>
        <v>21.353333155314129</v>
      </c>
      <c r="I260" s="149">
        <f t="shared" ref="I260" si="265">IF(SUM(B260:B262)&gt;0,STDEV(B260:B262),0)</f>
        <v>2.5813046212900891E-2</v>
      </c>
      <c r="J260" s="148">
        <f t="shared" ref="J260" si="266">IF(H260&lt;&gt;"",IF(VLOOKUP(D260,$A$2:$H$385,8,FALSE)&gt;0,VLOOKUP(D260,$A$2:$H$385,8,FALSE),""),"")</f>
        <v>19.196000417073567</v>
      </c>
      <c r="K260" s="148">
        <f t="shared" ref="K260" si="267">IF(ISNUMBER(H260),H260-J260,"")</f>
        <v>2.1573327382405623</v>
      </c>
    </row>
    <row r="261" spans="1:11" ht="15" customHeight="1" x14ac:dyDescent="0.25">
      <c r="A261" s="11" t="str">
        <f>'Raw Data &amp; Analysis Setup'!A261</f>
        <v>K20</v>
      </c>
      <c r="B261" s="53">
        <f>IF(AND(ISNUMBER('Raw Data &amp; Analysis Setup'!B261),'Raw Data &amp; Analysis Setup'!B261&gt;0),'Raw Data &amp; Analysis Setup'!B261,"")</f>
        <v>21.382999420166016</v>
      </c>
      <c r="C261" s="54" t="s">
        <v>505</v>
      </c>
      <c r="D261" s="54" t="s">
        <v>472</v>
      </c>
      <c r="E261" s="15" t="s">
        <v>131</v>
      </c>
      <c r="F261" s="150"/>
      <c r="G261" s="150"/>
      <c r="H261" s="148"/>
      <c r="I261" s="149"/>
      <c r="J261" s="148"/>
      <c r="K261" s="148"/>
    </row>
    <row r="262" spans="1:11" ht="15" customHeight="1" x14ac:dyDescent="0.25">
      <c r="A262" s="11" t="str">
        <f>'Raw Data &amp; Analysis Setup'!A262</f>
        <v>K21</v>
      </c>
      <c r="B262" s="53">
        <f>IF(AND(ISNUMBER('Raw Data &amp; Analysis Setup'!B262),'Raw Data &amp; Analysis Setup'!B262&gt;0),'Raw Data &amp; Analysis Setup'!B262,"")</f>
        <v>21.340999603271484</v>
      </c>
      <c r="C262" s="54" t="s">
        <v>505</v>
      </c>
      <c r="D262" s="54" t="s">
        <v>473</v>
      </c>
      <c r="E262" s="15" t="s">
        <v>131</v>
      </c>
      <c r="F262" s="150"/>
      <c r="G262" s="150"/>
      <c r="H262" s="148"/>
      <c r="I262" s="149"/>
      <c r="J262" s="148"/>
      <c r="K262" s="148"/>
    </row>
    <row r="263" spans="1:11" ht="15" customHeight="1" x14ac:dyDescent="0.25">
      <c r="A263" s="11" t="str">
        <f>'Raw Data &amp; Analysis Setup'!A263</f>
        <v>K22</v>
      </c>
      <c r="B263" s="53">
        <f>IF(AND(ISNUMBER('Raw Data &amp; Analysis Setup'!B263),'Raw Data &amp; Analysis Setup'!B263&gt;0),'Raw Data &amp; Analysis Setup'!B263,"")</f>
        <v>21.260000228881836</v>
      </c>
      <c r="C263" s="54" t="s">
        <v>506</v>
      </c>
      <c r="D263" s="54" t="s">
        <v>471</v>
      </c>
      <c r="E263" s="15" t="s">
        <v>131</v>
      </c>
      <c r="F263" s="150">
        <v>200</v>
      </c>
      <c r="G263" s="150" t="s">
        <v>587</v>
      </c>
      <c r="H263" s="148">
        <f t="shared" si="234"/>
        <v>21.293000539143879</v>
      </c>
      <c r="I263" s="149">
        <f t="shared" ref="I263" si="268">IF(SUM(B263:B265)&gt;0,STDEV(B263:B265),0)</f>
        <v>2.9816388851593292E-2</v>
      </c>
      <c r="J263" s="148">
        <f t="shared" ref="J263" si="269">IF(H263&lt;&gt;"",IF(VLOOKUP(D263,$A$2:$H$385,8,FALSE)&gt;0,VLOOKUP(D263,$A$2:$H$385,8,FALSE),""),"")</f>
        <v>19.196000417073567</v>
      </c>
      <c r="K263" s="148">
        <f t="shared" ref="K263" si="270">IF(ISNUMBER(H263),H263-J263,"")</f>
        <v>2.0970001220703125</v>
      </c>
    </row>
    <row r="264" spans="1:11" ht="15" customHeight="1" x14ac:dyDescent="0.25">
      <c r="A264" s="11" t="str">
        <f>'Raw Data &amp; Analysis Setup'!A264</f>
        <v>K23</v>
      </c>
      <c r="B264" s="53">
        <f>IF(AND(ISNUMBER('Raw Data &amp; Analysis Setup'!B264),'Raw Data &amp; Analysis Setup'!B264&gt;0),'Raw Data &amp; Analysis Setup'!B264,"")</f>
        <v>21.301000595092773</v>
      </c>
      <c r="C264" s="54" t="s">
        <v>506</v>
      </c>
      <c r="D264" s="54" t="s">
        <v>472</v>
      </c>
      <c r="E264" s="15" t="s">
        <v>131</v>
      </c>
      <c r="F264" s="150"/>
      <c r="G264" s="150"/>
      <c r="H264" s="148"/>
      <c r="I264" s="149"/>
      <c r="J264" s="148"/>
      <c r="K264" s="148"/>
    </row>
    <row r="265" spans="1:11" ht="15" customHeight="1" x14ac:dyDescent="0.25">
      <c r="A265" s="11" t="str">
        <f>'Raw Data &amp; Analysis Setup'!A265</f>
        <v>K24</v>
      </c>
      <c r="B265" s="53">
        <f>IF(AND(ISNUMBER('Raw Data &amp; Analysis Setup'!B265),'Raw Data &amp; Analysis Setup'!B265&gt;0),'Raw Data &amp; Analysis Setup'!B265,"")</f>
        <v>21.318000793457031</v>
      </c>
      <c r="C265" s="54" t="s">
        <v>506</v>
      </c>
      <c r="D265" s="54" t="s">
        <v>473</v>
      </c>
      <c r="E265" s="15" t="s">
        <v>131</v>
      </c>
      <c r="F265" s="150"/>
      <c r="G265" s="150"/>
      <c r="H265" s="148"/>
      <c r="I265" s="149"/>
      <c r="J265" s="148"/>
      <c r="K265" s="148"/>
    </row>
    <row r="266" spans="1:11" ht="15" customHeight="1" x14ac:dyDescent="0.25">
      <c r="A266" s="11" t="str">
        <f>'Raw Data &amp; Analysis Setup'!A266</f>
        <v>L01</v>
      </c>
      <c r="B266" s="53">
        <f>IF(AND(ISNUMBER('Raw Data &amp; Analysis Setup'!B266),'Raw Data &amp; Analysis Setup'!B266&gt;0),'Raw Data &amp; Analysis Setup'!B266,"")</f>
        <v>17.583999633789063</v>
      </c>
      <c r="C266" s="54" t="s">
        <v>122</v>
      </c>
      <c r="D266" s="54" t="s">
        <v>459</v>
      </c>
      <c r="E266" s="15" t="s">
        <v>130</v>
      </c>
      <c r="F266" s="150">
        <v>100</v>
      </c>
      <c r="G266" s="150" t="s">
        <v>158</v>
      </c>
      <c r="H266" s="148">
        <f t="shared" si="234"/>
        <v>17.539666493733723</v>
      </c>
      <c r="I266" s="149">
        <f t="shared" ref="I266" si="271">IF(SUM(B266:B268)&gt;0,STDEV(B266:B268),0)</f>
        <v>3.9323096962696952E-2</v>
      </c>
      <c r="J266" s="148">
        <f t="shared" ref="J266" si="272">IF(H266&lt;&gt;"",IF(VLOOKUP(D266,$A$2:$H$385,8,FALSE)&gt;0,VLOOKUP(D266,$A$2:$H$385,8,FALSE),""),"")</f>
        <v>18.603333155314129</v>
      </c>
      <c r="K266" s="148">
        <f t="shared" ref="K266" si="273">IF(ISNUMBER(H266),H266-J266,"")</f>
        <v>-1.063666661580406</v>
      </c>
    </row>
    <row r="267" spans="1:11" ht="15" customHeight="1" x14ac:dyDescent="0.25">
      <c r="A267" s="11" t="str">
        <f>'Raw Data &amp; Analysis Setup'!A267</f>
        <v>L02</v>
      </c>
      <c r="B267" s="53">
        <f>IF(AND(ISNUMBER('Raw Data &amp; Analysis Setup'!B267),'Raw Data &amp; Analysis Setup'!B267&gt;0),'Raw Data &amp; Analysis Setup'!B267,"")</f>
        <v>17.525999069213867</v>
      </c>
      <c r="C267" s="54" t="s">
        <v>122</v>
      </c>
      <c r="D267" s="54" t="s">
        <v>460</v>
      </c>
      <c r="E267" s="15" t="s">
        <v>130</v>
      </c>
      <c r="F267" s="150"/>
      <c r="G267" s="150"/>
      <c r="H267" s="148"/>
      <c r="I267" s="149"/>
      <c r="J267" s="148"/>
      <c r="K267" s="148"/>
    </row>
    <row r="268" spans="1:11" ht="15" customHeight="1" x14ac:dyDescent="0.25">
      <c r="A268" s="11" t="str">
        <f>'Raw Data &amp; Analysis Setup'!A268</f>
        <v>L03</v>
      </c>
      <c r="B268" s="53">
        <f>IF(AND(ISNUMBER('Raw Data &amp; Analysis Setup'!B268),'Raw Data &amp; Analysis Setup'!B268&gt;0),'Raw Data &amp; Analysis Setup'!B268,"")</f>
        <v>17.509000778198242</v>
      </c>
      <c r="C268" s="54" t="s">
        <v>122</v>
      </c>
      <c r="D268" s="54" t="s">
        <v>461</v>
      </c>
      <c r="E268" s="15" t="s">
        <v>130</v>
      </c>
      <c r="F268" s="150"/>
      <c r="G268" s="150"/>
      <c r="H268" s="148"/>
      <c r="I268" s="149"/>
      <c r="J268" s="148"/>
      <c r="K268" s="148"/>
    </row>
    <row r="269" spans="1:11" ht="15" customHeight="1" x14ac:dyDescent="0.25">
      <c r="A269" s="11" t="str">
        <f>'Raw Data &amp; Analysis Setup'!A269</f>
        <v>L04</v>
      </c>
      <c r="B269" s="53">
        <f>IF(AND(ISNUMBER('Raw Data &amp; Analysis Setup'!B269),'Raw Data &amp; Analysis Setup'!B269&gt;0),'Raw Data &amp; Analysis Setup'!B269,"")</f>
        <v>18.892000198364258</v>
      </c>
      <c r="C269" s="54" t="s">
        <v>507</v>
      </c>
      <c r="D269" s="54" t="s">
        <v>459</v>
      </c>
      <c r="E269" s="15" t="s">
        <v>130</v>
      </c>
      <c r="F269" s="150">
        <v>100</v>
      </c>
      <c r="G269" s="150" t="s">
        <v>588</v>
      </c>
      <c r="H269" s="148">
        <f t="shared" si="234"/>
        <v>18.857333501180012</v>
      </c>
      <c r="I269" s="149">
        <f t="shared" ref="I269" si="274">IF(SUM(B269:B271)&gt;0,STDEV(B269:B271),0)</f>
        <v>4.3154877298762544E-2</v>
      </c>
      <c r="J269" s="148">
        <f t="shared" ref="J269" si="275">IF(H269&lt;&gt;"",IF(VLOOKUP(D269,$A$2:$H$385,8,FALSE)&gt;0,VLOOKUP(D269,$A$2:$H$385,8,FALSE),""),"")</f>
        <v>18.603333155314129</v>
      </c>
      <c r="K269" s="148">
        <f t="shared" ref="K269" si="276">IF(ISNUMBER(H269),H269-J269,"")</f>
        <v>0.25400034586588305</v>
      </c>
    </row>
    <row r="270" spans="1:11" ht="15" customHeight="1" x14ac:dyDescent="0.25">
      <c r="A270" s="11" t="str">
        <f>'Raw Data &amp; Analysis Setup'!A270</f>
        <v>L05</v>
      </c>
      <c r="B270" s="53">
        <f>IF(AND(ISNUMBER('Raw Data &amp; Analysis Setup'!B270),'Raw Data &amp; Analysis Setup'!B270&gt;0),'Raw Data &amp; Analysis Setup'!B270,"")</f>
        <v>18.871000289916992</v>
      </c>
      <c r="C270" s="54" t="s">
        <v>507</v>
      </c>
      <c r="D270" s="54" t="s">
        <v>460</v>
      </c>
      <c r="E270" s="15" t="s">
        <v>130</v>
      </c>
      <c r="F270" s="150"/>
      <c r="G270" s="150"/>
      <c r="H270" s="148"/>
      <c r="I270" s="149"/>
      <c r="J270" s="148"/>
      <c r="K270" s="148"/>
    </row>
    <row r="271" spans="1:11" ht="15" customHeight="1" x14ac:dyDescent="0.25">
      <c r="A271" s="11" t="str">
        <f>'Raw Data &amp; Analysis Setup'!A271</f>
        <v>L06</v>
      </c>
      <c r="B271" s="53">
        <f>IF(AND(ISNUMBER('Raw Data &amp; Analysis Setup'!B271),'Raw Data &amp; Analysis Setup'!B271&gt;0),'Raw Data &amp; Analysis Setup'!B271,"")</f>
        <v>18.809000015258789</v>
      </c>
      <c r="C271" s="54" t="s">
        <v>507</v>
      </c>
      <c r="D271" s="54" t="s">
        <v>461</v>
      </c>
      <c r="E271" s="15" t="s">
        <v>130</v>
      </c>
      <c r="F271" s="150"/>
      <c r="G271" s="150"/>
      <c r="H271" s="148"/>
      <c r="I271" s="149"/>
      <c r="J271" s="148"/>
      <c r="K271" s="148"/>
    </row>
    <row r="272" spans="1:11" ht="15" customHeight="1" x14ac:dyDescent="0.25">
      <c r="A272" s="11" t="str">
        <f>'Raw Data &amp; Analysis Setup'!A272</f>
        <v>L07</v>
      </c>
      <c r="B272" s="53">
        <f>IF(AND(ISNUMBER('Raw Data &amp; Analysis Setup'!B272),'Raw Data &amp; Analysis Setup'!B272&gt;0),'Raw Data &amp; Analysis Setup'!B272,"")</f>
        <v>18.86400032043457</v>
      </c>
      <c r="C272" s="54" t="s">
        <v>508</v>
      </c>
      <c r="D272" s="54" t="s">
        <v>459</v>
      </c>
      <c r="E272" s="15" t="s">
        <v>130</v>
      </c>
      <c r="F272" s="150">
        <v>100</v>
      </c>
      <c r="G272" s="150" t="s">
        <v>589</v>
      </c>
      <c r="H272" s="148">
        <f t="shared" si="234"/>
        <v>18.845000584920246</v>
      </c>
      <c r="I272" s="149">
        <f t="shared" ref="I272" si="277">IF(SUM(B272:B274)&gt;0,STDEV(B272:B274),0)</f>
        <v>1.6822376627557031E-2</v>
      </c>
      <c r="J272" s="148">
        <f t="shared" ref="J272" si="278">IF(H272&lt;&gt;"",IF(VLOOKUP(D272,$A$2:$H$385,8,FALSE)&gt;0,VLOOKUP(D272,$A$2:$H$385,8,FALSE),""),"")</f>
        <v>18.603333155314129</v>
      </c>
      <c r="K272" s="148">
        <f t="shared" ref="K272" si="279">IF(ISNUMBER(H272),H272-J272,"")</f>
        <v>0.24166742960611742</v>
      </c>
    </row>
    <row r="273" spans="1:11" ht="15" customHeight="1" x14ac:dyDescent="0.25">
      <c r="A273" s="11" t="str">
        <f>'Raw Data &amp; Analysis Setup'!A273</f>
        <v>L08</v>
      </c>
      <c r="B273" s="53">
        <f>IF(AND(ISNUMBER('Raw Data &amp; Analysis Setup'!B273),'Raw Data &amp; Analysis Setup'!B273&gt;0),'Raw Data &amp; Analysis Setup'!B273,"")</f>
        <v>18.832000732421875</v>
      </c>
      <c r="C273" s="54" t="s">
        <v>508</v>
      </c>
      <c r="D273" s="54" t="s">
        <v>460</v>
      </c>
      <c r="E273" s="15" t="s">
        <v>130</v>
      </c>
      <c r="F273" s="150"/>
      <c r="G273" s="150"/>
      <c r="H273" s="148"/>
      <c r="I273" s="149"/>
      <c r="J273" s="148"/>
      <c r="K273" s="148"/>
    </row>
    <row r="274" spans="1:11" ht="15" customHeight="1" x14ac:dyDescent="0.25">
      <c r="A274" s="11" t="str">
        <f>'Raw Data &amp; Analysis Setup'!A274</f>
        <v>L09</v>
      </c>
      <c r="B274" s="53">
        <f>IF(AND(ISNUMBER('Raw Data &amp; Analysis Setup'!B274),'Raw Data &amp; Analysis Setup'!B274&gt;0),'Raw Data &amp; Analysis Setup'!B274,"")</f>
        <v>18.839000701904297</v>
      </c>
      <c r="C274" s="54" t="s">
        <v>508</v>
      </c>
      <c r="D274" s="54" t="s">
        <v>461</v>
      </c>
      <c r="E274" s="15" t="s">
        <v>130</v>
      </c>
      <c r="F274" s="150"/>
      <c r="G274" s="150"/>
      <c r="H274" s="148"/>
      <c r="I274" s="149"/>
      <c r="J274" s="148"/>
      <c r="K274" s="148"/>
    </row>
    <row r="275" spans="1:11" ht="15" customHeight="1" x14ac:dyDescent="0.25">
      <c r="A275" s="11" t="str">
        <f>'Raw Data &amp; Analysis Setup'!A275</f>
        <v>L10</v>
      </c>
      <c r="B275" s="53">
        <f>IF(AND(ISNUMBER('Raw Data &amp; Analysis Setup'!B275),'Raw Data &amp; Analysis Setup'!B275&gt;0),'Raw Data &amp; Analysis Setup'!B275,"")</f>
        <v>16.680000305175781</v>
      </c>
      <c r="C275" s="54" t="s">
        <v>509</v>
      </c>
      <c r="D275" s="54" t="s">
        <v>459</v>
      </c>
      <c r="E275" s="15" t="s">
        <v>130</v>
      </c>
      <c r="F275" s="150">
        <v>100</v>
      </c>
      <c r="G275" s="150" t="s">
        <v>590</v>
      </c>
      <c r="H275" s="148">
        <f t="shared" si="234"/>
        <v>16.668333689371746</v>
      </c>
      <c r="I275" s="149">
        <f t="shared" ref="I275" si="280">IF(SUM(B275:B277)&gt;0,STDEV(B275:B277),0)</f>
        <v>1.2582840128351725E-2</v>
      </c>
      <c r="J275" s="148">
        <f t="shared" ref="J275" si="281">IF(H275&lt;&gt;"",IF(VLOOKUP(D275,$A$2:$H$385,8,FALSE)&gt;0,VLOOKUP(D275,$A$2:$H$385,8,FALSE),""),"")</f>
        <v>18.603333155314129</v>
      </c>
      <c r="K275" s="148">
        <f t="shared" ref="K275" si="282">IF(ISNUMBER(H275),H275-J275,"")</f>
        <v>-1.9349994659423828</v>
      </c>
    </row>
    <row r="276" spans="1:11" ht="15" customHeight="1" x14ac:dyDescent="0.25">
      <c r="A276" s="11" t="str">
        <f>'Raw Data &amp; Analysis Setup'!A276</f>
        <v>L11</v>
      </c>
      <c r="B276" s="53">
        <f>IF(AND(ISNUMBER('Raw Data &amp; Analysis Setup'!B276),'Raw Data &amp; Analysis Setup'!B276&gt;0),'Raw Data &amp; Analysis Setup'!B276,"")</f>
        <v>16.670000076293945</v>
      </c>
      <c r="C276" s="54" t="s">
        <v>509</v>
      </c>
      <c r="D276" s="54" t="s">
        <v>460</v>
      </c>
      <c r="E276" s="15" t="s">
        <v>130</v>
      </c>
      <c r="F276" s="150"/>
      <c r="G276" s="150"/>
      <c r="H276" s="148"/>
      <c r="I276" s="149"/>
      <c r="J276" s="148"/>
      <c r="K276" s="148"/>
    </row>
    <row r="277" spans="1:11" ht="15" customHeight="1" x14ac:dyDescent="0.25">
      <c r="A277" s="11" t="str">
        <f>'Raw Data &amp; Analysis Setup'!A277</f>
        <v>L12</v>
      </c>
      <c r="B277" s="53">
        <f>IF(AND(ISNUMBER('Raw Data &amp; Analysis Setup'!B277),'Raw Data &amp; Analysis Setup'!B277&gt;0),'Raw Data &amp; Analysis Setup'!B277,"")</f>
        <v>16.655000686645508</v>
      </c>
      <c r="C277" s="54" t="s">
        <v>509</v>
      </c>
      <c r="D277" s="54" t="s">
        <v>461</v>
      </c>
      <c r="E277" s="15" t="s">
        <v>130</v>
      </c>
      <c r="F277" s="150"/>
      <c r="G277" s="150"/>
      <c r="H277" s="148"/>
      <c r="I277" s="149"/>
      <c r="J277" s="148"/>
      <c r="K277" s="148"/>
    </row>
    <row r="278" spans="1:11" ht="15" customHeight="1" x14ac:dyDescent="0.25">
      <c r="A278" s="11" t="str">
        <f>'Raw Data &amp; Analysis Setup'!A278</f>
        <v>L13</v>
      </c>
      <c r="B278" s="53">
        <f>IF(AND(ISNUMBER('Raw Data &amp; Analysis Setup'!B278),'Raw Data &amp; Analysis Setup'!B278&gt;0),'Raw Data &amp; Analysis Setup'!B278,"")</f>
        <v>20.003999710083008</v>
      </c>
      <c r="C278" s="54" t="s">
        <v>122</v>
      </c>
      <c r="D278" s="54" t="s">
        <v>471</v>
      </c>
      <c r="E278" s="15" t="s">
        <v>131</v>
      </c>
      <c r="F278" s="150">
        <v>200</v>
      </c>
      <c r="G278" s="150" t="s">
        <v>160</v>
      </c>
      <c r="H278" s="148">
        <f t="shared" si="234"/>
        <v>20.086000442504883</v>
      </c>
      <c r="I278" s="149">
        <f t="shared" ref="I278" si="283">IF(SUM(B278:B280)&gt;0,STDEV(B278:B280),0)</f>
        <v>7.1358879342712456E-2</v>
      </c>
      <c r="J278" s="148">
        <f t="shared" ref="J278" si="284">IF(H278&lt;&gt;"",IF(VLOOKUP(D278,$A$2:$H$385,8,FALSE)&gt;0,VLOOKUP(D278,$A$2:$H$385,8,FALSE),""),"")</f>
        <v>19.196000417073567</v>
      </c>
      <c r="K278" s="148">
        <f t="shared" ref="K278" si="285">IF(ISNUMBER(H278),H278-J278,"")</f>
        <v>0.89000002543131629</v>
      </c>
    </row>
    <row r="279" spans="1:11" ht="15" customHeight="1" x14ac:dyDescent="0.25">
      <c r="A279" s="11" t="str">
        <f>'Raw Data &amp; Analysis Setup'!A279</f>
        <v>L14</v>
      </c>
      <c r="B279" s="53">
        <f>IF(AND(ISNUMBER('Raw Data &amp; Analysis Setup'!B279),'Raw Data &amp; Analysis Setup'!B279&gt;0),'Raw Data &amp; Analysis Setup'!B279,"")</f>
        <v>20.134000778198242</v>
      </c>
      <c r="C279" s="54" t="s">
        <v>122</v>
      </c>
      <c r="D279" s="54" t="s">
        <v>472</v>
      </c>
      <c r="E279" s="15" t="s">
        <v>131</v>
      </c>
      <c r="F279" s="150"/>
      <c r="G279" s="150"/>
      <c r="H279" s="148"/>
      <c r="I279" s="149"/>
      <c r="J279" s="148"/>
      <c r="K279" s="148"/>
    </row>
    <row r="280" spans="1:11" ht="15" customHeight="1" x14ac:dyDescent="0.25">
      <c r="A280" s="11" t="str">
        <f>'Raw Data &amp; Analysis Setup'!A280</f>
        <v>L15</v>
      </c>
      <c r="B280" s="53">
        <f>IF(AND(ISNUMBER('Raw Data &amp; Analysis Setup'!B280),'Raw Data &amp; Analysis Setup'!B280&gt;0),'Raw Data &amp; Analysis Setup'!B280,"")</f>
        <v>20.120000839233398</v>
      </c>
      <c r="C280" s="54" t="s">
        <v>122</v>
      </c>
      <c r="D280" s="54" t="s">
        <v>473</v>
      </c>
      <c r="E280" s="15" t="s">
        <v>131</v>
      </c>
      <c r="F280" s="150"/>
      <c r="G280" s="150"/>
      <c r="H280" s="148"/>
      <c r="I280" s="149"/>
      <c r="J280" s="148"/>
      <c r="K280" s="148"/>
    </row>
    <row r="281" spans="1:11" ht="15" customHeight="1" x14ac:dyDescent="0.25">
      <c r="A281" s="11" t="str">
        <f>'Raw Data &amp; Analysis Setup'!A281</f>
        <v>L16</v>
      </c>
      <c r="B281" s="53">
        <f>IF(AND(ISNUMBER('Raw Data &amp; Analysis Setup'!B281),'Raw Data &amp; Analysis Setup'!B281&gt;0),'Raw Data &amp; Analysis Setup'!B281,"")</f>
        <v>21.336000442504883</v>
      </c>
      <c r="C281" s="54" t="s">
        <v>507</v>
      </c>
      <c r="D281" s="54" t="s">
        <v>471</v>
      </c>
      <c r="E281" s="15" t="s">
        <v>131</v>
      </c>
      <c r="F281" s="150">
        <v>200</v>
      </c>
      <c r="G281" s="150" t="s">
        <v>591</v>
      </c>
      <c r="H281" s="148">
        <f t="shared" si="234"/>
        <v>21.353333155314129</v>
      </c>
      <c r="I281" s="149">
        <f t="shared" ref="I281" si="286">IF(SUM(B281:B283)&gt;0,STDEV(B281:B283),0)</f>
        <v>2.5813046212900891E-2</v>
      </c>
      <c r="J281" s="148">
        <f t="shared" ref="J281" si="287">IF(H281&lt;&gt;"",IF(VLOOKUP(D281,$A$2:$H$385,8,FALSE)&gt;0,VLOOKUP(D281,$A$2:$H$385,8,FALSE),""),"")</f>
        <v>19.196000417073567</v>
      </c>
      <c r="K281" s="148">
        <f t="shared" ref="K281" si="288">IF(ISNUMBER(H281),H281-J281,"")</f>
        <v>2.1573327382405623</v>
      </c>
    </row>
    <row r="282" spans="1:11" ht="15" customHeight="1" x14ac:dyDescent="0.25">
      <c r="A282" s="11" t="str">
        <f>'Raw Data &amp; Analysis Setup'!A282</f>
        <v>L17</v>
      </c>
      <c r="B282" s="53">
        <f>IF(AND(ISNUMBER('Raw Data &amp; Analysis Setup'!B282),'Raw Data &amp; Analysis Setup'!B282&gt;0),'Raw Data &amp; Analysis Setup'!B282,"")</f>
        <v>21.382999420166016</v>
      </c>
      <c r="C282" s="54" t="s">
        <v>507</v>
      </c>
      <c r="D282" s="54" t="s">
        <v>472</v>
      </c>
      <c r="E282" s="15" t="s">
        <v>131</v>
      </c>
      <c r="F282" s="150"/>
      <c r="G282" s="150"/>
      <c r="H282" s="148"/>
      <c r="I282" s="149"/>
      <c r="J282" s="148"/>
      <c r="K282" s="148"/>
    </row>
    <row r="283" spans="1:11" ht="15" customHeight="1" x14ac:dyDescent="0.25">
      <c r="A283" s="11" t="str">
        <f>'Raw Data &amp; Analysis Setup'!A283</f>
        <v>L18</v>
      </c>
      <c r="B283" s="53">
        <f>IF(AND(ISNUMBER('Raw Data &amp; Analysis Setup'!B283),'Raw Data &amp; Analysis Setup'!B283&gt;0),'Raw Data &amp; Analysis Setup'!B283,"")</f>
        <v>21.340999603271484</v>
      </c>
      <c r="C283" s="54" t="s">
        <v>507</v>
      </c>
      <c r="D283" s="54" t="s">
        <v>473</v>
      </c>
      <c r="E283" s="15" t="s">
        <v>131</v>
      </c>
      <c r="F283" s="150"/>
      <c r="G283" s="150"/>
      <c r="H283" s="148"/>
      <c r="I283" s="149"/>
      <c r="J283" s="148"/>
      <c r="K283" s="148"/>
    </row>
    <row r="284" spans="1:11" ht="15" customHeight="1" x14ac:dyDescent="0.25">
      <c r="A284" s="11" t="str">
        <f>'Raw Data &amp; Analysis Setup'!A284</f>
        <v>L19</v>
      </c>
      <c r="B284" s="53">
        <f>IF(AND(ISNUMBER('Raw Data &amp; Analysis Setup'!B284),'Raw Data &amp; Analysis Setup'!B284&gt;0),'Raw Data &amp; Analysis Setup'!B284,"")</f>
        <v>21.260000228881836</v>
      </c>
      <c r="C284" s="54" t="s">
        <v>508</v>
      </c>
      <c r="D284" s="54" t="s">
        <v>471</v>
      </c>
      <c r="E284" s="15" t="s">
        <v>131</v>
      </c>
      <c r="F284" s="150">
        <v>200</v>
      </c>
      <c r="G284" s="150" t="s">
        <v>592</v>
      </c>
      <c r="H284" s="148">
        <f t="shared" si="234"/>
        <v>21.293000539143879</v>
      </c>
      <c r="I284" s="149">
        <f t="shared" ref="I284" si="289">IF(SUM(B284:B286)&gt;0,STDEV(B284:B286),0)</f>
        <v>2.9816388851593292E-2</v>
      </c>
      <c r="J284" s="148">
        <f t="shared" ref="J284" si="290">IF(H284&lt;&gt;"",IF(VLOOKUP(D284,$A$2:$H$385,8,FALSE)&gt;0,VLOOKUP(D284,$A$2:$H$385,8,FALSE),""),"")</f>
        <v>19.196000417073567</v>
      </c>
      <c r="K284" s="148">
        <f t="shared" ref="K284" si="291">IF(ISNUMBER(H284),H284-J284,"")</f>
        <v>2.0970001220703125</v>
      </c>
    </row>
    <row r="285" spans="1:11" ht="15" customHeight="1" x14ac:dyDescent="0.25">
      <c r="A285" s="11" t="str">
        <f>'Raw Data &amp; Analysis Setup'!A285</f>
        <v>L20</v>
      </c>
      <c r="B285" s="53">
        <f>IF(AND(ISNUMBER('Raw Data &amp; Analysis Setup'!B285),'Raw Data &amp; Analysis Setup'!B285&gt;0),'Raw Data &amp; Analysis Setup'!B285,"")</f>
        <v>21.301000595092773</v>
      </c>
      <c r="C285" s="54" t="s">
        <v>508</v>
      </c>
      <c r="D285" s="54" t="s">
        <v>472</v>
      </c>
      <c r="E285" s="15" t="s">
        <v>131</v>
      </c>
      <c r="F285" s="150"/>
      <c r="G285" s="150"/>
      <c r="H285" s="148"/>
      <c r="I285" s="149"/>
      <c r="J285" s="148"/>
      <c r="K285" s="148"/>
    </row>
    <row r="286" spans="1:11" ht="15" customHeight="1" x14ac:dyDescent="0.25">
      <c r="A286" s="11" t="str">
        <f>'Raw Data &amp; Analysis Setup'!A286</f>
        <v>L21</v>
      </c>
      <c r="B286" s="53">
        <f>IF(AND(ISNUMBER('Raw Data &amp; Analysis Setup'!B286),'Raw Data &amp; Analysis Setup'!B286&gt;0),'Raw Data &amp; Analysis Setup'!B286,"")</f>
        <v>21.318000793457031</v>
      </c>
      <c r="C286" s="54" t="s">
        <v>508</v>
      </c>
      <c r="D286" s="54" t="s">
        <v>473</v>
      </c>
      <c r="E286" s="15" t="s">
        <v>131</v>
      </c>
      <c r="F286" s="150"/>
      <c r="G286" s="150"/>
      <c r="H286" s="148"/>
      <c r="I286" s="149"/>
      <c r="J286" s="148"/>
      <c r="K286" s="148"/>
    </row>
    <row r="287" spans="1:11" ht="15" customHeight="1" x14ac:dyDescent="0.25">
      <c r="A287" s="11" t="str">
        <f>'Raw Data &amp; Analysis Setup'!A287</f>
        <v>L22</v>
      </c>
      <c r="B287" s="53">
        <f>IF(AND(ISNUMBER('Raw Data &amp; Analysis Setup'!B287),'Raw Data &amp; Analysis Setup'!B287&gt;0),'Raw Data &amp; Analysis Setup'!B287,"")</f>
        <v>17.135000228881836</v>
      </c>
      <c r="C287" s="54" t="s">
        <v>509</v>
      </c>
      <c r="D287" s="54" t="s">
        <v>471</v>
      </c>
      <c r="E287" s="15" t="s">
        <v>131</v>
      </c>
      <c r="F287" s="150">
        <v>200</v>
      </c>
      <c r="G287" s="150" t="s">
        <v>593</v>
      </c>
      <c r="H287" s="148">
        <f t="shared" si="234"/>
        <v>17.142666498819988</v>
      </c>
      <c r="I287" s="149">
        <f t="shared" ref="I287" si="292">IF(SUM(B287:B289)&gt;0,STDEV(B287:B289),0)</f>
        <v>1.8717000314985938E-2</v>
      </c>
      <c r="J287" s="148">
        <f t="shared" ref="J287" si="293">IF(H287&lt;&gt;"",IF(VLOOKUP(D287,$A$2:$H$385,8,FALSE)&gt;0,VLOOKUP(D287,$A$2:$H$385,8,FALSE),""),"")</f>
        <v>19.196000417073567</v>
      </c>
      <c r="K287" s="148">
        <f t="shared" ref="K287" si="294">IF(ISNUMBER(H287),H287-J287,"")</f>
        <v>-2.0533339182535784</v>
      </c>
    </row>
    <row r="288" spans="1:11" ht="15" customHeight="1" x14ac:dyDescent="0.25">
      <c r="A288" s="11" t="str">
        <f>'Raw Data &amp; Analysis Setup'!A288</f>
        <v>L23</v>
      </c>
      <c r="B288" s="53">
        <f>IF(AND(ISNUMBER('Raw Data &amp; Analysis Setup'!B288),'Raw Data &amp; Analysis Setup'!B288&gt;0),'Raw Data &amp; Analysis Setup'!B288,"")</f>
        <v>17.128999710083008</v>
      </c>
      <c r="C288" s="54" t="s">
        <v>509</v>
      </c>
      <c r="D288" s="54" t="s">
        <v>472</v>
      </c>
      <c r="E288" s="15" t="s">
        <v>131</v>
      </c>
      <c r="F288" s="150"/>
      <c r="G288" s="150"/>
      <c r="H288" s="148"/>
      <c r="I288" s="149"/>
      <c r="J288" s="148"/>
      <c r="K288" s="148"/>
    </row>
    <row r="289" spans="1:11" ht="15" customHeight="1" x14ac:dyDescent="0.25">
      <c r="A289" s="11" t="str">
        <f>'Raw Data &amp; Analysis Setup'!A289</f>
        <v>L24</v>
      </c>
      <c r="B289" s="53">
        <f>IF(AND(ISNUMBER('Raw Data &amp; Analysis Setup'!B289),'Raw Data &amp; Analysis Setup'!B289&gt;0),'Raw Data &amp; Analysis Setup'!B289,"")</f>
        <v>17.163999557495117</v>
      </c>
      <c r="C289" s="54" t="s">
        <v>509</v>
      </c>
      <c r="D289" s="54" t="s">
        <v>473</v>
      </c>
      <c r="E289" s="15" t="s">
        <v>131</v>
      </c>
      <c r="F289" s="150"/>
      <c r="G289" s="150"/>
      <c r="H289" s="148"/>
      <c r="I289" s="149"/>
      <c r="J289" s="148"/>
      <c r="K289" s="148"/>
    </row>
    <row r="290" spans="1:11" ht="15" customHeight="1" x14ac:dyDescent="0.25">
      <c r="A290" s="11" t="str">
        <f>'Raw Data &amp; Analysis Setup'!A290</f>
        <v>M01</v>
      </c>
      <c r="B290" s="53">
        <f>IF(AND(ISNUMBER('Raw Data &amp; Analysis Setup'!B290),'Raw Data &amp; Analysis Setup'!B290&gt;0),'Raw Data &amp; Analysis Setup'!B290,"")</f>
        <v>18.892000198364258</v>
      </c>
      <c r="C290" s="54" t="s">
        <v>123</v>
      </c>
      <c r="D290" s="54" t="s">
        <v>459</v>
      </c>
      <c r="E290" s="15" t="s">
        <v>130</v>
      </c>
      <c r="F290" s="150">
        <v>100</v>
      </c>
      <c r="G290" s="150" t="s">
        <v>162</v>
      </c>
      <c r="H290" s="148">
        <f t="shared" si="234"/>
        <v>18.857333501180012</v>
      </c>
      <c r="I290" s="149">
        <f t="shared" ref="I290" si="295">IF(SUM(B290:B292)&gt;0,STDEV(B290:B292),0)</f>
        <v>4.3154877298762544E-2</v>
      </c>
      <c r="J290" s="148">
        <f t="shared" ref="J290" si="296">IF(H290&lt;&gt;"",IF(VLOOKUP(D290,$A$2:$H$385,8,FALSE)&gt;0,VLOOKUP(D290,$A$2:$H$385,8,FALSE),""),"")</f>
        <v>18.603333155314129</v>
      </c>
      <c r="K290" s="148">
        <f t="shared" ref="K290" si="297">IF(ISNUMBER(H290),H290-J290,"")</f>
        <v>0.25400034586588305</v>
      </c>
    </row>
    <row r="291" spans="1:11" ht="15" customHeight="1" x14ac:dyDescent="0.25">
      <c r="A291" s="11" t="str">
        <f>'Raw Data &amp; Analysis Setup'!A291</f>
        <v>M02</v>
      </c>
      <c r="B291" s="53">
        <f>IF(AND(ISNUMBER('Raw Data &amp; Analysis Setup'!B291),'Raw Data &amp; Analysis Setup'!B291&gt;0),'Raw Data &amp; Analysis Setup'!B291,"")</f>
        <v>18.871000289916992</v>
      </c>
      <c r="C291" s="15" t="s">
        <v>123</v>
      </c>
      <c r="D291" s="54" t="s">
        <v>460</v>
      </c>
      <c r="E291" s="15" t="s">
        <v>130</v>
      </c>
      <c r="F291" s="150"/>
      <c r="G291" s="150"/>
      <c r="H291" s="148"/>
      <c r="I291" s="149"/>
      <c r="J291" s="148"/>
      <c r="K291" s="148"/>
    </row>
    <row r="292" spans="1:11" ht="15" customHeight="1" x14ac:dyDescent="0.25">
      <c r="A292" s="11" t="str">
        <f>'Raw Data &amp; Analysis Setup'!A292</f>
        <v>M03</v>
      </c>
      <c r="B292" s="53">
        <f>IF(AND(ISNUMBER('Raw Data &amp; Analysis Setup'!B292),'Raw Data &amp; Analysis Setup'!B292&gt;0),'Raw Data &amp; Analysis Setup'!B292,"")</f>
        <v>18.809000015258789</v>
      </c>
      <c r="C292" s="15" t="s">
        <v>123</v>
      </c>
      <c r="D292" s="54" t="s">
        <v>461</v>
      </c>
      <c r="E292" s="15" t="s">
        <v>130</v>
      </c>
      <c r="F292" s="150"/>
      <c r="G292" s="150"/>
      <c r="H292" s="148"/>
      <c r="I292" s="149"/>
      <c r="J292" s="148"/>
      <c r="K292" s="148"/>
    </row>
    <row r="293" spans="1:11" ht="15" customHeight="1" x14ac:dyDescent="0.25">
      <c r="A293" s="11" t="str">
        <f>'Raw Data &amp; Analysis Setup'!A293</f>
        <v>M04</v>
      </c>
      <c r="B293" s="53">
        <f>IF(AND(ISNUMBER('Raw Data &amp; Analysis Setup'!B293),'Raw Data &amp; Analysis Setup'!B293&gt;0),'Raw Data &amp; Analysis Setup'!B293,"")</f>
        <v>18.86400032043457</v>
      </c>
      <c r="C293" s="54" t="s">
        <v>510</v>
      </c>
      <c r="D293" s="54" t="s">
        <v>459</v>
      </c>
      <c r="E293" s="15" t="s">
        <v>130</v>
      </c>
      <c r="F293" s="150">
        <v>100</v>
      </c>
      <c r="G293" s="150" t="s">
        <v>594</v>
      </c>
      <c r="H293" s="148">
        <f t="shared" si="234"/>
        <v>18.845000584920246</v>
      </c>
      <c r="I293" s="149">
        <f t="shared" ref="I293" si="298">IF(SUM(B293:B295)&gt;0,STDEV(B293:B295),0)</f>
        <v>1.6822376627557031E-2</v>
      </c>
      <c r="J293" s="148">
        <f t="shared" ref="J293" si="299">IF(H293&lt;&gt;"",IF(VLOOKUP(D293,$A$2:$H$385,8,FALSE)&gt;0,VLOOKUP(D293,$A$2:$H$385,8,FALSE),""),"")</f>
        <v>18.603333155314129</v>
      </c>
      <c r="K293" s="148">
        <f t="shared" ref="K293" si="300">IF(ISNUMBER(H293),H293-J293,"")</f>
        <v>0.24166742960611742</v>
      </c>
    </row>
    <row r="294" spans="1:11" ht="15" customHeight="1" x14ac:dyDescent="0.25">
      <c r="A294" s="11" t="str">
        <f>'Raw Data &amp; Analysis Setup'!A294</f>
        <v>M05</v>
      </c>
      <c r="B294" s="53">
        <f>IF(AND(ISNUMBER('Raw Data &amp; Analysis Setup'!B294),'Raw Data &amp; Analysis Setup'!B294&gt;0),'Raw Data &amp; Analysis Setup'!B294,"")</f>
        <v>18.832000732421875</v>
      </c>
      <c r="C294" s="54" t="s">
        <v>510</v>
      </c>
      <c r="D294" s="54" t="s">
        <v>460</v>
      </c>
      <c r="E294" s="15" t="s">
        <v>130</v>
      </c>
      <c r="F294" s="150"/>
      <c r="G294" s="150"/>
      <c r="H294" s="148"/>
      <c r="I294" s="149"/>
      <c r="J294" s="148"/>
      <c r="K294" s="148"/>
    </row>
    <row r="295" spans="1:11" ht="15" customHeight="1" x14ac:dyDescent="0.25">
      <c r="A295" s="11" t="str">
        <f>'Raw Data &amp; Analysis Setup'!A295</f>
        <v>M06</v>
      </c>
      <c r="B295" s="53">
        <f>IF(AND(ISNUMBER('Raw Data &amp; Analysis Setup'!B295),'Raw Data &amp; Analysis Setup'!B295&gt;0),'Raw Data &amp; Analysis Setup'!B295,"")</f>
        <v>18.839000701904297</v>
      </c>
      <c r="C295" s="54" t="s">
        <v>510</v>
      </c>
      <c r="D295" s="54" t="s">
        <v>461</v>
      </c>
      <c r="E295" s="15" t="s">
        <v>130</v>
      </c>
      <c r="F295" s="150"/>
      <c r="G295" s="150"/>
      <c r="H295" s="148"/>
      <c r="I295" s="149"/>
      <c r="J295" s="148"/>
      <c r="K295" s="148"/>
    </row>
    <row r="296" spans="1:11" ht="15" customHeight="1" x14ac:dyDescent="0.25">
      <c r="A296" s="11" t="str">
        <f>'Raw Data &amp; Analysis Setup'!A296</f>
        <v>M07</v>
      </c>
      <c r="B296" s="53">
        <f>IF(AND(ISNUMBER('Raw Data &amp; Analysis Setup'!B296),'Raw Data &amp; Analysis Setup'!B296&gt;0),'Raw Data &amp; Analysis Setup'!B296,"")</f>
        <v>16.680000305175781</v>
      </c>
      <c r="C296" s="54" t="s">
        <v>511</v>
      </c>
      <c r="D296" s="54" t="s">
        <v>459</v>
      </c>
      <c r="E296" s="15" t="s">
        <v>130</v>
      </c>
      <c r="F296" s="150">
        <v>100</v>
      </c>
      <c r="G296" s="150" t="s">
        <v>595</v>
      </c>
      <c r="H296" s="148">
        <f t="shared" ref="H296:H359" si="301">IF(SUM(B296:B298)&gt;0,AVERAGE(B296:B298),"")</f>
        <v>16.668333689371746</v>
      </c>
      <c r="I296" s="149">
        <f t="shared" ref="I296" si="302">IF(SUM(B296:B298)&gt;0,STDEV(B296:B298),0)</f>
        <v>1.2582840128351725E-2</v>
      </c>
      <c r="J296" s="148">
        <f t="shared" ref="J296" si="303">IF(H296&lt;&gt;"",IF(VLOOKUP(D296,$A$2:$H$385,8,FALSE)&gt;0,VLOOKUP(D296,$A$2:$H$385,8,FALSE),""),"")</f>
        <v>18.603333155314129</v>
      </c>
      <c r="K296" s="148">
        <f t="shared" ref="K296" si="304">IF(ISNUMBER(H296),H296-J296,"")</f>
        <v>-1.9349994659423828</v>
      </c>
    </row>
    <row r="297" spans="1:11" ht="15" customHeight="1" x14ac:dyDescent="0.25">
      <c r="A297" s="11" t="str">
        <f>'Raw Data &amp; Analysis Setup'!A297</f>
        <v>M08</v>
      </c>
      <c r="B297" s="53">
        <f>IF(AND(ISNUMBER('Raw Data &amp; Analysis Setup'!B297),'Raw Data &amp; Analysis Setup'!B297&gt;0),'Raw Data &amp; Analysis Setup'!B297,"")</f>
        <v>16.670000076293945</v>
      </c>
      <c r="C297" s="54" t="s">
        <v>511</v>
      </c>
      <c r="D297" s="54" t="s">
        <v>460</v>
      </c>
      <c r="E297" s="15" t="s">
        <v>130</v>
      </c>
      <c r="F297" s="150"/>
      <c r="G297" s="150"/>
      <c r="H297" s="148"/>
      <c r="I297" s="149"/>
      <c r="J297" s="148"/>
      <c r="K297" s="148"/>
    </row>
    <row r="298" spans="1:11" ht="15" customHeight="1" x14ac:dyDescent="0.25">
      <c r="A298" s="11" t="str">
        <f>'Raw Data &amp; Analysis Setup'!A298</f>
        <v>M09</v>
      </c>
      <c r="B298" s="53">
        <f>IF(AND(ISNUMBER('Raw Data &amp; Analysis Setup'!B298),'Raw Data &amp; Analysis Setup'!B298&gt;0),'Raw Data &amp; Analysis Setup'!B298,"")</f>
        <v>16.655000686645508</v>
      </c>
      <c r="C298" s="54" t="s">
        <v>511</v>
      </c>
      <c r="D298" s="54" t="s">
        <v>461</v>
      </c>
      <c r="E298" s="15" t="s">
        <v>130</v>
      </c>
      <c r="F298" s="150"/>
      <c r="G298" s="150"/>
      <c r="H298" s="148"/>
      <c r="I298" s="149"/>
      <c r="J298" s="148"/>
      <c r="K298" s="148"/>
    </row>
    <row r="299" spans="1:11" ht="15" customHeight="1" x14ac:dyDescent="0.25">
      <c r="A299" s="11" t="str">
        <f>'Raw Data &amp; Analysis Setup'!A299</f>
        <v>M10</v>
      </c>
      <c r="B299" s="53">
        <f>IF(AND(ISNUMBER('Raw Data &amp; Analysis Setup'!B299),'Raw Data &amp; Analysis Setup'!B299&gt;0),'Raw Data &amp; Analysis Setup'!B299,"")</f>
        <v>23.327999114990234</v>
      </c>
      <c r="C299" s="54" t="s">
        <v>512</v>
      </c>
      <c r="D299" s="54" t="s">
        <v>459</v>
      </c>
      <c r="E299" s="15" t="s">
        <v>130</v>
      </c>
      <c r="F299" s="150">
        <v>100</v>
      </c>
      <c r="G299" s="150" t="s">
        <v>596</v>
      </c>
      <c r="H299" s="148">
        <f t="shared" si="301"/>
        <v>23.350999196370442</v>
      </c>
      <c r="I299" s="149">
        <f t="shared" ref="I299" si="305">IF(SUM(B299:B301)&gt;0,STDEV(B299:B301),0)</f>
        <v>3.9837309528739741E-2</v>
      </c>
      <c r="J299" s="148">
        <f t="shared" ref="J299" si="306">IF(H299&lt;&gt;"",IF(VLOOKUP(D299,$A$2:$H$385,8,FALSE)&gt;0,VLOOKUP(D299,$A$2:$H$385,8,FALSE),""),"")</f>
        <v>18.603333155314129</v>
      </c>
      <c r="K299" s="148">
        <f t="shared" ref="K299" si="307">IF(ISNUMBER(H299),H299-J299,"")</f>
        <v>4.7476660410563127</v>
      </c>
    </row>
    <row r="300" spans="1:11" ht="15" customHeight="1" x14ac:dyDescent="0.25">
      <c r="A300" s="11" t="str">
        <f>'Raw Data &amp; Analysis Setup'!A300</f>
        <v>M11</v>
      </c>
      <c r="B300" s="53">
        <f>IF(AND(ISNUMBER('Raw Data &amp; Analysis Setup'!B300),'Raw Data &amp; Analysis Setup'!B300&gt;0),'Raw Data &amp; Analysis Setup'!B300,"")</f>
        <v>23.396999359130859</v>
      </c>
      <c r="C300" s="54" t="s">
        <v>512</v>
      </c>
      <c r="D300" s="54" t="s">
        <v>460</v>
      </c>
      <c r="E300" s="15" t="s">
        <v>130</v>
      </c>
      <c r="F300" s="150"/>
      <c r="G300" s="150"/>
      <c r="H300" s="148"/>
      <c r="I300" s="149"/>
      <c r="J300" s="148"/>
      <c r="K300" s="148"/>
    </row>
    <row r="301" spans="1:11" ht="15" customHeight="1" x14ac:dyDescent="0.25">
      <c r="A301" s="11" t="str">
        <f>'Raw Data &amp; Analysis Setup'!A301</f>
        <v>M12</v>
      </c>
      <c r="B301" s="53">
        <f>IF(AND(ISNUMBER('Raw Data &amp; Analysis Setup'!B301),'Raw Data &amp; Analysis Setup'!B301&gt;0),'Raw Data &amp; Analysis Setup'!B301,"")</f>
        <v>23.327999114990234</v>
      </c>
      <c r="C301" s="54" t="s">
        <v>512</v>
      </c>
      <c r="D301" s="54" t="s">
        <v>461</v>
      </c>
      <c r="E301" s="15" t="s">
        <v>130</v>
      </c>
      <c r="F301" s="150"/>
      <c r="G301" s="150"/>
      <c r="H301" s="148"/>
      <c r="I301" s="149"/>
      <c r="J301" s="148"/>
      <c r="K301" s="148"/>
    </row>
    <row r="302" spans="1:11" ht="15" customHeight="1" x14ac:dyDescent="0.25">
      <c r="A302" s="11" t="str">
        <f>'Raw Data &amp; Analysis Setup'!A302</f>
        <v>M13</v>
      </c>
      <c r="B302" s="53">
        <f>IF(AND(ISNUMBER('Raw Data &amp; Analysis Setup'!B302),'Raw Data &amp; Analysis Setup'!B302&gt;0),'Raw Data &amp; Analysis Setup'!B302,"")</f>
        <v>21.336000442504883</v>
      </c>
      <c r="C302" s="54" t="s">
        <v>123</v>
      </c>
      <c r="D302" s="54" t="s">
        <v>471</v>
      </c>
      <c r="E302" s="15" t="s">
        <v>131</v>
      </c>
      <c r="F302" s="150">
        <v>200</v>
      </c>
      <c r="G302" s="150" t="s">
        <v>164</v>
      </c>
      <c r="H302" s="148">
        <f t="shared" si="301"/>
        <v>21.353333155314129</v>
      </c>
      <c r="I302" s="149">
        <f t="shared" ref="I302" si="308">IF(SUM(B302:B304)&gt;0,STDEV(B302:B304),0)</f>
        <v>2.5813046212900891E-2</v>
      </c>
      <c r="J302" s="148">
        <f t="shared" ref="J302" si="309">IF(H302&lt;&gt;"",IF(VLOOKUP(D302,$A$2:$H$385,8,FALSE)&gt;0,VLOOKUP(D302,$A$2:$H$385,8,FALSE),""),"")</f>
        <v>19.196000417073567</v>
      </c>
      <c r="K302" s="148">
        <f t="shared" ref="K302" si="310">IF(ISNUMBER(H302),H302-J302,"")</f>
        <v>2.1573327382405623</v>
      </c>
    </row>
    <row r="303" spans="1:11" ht="15" customHeight="1" x14ac:dyDescent="0.25">
      <c r="A303" s="11" t="str">
        <f>'Raw Data &amp; Analysis Setup'!A303</f>
        <v>M14</v>
      </c>
      <c r="B303" s="53">
        <f>IF(AND(ISNUMBER('Raw Data &amp; Analysis Setup'!B303),'Raw Data &amp; Analysis Setup'!B303&gt;0),'Raw Data &amp; Analysis Setup'!B303,"")</f>
        <v>21.382999420166016</v>
      </c>
      <c r="C303" s="15" t="s">
        <v>123</v>
      </c>
      <c r="D303" s="54" t="s">
        <v>472</v>
      </c>
      <c r="E303" s="15" t="s">
        <v>131</v>
      </c>
      <c r="F303" s="150"/>
      <c r="G303" s="150"/>
      <c r="H303" s="148"/>
      <c r="I303" s="149"/>
      <c r="J303" s="148"/>
      <c r="K303" s="148"/>
    </row>
    <row r="304" spans="1:11" ht="15" customHeight="1" x14ac:dyDescent="0.25">
      <c r="A304" s="11" t="str">
        <f>'Raw Data &amp; Analysis Setup'!A304</f>
        <v>M15</v>
      </c>
      <c r="B304" s="53">
        <f>IF(AND(ISNUMBER('Raw Data &amp; Analysis Setup'!B304),'Raw Data &amp; Analysis Setup'!B304&gt;0),'Raw Data &amp; Analysis Setup'!B304,"")</f>
        <v>21.340999603271484</v>
      </c>
      <c r="C304" s="15" t="s">
        <v>123</v>
      </c>
      <c r="D304" s="54" t="s">
        <v>473</v>
      </c>
      <c r="E304" s="15" t="s">
        <v>131</v>
      </c>
      <c r="F304" s="150"/>
      <c r="G304" s="150"/>
      <c r="H304" s="148"/>
      <c r="I304" s="149"/>
      <c r="J304" s="148"/>
      <c r="K304" s="148"/>
    </row>
    <row r="305" spans="1:11" ht="15" customHeight="1" x14ac:dyDescent="0.25">
      <c r="A305" s="11" t="str">
        <f>'Raw Data &amp; Analysis Setup'!A305</f>
        <v>M16</v>
      </c>
      <c r="B305" s="53">
        <f>IF(AND(ISNUMBER('Raw Data &amp; Analysis Setup'!B305),'Raw Data &amp; Analysis Setup'!B305&gt;0),'Raw Data &amp; Analysis Setup'!B305,"")</f>
        <v>21.260000228881836</v>
      </c>
      <c r="C305" s="54" t="s">
        <v>510</v>
      </c>
      <c r="D305" s="54" t="s">
        <v>471</v>
      </c>
      <c r="E305" s="15" t="s">
        <v>131</v>
      </c>
      <c r="F305" s="150">
        <v>200</v>
      </c>
      <c r="G305" s="150" t="s">
        <v>597</v>
      </c>
      <c r="H305" s="148">
        <f t="shared" si="301"/>
        <v>21.293000539143879</v>
      </c>
      <c r="I305" s="149">
        <f t="shared" ref="I305" si="311">IF(SUM(B305:B307)&gt;0,STDEV(B305:B307),0)</f>
        <v>2.9816388851593292E-2</v>
      </c>
      <c r="J305" s="148">
        <f t="shared" ref="J305" si="312">IF(H305&lt;&gt;"",IF(VLOOKUP(D305,$A$2:$H$385,8,FALSE)&gt;0,VLOOKUP(D305,$A$2:$H$385,8,FALSE),""),"")</f>
        <v>19.196000417073567</v>
      </c>
      <c r="K305" s="148">
        <f t="shared" ref="K305" si="313">IF(ISNUMBER(H305),H305-J305,"")</f>
        <v>2.0970001220703125</v>
      </c>
    </row>
    <row r="306" spans="1:11" ht="15" customHeight="1" x14ac:dyDescent="0.25">
      <c r="A306" s="11" t="str">
        <f>'Raw Data &amp; Analysis Setup'!A306</f>
        <v>M17</v>
      </c>
      <c r="B306" s="53">
        <f>IF(AND(ISNUMBER('Raw Data &amp; Analysis Setup'!B306),'Raw Data &amp; Analysis Setup'!B306&gt;0),'Raw Data &amp; Analysis Setup'!B306,"")</f>
        <v>21.301000595092773</v>
      </c>
      <c r="C306" s="54" t="s">
        <v>510</v>
      </c>
      <c r="D306" s="54" t="s">
        <v>472</v>
      </c>
      <c r="E306" s="15" t="s">
        <v>131</v>
      </c>
      <c r="F306" s="150"/>
      <c r="G306" s="150"/>
      <c r="H306" s="148"/>
      <c r="I306" s="149"/>
      <c r="J306" s="148"/>
      <c r="K306" s="148"/>
    </row>
    <row r="307" spans="1:11" ht="15" customHeight="1" x14ac:dyDescent="0.25">
      <c r="A307" s="11" t="str">
        <f>'Raw Data &amp; Analysis Setup'!A307</f>
        <v>M18</v>
      </c>
      <c r="B307" s="53">
        <f>IF(AND(ISNUMBER('Raw Data &amp; Analysis Setup'!B307),'Raw Data &amp; Analysis Setup'!B307&gt;0),'Raw Data &amp; Analysis Setup'!B307,"")</f>
        <v>21.318000793457031</v>
      </c>
      <c r="C307" s="54" t="s">
        <v>510</v>
      </c>
      <c r="D307" s="54" t="s">
        <v>473</v>
      </c>
      <c r="E307" s="15" t="s">
        <v>131</v>
      </c>
      <c r="F307" s="150"/>
      <c r="G307" s="150"/>
      <c r="H307" s="148"/>
      <c r="I307" s="149"/>
      <c r="J307" s="148"/>
      <c r="K307" s="148"/>
    </row>
    <row r="308" spans="1:11" ht="15" customHeight="1" x14ac:dyDescent="0.25">
      <c r="A308" s="11" t="str">
        <f>'Raw Data &amp; Analysis Setup'!A308</f>
        <v>M19</v>
      </c>
      <c r="B308" s="53">
        <f>IF(AND(ISNUMBER('Raw Data &amp; Analysis Setup'!B308),'Raw Data &amp; Analysis Setup'!B308&gt;0),'Raw Data &amp; Analysis Setup'!B308,"")</f>
        <v>17.135000228881836</v>
      </c>
      <c r="C308" s="54" t="s">
        <v>511</v>
      </c>
      <c r="D308" s="54" t="s">
        <v>471</v>
      </c>
      <c r="E308" s="15" t="s">
        <v>131</v>
      </c>
      <c r="F308" s="150">
        <v>200</v>
      </c>
      <c r="G308" s="150" t="s">
        <v>598</v>
      </c>
      <c r="H308" s="148">
        <f t="shared" si="301"/>
        <v>17.142666498819988</v>
      </c>
      <c r="I308" s="149">
        <f t="shared" ref="I308" si="314">IF(SUM(B308:B310)&gt;0,STDEV(B308:B310),0)</f>
        <v>1.8717000314985938E-2</v>
      </c>
      <c r="J308" s="148">
        <f t="shared" ref="J308" si="315">IF(H308&lt;&gt;"",IF(VLOOKUP(D308,$A$2:$H$385,8,FALSE)&gt;0,VLOOKUP(D308,$A$2:$H$385,8,FALSE),""),"")</f>
        <v>19.196000417073567</v>
      </c>
      <c r="K308" s="148">
        <f t="shared" ref="K308" si="316">IF(ISNUMBER(H308),H308-J308,"")</f>
        <v>-2.0533339182535784</v>
      </c>
    </row>
    <row r="309" spans="1:11" ht="15" customHeight="1" x14ac:dyDescent="0.25">
      <c r="A309" s="11" t="str">
        <f>'Raw Data &amp; Analysis Setup'!A309</f>
        <v>M20</v>
      </c>
      <c r="B309" s="53">
        <f>IF(AND(ISNUMBER('Raw Data &amp; Analysis Setup'!B309),'Raw Data &amp; Analysis Setup'!B309&gt;0),'Raw Data &amp; Analysis Setup'!B309,"")</f>
        <v>17.128999710083008</v>
      </c>
      <c r="C309" s="54" t="s">
        <v>511</v>
      </c>
      <c r="D309" s="54" t="s">
        <v>472</v>
      </c>
      <c r="E309" s="15" t="s">
        <v>131</v>
      </c>
      <c r="F309" s="150"/>
      <c r="G309" s="150"/>
      <c r="H309" s="148"/>
      <c r="I309" s="149"/>
      <c r="J309" s="148"/>
      <c r="K309" s="148"/>
    </row>
    <row r="310" spans="1:11" ht="15" customHeight="1" x14ac:dyDescent="0.25">
      <c r="A310" s="11" t="str">
        <f>'Raw Data &amp; Analysis Setup'!A310</f>
        <v>M21</v>
      </c>
      <c r="B310" s="53">
        <f>IF(AND(ISNUMBER('Raw Data &amp; Analysis Setup'!B310),'Raw Data &amp; Analysis Setup'!B310&gt;0),'Raw Data &amp; Analysis Setup'!B310,"")</f>
        <v>17.163999557495117</v>
      </c>
      <c r="C310" s="54" t="s">
        <v>511</v>
      </c>
      <c r="D310" s="54" t="s">
        <v>473</v>
      </c>
      <c r="E310" s="15" t="s">
        <v>131</v>
      </c>
      <c r="F310" s="150"/>
      <c r="G310" s="150"/>
      <c r="H310" s="148"/>
      <c r="I310" s="149"/>
      <c r="J310" s="148"/>
      <c r="K310" s="148"/>
    </row>
    <row r="311" spans="1:11" ht="15" customHeight="1" x14ac:dyDescent="0.25">
      <c r="A311" s="11" t="str">
        <f>'Raw Data &amp; Analysis Setup'!A311</f>
        <v>M22</v>
      </c>
      <c r="B311" s="53">
        <f>IF(AND(ISNUMBER('Raw Data &amp; Analysis Setup'!B311),'Raw Data &amp; Analysis Setup'!B311&gt;0),'Raw Data &amp; Analysis Setup'!B311,"")</f>
        <v>30.211999893188477</v>
      </c>
      <c r="C311" s="54" t="s">
        <v>512</v>
      </c>
      <c r="D311" s="54" t="s">
        <v>471</v>
      </c>
      <c r="E311" s="15" t="s">
        <v>131</v>
      </c>
      <c r="F311" s="150">
        <v>200</v>
      </c>
      <c r="G311" s="150" t="s">
        <v>599</v>
      </c>
      <c r="H311" s="148">
        <f t="shared" si="301"/>
        <v>29.974667231241863</v>
      </c>
      <c r="I311" s="149">
        <f t="shared" ref="I311" si="317">IF(SUM(B311:B313)&gt;0,STDEV(B311:B313),0)</f>
        <v>0.20565527927275382</v>
      </c>
      <c r="J311" s="148">
        <f t="shared" ref="J311" si="318">IF(H311&lt;&gt;"",IF(VLOOKUP(D311,$A$2:$H$385,8,FALSE)&gt;0,VLOOKUP(D311,$A$2:$H$385,8,FALSE),""),"")</f>
        <v>19.196000417073567</v>
      </c>
      <c r="K311" s="148">
        <f t="shared" ref="K311" si="319">IF(ISNUMBER(H311),H311-J311,"")</f>
        <v>10.778666814168297</v>
      </c>
    </row>
    <row r="312" spans="1:11" ht="15" customHeight="1" x14ac:dyDescent="0.25">
      <c r="A312" s="11" t="str">
        <f>'Raw Data &amp; Analysis Setup'!A312</f>
        <v>M23</v>
      </c>
      <c r="B312" s="53">
        <f>IF(AND(ISNUMBER('Raw Data &amp; Analysis Setup'!B312),'Raw Data &amp; Analysis Setup'!B312&gt;0),'Raw Data &amp; Analysis Setup'!B312,"")</f>
        <v>29.863000869750977</v>
      </c>
      <c r="C312" s="54" t="s">
        <v>512</v>
      </c>
      <c r="D312" s="54" t="s">
        <v>472</v>
      </c>
      <c r="E312" s="15" t="s">
        <v>131</v>
      </c>
      <c r="F312" s="150"/>
      <c r="G312" s="150"/>
      <c r="H312" s="148"/>
      <c r="I312" s="149"/>
      <c r="J312" s="148"/>
      <c r="K312" s="148"/>
    </row>
    <row r="313" spans="1:11" ht="15" customHeight="1" x14ac:dyDescent="0.25">
      <c r="A313" s="11" t="str">
        <f>'Raw Data &amp; Analysis Setup'!A313</f>
        <v>M24</v>
      </c>
      <c r="B313" s="53">
        <f>IF(AND(ISNUMBER('Raw Data &amp; Analysis Setup'!B313),'Raw Data &amp; Analysis Setup'!B313&gt;0),'Raw Data &amp; Analysis Setup'!B313,"")</f>
        <v>29.849000930786133</v>
      </c>
      <c r="C313" s="54" t="s">
        <v>512</v>
      </c>
      <c r="D313" s="54" t="s">
        <v>473</v>
      </c>
      <c r="E313" s="15" t="s">
        <v>131</v>
      </c>
      <c r="F313" s="150"/>
      <c r="G313" s="150"/>
      <c r="H313" s="148"/>
      <c r="I313" s="149"/>
      <c r="J313" s="148"/>
      <c r="K313" s="148"/>
    </row>
    <row r="314" spans="1:11" ht="15" customHeight="1" x14ac:dyDescent="0.25">
      <c r="A314" s="11" t="str">
        <f>'Raw Data &amp; Analysis Setup'!A314</f>
        <v>N01</v>
      </c>
      <c r="B314" s="53">
        <f>IF(AND(ISNUMBER('Raw Data &amp; Analysis Setup'!B314),'Raw Data &amp; Analysis Setup'!B314&gt;0),'Raw Data &amp; Analysis Setup'!B314,"")</f>
        <v>18.86400032043457</v>
      </c>
      <c r="C314" s="54" t="s">
        <v>124</v>
      </c>
      <c r="D314" s="54" t="s">
        <v>459</v>
      </c>
      <c r="E314" s="15" t="s">
        <v>130</v>
      </c>
      <c r="F314" s="150">
        <v>100</v>
      </c>
      <c r="G314" s="150" t="s">
        <v>166</v>
      </c>
      <c r="H314" s="148">
        <f t="shared" si="301"/>
        <v>18.845000584920246</v>
      </c>
      <c r="I314" s="149">
        <f t="shared" ref="I314" si="320">IF(SUM(B314:B316)&gt;0,STDEV(B314:B316),0)</f>
        <v>1.6822376627557031E-2</v>
      </c>
      <c r="J314" s="148">
        <f t="shared" ref="J314" si="321">IF(H314&lt;&gt;"",IF(VLOOKUP(D314,$A$2:$H$385,8,FALSE)&gt;0,VLOOKUP(D314,$A$2:$H$385,8,FALSE),""),"")</f>
        <v>18.603333155314129</v>
      </c>
      <c r="K314" s="148">
        <f t="shared" ref="K314" si="322">IF(ISNUMBER(H314),H314-J314,"")</f>
        <v>0.24166742960611742</v>
      </c>
    </row>
    <row r="315" spans="1:11" ht="15" customHeight="1" x14ac:dyDescent="0.25">
      <c r="A315" s="11" t="str">
        <f>'Raw Data &amp; Analysis Setup'!A315</f>
        <v>N02</v>
      </c>
      <c r="B315" s="53">
        <f>IF(AND(ISNUMBER('Raw Data &amp; Analysis Setup'!B315),'Raw Data &amp; Analysis Setup'!B315&gt;0),'Raw Data &amp; Analysis Setup'!B315,"")</f>
        <v>18.832000732421875</v>
      </c>
      <c r="C315" s="54" t="s">
        <v>124</v>
      </c>
      <c r="D315" s="54" t="s">
        <v>460</v>
      </c>
      <c r="E315" s="15" t="s">
        <v>130</v>
      </c>
      <c r="F315" s="150"/>
      <c r="G315" s="150"/>
      <c r="H315" s="148"/>
      <c r="I315" s="149"/>
      <c r="J315" s="148"/>
      <c r="K315" s="148"/>
    </row>
    <row r="316" spans="1:11" ht="15" customHeight="1" x14ac:dyDescent="0.25">
      <c r="A316" s="11" t="str">
        <f>'Raw Data &amp; Analysis Setup'!A316</f>
        <v>N03</v>
      </c>
      <c r="B316" s="53">
        <f>IF(AND(ISNUMBER('Raw Data &amp; Analysis Setup'!B316),'Raw Data &amp; Analysis Setup'!B316&gt;0),'Raw Data &amp; Analysis Setup'!B316,"")</f>
        <v>18.839000701904297</v>
      </c>
      <c r="C316" s="54" t="s">
        <v>124</v>
      </c>
      <c r="D316" s="54" t="s">
        <v>461</v>
      </c>
      <c r="E316" s="15" t="s">
        <v>130</v>
      </c>
      <c r="F316" s="150"/>
      <c r="G316" s="150"/>
      <c r="H316" s="148"/>
      <c r="I316" s="149"/>
      <c r="J316" s="148"/>
      <c r="K316" s="148"/>
    </row>
    <row r="317" spans="1:11" ht="15" customHeight="1" x14ac:dyDescent="0.25">
      <c r="A317" s="11" t="str">
        <f>'Raw Data &amp; Analysis Setup'!A317</f>
        <v>N04</v>
      </c>
      <c r="B317" s="53">
        <f>IF(AND(ISNUMBER('Raw Data &amp; Analysis Setup'!B317),'Raw Data &amp; Analysis Setup'!B317&gt;0),'Raw Data &amp; Analysis Setup'!B317,"")</f>
        <v>16.680000305175781</v>
      </c>
      <c r="C317" s="54" t="s">
        <v>513</v>
      </c>
      <c r="D317" s="54" t="s">
        <v>459</v>
      </c>
      <c r="E317" s="15" t="s">
        <v>130</v>
      </c>
      <c r="F317" s="150">
        <v>100</v>
      </c>
      <c r="G317" s="150" t="s">
        <v>600</v>
      </c>
      <c r="H317" s="148">
        <f t="shared" si="301"/>
        <v>16.668333689371746</v>
      </c>
      <c r="I317" s="149">
        <f t="shared" ref="I317" si="323">IF(SUM(B317:B319)&gt;0,STDEV(B317:B319),0)</f>
        <v>1.2582840128351725E-2</v>
      </c>
      <c r="J317" s="148">
        <f t="shared" ref="J317" si="324">IF(H317&lt;&gt;"",IF(VLOOKUP(D317,$A$2:$H$385,8,FALSE)&gt;0,VLOOKUP(D317,$A$2:$H$385,8,FALSE),""),"")</f>
        <v>18.603333155314129</v>
      </c>
      <c r="K317" s="148">
        <f t="shared" ref="K317" si="325">IF(ISNUMBER(H317),H317-J317,"")</f>
        <v>-1.9349994659423828</v>
      </c>
    </row>
    <row r="318" spans="1:11" ht="15" customHeight="1" x14ac:dyDescent="0.25">
      <c r="A318" s="11" t="str">
        <f>'Raw Data &amp; Analysis Setup'!A318</f>
        <v>N05</v>
      </c>
      <c r="B318" s="53">
        <f>IF(AND(ISNUMBER('Raw Data &amp; Analysis Setup'!B318),'Raw Data &amp; Analysis Setup'!B318&gt;0),'Raw Data &amp; Analysis Setup'!B318,"")</f>
        <v>16.670000076293945</v>
      </c>
      <c r="C318" s="54" t="s">
        <v>513</v>
      </c>
      <c r="D318" s="54" t="s">
        <v>460</v>
      </c>
      <c r="E318" s="15" t="s">
        <v>130</v>
      </c>
      <c r="F318" s="150"/>
      <c r="G318" s="150"/>
      <c r="H318" s="148"/>
      <c r="I318" s="149"/>
      <c r="J318" s="148"/>
      <c r="K318" s="148"/>
    </row>
    <row r="319" spans="1:11" ht="15" customHeight="1" x14ac:dyDescent="0.25">
      <c r="A319" s="11" t="str">
        <f>'Raw Data &amp; Analysis Setup'!A319</f>
        <v>N06</v>
      </c>
      <c r="B319" s="53">
        <f>IF(AND(ISNUMBER('Raw Data &amp; Analysis Setup'!B319),'Raw Data &amp; Analysis Setup'!B319&gt;0),'Raw Data &amp; Analysis Setup'!B319,"")</f>
        <v>16.655000686645508</v>
      </c>
      <c r="C319" s="54" t="s">
        <v>513</v>
      </c>
      <c r="D319" s="54" t="s">
        <v>461</v>
      </c>
      <c r="E319" s="15" t="s">
        <v>130</v>
      </c>
      <c r="F319" s="150"/>
      <c r="G319" s="150"/>
      <c r="H319" s="148"/>
      <c r="I319" s="149"/>
      <c r="J319" s="148"/>
      <c r="K319" s="148"/>
    </row>
    <row r="320" spans="1:11" ht="15" customHeight="1" x14ac:dyDescent="0.25">
      <c r="A320" s="11" t="str">
        <f>'Raw Data &amp; Analysis Setup'!A320</f>
        <v>N07</v>
      </c>
      <c r="B320" s="53">
        <f>IF(AND(ISNUMBER('Raw Data &amp; Analysis Setup'!B320),'Raw Data &amp; Analysis Setup'!B320&gt;0),'Raw Data &amp; Analysis Setup'!B320,"")</f>
        <v>23.327999114990234</v>
      </c>
      <c r="C320" s="54" t="s">
        <v>514</v>
      </c>
      <c r="D320" s="54" t="s">
        <v>459</v>
      </c>
      <c r="E320" s="15" t="s">
        <v>130</v>
      </c>
      <c r="F320" s="150">
        <v>100</v>
      </c>
      <c r="G320" s="150" t="s">
        <v>601</v>
      </c>
      <c r="H320" s="148">
        <f t="shared" si="301"/>
        <v>23.350999196370442</v>
      </c>
      <c r="I320" s="149">
        <f t="shared" ref="I320" si="326">IF(SUM(B320:B322)&gt;0,STDEV(B320:B322),0)</f>
        <v>3.9837309528739741E-2</v>
      </c>
      <c r="J320" s="148">
        <f t="shared" ref="J320" si="327">IF(H320&lt;&gt;"",IF(VLOOKUP(D320,$A$2:$H$385,8,FALSE)&gt;0,VLOOKUP(D320,$A$2:$H$385,8,FALSE),""),"")</f>
        <v>18.603333155314129</v>
      </c>
      <c r="K320" s="148">
        <f t="shared" ref="K320" si="328">IF(ISNUMBER(H320),H320-J320,"")</f>
        <v>4.7476660410563127</v>
      </c>
    </row>
    <row r="321" spans="1:11" ht="15" customHeight="1" x14ac:dyDescent="0.25">
      <c r="A321" s="11" t="str">
        <f>'Raw Data &amp; Analysis Setup'!A321</f>
        <v>N08</v>
      </c>
      <c r="B321" s="53">
        <f>IF(AND(ISNUMBER('Raw Data &amp; Analysis Setup'!B321),'Raw Data &amp; Analysis Setup'!B321&gt;0),'Raw Data &amp; Analysis Setup'!B321,"")</f>
        <v>23.396999359130859</v>
      </c>
      <c r="C321" s="54" t="s">
        <v>514</v>
      </c>
      <c r="D321" s="54" t="s">
        <v>460</v>
      </c>
      <c r="E321" s="15" t="s">
        <v>130</v>
      </c>
      <c r="F321" s="150"/>
      <c r="G321" s="150"/>
      <c r="H321" s="148"/>
      <c r="I321" s="149"/>
      <c r="J321" s="148"/>
      <c r="K321" s="148"/>
    </row>
    <row r="322" spans="1:11" ht="15" customHeight="1" x14ac:dyDescent="0.25">
      <c r="A322" s="11" t="str">
        <f>'Raw Data &amp; Analysis Setup'!A322</f>
        <v>N09</v>
      </c>
      <c r="B322" s="53">
        <f>IF(AND(ISNUMBER('Raw Data &amp; Analysis Setup'!B322),'Raw Data &amp; Analysis Setup'!B322&gt;0),'Raw Data &amp; Analysis Setup'!B322,"")</f>
        <v>23.327999114990234</v>
      </c>
      <c r="C322" s="54" t="s">
        <v>514</v>
      </c>
      <c r="D322" s="54" t="s">
        <v>461</v>
      </c>
      <c r="E322" s="15" t="s">
        <v>130</v>
      </c>
      <c r="F322" s="150"/>
      <c r="G322" s="150"/>
      <c r="H322" s="148"/>
      <c r="I322" s="149"/>
      <c r="J322" s="148"/>
      <c r="K322" s="148"/>
    </row>
    <row r="323" spans="1:11" ht="15" customHeight="1" x14ac:dyDescent="0.25">
      <c r="A323" s="11" t="str">
        <f>'Raw Data &amp; Analysis Setup'!A323</f>
        <v>N10</v>
      </c>
      <c r="B323" s="53">
        <f>IF(AND(ISNUMBER('Raw Data &amp; Analysis Setup'!B323),'Raw Data &amp; Analysis Setup'!B323&gt;0),'Raw Data &amp; Analysis Setup'!B323,"")</f>
        <v>19.319000244140625</v>
      </c>
      <c r="C323" s="54" t="s">
        <v>515</v>
      </c>
      <c r="D323" s="54" t="s">
        <v>459</v>
      </c>
      <c r="E323" s="15" t="s">
        <v>130</v>
      </c>
      <c r="F323" s="150">
        <v>100</v>
      </c>
      <c r="G323" s="150" t="s">
        <v>602</v>
      </c>
      <c r="H323" s="148">
        <f t="shared" si="301"/>
        <v>19.319333394368488</v>
      </c>
      <c r="I323" s="149">
        <f t="shared" ref="I323" si="329">IF(SUM(B323:B325)&gt;0,STDEV(B323:B325),0)</f>
        <v>1.2504091965198808E-2</v>
      </c>
      <c r="J323" s="148">
        <f t="shared" ref="J323" si="330">IF(H323&lt;&gt;"",IF(VLOOKUP(D323,$A$2:$H$385,8,FALSE)&gt;0,VLOOKUP(D323,$A$2:$H$385,8,FALSE),""),"")</f>
        <v>18.603333155314129</v>
      </c>
      <c r="K323" s="148">
        <f t="shared" ref="K323" si="331">IF(ISNUMBER(H323),H323-J323,"")</f>
        <v>0.71600023905435961</v>
      </c>
    </row>
    <row r="324" spans="1:11" ht="15" customHeight="1" x14ac:dyDescent="0.25">
      <c r="A324" s="11" t="str">
        <f>'Raw Data &amp; Analysis Setup'!A324</f>
        <v>N11</v>
      </c>
      <c r="B324" s="53">
        <f>IF(AND(ISNUMBER('Raw Data &amp; Analysis Setup'!B324),'Raw Data &amp; Analysis Setup'!B324&gt;0),'Raw Data &amp; Analysis Setup'!B324,"")</f>
        <v>19.332000732421875</v>
      </c>
      <c r="C324" s="54" t="s">
        <v>515</v>
      </c>
      <c r="D324" s="54" t="s">
        <v>460</v>
      </c>
      <c r="E324" s="15" t="s">
        <v>130</v>
      </c>
      <c r="F324" s="150"/>
      <c r="G324" s="150"/>
      <c r="H324" s="148"/>
      <c r="I324" s="149"/>
      <c r="J324" s="148"/>
      <c r="K324" s="148"/>
    </row>
    <row r="325" spans="1:11" ht="15" customHeight="1" x14ac:dyDescent="0.25">
      <c r="A325" s="11" t="str">
        <f>'Raw Data &amp; Analysis Setup'!A325</f>
        <v>N12</v>
      </c>
      <c r="B325" s="53">
        <f>IF(AND(ISNUMBER('Raw Data &amp; Analysis Setup'!B325),'Raw Data &amp; Analysis Setup'!B325&gt;0),'Raw Data &amp; Analysis Setup'!B325,"")</f>
        <v>19.306999206542969</v>
      </c>
      <c r="C325" s="54" t="s">
        <v>515</v>
      </c>
      <c r="D325" s="54" t="s">
        <v>461</v>
      </c>
      <c r="E325" s="15" t="s">
        <v>130</v>
      </c>
      <c r="F325" s="150"/>
      <c r="G325" s="150"/>
      <c r="H325" s="148"/>
      <c r="I325" s="149"/>
      <c r="J325" s="148"/>
      <c r="K325" s="148"/>
    </row>
    <row r="326" spans="1:11" ht="15" customHeight="1" x14ac:dyDescent="0.25">
      <c r="A326" s="11" t="str">
        <f>'Raw Data &amp; Analysis Setup'!A326</f>
        <v>N13</v>
      </c>
      <c r="B326" s="53">
        <f>IF(AND(ISNUMBER('Raw Data &amp; Analysis Setup'!B326),'Raw Data &amp; Analysis Setup'!B326&gt;0),'Raw Data &amp; Analysis Setup'!B326,"")</f>
        <v>21.260000228881836</v>
      </c>
      <c r="C326" s="54" t="s">
        <v>124</v>
      </c>
      <c r="D326" s="54" t="s">
        <v>471</v>
      </c>
      <c r="E326" s="15" t="s">
        <v>131</v>
      </c>
      <c r="F326" s="150">
        <v>200</v>
      </c>
      <c r="G326" s="150" t="s">
        <v>168</v>
      </c>
      <c r="H326" s="148">
        <f t="shared" si="301"/>
        <v>21.293000539143879</v>
      </c>
      <c r="I326" s="149">
        <f t="shared" ref="I326" si="332">IF(SUM(B326:B328)&gt;0,STDEV(B326:B328),0)</f>
        <v>2.9816388851593292E-2</v>
      </c>
      <c r="J326" s="148">
        <f t="shared" ref="J326" si="333">IF(H326&lt;&gt;"",IF(VLOOKUP(D326,$A$2:$H$385,8,FALSE)&gt;0,VLOOKUP(D326,$A$2:$H$385,8,FALSE),""),"")</f>
        <v>19.196000417073567</v>
      </c>
      <c r="K326" s="148">
        <f t="shared" ref="K326" si="334">IF(ISNUMBER(H326),H326-J326,"")</f>
        <v>2.0970001220703125</v>
      </c>
    </row>
    <row r="327" spans="1:11" ht="15" customHeight="1" x14ac:dyDescent="0.25">
      <c r="A327" s="11" t="str">
        <f>'Raw Data &amp; Analysis Setup'!A327</f>
        <v>N14</v>
      </c>
      <c r="B327" s="53">
        <f>IF(AND(ISNUMBER('Raw Data &amp; Analysis Setup'!B327),'Raw Data &amp; Analysis Setup'!B327&gt;0),'Raw Data &amp; Analysis Setup'!B327,"")</f>
        <v>21.301000595092773</v>
      </c>
      <c r="C327" s="54" t="s">
        <v>124</v>
      </c>
      <c r="D327" s="54" t="s">
        <v>472</v>
      </c>
      <c r="E327" s="15" t="s">
        <v>131</v>
      </c>
      <c r="F327" s="150"/>
      <c r="G327" s="150"/>
      <c r="H327" s="148"/>
      <c r="I327" s="149"/>
      <c r="J327" s="148"/>
      <c r="K327" s="148"/>
    </row>
    <row r="328" spans="1:11" ht="15" customHeight="1" x14ac:dyDescent="0.25">
      <c r="A328" s="11" t="str">
        <f>'Raw Data &amp; Analysis Setup'!A328</f>
        <v>N15</v>
      </c>
      <c r="B328" s="53">
        <f>IF(AND(ISNUMBER('Raw Data &amp; Analysis Setup'!B328),'Raw Data &amp; Analysis Setup'!B328&gt;0),'Raw Data &amp; Analysis Setup'!B328,"")</f>
        <v>21.318000793457031</v>
      </c>
      <c r="C328" s="54" t="s">
        <v>124</v>
      </c>
      <c r="D328" s="54" t="s">
        <v>473</v>
      </c>
      <c r="E328" s="15" t="s">
        <v>131</v>
      </c>
      <c r="F328" s="150"/>
      <c r="G328" s="150"/>
      <c r="H328" s="148"/>
      <c r="I328" s="149"/>
      <c r="J328" s="148"/>
      <c r="K328" s="148"/>
    </row>
    <row r="329" spans="1:11" ht="15" customHeight="1" x14ac:dyDescent="0.25">
      <c r="A329" s="11" t="str">
        <f>'Raw Data &amp; Analysis Setup'!A329</f>
        <v>N16</v>
      </c>
      <c r="B329" s="53">
        <f>IF(AND(ISNUMBER('Raw Data &amp; Analysis Setup'!B329),'Raw Data &amp; Analysis Setup'!B329&gt;0),'Raw Data &amp; Analysis Setup'!B329,"")</f>
        <v>17.135000228881836</v>
      </c>
      <c r="C329" s="54" t="s">
        <v>513</v>
      </c>
      <c r="D329" s="54" t="s">
        <v>471</v>
      </c>
      <c r="E329" s="15" t="s">
        <v>131</v>
      </c>
      <c r="F329" s="150">
        <v>200</v>
      </c>
      <c r="G329" s="150" t="s">
        <v>603</v>
      </c>
      <c r="H329" s="148">
        <f t="shared" si="301"/>
        <v>17.142666498819988</v>
      </c>
      <c r="I329" s="149">
        <f t="shared" ref="I329" si="335">IF(SUM(B329:B331)&gt;0,STDEV(B329:B331),0)</f>
        <v>1.8717000314985938E-2</v>
      </c>
      <c r="J329" s="148">
        <f t="shared" ref="J329" si="336">IF(H329&lt;&gt;"",IF(VLOOKUP(D329,$A$2:$H$385,8,FALSE)&gt;0,VLOOKUP(D329,$A$2:$H$385,8,FALSE),""),"")</f>
        <v>19.196000417073567</v>
      </c>
      <c r="K329" s="148">
        <f t="shared" ref="K329" si="337">IF(ISNUMBER(H329),H329-J329,"")</f>
        <v>-2.0533339182535784</v>
      </c>
    </row>
    <row r="330" spans="1:11" ht="15" customHeight="1" x14ac:dyDescent="0.25">
      <c r="A330" s="11" t="str">
        <f>'Raw Data &amp; Analysis Setup'!A330</f>
        <v>N17</v>
      </c>
      <c r="B330" s="53">
        <f>IF(AND(ISNUMBER('Raw Data &amp; Analysis Setup'!B330),'Raw Data &amp; Analysis Setup'!B330&gt;0),'Raw Data &amp; Analysis Setup'!B330,"")</f>
        <v>17.128999710083008</v>
      </c>
      <c r="C330" s="54" t="s">
        <v>513</v>
      </c>
      <c r="D330" s="54" t="s">
        <v>472</v>
      </c>
      <c r="E330" s="15" t="s">
        <v>131</v>
      </c>
      <c r="F330" s="150"/>
      <c r="G330" s="150"/>
      <c r="H330" s="148"/>
      <c r="I330" s="149"/>
      <c r="J330" s="148"/>
      <c r="K330" s="148"/>
    </row>
    <row r="331" spans="1:11" ht="15" customHeight="1" x14ac:dyDescent="0.25">
      <c r="A331" s="11" t="str">
        <f>'Raw Data &amp; Analysis Setup'!A331</f>
        <v>N18</v>
      </c>
      <c r="B331" s="53">
        <f>IF(AND(ISNUMBER('Raw Data &amp; Analysis Setup'!B331),'Raw Data &amp; Analysis Setup'!B331&gt;0),'Raw Data &amp; Analysis Setup'!B331,"")</f>
        <v>17.163999557495117</v>
      </c>
      <c r="C331" s="54" t="s">
        <v>513</v>
      </c>
      <c r="D331" s="54" t="s">
        <v>473</v>
      </c>
      <c r="E331" s="15" t="s">
        <v>131</v>
      </c>
      <c r="F331" s="150"/>
      <c r="G331" s="150"/>
      <c r="H331" s="148"/>
      <c r="I331" s="149"/>
      <c r="J331" s="148"/>
      <c r="K331" s="148"/>
    </row>
    <row r="332" spans="1:11" ht="15" customHeight="1" x14ac:dyDescent="0.25">
      <c r="A332" s="11" t="str">
        <f>'Raw Data &amp; Analysis Setup'!A332</f>
        <v>N19</v>
      </c>
      <c r="B332" s="53">
        <f>IF(AND(ISNUMBER('Raw Data &amp; Analysis Setup'!B332),'Raw Data &amp; Analysis Setup'!B332&gt;0),'Raw Data &amp; Analysis Setup'!B332,"")</f>
        <v>30.211999893188477</v>
      </c>
      <c r="C332" s="54" t="s">
        <v>514</v>
      </c>
      <c r="D332" s="54" t="s">
        <v>471</v>
      </c>
      <c r="E332" s="15" t="s">
        <v>131</v>
      </c>
      <c r="F332" s="150">
        <v>200</v>
      </c>
      <c r="G332" s="150" t="s">
        <v>604</v>
      </c>
      <c r="H332" s="148">
        <f t="shared" si="301"/>
        <v>29.974667231241863</v>
      </c>
      <c r="I332" s="149">
        <f t="shared" ref="I332" si="338">IF(SUM(B332:B334)&gt;0,STDEV(B332:B334),0)</f>
        <v>0.20565527927275382</v>
      </c>
      <c r="J332" s="148">
        <f t="shared" ref="J332" si="339">IF(H332&lt;&gt;"",IF(VLOOKUP(D332,$A$2:$H$385,8,FALSE)&gt;0,VLOOKUP(D332,$A$2:$H$385,8,FALSE),""),"")</f>
        <v>19.196000417073567</v>
      </c>
      <c r="K332" s="148">
        <f t="shared" ref="K332" si="340">IF(ISNUMBER(H332),H332-J332,"")</f>
        <v>10.778666814168297</v>
      </c>
    </row>
    <row r="333" spans="1:11" ht="15" customHeight="1" x14ac:dyDescent="0.25">
      <c r="A333" s="11" t="str">
        <f>'Raw Data &amp; Analysis Setup'!A333</f>
        <v>N20</v>
      </c>
      <c r="B333" s="53">
        <f>IF(AND(ISNUMBER('Raw Data &amp; Analysis Setup'!B333),'Raw Data &amp; Analysis Setup'!B333&gt;0),'Raw Data &amp; Analysis Setup'!B333,"")</f>
        <v>29.863000869750977</v>
      </c>
      <c r="C333" s="54" t="s">
        <v>514</v>
      </c>
      <c r="D333" s="54" t="s">
        <v>472</v>
      </c>
      <c r="E333" s="15" t="s">
        <v>131</v>
      </c>
      <c r="F333" s="150"/>
      <c r="G333" s="150"/>
      <c r="H333" s="148"/>
      <c r="I333" s="149"/>
      <c r="J333" s="148"/>
      <c r="K333" s="148"/>
    </row>
    <row r="334" spans="1:11" ht="15" customHeight="1" x14ac:dyDescent="0.25">
      <c r="A334" s="11" t="str">
        <f>'Raw Data &amp; Analysis Setup'!A334</f>
        <v>N21</v>
      </c>
      <c r="B334" s="53">
        <f>IF(AND(ISNUMBER('Raw Data &amp; Analysis Setup'!B334),'Raw Data &amp; Analysis Setup'!B334&gt;0),'Raw Data &amp; Analysis Setup'!B334,"")</f>
        <v>29.849000930786133</v>
      </c>
      <c r="C334" s="54" t="s">
        <v>514</v>
      </c>
      <c r="D334" s="54" t="s">
        <v>473</v>
      </c>
      <c r="E334" s="15" t="s">
        <v>131</v>
      </c>
      <c r="F334" s="150"/>
      <c r="G334" s="150"/>
      <c r="H334" s="148"/>
      <c r="I334" s="149"/>
      <c r="J334" s="148"/>
      <c r="K334" s="148"/>
    </row>
    <row r="335" spans="1:11" ht="15" customHeight="1" x14ac:dyDescent="0.25">
      <c r="A335" s="11" t="str">
        <f>'Raw Data &amp; Analysis Setup'!A335</f>
        <v>N22</v>
      </c>
      <c r="B335" s="53">
        <f>IF(AND(ISNUMBER('Raw Data &amp; Analysis Setup'!B335),'Raw Data &amp; Analysis Setup'!B335&gt;0),'Raw Data &amp; Analysis Setup'!B335,"")</f>
        <v>22.250999450683594</v>
      </c>
      <c r="C335" s="54" t="s">
        <v>515</v>
      </c>
      <c r="D335" s="54" t="s">
        <v>471</v>
      </c>
      <c r="E335" s="15" t="s">
        <v>131</v>
      </c>
      <c r="F335" s="150">
        <v>200</v>
      </c>
      <c r="G335" s="150" t="s">
        <v>605</v>
      </c>
      <c r="H335" s="148">
        <f t="shared" si="301"/>
        <v>22.245333353678387</v>
      </c>
      <c r="I335" s="149">
        <f t="shared" ref="I335" si="341">IF(SUM(B335:B337)&gt;0,STDEV(B335:B337),0)</f>
        <v>5.5073734236591046E-3</v>
      </c>
      <c r="J335" s="148">
        <f t="shared" ref="J335" si="342">IF(H335&lt;&gt;"",IF(VLOOKUP(D335,$A$2:$H$385,8,FALSE)&gt;0,VLOOKUP(D335,$A$2:$H$385,8,FALSE),""),"")</f>
        <v>19.196000417073567</v>
      </c>
      <c r="K335" s="148">
        <f t="shared" ref="K335" si="343">IF(ISNUMBER(H335),H335-J335,"")</f>
        <v>3.0493329366048201</v>
      </c>
    </row>
    <row r="336" spans="1:11" ht="15" customHeight="1" x14ac:dyDescent="0.25">
      <c r="A336" s="11" t="str">
        <f>'Raw Data &amp; Analysis Setup'!A336</f>
        <v>N23</v>
      </c>
      <c r="B336" s="53">
        <f>IF(AND(ISNUMBER('Raw Data &amp; Analysis Setup'!B336),'Raw Data &amp; Analysis Setup'!B336&gt;0),'Raw Data &amp; Analysis Setup'!B336,"")</f>
        <v>22.239999771118164</v>
      </c>
      <c r="C336" s="54" t="s">
        <v>515</v>
      </c>
      <c r="D336" s="54" t="s">
        <v>472</v>
      </c>
      <c r="E336" s="15" t="s">
        <v>131</v>
      </c>
      <c r="F336" s="150"/>
      <c r="G336" s="150"/>
      <c r="H336" s="148"/>
      <c r="I336" s="149"/>
      <c r="J336" s="148"/>
      <c r="K336" s="148"/>
    </row>
    <row r="337" spans="1:11" ht="15" customHeight="1" x14ac:dyDescent="0.25">
      <c r="A337" s="11" t="str">
        <f>'Raw Data &amp; Analysis Setup'!A337</f>
        <v>N24</v>
      </c>
      <c r="B337" s="53">
        <f>IF(AND(ISNUMBER('Raw Data &amp; Analysis Setup'!B337),'Raw Data &amp; Analysis Setup'!B337&gt;0),'Raw Data &amp; Analysis Setup'!B337,"")</f>
        <v>22.245000839233398</v>
      </c>
      <c r="C337" s="54" t="s">
        <v>515</v>
      </c>
      <c r="D337" s="54" t="s">
        <v>473</v>
      </c>
      <c r="E337" s="15" t="s">
        <v>131</v>
      </c>
      <c r="F337" s="150"/>
      <c r="G337" s="150"/>
      <c r="H337" s="148"/>
      <c r="I337" s="149"/>
      <c r="J337" s="148"/>
      <c r="K337" s="148"/>
    </row>
    <row r="338" spans="1:11" ht="15" customHeight="1" x14ac:dyDescent="0.25">
      <c r="A338" s="11" t="str">
        <f>'Raw Data &amp; Analysis Setup'!A338</f>
        <v>O01</v>
      </c>
      <c r="B338" s="53">
        <f>IF(AND(ISNUMBER('Raw Data &amp; Analysis Setup'!B338),'Raw Data &amp; Analysis Setup'!B338&gt;0),'Raw Data &amp; Analysis Setup'!B338,"")</f>
        <v>16.680000305175781</v>
      </c>
      <c r="C338" s="54" t="s">
        <v>125</v>
      </c>
      <c r="D338" s="54" t="s">
        <v>459</v>
      </c>
      <c r="E338" s="15" t="s">
        <v>130</v>
      </c>
      <c r="F338" s="150">
        <v>100</v>
      </c>
      <c r="G338" s="150" t="s">
        <v>170</v>
      </c>
      <c r="H338" s="148">
        <f t="shared" si="301"/>
        <v>16.668333689371746</v>
      </c>
      <c r="I338" s="149">
        <f t="shared" ref="I338" si="344">IF(SUM(B338:B340)&gt;0,STDEV(B338:B340),0)</f>
        <v>1.2582840128351725E-2</v>
      </c>
      <c r="J338" s="148">
        <f t="shared" ref="J338" si="345">IF(H338&lt;&gt;"",IF(VLOOKUP(D338,$A$2:$H$385,8,FALSE)&gt;0,VLOOKUP(D338,$A$2:$H$385,8,FALSE),""),"")</f>
        <v>18.603333155314129</v>
      </c>
      <c r="K338" s="148">
        <f t="shared" ref="K338" si="346">IF(ISNUMBER(H338),H338-J338,"")</f>
        <v>-1.9349994659423828</v>
      </c>
    </row>
    <row r="339" spans="1:11" ht="15" customHeight="1" x14ac:dyDescent="0.25">
      <c r="A339" s="11" t="str">
        <f>'Raw Data &amp; Analysis Setup'!A339</f>
        <v>O02</v>
      </c>
      <c r="B339" s="53">
        <f>IF(AND(ISNUMBER('Raw Data &amp; Analysis Setup'!B339),'Raw Data &amp; Analysis Setup'!B339&gt;0),'Raw Data &amp; Analysis Setup'!B339,"")</f>
        <v>16.670000076293945</v>
      </c>
      <c r="C339" s="54" t="s">
        <v>125</v>
      </c>
      <c r="D339" s="54" t="s">
        <v>460</v>
      </c>
      <c r="E339" s="15" t="s">
        <v>130</v>
      </c>
      <c r="F339" s="150"/>
      <c r="G339" s="150"/>
      <c r="H339" s="148"/>
      <c r="I339" s="149"/>
      <c r="J339" s="148"/>
      <c r="K339" s="148"/>
    </row>
    <row r="340" spans="1:11" ht="15" customHeight="1" x14ac:dyDescent="0.25">
      <c r="A340" s="11" t="str">
        <f>'Raw Data &amp; Analysis Setup'!A340</f>
        <v>O03</v>
      </c>
      <c r="B340" s="53">
        <f>IF(AND(ISNUMBER('Raw Data &amp; Analysis Setup'!B340),'Raw Data &amp; Analysis Setup'!B340&gt;0),'Raw Data &amp; Analysis Setup'!B340,"")</f>
        <v>16.655000686645508</v>
      </c>
      <c r="C340" s="54" t="s">
        <v>125</v>
      </c>
      <c r="D340" s="54" t="s">
        <v>461</v>
      </c>
      <c r="E340" s="15" t="s">
        <v>130</v>
      </c>
      <c r="F340" s="150"/>
      <c r="G340" s="150"/>
      <c r="H340" s="148"/>
      <c r="I340" s="149"/>
      <c r="J340" s="148"/>
      <c r="K340" s="148"/>
    </row>
    <row r="341" spans="1:11" ht="15" customHeight="1" x14ac:dyDescent="0.25">
      <c r="A341" s="11" t="str">
        <f>'Raw Data &amp; Analysis Setup'!A341</f>
        <v>O04</v>
      </c>
      <c r="B341" s="53">
        <f>IF(AND(ISNUMBER('Raw Data &amp; Analysis Setup'!B341),'Raw Data &amp; Analysis Setup'!B341&gt;0),'Raw Data &amp; Analysis Setup'!B341,"")</f>
        <v>23.327999114990234</v>
      </c>
      <c r="C341" s="54" t="s">
        <v>516</v>
      </c>
      <c r="D341" s="54" t="s">
        <v>459</v>
      </c>
      <c r="E341" s="15" t="s">
        <v>130</v>
      </c>
      <c r="F341" s="150">
        <v>100</v>
      </c>
      <c r="G341" s="150" t="s">
        <v>606</v>
      </c>
      <c r="H341" s="148">
        <f t="shared" si="301"/>
        <v>23.350999196370442</v>
      </c>
      <c r="I341" s="149">
        <f t="shared" ref="I341" si="347">IF(SUM(B341:B343)&gt;0,STDEV(B341:B343),0)</f>
        <v>3.9837309528739741E-2</v>
      </c>
      <c r="J341" s="148">
        <f t="shared" ref="J341" si="348">IF(H341&lt;&gt;"",IF(VLOOKUP(D341,$A$2:$H$385,8,FALSE)&gt;0,VLOOKUP(D341,$A$2:$H$385,8,FALSE),""),"")</f>
        <v>18.603333155314129</v>
      </c>
      <c r="K341" s="148">
        <f t="shared" ref="K341" si="349">IF(ISNUMBER(H341),H341-J341,"")</f>
        <v>4.7476660410563127</v>
      </c>
    </row>
    <row r="342" spans="1:11" ht="15" customHeight="1" x14ac:dyDescent="0.25">
      <c r="A342" s="11" t="str">
        <f>'Raw Data &amp; Analysis Setup'!A342</f>
        <v>O05</v>
      </c>
      <c r="B342" s="53">
        <f>IF(AND(ISNUMBER('Raw Data &amp; Analysis Setup'!B342),'Raw Data &amp; Analysis Setup'!B342&gt;0),'Raw Data &amp; Analysis Setup'!B342,"")</f>
        <v>23.396999359130859</v>
      </c>
      <c r="C342" s="54" t="s">
        <v>516</v>
      </c>
      <c r="D342" s="54" t="s">
        <v>460</v>
      </c>
      <c r="E342" s="15" t="s">
        <v>130</v>
      </c>
      <c r="F342" s="150"/>
      <c r="G342" s="150"/>
      <c r="H342" s="148"/>
      <c r="I342" s="149"/>
      <c r="J342" s="148"/>
      <c r="K342" s="148"/>
    </row>
    <row r="343" spans="1:11" ht="15" customHeight="1" x14ac:dyDescent="0.25">
      <c r="A343" s="11" t="str">
        <f>'Raw Data &amp; Analysis Setup'!A343</f>
        <v>O06</v>
      </c>
      <c r="B343" s="53">
        <f>IF(AND(ISNUMBER('Raw Data &amp; Analysis Setup'!B343),'Raw Data &amp; Analysis Setup'!B343&gt;0),'Raw Data &amp; Analysis Setup'!B343,"")</f>
        <v>23.327999114990234</v>
      </c>
      <c r="C343" s="54" t="s">
        <v>516</v>
      </c>
      <c r="D343" s="54" t="s">
        <v>461</v>
      </c>
      <c r="E343" s="15" t="s">
        <v>130</v>
      </c>
      <c r="F343" s="150"/>
      <c r="G343" s="150"/>
      <c r="H343" s="148"/>
      <c r="I343" s="149"/>
      <c r="J343" s="148"/>
      <c r="K343" s="148"/>
    </row>
    <row r="344" spans="1:11" ht="15" customHeight="1" x14ac:dyDescent="0.25">
      <c r="A344" s="11" t="str">
        <f>'Raw Data &amp; Analysis Setup'!A344</f>
        <v>O07</v>
      </c>
      <c r="B344" s="53">
        <f>IF(AND(ISNUMBER('Raw Data &amp; Analysis Setup'!B344),'Raw Data &amp; Analysis Setup'!B344&gt;0),'Raw Data &amp; Analysis Setup'!B344,"")</f>
        <v>19.319000244140625</v>
      </c>
      <c r="C344" s="54" t="s">
        <v>517</v>
      </c>
      <c r="D344" s="54" t="s">
        <v>459</v>
      </c>
      <c r="E344" s="15" t="s">
        <v>130</v>
      </c>
      <c r="F344" s="150">
        <v>100</v>
      </c>
      <c r="G344" s="150" t="s">
        <v>607</v>
      </c>
      <c r="H344" s="148">
        <f t="shared" si="301"/>
        <v>19.319333394368488</v>
      </c>
      <c r="I344" s="149">
        <f t="shared" ref="I344" si="350">IF(SUM(B344:B346)&gt;0,STDEV(B344:B346),0)</f>
        <v>1.2504091965198808E-2</v>
      </c>
      <c r="J344" s="148">
        <f t="shared" ref="J344" si="351">IF(H344&lt;&gt;"",IF(VLOOKUP(D344,$A$2:$H$385,8,FALSE)&gt;0,VLOOKUP(D344,$A$2:$H$385,8,FALSE),""),"")</f>
        <v>18.603333155314129</v>
      </c>
      <c r="K344" s="148">
        <f t="shared" ref="K344" si="352">IF(ISNUMBER(H344),H344-J344,"")</f>
        <v>0.71600023905435961</v>
      </c>
    </row>
    <row r="345" spans="1:11" ht="15" customHeight="1" x14ac:dyDescent="0.25">
      <c r="A345" s="11" t="str">
        <f>'Raw Data &amp; Analysis Setup'!A345</f>
        <v>O08</v>
      </c>
      <c r="B345" s="53">
        <f>IF(AND(ISNUMBER('Raw Data &amp; Analysis Setup'!B345),'Raw Data &amp; Analysis Setup'!B345&gt;0),'Raw Data &amp; Analysis Setup'!B345,"")</f>
        <v>19.332000732421875</v>
      </c>
      <c r="C345" s="54" t="s">
        <v>517</v>
      </c>
      <c r="D345" s="54" t="s">
        <v>460</v>
      </c>
      <c r="E345" s="15" t="s">
        <v>130</v>
      </c>
      <c r="F345" s="150"/>
      <c r="G345" s="150"/>
      <c r="H345" s="148"/>
      <c r="I345" s="149"/>
      <c r="J345" s="148"/>
      <c r="K345" s="148"/>
    </row>
    <row r="346" spans="1:11" ht="15" customHeight="1" x14ac:dyDescent="0.25">
      <c r="A346" s="11" t="str">
        <f>'Raw Data &amp; Analysis Setup'!A346</f>
        <v>O09</v>
      </c>
      <c r="B346" s="53">
        <f>IF(AND(ISNUMBER('Raw Data &amp; Analysis Setup'!B346),'Raw Data &amp; Analysis Setup'!B346&gt;0),'Raw Data &amp; Analysis Setup'!B346,"")</f>
        <v>19.306999206542969</v>
      </c>
      <c r="C346" s="54" t="s">
        <v>517</v>
      </c>
      <c r="D346" s="54" t="s">
        <v>461</v>
      </c>
      <c r="E346" s="15" t="s">
        <v>130</v>
      </c>
      <c r="F346" s="150"/>
      <c r="G346" s="150"/>
      <c r="H346" s="148"/>
      <c r="I346" s="149"/>
      <c r="J346" s="148"/>
      <c r="K346" s="148"/>
    </row>
    <row r="347" spans="1:11" ht="15" customHeight="1" x14ac:dyDescent="0.25">
      <c r="A347" s="11" t="str">
        <f>'Raw Data &amp; Analysis Setup'!A347</f>
        <v>O10</v>
      </c>
      <c r="B347" s="53">
        <f>IF(AND(ISNUMBER('Raw Data &amp; Analysis Setup'!B347),'Raw Data &amp; Analysis Setup'!B347&gt;0),'Raw Data &amp; Analysis Setup'!B347,"")</f>
        <v>18.197999954223633</v>
      </c>
      <c r="C347" s="54" t="s">
        <v>518</v>
      </c>
      <c r="D347" s="54" t="s">
        <v>459</v>
      </c>
      <c r="E347" s="15" t="s">
        <v>130</v>
      </c>
      <c r="F347" s="150">
        <v>100</v>
      </c>
      <c r="G347" s="150" t="s">
        <v>608</v>
      </c>
      <c r="H347" s="148">
        <f t="shared" si="301"/>
        <v>18.189333597819012</v>
      </c>
      <c r="I347" s="149">
        <f t="shared" ref="I347" si="353">IF(SUM(B347:B349)&gt;0,STDEV(B347:B349),0)</f>
        <v>2.9955728546628691E-2</v>
      </c>
      <c r="J347" s="148">
        <f t="shared" ref="J347" si="354">IF(H347&lt;&gt;"",IF(VLOOKUP(D347,$A$2:$H$385,8,FALSE)&gt;0,VLOOKUP(D347,$A$2:$H$385,8,FALSE),""),"")</f>
        <v>18.603333155314129</v>
      </c>
      <c r="K347" s="148">
        <f t="shared" ref="K347" si="355">IF(ISNUMBER(H347),H347-J347,"")</f>
        <v>-0.41399955749511719</v>
      </c>
    </row>
    <row r="348" spans="1:11" ht="15" customHeight="1" x14ac:dyDescent="0.25">
      <c r="A348" s="11" t="str">
        <f>'Raw Data &amp; Analysis Setup'!A348</f>
        <v>O11</v>
      </c>
      <c r="B348" s="53">
        <f>IF(AND(ISNUMBER('Raw Data &amp; Analysis Setup'!B348),'Raw Data &amp; Analysis Setup'!B348&gt;0),'Raw Data &amp; Analysis Setup'!B348,"")</f>
        <v>18.156000137329102</v>
      </c>
      <c r="C348" s="54" t="s">
        <v>518</v>
      </c>
      <c r="D348" s="54" t="s">
        <v>460</v>
      </c>
      <c r="E348" s="15" t="s">
        <v>130</v>
      </c>
      <c r="F348" s="150"/>
      <c r="G348" s="150"/>
      <c r="H348" s="148"/>
      <c r="I348" s="149"/>
      <c r="J348" s="148"/>
      <c r="K348" s="148"/>
    </row>
    <row r="349" spans="1:11" ht="15" customHeight="1" x14ac:dyDescent="0.25">
      <c r="A349" s="11" t="str">
        <f>'Raw Data &amp; Analysis Setup'!A349</f>
        <v>O12</v>
      </c>
      <c r="B349" s="53">
        <f>IF(AND(ISNUMBER('Raw Data &amp; Analysis Setup'!B349),'Raw Data &amp; Analysis Setup'!B349&gt;0),'Raw Data &amp; Analysis Setup'!B349,"")</f>
        <v>18.214000701904297</v>
      </c>
      <c r="C349" s="54" t="s">
        <v>518</v>
      </c>
      <c r="D349" s="54" t="s">
        <v>461</v>
      </c>
      <c r="E349" s="15" t="s">
        <v>130</v>
      </c>
      <c r="F349" s="150"/>
      <c r="G349" s="150"/>
      <c r="H349" s="148"/>
      <c r="I349" s="149"/>
      <c r="J349" s="148"/>
      <c r="K349" s="148"/>
    </row>
    <row r="350" spans="1:11" ht="15" customHeight="1" x14ac:dyDescent="0.25">
      <c r="A350" s="11" t="str">
        <f>'Raw Data &amp; Analysis Setup'!A350</f>
        <v>O13</v>
      </c>
      <c r="B350" s="53">
        <f>IF(AND(ISNUMBER('Raw Data &amp; Analysis Setup'!B350),'Raw Data &amp; Analysis Setup'!B350&gt;0),'Raw Data &amp; Analysis Setup'!B350,"")</f>
        <v>17.135000228881836</v>
      </c>
      <c r="C350" s="54" t="s">
        <v>125</v>
      </c>
      <c r="D350" s="54" t="s">
        <v>471</v>
      </c>
      <c r="E350" s="15" t="s">
        <v>131</v>
      </c>
      <c r="F350" s="150">
        <v>200</v>
      </c>
      <c r="G350" s="150" t="s">
        <v>172</v>
      </c>
      <c r="H350" s="148">
        <f t="shared" si="301"/>
        <v>17.142666498819988</v>
      </c>
      <c r="I350" s="149">
        <f t="shared" ref="I350" si="356">IF(SUM(B350:B352)&gt;0,STDEV(B350:B352),0)</f>
        <v>1.8717000314985938E-2</v>
      </c>
      <c r="J350" s="148">
        <f t="shared" ref="J350" si="357">IF(H350&lt;&gt;"",IF(VLOOKUP(D350,$A$2:$H$385,8,FALSE)&gt;0,VLOOKUP(D350,$A$2:$H$385,8,FALSE),""),"")</f>
        <v>19.196000417073567</v>
      </c>
      <c r="K350" s="148">
        <f t="shared" ref="K350" si="358">IF(ISNUMBER(H350),H350-J350,"")</f>
        <v>-2.0533339182535784</v>
      </c>
    </row>
    <row r="351" spans="1:11" ht="15" customHeight="1" x14ac:dyDescent="0.25">
      <c r="A351" s="11" t="str">
        <f>'Raw Data &amp; Analysis Setup'!A351</f>
        <v>O14</v>
      </c>
      <c r="B351" s="53">
        <f>IF(AND(ISNUMBER('Raw Data &amp; Analysis Setup'!B351),'Raw Data &amp; Analysis Setup'!B351&gt;0),'Raw Data &amp; Analysis Setup'!B351,"")</f>
        <v>17.128999710083008</v>
      </c>
      <c r="C351" s="54" t="s">
        <v>125</v>
      </c>
      <c r="D351" s="54" t="s">
        <v>472</v>
      </c>
      <c r="E351" s="15" t="s">
        <v>131</v>
      </c>
      <c r="F351" s="150"/>
      <c r="G351" s="150"/>
      <c r="H351" s="148"/>
      <c r="I351" s="149"/>
      <c r="J351" s="148"/>
      <c r="K351" s="148"/>
    </row>
    <row r="352" spans="1:11" ht="15" customHeight="1" x14ac:dyDescent="0.25">
      <c r="A352" s="11" t="str">
        <f>'Raw Data &amp; Analysis Setup'!A352</f>
        <v>O15</v>
      </c>
      <c r="B352" s="53">
        <f>IF(AND(ISNUMBER('Raw Data &amp; Analysis Setup'!B352),'Raw Data &amp; Analysis Setup'!B352&gt;0),'Raw Data &amp; Analysis Setup'!B352,"")</f>
        <v>17.163999557495117</v>
      </c>
      <c r="C352" s="54" t="s">
        <v>125</v>
      </c>
      <c r="D352" s="54" t="s">
        <v>473</v>
      </c>
      <c r="E352" s="15" t="s">
        <v>131</v>
      </c>
      <c r="F352" s="150"/>
      <c r="G352" s="150"/>
      <c r="H352" s="148"/>
      <c r="I352" s="149"/>
      <c r="J352" s="148"/>
      <c r="K352" s="148"/>
    </row>
    <row r="353" spans="1:11" ht="15" customHeight="1" x14ac:dyDescent="0.25">
      <c r="A353" s="11" t="str">
        <f>'Raw Data &amp; Analysis Setup'!A353</f>
        <v>O16</v>
      </c>
      <c r="B353" s="53">
        <f>IF(AND(ISNUMBER('Raw Data &amp; Analysis Setup'!B353),'Raw Data &amp; Analysis Setup'!B353&gt;0),'Raw Data &amp; Analysis Setup'!B353,"")</f>
        <v>30.211999893188477</v>
      </c>
      <c r="C353" s="54" t="s">
        <v>516</v>
      </c>
      <c r="D353" s="54" t="s">
        <v>471</v>
      </c>
      <c r="E353" s="15" t="s">
        <v>131</v>
      </c>
      <c r="F353" s="150">
        <v>200</v>
      </c>
      <c r="G353" s="150" t="s">
        <v>609</v>
      </c>
      <c r="H353" s="148">
        <f t="shared" si="301"/>
        <v>29.974667231241863</v>
      </c>
      <c r="I353" s="149">
        <f t="shared" ref="I353" si="359">IF(SUM(B353:B355)&gt;0,STDEV(B353:B355),0)</f>
        <v>0.20565527927275382</v>
      </c>
      <c r="J353" s="148">
        <f t="shared" ref="J353" si="360">IF(H353&lt;&gt;"",IF(VLOOKUP(D353,$A$2:$H$385,8,FALSE)&gt;0,VLOOKUP(D353,$A$2:$H$385,8,FALSE),""),"")</f>
        <v>19.196000417073567</v>
      </c>
      <c r="K353" s="148">
        <f t="shared" ref="K353" si="361">IF(ISNUMBER(H353),H353-J353,"")</f>
        <v>10.778666814168297</v>
      </c>
    </row>
    <row r="354" spans="1:11" ht="15" customHeight="1" x14ac:dyDescent="0.25">
      <c r="A354" s="11" t="str">
        <f>'Raw Data &amp; Analysis Setup'!A354</f>
        <v>O17</v>
      </c>
      <c r="B354" s="53">
        <f>IF(AND(ISNUMBER('Raw Data &amp; Analysis Setup'!B354),'Raw Data &amp; Analysis Setup'!B354&gt;0),'Raw Data &amp; Analysis Setup'!B354,"")</f>
        <v>29.863000869750977</v>
      </c>
      <c r="C354" s="54" t="s">
        <v>516</v>
      </c>
      <c r="D354" s="54" t="s">
        <v>472</v>
      </c>
      <c r="E354" s="15" t="s">
        <v>131</v>
      </c>
      <c r="F354" s="150"/>
      <c r="G354" s="150"/>
      <c r="H354" s="148"/>
      <c r="I354" s="149"/>
      <c r="J354" s="148"/>
      <c r="K354" s="148"/>
    </row>
    <row r="355" spans="1:11" ht="15" customHeight="1" x14ac:dyDescent="0.25">
      <c r="A355" s="11" t="str">
        <f>'Raw Data &amp; Analysis Setup'!A355</f>
        <v>O18</v>
      </c>
      <c r="B355" s="53">
        <f>IF(AND(ISNUMBER('Raw Data &amp; Analysis Setup'!B355),'Raw Data &amp; Analysis Setup'!B355&gt;0),'Raw Data &amp; Analysis Setup'!B355,"")</f>
        <v>29.849000930786133</v>
      </c>
      <c r="C355" s="54" t="s">
        <v>516</v>
      </c>
      <c r="D355" s="54" t="s">
        <v>473</v>
      </c>
      <c r="E355" s="15" t="s">
        <v>131</v>
      </c>
      <c r="F355" s="150"/>
      <c r="G355" s="150"/>
      <c r="H355" s="148"/>
      <c r="I355" s="149"/>
      <c r="J355" s="148"/>
      <c r="K355" s="148"/>
    </row>
    <row r="356" spans="1:11" ht="15" customHeight="1" x14ac:dyDescent="0.25">
      <c r="A356" s="11" t="str">
        <f>'Raw Data &amp; Analysis Setup'!A356</f>
        <v>O19</v>
      </c>
      <c r="B356" s="53">
        <f>IF(AND(ISNUMBER('Raw Data &amp; Analysis Setup'!B356),'Raw Data &amp; Analysis Setup'!B356&gt;0),'Raw Data &amp; Analysis Setup'!B356,"")</f>
        <v>22.250999450683594</v>
      </c>
      <c r="C356" s="54" t="s">
        <v>517</v>
      </c>
      <c r="D356" s="54" t="s">
        <v>471</v>
      </c>
      <c r="E356" s="15" t="s">
        <v>131</v>
      </c>
      <c r="F356" s="150">
        <v>200</v>
      </c>
      <c r="G356" s="150" t="s">
        <v>610</v>
      </c>
      <c r="H356" s="148">
        <f t="shared" si="301"/>
        <v>22.245333353678387</v>
      </c>
      <c r="I356" s="149">
        <f t="shared" ref="I356" si="362">IF(SUM(B356:B358)&gt;0,STDEV(B356:B358),0)</f>
        <v>5.5073734236591046E-3</v>
      </c>
      <c r="J356" s="148">
        <f t="shared" ref="J356" si="363">IF(H356&lt;&gt;"",IF(VLOOKUP(D356,$A$2:$H$385,8,FALSE)&gt;0,VLOOKUP(D356,$A$2:$H$385,8,FALSE),""),"")</f>
        <v>19.196000417073567</v>
      </c>
      <c r="K356" s="148">
        <f t="shared" ref="K356" si="364">IF(ISNUMBER(H356),H356-J356,"")</f>
        <v>3.0493329366048201</v>
      </c>
    </row>
    <row r="357" spans="1:11" ht="15" customHeight="1" x14ac:dyDescent="0.25">
      <c r="A357" s="11" t="str">
        <f>'Raw Data &amp; Analysis Setup'!A357</f>
        <v>O20</v>
      </c>
      <c r="B357" s="53">
        <f>IF(AND(ISNUMBER('Raw Data &amp; Analysis Setup'!B357),'Raw Data &amp; Analysis Setup'!B357&gt;0),'Raw Data &amp; Analysis Setup'!B357,"")</f>
        <v>22.239999771118164</v>
      </c>
      <c r="C357" s="54" t="s">
        <v>517</v>
      </c>
      <c r="D357" s="54" t="s">
        <v>472</v>
      </c>
      <c r="E357" s="15" t="s">
        <v>131</v>
      </c>
      <c r="F357" s="150"/>
      <c r="G357" s="150"/>
      <c r="H357" s="148"/>
      <c r="I357" s="149"/>
      <c r="J357" s="148"/>
      <c r="K357" s="148"/>
    </row>
    <row r="358" spans="1:11" ht="15" customHeight="1" x14ac:dyDescent="0.25">
      <c r="A358" s="11" t="str">
        <f>'Raw Data &amp; Analysis Setup'!A358</f>
        <v>O21</v>
      </c>
      <c r="B358" s="53">
        <f>IF(AND(ISNUMBER('Raw Data &amp; Analysis Setup'!B358),'Raw Data &amp; Analysis Setup'!B358&gt;0),'Raw Data &amp; Analysis Setup'!B358,"")</f>
        <v>22.245000839233398</v>
      </c>
      <c r="C358" s="54" t="s">
        <v>517</v>
      </c>
      <c r="D358" s="54" t="s">
        <v>473</v>
      </c>
      <c r="E358" s="15" t="s">
        <v>131</v>
      </c>
      <c r="F358" s="150"/>
      <c r="G358" s="150"/>
      <c r="H358" s="148"/>
      <c r="I358" s="149"/>
      <c r="J358" s="148"/>
      <c r="K358" s="148"/>
    </row>
    <row r="359" spans="1:11" ht="15" customHeight="1" x14ac:dyDescent="0.25">
      <c r="A359" s="11" t="str">
        <f>'Raw Data &amp; Analysis Setup'!A359</f>
        <v>O22</v>
      </c>
      <c r="B359" s="53">
        <f>IF(AND(ISNUMBER('Raw Data &amp; Analysis Setup'!B359),'Raw Data &amp; Analysis Setup'!B359&gt;0),'Raw Data &amp; Analysis Setup'!B359,"")</f>
        <v>20.559000015258789</v>
      </c>
      <c r="C359" s="54" t="s">
        <v>518</v>
      </c>
      <c r="D359" s="54" t="s">
        <v>471</v>
      </c>
      <c r="E359" s="15" t="s">
        <v>131</v>
      </c>
      <c r="F359" s="150">
        <v>200</v>
      </c>
      <c r="G359" s="150" t="s">
        <v>611</v>
      </c>
      <c r="H359" s="148">
        <f t="shared" si="301"/>
        <v>20.58500035603841</v>
      </c>
      <c r="I359" s="149">
        <f t="shared" ref="I359" si="365">IF(SUM(B359:B361)&gt;0,STDEV(B359:B361),0)</f>
        <v>3.2186991332395568E-2</v>
      </c>
      <c r="J359" s="148">
        <f t="shared" ref="J359" si="366">IF(H359&lt;&gt;"",IF(VLOOKUP(D359,$A$2:$H$385,8,FALSE)&gt;0,VLOOKUP(D359,$A$2:$H$385,8,FALSE),""),"")</f>
        <v>19.196000417073567</v>
      </c>
      <c r="K359" s="148">
        <f t="shared" ref="K359" si="367">IF(ISNUMBER(H359),H359-J359,"")</f>
        <v>1.3889999389648437</v>
      </c>
    </row>
    <row r="360" spans="1:11" ht="15" customHeight="1" x14ac:dyDescent="0.25">
      <c r="A360" s="11" t="str">
        <f>'Raw Data &amp; Analysis Setup'!A360</f>
        <v>O23</v>
      </c>
      <c r="B360" s="53">
        <f>IF(AND(ISNUMBER('Raw Data &amp; Analysis Setup'!B360),'Raw Data &amp; Analysis Setup'!B360&gt;0),'Raw Data &amp; Analysis Setup'!B360,"")</f>
        <v>20.575000762939453</v>
      </c>
      <c r="C360" s="54" t="s">
        <v>518</v>
      </c>
      <c r="D360" s="54" t="s">
        <v>472</v>
      </c>
      <c r="E360" s="15" t="s">
        <v>131</v>
      </c>
      <c r="F360" s="150"/>
      <c r="G360" s="150"/>
      <c r="H360" s="148"/>
      <c r="I360" s="149"/>
      <c r="J360" s="148"/>
      <c r="K360" s="148"/>
    </row>
    <row r="361" spans="1:11" ht="15" customHeight="1" x14ac:dyDescent="0.25">
      <c r="A361" s="11" t="str">
        <f>'Raw Data &amp; Analysis Setup'!A361</f>
        <v>O24</v>
      </c>
      <c r="B361" s="53">
        <f>IF(AND(ISNUMBER('Raw Data &amp; Analysis Setup'!B361),'Raw Data &amp; Analysis Setup'!B361&gt;0),'Raw Data &amp; Analysis Setup'!B361,"")</f>
        <v>20.621000289916992</v>
      </c>
      <c r="C361" s="54" t="s">
        <v>518</v>
      </c>
      <c r="D361" s="54" t="s">
        <v>473</v>
      </c>
      <c r="E361" s="15" t="s">
        <v>131</v>
      </c>
      <c r="F361" s="150"/>
      <c r="G361" s="150"/>
      <c r="H361" s="148"/>
      <c r="I361" s="149"/>
      <c r="J361" s="148"/>
      <c r="K361" s="148"/>
    </row>
    <row r="362" spans="1:11" ht="15" customHeight="1" x14ac:dyDescent="0.25">
      <c r="A362" s="11" t="str">
        <f>'Raw Data &amp; Analysis Setup'!A362</f>
        <v>P01</v>
      </c>
      <c r="B362" s="53">
        <f>IF(AND(ISNUMBER('Raw Data &amp; Analysis Setup'!B362),'Raw Data &amp; Analysis Setup'!B362&gt;0),'Raw Data &amp; Analysis Setup'!B362,"")</f>
        <v>23.327999114990234</v>
      </c>
      <c r="C362" s="54" t="s">
        <v>519</v>
      </c>
      <c r="D362" s="54" t="s">
        <v>459</v>
      </c>
      <c r="E362" s="15" t="s">
        <v>130</v>
      </c>
      <c r="F362" s="150">
        <v>100</v>
      </c>
      <c r="G362" s="150" t="s">
        <v>612</v>
      </c>
      <c r="H362" s="148">
        <f t="shared" ref="H362:H383" si="368">IF(SUM(B362:B364)&gt;0,AVERAGE(B362:B364),"")</f>
        <v>23.350999196370442</v>
      </c>
      <c r="I362" s="149">
        <f t="shared" ref="I362" si="369">IF(SUM(B362:B364)&gt;0,STDEV(B362:B364),0)</f>
        <v>3.9837309528739741E-2</v>
      </c>
      <c r="J362" s="148">
        <f t="shared" ref="J362" si="370">IF(H362&lt;&gt;"",IF(VLOOKUP(D362,$A$2:$H$385,8,FALSE)&gt;0,VLOOKUP(D362,$A$2:$H$385,8,FALSE),""),"")</f>
        <v>18.603333155314129</v>
      </c>
      <c r="K362" s="148">
        <f t="shared" ref="K362" si="371">IF(ISNUMBER(H362),H362-J362,"")</f>
        <v>4.7476660410563127</v>
      </c>
    </row>
    <row r="363" spans="1:11" ht="15" customHeight="1" x14ac:dyDescent="0.25">
      <c r="A363" s="11" t="str">
        <f>'Raw Data &amp; Analysis Setup'!A363</f>
        <v>P02</v>
      </c>
      <c r="B363" s="53">
        <f>IF(AND(ISNUMBER('Raw Data &amp; Analysis Setup'!B363),'Raw Data &amp; Analysis Setup'!B363&gt;0),'Raw Data &amp; Analysis Setup'!B363,"")</f>
        <v>23.396999359130859</v>
      </c>
      <c r="C363" s="54" t="s">
        <v>519</v>
      </c>
      <c r="D363" s="54" t="s">
        <v>460</v>
      </c>
      <c r="E363" s="15" t="s">
        <v>130</v>
      </c>
      <c r="F363" s="150"/>
      <c r="G363" s="150"/>
      <c r="H363" s="148"/>
      <c r="I363" s="149"/>
      <c r="J363" s="148"/>
      <c r="K363" s="148"/>
    </row>
    <row r="364" spans="1:11" ht="15" customHeight="1" x14ac:dyDescent="0.25">
      <c r="A364" s="11" t="str">
        <f>'Raw Data &amp; Analysis Setup'!A364</f>
        <v>P03</v>
      </c>
      <c r="B364" s="53">
        <f>IF(AND(ISNUMBER('Raw Data &amp; Analysis Setup'!B364),'Raw Data &amp; Analysis Setup'!B364&gt;0),'Raw Data &amp; Analysis Setup'!B364,"")</f>
        <v>23.327999114990234</v>
      </c>
      <c r="C364" s="54" t="s">
        <v>519</v>
      </c>
      <c r="D364" s="54" t="s">
        <v>461</v>
      </c>
      <c r="E364" s="15" t="s">
        <v>130</v>
      </c>
      <c r="F364" s="150"/>
      <c r="G364" s="150"/>
      <c r="H364" s="148"/>
      <c r="I364" s="149"/>
      <c r="J364" s="148"/>
      <c r="K364" s="148"/>
    </row>
    <row r="365" spans="1:11" ht="15" customHeight="1" x14ac:dyDescent="0.25">
      <c r="A365" s="11" t="str">
        <f>'Raw Data &amp; Analysis Setup'!A365</f>
        <v>P04</v>
      </c>
      <c r="B365" s="53">
        <f>IF(AND(ISNUMBER('Raw Data &amp; Analysis Setup'!B365),'Raw Data &amp; Analysis Setup'!B365&gt;0),'Raw Data &amp; Analysis Setup'!B365,"")</f>
        <v>19.319000244140625</v>
      </c>
      <c r="C365" s="54" t="s">
        <v>520</v>
      </c>
      <c r="D365" s="54" t="s">
        <v>459</v>
      </c>
      <c r="E365" s="15" t="s">
        <v>130</v>
      </c>
      <c r="F365" s="150">
        <v>100</v>
      </c>
      <c r="G365" s="150" t="s">
        <v>613</v>
      </c>
      <c r="H365" s="148">
        <f t="shared" si="368"/>
        <v>19.319333394368488</v>
      </c>
      <c r="I365" s="149">
        <f t="shared" ref="I365" si="372">IF(SUM(B365:B367)&gt;0,STDEV(B365:B367),0)</f>
        <v>1.2504091965198808E-2</v>
      </c>
      <c r="J365" s="148">
        <f t="shared" ref="J365" si="373">IF(H365&lt;&gt;"",IF(VLOOKUP(D365,$A$2:$H$385,8,FALSE)&gt;0,VLOOKUP(D365,$A$2:$H$385,8,FALSE),""),"")</f>
        <v>18.603333155314129</v>
      </c>
      <c r="K365" s="148">
        <f t="shared" ref="K365" si="374">IF(ISNUMBER(H365),H365-J365,"")</f>
        <v>0.71600023905435961</v>
      </c>
    </row>
    <row r="366" spans="1:11" ht="15" customHeight="1" x14ac:dyDescent="0.25">
      <c r="A366" s="11" t="str">
        <f>'Raw Data &amp; Analysis Setup'!A366</f>
        <v>P05</v>
      </c>
      <c r="B366" s="53">
        <f>IF(AND(ISNUMBER('Raw Data &amp; Analysis Setup'!B366),'Raw Data &amp; Analysis Setup'!B366&gt;0),'Raw Data &amp; Analysis Setup'!B366,"")</f>
        <v>19.332000732421875</v>
      </c>
      <c r="C366" s="54" t="s">
        <v>520</v>
      </c>
      <c r="D366" s="54" t="s">
        <v>460</v>
      </c>
      <c r="E366" s="15" t="s">
        <v>130</v>
      </c>
      <c r="F366" s="150"/>
      <c r="G366" s="150"/>
      <c r="H366" s="148"/>
      <c r="I366" s="149"/>
      <c r="J366" s="148"/>
      <c r="K366" s="148"/>
    </row>
    <row r="367" spans="1:11" ht="15" customHeight="1" x14ac:dyDescent="0.25">
      <c r="A367" s="11" t="str">
        <f>'Raw Data &amp; Analysis Setup'!A367</f>
        <v>P06</v>
      </c>
      <c r="B367" s="53">
        <f>IF(AND(ISNUMBER('Raw Data &amp; Analysis Setup'!B367),'Raw Data &amp; Analysis Setup'!B367&gt;0),'Raw Data &amp; Analysis Setup'!B367,"")</f>
        <v>19.306999206542969</v>
      </c>
      <c r="C367" s="54" t="s">
        <v>520</v>
      </c>
      <c r="D367" s="54" t="s">
        <v>461</v>
      </c>
      <c r="E367" s="15" t="s">
        <v>130</v>
      </c>
      <c r="F367" s="150"/>
      <c r="G367" s="150"/>
      <c r="H367" s="148"/>
      <c r="I367" s="149"/>
      <c r="J367" s="148"/>
      <c r="K367" s="148"/>
    </row>
    <row r="368" spans="1:11" ht="15" customHeight="1" x14ac:dyDescent="0.25">
      <c r="A368" s="11" t="str">
        <f>'Raw Data &amp; Analysis Setup'!A368</f>
        <v>P07</v>
      </c>
      <c r="B368" s="53">
        <f>IF(AND(ISNUMBER('Raw Data &amp; Analysis Setup'!B368),'Raw Data &amp; Analysis Setup'!B368&gt;0),'Raw Data &amp; Analysis Setup'!B368,"")</f>
        <v>18.197999954223633</v>
      </c>
      <c r="C368" s="54" t="s">
        <v>521</v>
      </c>
      <c r="D368" s="54" t="s">
        <v>459</v>
      </c>
      <c r="E368" s="15" t="s">
        <v>130</v>
      </c>
      <c r="F368" s="150">
        <v>100</v>
      </c>
      <c r="G368" s="150" t="s">
        <v>614</v>
      </c>
      <c r="H368" s="148">
        <f t="shared" si="368"/>
        <v>18.189333597819012</v>
      </c>
      <c r="I368" s="149">
        <f t="shared" ref="I368" si="375">IF(SUM(B368:B370)&gt;0,STDEV(B368:B370),0)</f>
        <v>2.9955728546628691E-2</v>
      </c>
      <c r="J368" s="148">
        <f t="shared" ref="J368" si="376">IF(H368&lt;&gt;"",IF(VLOOKUP(D368,$A$2:$H$385,8,FALSE)&gt;0,VLOOKUP(D368,$A$2:$H$385,8,FALSE),""),"")</f>
        <v>18.603333155314129</v>
      </c>
      <c r="K368" s="148">
        <f t="shared" ref="K368" si="377">IF(ISNUMBER(H368),H368-J368,"")</f>
        <v>-0.41399955749511719</v>
      </c>
    </row>
    <row r="369" spans="1:11" ht="15" customHeight="1" x14ac:dyDescent="0.25">
      <c r="A369" s="11" t="str">
        <f>'Raw Data &amp; Analysis Setup'!A369</f>
        <v>P08</v>
      </c>
      <c r="B369" s="53">
        <f>IF(AND(ISNUMBER('Raw Data &amp; Analysis Setup'!B369),'Raw Data &amp; Analysis Setup'!B369&gt;0),'Raw Data &amp; Analysis Setup'!B369,"")</f>
        <v>18.156000137329102</v>
      </c>
      <c r="C369" s="54" t="s">
        <v>521</v>
      </c>
      <c r="D369" s="54" t="s">
        <v>460</v>
      </c>
      <c r="E369" s="15" t="s">
        <v>130</v>
      </c>
      <c r="F369" s="150"/>
      <c r="G369" s="150"/>
      <c r="H369" s="148"/>
      <c r="I369" s="149"/>
      <c r="J369" s="148"/>
      <c r="K369" s="148"/>
    </row>
    <row r="370" spans="1:11" ht="15" customHeight="1" x14ac:dyDescent="0.25">
      <c r="A370" s="11" t="str">
        <f>'Raw Data &amp; Analysis Setup'!A370</f>
        <v>P09</v>
      </c>
      <c r="B370" s="53">
        <f>IF(AND(ISNUMBER('Raw Data &amp; Analysis Setup'!B370),'Raw Data &amp; Analysis Setup'!B370&gt;0),'Raw Data &amp; Analysis Setup'!B370,"")</f>
        <v>18.214000701904297</v>
      </c>
      <c r="C370" s="54" t="s">
        <v>521</v>
      </c>
      <c r="D370" s="54" t="s">
        <v>461</v>
      </c>
      <c r="E370" s="15" t="s">
        <v>130</v>
      </c>
      <c r="F370" s="150"/>
      <c r="G370" s="150"/>
      <c r="H370" s="148"/>
      <c r="I370" s="149"/>
      <c r="J370" s="148"/>
      <c r="K370" s="148"/>
    </row>
    <row r="371" spans="1:11" ht="15" customHeight="1" x14ac:dyDescent="0.25">
      <c r="A371" s="11" t="str">
        <f>'Raw Data &amp; Analysis Setup'!A371</f>
        <v>P10</v>
      </c>
      <c r="B371" s="53">
        <f>IF(AND(ISNUMBER('Raw Data &amp; Analysis Setup'!B371),'Raw Data &amp; Analysis Setup'!B371&gt;0),'Raw Data &amp; Analysis Setup'!B371,"")</f>
        <v>18.625999450683594</v>
      </c>
      <c r="C371" s="54" t="s">
        <v>100</v>
      </c>
      <c r="D371" s="54" t="s">
        <v>459</v>
      </c>
      <c r="E371" s="15" t="s">
        <v>130</v>
      </c>
      <c r="F371" s="150">
        <v>100</v>
      </c>
      <c r="G371" s="150" t="s">
        <v>174</v>
      </c>
      <c r="H371" s="148">
        <f t="shared" si="368"/>
        <v>18.603333155314129</v>
      </c>
      <c r="I371" s="149">
        <f t="shared" ref="I371" si="378">IF(SUM(B371:B373)&gt;0,STDEV(B371:B373),0)</f>
        <v>1.9857405272706588E-2</v>
      </c>
      <c r="J371" s="148">
        <f t="shared" ref="J371" si="379">IF(H371&lt;&gt;"",IF(VLOOKUP(D371,$A$2:$H$385,8,FALSE)&gt;0,VLOOKUP(D371,$A$2:$H$385,8,FALSE),""),"")</f>
        <v>18.603333155314129</v>
      </c>
      <c r="K371" s="148">
        <f t="shared" ref="K371" si="380">IF(ISNUMBER(H371),H371-J371,"")</f>
        <v>0</v>
      </c>
    </row>
    <row r="372" spans="1:11" ht="15" customHeight="1" x14ac:dyDescent="0.25">
      <c r="A372" s="11" t="str">
        <f>'Raw Data &amp; Analysis Setup'!A372</f>
        <v>P11</v>
      </c>
      <c r="B372" s="53">
        <f>IF(AND(ISNUMBER('Raw Data &amp; Analysis Setup'!B372),'Raw Data &amp; Analysis Setup'!B372&gt;0),'Raw Data &amp; Analysis Setup'!B372,"")</f>
        <v>18.589000701904297</v>
      </c>
      <c r="C372" s="54" t="s">
        <v>100</v>
      </c>
      <c r="D372" s="54" t="s">
        <v>460</v>
      </c>
      <c r="E372" s="15" t="s">
        <v>130</v>
      </c>
      <c r="F372" s="150"/>
      <c r="G372" s="150"/>
      <c r="H372" s="148"/>
      <c r="I372" s="149"/>
      <c r="J372" s="148"/>
      <c r="K372" s="148"/>
    </row>
    <row r="373" spans="1:11" ht="15" customHeight="1" x14ac:dyDescent="0.25">
      <c r="A373" s="11" t="str">
        <f>'Raw Data &amp; Analysis Setup'!A373</f>
        <v>P12</v>
      </c>
      <c r="B373" s="53">
        <f>IF(AND(ISNUMBER('Raw Data &amp; Analysis Setup'!B373),'Raw Data &amp; Analysis Setup'!B373&gt;0),'Raw Data &amp; Analysis Setup'!B373,"")</f>
        <v>18.594999313354492</v>
      </c>
      <c r="C373" s="54" t="s">
        <v>100</v>
      </c>
      <c r="D373" s="54" t="s">
        <v>461</v>
      </c>
      <c r="E373" s="15" t="s">
        <v>130</v>
      </c>
      <c r="F373" s="150"/>
      <c r="G373" s="150"/>
      <c r="H373" s="148"/>
      <c r="I373" s="149"/>
      <c r="J373" s="148"/>
      <c r="K373" s="148"/>
    </row>
    <row r="374" spans="1:11" ht="15" customHeight="1" x14ac:dyDescent="0.25">
      <c r="A374" s="11" t="str">
        <f>'Raw Data &amp; Analysis Setup'!A374</f>
        <v>P13</v>
      </c>
      <c r="B374" s="53">
        <f>IF(AND(ISNUMBER('Raw Data &amp; Analysis Setup'!B374),'Raw Data &amp; Analysis Setup'!B374&gt;0),'Raw Data &amp; Analysis Setup'!B374,"")</f>
        <v>30.211999893188477</v>
      </c>
      <c r="C374" s="54" t="s">
        <v>519</v>
      </c>
      <c r="D374" s="54" t="s">
        <v>471</v>
      </c>
      <c r="E374" s="15" t="s">
        <v>131</v>
      </c>
      <c r="F374" s="150">
        <v>200</v>
      </c>
      <c r="G374" s="150" t="s">
        <v>615</v>
      </c>
      <c r="H374" s="148">
        <f t="shared" si="368"/>
        <v>29.974667231241863</v>
      </c>
      <c r="I374" s="149">
        <f t="shared" ref="I374" si="381">IF(SUM(B374:B376)&gt;0,STDEV(B374:B376),0)</f>
        <v>0.20565527927275382</v>
      </c>
      <c r="J374" s="148">
        <f t="shared" ref="J374" si="382">IF(H374&lt;&gt;"",IF(VLOOKUP(D374,$A$2:$H$385,8,FALSE)&gt;0,VLOOKUP(D374,$A$2:$H$385,8,FALSE),""),"")</f>
        <v>19.196000417073567</v>
      </c>
      <c r="K374" s="148">
        <f t="shared" ref="K374" si="383">IF(ISNUMBER(H374),H374-J374,"")</f>
        <v>10.778666814168297</v>
      </c>
    </row>
    <row r="375" spans="1:11" ht="15" customHeight="1" x14ac:dyDescent="0.25">
      <c r="A375" s="11" t="str">
        <f>'Raw Data &amp; Analysis Setup'!A375</f>
        <v>P14</v>
      </c>
      <c r="B375" s="53">
        <f>IF(AND(ISNUMBER('Raw Data &amp; Analysis Setup'!B375),'Raw Data &amp; Analysis Setup'!B375&gt;0),'Raw Data &amp; Analysis Setup'!B375,"")</f>
        <v>29.863000869750977</v>
      </c>
      <c r="C375" s="54" t="s">
        <v>519</v>
      </c>
      <c r="D375" s="54" t="s">
        <v>472</v>
      </c>
      <c r="E375" s="15" t="s">
        <v>131</v>
      </c>
      <c r="F375" s="150"/>
      <c r="G375" s="150"/>
      <c r="H375" s="148"/>
      <c r="I375" s="149"/>
      <c r="J375" s="148"/>
      <c r="K375" s="148"/>
    </row>
    <row r="376" spans="1:11" ht="15" customHeight="1" x14ac:dyDescent="0.25">
      <c r="A376" s="11" t="str">
        <f>'Raw Data &amp; Analysis Setup'!A376</f>
        <v>P15</v>
      </c>
      <c r="B376" s="53">
        <f>IF(AND(ISNUMBER('Raw Data &amp; Analysis Setup'!B376),'Raw Data &amp; Analysis Setup'!B376&gt;0),'Raw Data &amp; Analysis Setup'!B376,"")</f>
        <v>29.849000930786133</v>
      </c>
      <c r="C376" s="54" t="s">
        <v>519</v>
      </c>
      <c r="D376" s="54" t="s">
        <v>473</v>
      </c>
      <c r="E376" s="15" t="s">
        <v>131</v>
      </c>
      <c r="F376" s="150"/>
      <c r="G376" s="150"/>
      <c r="H376" s="148"/>
      <c r="I376" s="149"/>
      <c r="J376" s="148"/>
      <c r="K376" s="148"/>
    </row>
    <row r="377" spans="1:11" ht="15" customHeight="1" x14ac:dyDescent="0.25">
      <c r="A377" s="11" t="str">
        <f>'Raw Data &amp; Analysis Setup'!A377</f>
        <v>P16</v>
      </c>
      <c r="B377" s="53">
        <f>IF(AND(ISNUMBER('Raw Data &amp; Analysis Setup'!B377),'Raw Data &amp; Analysis Setup'!B377&gt;0),'Raw Data &amp; Analysis Setup'!B377,"")</f>
        <v>22.250999450683594</v>
      </c>
      <c r="C377" s="54" t="s">
        <v>520</v>
      </c>
      <c r="D377" s="54" t="s">
        <v>471</v>
      </c>
      <c r="E377" s="15" t="s">
        <v>131</v>
      </c>
      <c r="F377" s="150">
        <v>200</v>
      </c>
      <c r="G377" s="150" t="s">
        <v>616</v>
      </c>
      <c r="H377" s="148">
        <f t="shared" si="368"/>
        <v>22.245333353678387</v>
      </c>
      <c r="I377" s="149">
        <f t="shared" ref="I377" si="384">IF(SUM(B377:B379)&gt;0,STDEV(B377:B379),0)</f>
        <v>5.5073734236591046E-3</v>
      </c>
      <c r="J377" s="148">
        <f t="shared" ref="J377" si="385">IF(H377&lt;&gt;"",IF(VLOOKUP(D377,$A$2:$H$385,8,FALSE)&gt;0,VLOOKUP(D377,$A$2:$H$385,8,FALSE),""),"")</f>
        <v>19.196000417073567</v>
      </c>
      <c r="K377" s="148">
        <f t="shared" ref="K377" si="386">IF(ISNUMBER(H377),H377-J377,"")</f>
        <v>3.0493329366048201</v>
      </c>
    </row>
    <row r="378" spans="1:11" ht="15" customHeight="1" x14ac:dyDescent="0.25">
      <c r="A378" s="11" t="str">
        <f>'Raw Data &amp; Analysis Setup'!A378</f>
        <v>P17</v>
      </c>
      <c r="B378" s="53">
        <f>IF(AND(ISNUMBER('Raw Data &amp; Analysis Setup'!B378),'Raw Data &amp; Analysis Setup'!B378&gt;0),'Raw Data &amp; Analysis Setup'!B378,"")</f>
        <v>22.239999771118164</v>
      </c>
      <c r="C378" s="54" t="s">
        <v>520</v>
      </c>
      <c r="D378" s="54" t="s">
        <v>472</v>
      </c>
      <c r="E378" s="15" t="s">
        <v>131</v>
      </c>
      <c r="F378" s="150"/>
      <c r="G378" s="150"/>
      <c r="H378" s="148"/>
      <c r="I378" s="149"/>
      <c r="J378" s="148"/>
      <c r="K378" s="148"/>
    </row>
    <row r="379" spans="1:11" ht="15" customHeight="1" x14ac:dyDescent="0.25">
      <c r="A379" s="11" t="str">
        <f>'Raw Data &amp; Analysis Setup'!A379</f>
        <v>P18</v>
      </c>
      <c r="B379" s="53">
        <f>IF(AND(ISNUMBER('Raw Data &amp; Analysis Setup'!B379),'Raw Data &amp; Analysis Setup'!B379&gt;0),'Raw Data &amp; Analysis Setup'!B379,"")</f>
        <v>22.245000839233398</v>
      </c>
      <c r="C379" s="54" t="s">
        <v>520</v>
      </c>
      <c r="D379" s="54" t="s">
        <v>473</v>
      </c>
      <c r="E379" s="15" t="s">
        <v>131</v>
      </c>
      <c r="F379" s="150"/>
      <c r="G379" s="150"/>
      <c r="H379" s="148"/>
      <c r="I379" s="149"/>
      <c r="J379" s="148"/>
      <c r="K379" s="148"/>
    </row>
    <row r="380" spans="1:11" ht="15" customHeight="1" x14ac:dyDescent="0.25">
      <c r="A380" s="11" t="str">
        <f>'Raw Data &amp; Analysis Setup'!A380</f>
        <v>P19</v>
      </c>
      <c r="B380" s="53">
        <f>IF(AND(ISNUMBER('Raw Data &amp; Analysis Setup'!B380),'Raw Data &amp; Analysis Setup'!B380&gt;0),'Raw Data &amp; Analysis Setup'!B380,"")</f>
        <v>20.559000015258789</v>
      </c>
      <c r="C380" s="54" t="s">
        <v>521</v>
      </c>
      <c r="D380" s="54" t="s">
        <v>471</v>
      </c>
      <c r="E380" s="15" t="s">
        <v>131</v>
      </c>
      <c r="F380" s="150">
        <v>200</v>
      </c>
      <c r="G380" s="150" t="s">
        <v>617</v>
      </c>
      <c r="H380" s="148">
        <f t="shared" si="368"/>
        <v>20.58500035603841</v>
      </c>
      <c r="I380" s="149">
        <f t="shared" ref="I380" si="387">IF(SUM(B380:B382)&gt;0,STDEV(B380:B382),0)</f>
        <v>3.2186991332395568E-2</v>
      </c>
      <c r="J380" s="148">
        <f t="shared" ref="J380" si="388">IF(H380&lt;&gt;"",IF(VLOOKUP(D380,$A$2:$H$385,8,FALSE)&gt;0,VLOOKUP(D380,$A$2:$H$385,8,FALSE),""),"")</f>
        <v>19.196000417073567</v>
      </c>
      <c r="K380" s="148">
        <f t="shared" ref="K380" si="389">IF(ISNUMBER(H380),H380-J380,"")</f>
        <v>1.3889999389648437</v>
      </c>
    </row>
    <row r="381" spans="1:11" ht="15" customHeight="1" x14ac:dyDescent="0.25">
      <c r="A381" s="11" t="str">
        <f>'Raw Data &amp; Analysis Setup'!A381</f>
        <v>P20</v>
      </c>
      <c r="B381" s="53">
        <f>IF(AND(ISNUMBER('Raw Data &amp; Analysis Setup'!B381),'Raw Data &amp; Analysis Setup'!B381&gt;0),'Raw Data &amp; Analysis Setup'!B381,"")</f>
        <v>20.575000762939453</v>
      </c>
      <c r="C381" s="54" t="s">
        <v>521</v>
      </c>
      <c r="D381" s="54" t="s">
        <v>472</v>
      </c>
      <c r="E381" s="15" t="s">
        <v>131</v>
      </c>
      <c r="F381" s="150"/>
      <c r="G381" s="150"/>
      <c r="H381" s="148"/>
      <c r="I381" s="149"/>
      <c r="J381" s="148"/>
      <c r="K381" s="148"/>
    </row>
    <row r="382" spans="1:11" ht="15" customHeight="1" x14ac:dyDescent="0.25">
      <c r="A382" s="11" t="str">
        <f>'Raw Data &amp; Analysis Setup'!A382</f>
        <v>P21</v>
      </c>
      <c r="B382" s="53">
        <f>IF(AND(ISNUMBER('Raw Data &amp; Analysis Setup'!B382),'Raw Data &amp; Analysis Setup'!B382&gt;0),'Raw Data &amp; Analysis Setup'!B382,"")</f>
        <v>20.621000289916992</v>
      </c>
      <c r="C382" s="54" t="s">
        <v>521</v>
      </c>
      <c r="D382" s="54" t="s">
        <v>473</v>
      </c>
      <c r="E382" s="15" t="s">
        <v>131</v>
      </c>
      <c r="F382" s="150"/>
      <c r="G382" s="150"/>
      <c r="H382" s="148"/>
      <c r="I382" s="149"/>
      <c r="J382" s="148"/>
      <c r="K382" s="148"/>
    </row>
    <row r="383" spans="1:11" ht="15" customHeight="1" x14ac:dyDescent="0.25">
      <c r="A383" s="11" t="str">
        <f>'Raw Data &amp; Analysis Setup'!A383</f>
        <v>P22</v>
      </c>
      <c r="B383" s="53">
        <f>IF(AND(ISNUMBER('Raw Data &amp; Analysis Setup'!B383),'Raw Data &amp; Analysis Setup'!B383&gt;0),'Raw Data &amp; Analysis Setup'!B383,"")</f>
        <v>19.169000625610352</v>
      </c>
      <c r="C383" s="54" t="s">
        <v>100</v>
      </c>
      <c r="D383" s="54" t="s">
        <v>471</v>
      </c>
      <c r="E383" s="15" t="s">
        <v>131</v>
      </c>
      <c r="F383" s="150">
        <v>200</v>
      </c>
      <c r="G383" s="150" t="s">
        <v>176</v>
      </c>
      <c r="H383" s="148">
        <f t="shared" si="368"/>
        <v>19.196000417073567</v>
      </c>
      <c r="I383" s="149">
        <f t="shared" ref="I383" si="390">IF(SUM(B383:B385)&gt;0,STDEV(B383:B385),0)</f>
        <v>2.4879574763224915E-2</v>
      </c>
      <c r="J383" s="148">
        <f t="shared" ref="J383" si="391">IF(H383&lt;&gt;"",IF(VLOOKUP(D383,$A$2:$H$385,8,FALSE)&gt;0,VLOOKUP(D383,$A$2:$H$385,8,FALSE),""),"")</f>
        <v>19.196000417073567</v>
      </c>
      <c r="K383" s="148">
        <f t="shared" ref="K383" si="392">IF(ISNUMBER(H383),H383-J383,"")</f>
        <v>0</v>
      </c>
    </row>
    <row r="384" spans="1:11" ht="15" customHeight="1" x14ac:dyDescent="0.25">
      <c r="A384" s="11" t="str">
        <f>'Raw Data &amp; Analysis Setup'!A384</f>
        <v>P23</v>
      </c>
      <c r="B384" s="53">
        <f>IF(AND(ISNUMBER('Raw Data &amp; Analysis Setup'!B384),'Raw Data &amp; Analysis Setup'!B384&gt;0),'Raw Data &amp; Analysis Setup'!B384,"")</f>
        <v>19.201000213623047</v>
      </c>
      <c r="C384" s="54" t="s">
        <v>100</v>
      </c>
      <c r="D384" s="54" t="s">
        <v>472</v>
      </c>
      <c r="E384" s="15" t="s">
        <v>131</v>
      </c>
      <c r="F384" s="150"/>
      <c r="G384" s="150"/>
      <c r="H384" s="148"/>
      <c r="I384" s="149"/>
      <c r="J384" s="148"/>
      <c r="K384" s="148"/>
    </row>
    <row r="385" spans="1:11" ht="15" customHeight="1" x14ac:dyDescent="0.25">
      <c r="A385" s="11" t="str">
        <f>'Raw Data &amp; Analysis Setup'!A385</f>
        <v>P24</v>
      </c>
      <c r="B385" s="53">
        <f>IF(AND(ISNUMBER('Raw Data &amp; Analysis Setup'!B385),'Raw Data &amp; Analysis Setup'!B385&gt;0),'Raw Data &amp; Analysis Setup'!B385,"")</f>
        <v>19.218000411987305</v>
      </c>
      <c r="C385" s="54" t="s">
        <v>100</v>
      </c>
      <c r="D385" s="54" t="s">
        <v>473</v>
      </c>
      <c r="E385" s="15" t="s">
        <v>131</v>
      </c>
      <c r="F385" s="150"/>
      <c r="G385" s="150"/>
      <c r="H385" s="148"/>
      <c r="I385" s="149"/>
      <c r="J385" s="148"/>
      <c r="K385" s="148"/>
    </row>
  </sheetData>
  <mergeCells count="772">
    <mergeCell ref="I377:I379"/>
    <mergeCell ref="J377:J379"/>
    <mergeCell ref="K377:K379"/>
    <mergeCell ref="I380:I382"/>
    <mergeCell ref="J380:J382"/>
    <mergeCell ref="K380:K382"/>
    <mergeCell ref="I383:I385"/>
    <mergeCell ref="J383:J385"/>
    <mergeCell ref="K383:K385"/>
    <mergeCell ref="I368:I370"/>
    <mergeCell ref="J368:J370"/>
    <mergeCell ref="K368:K370"/>
    <mergeCell ref="I371:I373"/>
    <mergeCell ref="J371:J373"/>
    <mergeCell ref="K371:K373"/>
    <mergeCell ref="I374:I376"/>
    <mergeCell ref="J374:J376"/>
    <mergeCell ref="K374:K376"/>
    <mergeCell ref="I359:I361"/>
    <mergeCell ref="J359:J361"/>
    <mergeCell ref="K359:K361"/>
    <mergeCell ref="I362:I364"/>
    <mergeCell ref="J362:J364"/>
    <mergeCell ref="K362:K364"/>
    <mergeCell ref="I365:I367"/>
    <mergeCell ref="J365:J367"/>
    <mergeCell ref="K365:K367"/>
    <mergeCell ref="I350:I352"/>
    <mergeCell ref="J350:J352"/>
    <mergeCell ref="K350:K352"/>
    <mergeCell ref="I353:I355"/>
    <mergeCell ref="J353:J355"/>
    <mergeCell ref="K353:K355"/>
    <mergeCell ref="I356:I358"/>
    <mergeCell ref="J356:J358"/>
    <mergeCell ref="K356:K358"/>
    <mergeCell ref="I341:I343"/>
    <mergeCell ref="J341:J343"/>
    <mergeCell ref="K341:K343"/>
    <mergeCell ref="I344:I346"/>
    <mergeCell ref="J344:J346"/>
    <mergeCell ref="K344:K346"/>
    <mergeCell ref="I347:I349"/>
    <mergeCell ref="J347:J349"/>
    <mergeCell ref="K347:K349"/>
    <mergeCell ref="I332:I334"/>
    <mergeCell ref="J332:J334"/>
    <mergeCell ref="K332:K334"/>
    <mergeCell ref="I335:I337"/>
    <mergeCell ref="J335:J337"/>
    <mergeCell ref="K335:K337"/>
    <mergeCell ref="I338:I340"/>
    <mergeCell ref="J338:J340"/>
    <mergeCell ref="K338:K340"/>
    <mergeCell ref="I323:I325"/>
    <mergeCell ref="J323:J325"/>
    <mergeCell ref="K323:K325"/>
    <mergeCell ref="I326:I328"/>
    <mergeCell ref="J326:J328"/>
    <mergeCell ref="K326:K328"/>
    <mergeCell ref="I329:I331"/>
    <mergeCell ref="J329:J331"/>
    <mergeCell ref="K329:K331"/>
    <mergeCell ref="I314:I316"/>
    <mergeCell ref="J314:J316"/>
    <mergeCell ref="K314:K316"/>
    <mergeCell ref="I317:I319"/>
    <mergeCell ref="J317:J319"/>
    <mergeCell ref="K317:K319"/>
    <mergeCell ref="I320:I322"/>
    <mergeCell ref="J320:J322"/>
    <mergeCell ref="K320:K322"/>
    <mergeCell ref="I305:I307"/>
    <mergeCell ref="J305:J307"/>
    <mergeCell ref="K305:K307"/>
    <mergeCell ref="I308:I310"/>
    <mergeCell ref="J308:J310"/>
    <mergeCell ref="K308:K310"/>
    <mergeCell ref="I311:I313"/>
    <mergeCell ref="J311:J313"/>
    <mergeCell ref="K311:K313"/>
    <mergeCell ref="I296:I298"/>
    <mergeCell ref="J296:J298"/>
    <mergeCell ref="K296:K298"/>
    <mergeCell ref="I299:I301"/>
    <mergeCell ref="J299:J301"/>
    <mergeCell ref="K299:K301"/>
    <mergeCell ref="I302:I304"/>
    <mergeCell ref="J302:J304"/>
    <mergeCell ref="K302:K304"/>
    <mergeCell ref="I287:I289"/>
    <mergeCell ref="J287:J289"/>
    <mergeCell ref="K287:K289"/>
    <mergeCell ref="I290:I292"/>
    <mergeCell ref="J290:J292"/>
    <mergeCell ref="K290:K292"/>
    <mergeCell ref="I293:I295"/>
    <mergeCell ref="J293:J295"/>
    <mergeCell ref="K293:K295"/>
    <mergeCell ref="I278:I280"/>
    <mergeCell ref="J278:J280"/>
    <mergeCell ref="K278:K280"/>
    <mergeCell ref="I281:I283"/>
    <mergeCell ref="J281:J283"/>
    <mergeCell ref="K281:K283"/>
    <mergeCell ref="I284:I286"/>
    <mergeCell ref="J284:J286"/>
    <mergeCell ref="K284:K286"/>
    <mergeCell ref="I269:I271"/>
    <mergeCell ref="J269:J271"/>
    <mergeCell ref="K269:K271"/>
    <mergeCell ref="I272:I274"/>
    <mergeCell ref="J272:J274"/>
    <mergeCell ref="K272:K274"/>
    <mergeCell ref="I275:I277"/>
    <mergeCell ref="J275:J277"/>
    <mergeCell ref="K275:K277"/>
    <mergeCell ref="I260:I262"/>
    <mergeCell ref="J260:J262"/>
    <mergeCell ref="K260:K262"/>
    <mergeCell ref="I263:I265"/>
    <mergeCell ref="J263:J265"/>
    <mergeCell ref="K263:K265"/>
    <mergeCell ref="I266:I268"/>
    <mergeCell ref="J266:J268"/>
    <mergeCell ref="K266:K268"/>
    <mergeCell ref="I251:I253"/>
    <mergeCell ref="J251:J253"/>
    <mergeCell ref="K251:K253"/>
    <mergeCell ref="I254:I256"/>
    <mergeCell ref="J254:J256"/>
    <mergeCell ref="K254:K256"/>
    <mergeCell ref="I257:I259"/>
    <mergeCell ref="J257:J259"/>
    <mergeCell ref="K257:K259"/>
    <mergeCell ref="I242:I244"/>
    <mergeCell ref="J242:J244"/>
    <mergeCell ref="K242:K244"/>
    <mergeCell ref="I245:I247"/>
    <mergeCell ref="J245:J247"/>
    <mergeCell ref="K245:K247"/>
    <mergeCell ref="I248:I250"/>
    <mergeCell ref="J248:J250"/>
    <mergeCell ref="K248:K250"/>
    <mergeCell ref="I233:I235"/>
    <mergeCell ref="J233:J235"/>
    <mergeCell ref="K233:K235"/>
    <mergeCell ref="I236:I238"/>
    <mergeCell ref="J236:J238"/>
    <mergeCell ref="K236:K238"/>
    <mergeCell ref="I239:I241"/>
    <mergeCell ref="J239:J241"/>
    <mergeCell ref="K239:K241"/>
    <mergeCell ref="I224:I226"/>
    <mergeCell ref="J224:J226"/>
    <mergeCell ref="K224:K226"/>
    <mergeCell ref="I227:I229"/>
    <mergeCell ref="J227:J229"/>
    <mergeCell ref="K227:K229"/>
    <mergeCell ref="I230:I232"/>
    <mergeCell ref="J230:J232"/>
    <mergeCell ref="K230:K232"/>
    <mergeCell ref="I215:I217"/>
    <mergeCell ref="J215:J217"/>
    <mergeCell ref="K215:K217"/>
    <mergeCell ref="I218:I220"/>
    <mergeCell ref="J218:J220"/>
    <mergeCell ref="K218:K220"/>
    <mergeCell ref="I221:I223"/>
    <mergeCell ref="J221:J223"/>
    <mergeCell ref="K221:K223"/>
    <mergeCell ref="I206:I208"/>
    <mergeCell ref="J206:J208"/>
    <mergeCell ref="K206:K208"/>
    <mergeCell ref="I209:I211"/>
    <mergeCell ref="J209:J211"/>
    <mergeCell ref="K209:K211"/>
    <mergeCell ref="I212:I214"/>
    <mergeCell ref="J212:J214"/>
    <mergeCell ref="K212:K214"/>
    <mergeCell ref="I197:I199"/>
    <mergeCell ref="J197:J199"/>
    <mergeCell ref="K197:K199"/>
    <mergeCell ref="I200:I202"/>
    <mergeCell ref="J200:J202"/>
    <mergeCell ref="K200:K202"/>
    <mergeCell ref="I203:I205"/>
    <mergeCell ref="J203:J205"/>
    <mergeCell ref="K203:K205"/>
    <mergeCell ref="I188:I190"/>
    <mergeCell ref="J188:J190"/>
    <mergeCell ref="K188:K190"/>
    <mergeCell ref="I191:I193"/>
    <mergeCell ref="J191:J193"/>
    <mergeCell ref="K191:K193"/>
    <mergeCell ref="I194:I196"/>
    <mergeCell ref="J194:J196"/>
    <mergeCell ref="K194:K196"/>
    <mergeCell ref="I179:I181"/>
    <mergeCell ref="J179:J181"/>
    <mergeCell ref="K179:K181"/>
    <mergeCell ref="I182:I184"/>
    <mergeCell ref="J182:J184"/>
    <mergeCell ref="K182:K184"/>
    <mergeCell ref="I185:I187"/>
    <mergeCell ref="J185:J187"/>
    <mergeCell ref="K185:K187"/>
    <mergeCell ref="I170:I172"/>
    <mergeCell ref="J170:J172"/>
    <mergeCell ref="K170:K172"/>
    <mergeCell ref="I173:I175"/>
    <mergeCell ref="J173:J175"/>
    <mergeCell ref="K173:K175"/>
    <mergeCell ref="I176:I178"/>
    <mergeCell ref="J176:J178"/>
    <mergeCell ref="K176:K178"/>
    <mergeCell ref="I161:I163"/>
    <mergeCell ref="J161:J163"/>
    <mergeCell ref="K161:K163"/>
    <mergeCell ref="I164:I166"/>
    <mergeCell ref="J164:J166"/>
    <mergeCell ref="K164:K166"/>
    <mergeCell ref="I167:I169"/>
    <mergeCell ref="J167:J169"/>
    <mergeCell ref="K167:K169"/>
    <mergeCell ref="I152:I154"/>
    <mergeCell ref="J152:J154"/>
    <mergeCell ref="K152:K154"/>
    <mergeCell ref="I155:I157"/>
    <mergeCell ref="J155:J157"/>
    <mergeCell ref="K155:K157"/>
    <mergeCell ref="I158:I160"/>
    <mergeCell ref="J158:J160"/>
    <mergeCell ref="K158:K160"/>
    <mergeCell ref="I143:I145"/>
    <mergeCell ref="J143:J145"/>
    <mergeCell ref="K143:K145"/>
    <mergeCell ref="I146:I148"/>
    <mergeCell ref="J146:J148"/>
    <mergeCell ref="K146:K148"/>
    <mergeCell ref="I149:I151"/>
    <mergeCell ref="J149:J151"/>
    <mergeCell ref="K149:K151"/>
    <mergeCell ref="I134:I136"/>
    <mergeCell ref="J134:J136"/>
    <mergeCell ref="K134:K136"/>
    <mergeCell ref="I137:I139"/>
    <mergeCell ref="J137:J139"/>
    <mergeCell ref="K137:K139"/>
    <mergeCell ref="I140:I142"/>
    <mergeCell ref="J140:J142"/>
    <mergeCell ref="K140:K142"/>
    <mergeCell ref="I125:I127"/>
    <mergeCell ref="J125:J127"/>
    <mergeCell ref="K125:K127"/>
    <mergeCell ref="I128:I130"/>
    <mergeCell ref="J128:J130"/>
    <mergeCell ref="K128:K130"/>
    <mergeCell ref="I131:I133"/>
    <mergeCell ref="J131:J133"/>
    <mergeCell ref="K131:K133"/>
    <mergeCell ref="I116:I118"/>
    <mergeCell ref="J116:J118"/>
    <mergeCell ref="K116:K118"/>
    <mergeCell ref="I119:I121"/>
    <mergeCell ref="J119:J121"/>
    <mergeCell ref="K119:K121"/>
    <mergeCell ref="I122:I124"/>
    <mergeCell ref="J122:J124"/>
    <mergeCell ref="K122:K124"/>
    <mergeCell ref="H368:H370"/>
    <mergeCell ref="H371:H373"/>
    <mergeCell ref="H374:H376"/>
    <mergeCell ref="H377:H379"/>
    <mergeCell ref="H380:H382"/>
    <mergeCell ref="H383:H385"/>
    <mergeCell ref="I98:I100"/>
    <mergeCell ref="J98:J100"/>
    <mergeCell ref="K98:K100"/>
    <mergeCell ref="I101:I103"/>
    <mergeCell ref="J101:J103"/>
    <mergeCell ref="K101:K103"/>
    <mergeCell ref="I104:I106"/>
    <mergeCell ref="J104:J106"/>
    <mergeCell ref="K104:K106"/>
    <mergeCell ref="I107:I109"/>
    <mergeCell ref="J107:J109"/>
    <mergeCell ref="K107:K109"/>
    <mergeCell ref="I110:I112"/>
    <mergeCell ref="J110:J112"/>
    <mergeCell ref="K110:K112"/>
    <mergeCell ref="I113:I115"/>
    <mergeCell ref="J113:J115"/>
    <mergeCell ref="K113:K115"/>
    <mergeCell ref="H341:H343"/>
    <mergeCell ref="H344:H346"/>
    <mergeCell ref="H347:H349"/>
    <mergeCell ref="H350:H352"/>
    <mergeCell ref="H353:H355"/>
    <mergeCell ref="H356:H358"/>
    <mergeCell ref="H359:H361"/>
    <mergeCell ref="H362:H364"/>
    <mergeCell ref="H365:H367"/>
    <mergeCell ref="H314:H316"/>
    <mergeCell ref="H317:H319"/>
    <mergeCell ref="H320:H322"/>
    <mergeCell ref="H323:H325"/>
    <mergeCell ref="H326:H328"/>
    <mergeCell ref="H329:H331"/>
    <mergeCell ref="H332:H334"/>
    <mergeCell ref="H335:H337"/>
    <mergeCell ref="H338:H340"/>
    <mergeCell ref="H287:H289"/>
    <mergeCell ref="H290:H292"/>
    <mergeCell ref="H293:H295"/>
    <mergeCell ref="H296:H298"/>
    <mergeCell ref="H299:H301"/>
    <mergeCell ref="H302:H304"/>
    <mergeCell ref="H305:H307"/>
    <mergeCell ref="H308:H310"/>
    <mergeCell ref="H311:H313"/>
    <mergeCell ref="H260:H262"/>
    <mergeCell ref="H263:H265"/>
    <mergeCell ref="H266:H268"/>
    <mergeCell ref="H269:H271"/>
    <mergeCell ref="H272:H274"/>
    <mergeCell ref="H275:H277"/>
    <mergeCell ref="H278:H280"/>
    <mergeCell ref="H281:H283"/>
    <mergeCell ref="H284:H286"/>
    <mergeCell ref="H233:H235"/>
    <mergeCell ref="H236:H238"/>
    <mergeCell ref="H239:H241"/>
    <mergeCell ref="H242:H244"/>
    <mergeCell ref="H245:H247"/>
    <mergeCell ref="H248:H250"/>
    <mergeCell ref="H251:H253"/>
    <mergeCell ref="H254:H256"/>
    <mergeCell ref="H257:H259"/>
    <mergeCell ref="H206:H208"/>
    <mergeCell ref="H209:H211"/>
    <mergeCell ref="H212:H214"/>
    <mergeCell ref="H215:H217"/>
    <mergeCell ref="H218:H220"/>
    <mergeCell ref="H221:H223"/>
    <mergeCell ref="H224:H226"/>
    <mergeCell ref="H227:H229"/>
    <mergeCell ref="H230:H232"/>
    <mergeCell ref="H179:H181"/>
    <mergeCell ref="H182:H184"/>
    <mergeCell ref="H185:H187"/>
    <mergeCell ref="H188:H190"/>
    <mergeCell ref="H191:H193"/>
    <mergeCell ref="H194:H196"/>
    <mergeCell ref="H197:H199"/>
    <mergeCell ref="H200:H202"/>
    <mergeCell ref="H203:H205"/>
    <mergeCell ref="H152:H154"/>
    <mergeCell ref="H155:H157"/>
    <mergeCell ref="H158:H160"/>
    <mergeCell ref="H161:H163"/>
    <mergeCell ref="H164:H166"/>
    <mergeCell ref="H167:H169"/>
    <mergeCell ref="H170:H172"/>
    <mergeCell ref="H173:H175"/>
    <mergeCell ref="H176:H178"/>
    <mergeCell ref="G368:G370"/>
    <mergeCell ref="G371:G373"/>
    <mergeCell ref="G374:G376"/>
    <mergeCell ref="G377:G379"/>
    <mergeCell ref="G380:G382"/>
    <mergeCell ref="G383:G385"/>
    <mergeCell ref="H98:H100"/>
    <mergeCell ref="H101:H103"/>
    <mergeCell ref="H104:H106"/>
    <mergeCell ref="H107:H109"/>
    <mergeCell ref="H110:H112"/>
    <mergeCell ref="H113:H115"/>
    <mergeCell ref="H116:H118"/>
    <mergeCell ref="H119:H121"/>
    <mergeCell ref="H122:H124"/>
    <mergeCell ref="H125:H127"/>
    <mergeCell ref="H128:H130"/>
    <mergeCell ref="H131:H133"/>
    <mergeCell ref="H134:H136"/>
    <mergeCell ref="H137:H139"/>
    <mergeCell ref="H140:H142"/>
    <mergeCell ref="H143:H145"/>
    <mergeCell ref="H146:H148"/>
    <mergeCell ref="H149:H151"/>
    <mergeCell ref="G341:G343"/>
    <mergeCell ref="G344:G346"/>
    <mergeCell ref="G347:G349"/>
    <mergeCell ref="G350:G352"/>
    <mergeCell ref="G353:G355"/>
    <mergeCell ref="G356:G358"/>
    <mergeCell ref="G359:G361"/>
    <mergeCell ref="G362:G364"/>
    <mergeCell ref="G365:G367"/>
    <mergeCell ref="G314:G316"/>
    <mergeCell ref="G317:G319"/>
    <mergeCell ref="G320:G322"/>
    <mergeCell ref="G323:G325"/>
    <mergeCell ref="G326:G328"/>
    <mergeCell ref="G329:G331"/>
    <mergeCell ref="G332:G334"/>
    <mergeCell ref="G335:G337"/>
    <mergeCell ref="G338:G340"/>
    <mergeCell ref="G287:G289"/>
    <mergeCell ref="G290:G292"/>
    <mergeCell ref="G293:G295"/>
    <mergeCell ref="G296:G298"/>
    <mergeCell ref="G299:G301"/>
    <mergeCell ref="G302:G304"/>
    <mergeCell ref="G305:G307"/>
    <mergeCell ref="G308:G310"/>
    <mergeCell ref="G311:G313"/>
    <mergeCell ref="G260:G262"/>
    <mergeCell ref="G263:G265"/>
    <mergeCell ref="G266:G268"/>
    <mergeCell ref="G269:G271"/>
    <mergeCell ref="G272:G274"/>
    <mergeCell ref="G275:G277"/>
    <mergeCell ref="G278:G280"/>
    <mergeCell ref="G281:G283"/>
    <mergeCell ref="G284:G286"/>
    <mergeCell ref="G233:G235"/>
    <mergeCell ref="G236:G238"/>
    <mergeCell ref="G239:G241"/>
    <mergeCell ref="G242:G244"/>
    <mergeCell ref="G245:G247"/>
    <mergeCell ref="G248:G250"/>
    <mergeCell ref="G251:G253"/>
    <mergeCell ref="G254:G256"/>
    <mergeCell ref="G257:G259"/>
    <mergeCell ref="G206:G208"/>
    <mergeCell ref="G209:G211"/>
    <mergeCell ref="G212:G214"/>
    <mergeCell ref="G215:G217"/>
    <mergeCell ref="G218:G220"/>
    <mergeCell ref="G221:G223"/>
    <mergeCell ref="G224:G226"/>
    <mergeCell ref="G227:G229"/>
    <mergeCell ref="G230:G232"/>
    <mergeCell ref="G179:G181"/>
    <mergeCell ref="G182:G184"/>
    <mergeCell ref="G185:G187"/>
    <mergeCell ref="G188:G190"/>
    <mergeCell ref="G191:G193"/>
    <mergeCell ref="G194:G196"/>
    <mergeCell ref="G197:G199"/>
    <mergeCell ref="G200:G202"/>
    <mergeCell ref="G203:G205"/>
    <mergeCell ref="G152:G154"/>
    <mergeCell ref="G155:G157"/>
    <mergeCell ref="G158:G160"/>
    <mergeCell ref="G161:G163"/>
    <mergeCell ref="G164:G166"/>
    <mergeCell ref="G167:G169"/>
    <mergeCell ref="G170:G172"/>
    <mergeCell ref="G173:G175"/>
    <mergeCell ref="G176:G178"/>
    <mergeCell ref="F368:F370"/>
    <mergeCell ref="F371:F373"/>
    <mergeCell ref="F374:F376"/>
    <mergeCell ref="F377:F379"/>
    <mergeCell ref="F380:F382"/>
    <mergeCell ref="F383:F385"/>
    <mergeCell ref="G98:G100"/>
    <mergeCell ref="G101:G103"/>
    <mergeCell ref="G104:G106"/>
    <mergeCell ref="G107:G109"/>
    <mergeCell ref="G110:G112"/>
    <mergeCell ref="G113:G115"/>
    <mergeCell ref="G116:G118"/>
    <mergeCell ref="G119:G121"/>
    <mergeCell ref="G122:G124"/>
    <mergeCell ref="G125:G127"/>
    <mergeCell ref="G128:G130"/>
    <mergeCell ref="G131:G133"/>
    <mergeCell ref="G134:G136"/>
    <mergeCell ref="G137:G139"/>
    <mergeCell ref="G140:G142"/>
    <mergeCell ref="G143:G145"/>
    <mergeCell ref="G146:G148"/>
    <mergeCell ref="G149:G151"/>
    <mergeCell ref="F341:F343"/>
    <mergeCell ref="F344:F346"/>
    <mergeCell ref="F347:F349"/>
    <mergeCell ref="F350:F352"/>
    <mergeCell ref="F353:F355"/>
    <mergeCell ref="F356:F358"/>
    <mergeCell ref="F359:F361"/>
    <mergeCell ref="F362:F364"/>
    <mergeCell ref="F365:F367"/>
    <mergeCell ref="F314:F316"/>
    <mergeCell ref="F317:F319"/>
    <mergeCell ref="F320:F322"/>
    <mergeCell ref="F323:F325"/>
    <mergeCell ref="F326:F328"/>
    <mergeCell ref="F329:F331"/>
    <mergeCell ref="F332:F334"/>
    <mergeCell ref="F335:F337"/>
    <mergeCell ref="F338:F340"/>
    <mergeCell ref="F287:F289"/>
    <mergeCell ref="F290:F292"/>
    <mergeCell ref="F293:F295"/>
    <mergeCell ref="F296:F298"/>
    <mergeCell ref="F299:F301"/>
    <mergeCell ref="F302:F304"/>
    <mergeCell ref="F305:F307"/>
    <mergeCell ref="F308:F310"/>
    <mergeCell ref="F311:F313"/>
    <mergeCell ref="F260:F262"/>
    <mergeCell ref="F263:F265"/>
    <mergeCell ref="F266:F268"/>
    <mergeCell ref="F269:F271"/>
    <mergeCell ref="F272:F274"/>
    <mergeCell ref="F275:F277"/>
    <mergeCell ref="F278:F280"/>
    <mergeCell ref="F281:F283"/>
    <mergeCell ref="F284:F286"/>
    <mergeCell ref="F233:F235"/>
    <mergeCell ref="F236:F238"/>
    <mergeCell ref="F239:F241"/>
    <mergeCell ref="F242:F244"/>
    <mergeCell ref="F245:F247"/>
    <mergeCell ref="F248:F250"/>
    <mergeCell ref="F251:F253"/>
    <mergeCell ref="F254:F256"/>
    <mergeCell ref="F257:F259"/>
    <mergeCell ref="F206:F208"/>
    <mergeCell ref="F209:F211"/>
    <mergeCell ref="F212:F214"/>
    <mergeCell ref="F215:F217"/>
    <mergeCell ref="F218:F220"/>
    <mergeCell ref="F221:F223"/>
    <mergeCell ref="F224:F226"/>
    <mergeCell ref="F227:F229"/>
    <mergeCell ref="F230:F232"/>
    <mergeCell ref="F179:F181"/>
    <mergeCell ref="F182:F184"/>
    <mergeCell ref="F185:F187"/>
    <mergeCell ref="F188:F190"/>
    <mergeCell ref="F191:F193"/>
    <mergeCell ref="F194:F196"/>
    <mergeCell ref="F197:F199"/>
    <mergeCell ref="F200:F202"/>
    <mergeCell ref="F203:F205"/>
    <mergeCell ref="F152:F154"/>
    <mergeCell ref="F155:F157"/>
    <mergeCell ref="F158:F160"/>
    <mergeCell ref="F161:F163"/>
    <mergeCell ref="F164:F166"/>
    <mergeCell ref="F167:F169"/>
    <mergeCell ref="F170:F172"/>
    <mergeCell ref="F173:F175"/>
    <mergeCell ref="F176:F178"/>
    <mergeCell ref="F125:F127"/>
    <mergeCell ref="F128:F130"/>
    <mergeCell ref="F131:F133"/>
    <mergeCell ref="F134:F136"/>
    <mergeCell ref="F137:F139"/>
    <mergeCell ref="F140:F142"/>
    <mergeCell ref="F143:F145"/>
    <mergeCell ref="F146:F148"/>
    <mergeCell ref="F149:F151"/>
    <mergeCell ref="F98:F100"/>
    <mergeCell ref="F101:F103"/>
    <mergeCell ref="F104:F106"/>
    <mergeCell ref="F107:F109"/>
    <mergeCell ref="F110:F112"/>
    <mergeCell ref="F113:F115"/>
    <mergeCell ref="F116:F118"/>
    <mergeCell ref="F119:F121"/>
    <mergeCell ref="F122:F124"/>
    <mergeCell ref="Q68:U68"/>
    <mergeCell ref="Q69:U69"/>
    <mergeCell ref="Q70:U70"/>
    <mergeCell ref="K2:K4"/>
    <mergeCell ref="J2:J4"/>
    <mergeCell ref="I2:I4"/>
    <mergeCell ref="H2:H4"/>
    <mergeCell ref="G2:G4"/>
    <mergeCell ref="K11:K13"/>
    <mergeCell ref="J11:J13"/>
    <mergeCell ref="I11:I13"/>
    <mergeCell ref="H11:H13"/>
    <mergeCell ref="G11:G13"/>
    <mergeCell ref="F2:F4"/>
    <mergeCell ref="K5:K7"/>
    <mergeCell ref="J5:J7"/>
    <mergeCell ref="I5:I7"/>
    <mergeCell ref="H5:H7"/>
    <mergeCell ref="G5:G7"/>
    <mergeCell ref="F5:F7"/>
    <mergeCell ref="P1:P2"/>
    <mergeCell ref="F8:F10"/>
    <mergeCell ref="F11:F13"/>
    <mergeCell ref="K8:K10"/>
    <mergeCell ref="J8:J10"/>
    <mergeCell ref="I8:I10"/>
    <mergeCell ref="H8:H10"/>
    <mergeCell ref="G8:G10"/>
    <mergeCell ref="F14:F16"/>
    <mergeCell ref="K17:K19"/>
    <mergeCell ref="J17:J19"/>
    <mergeCell ref="I17:I19"/>
    <mergeCell ref="H17:H19"/>
    <mergeCell ref="G17:G19"/>
    <mergeCell ref="F17:F19"/>
    <mergeCell ref="K14:K16"/>
    <mergeCell ref="J14:J16"/>
    <mergeCell ref="I14:I16"/>
    <mergeCell ref="H14:H16"/>
    <mergeCell ref="G14:G16"/>
    <mergeCell ref="F20:F22"/>
    <mergeCell ref="K23:K25"/>
    <mergeCell ref="J23:J25"/>
    <mergeCell ref="I23:I25"/>
    <mergeCell ref="H23:H25"/>
    <mergeCell ref="G23:G25"/>
    <mergeCell ref="F23:F25"/>
    <mergeCell ref="K20:K22"/>
    <mergeCell ref="J20:J22"/>
    <mergeCell ref="I20:I22"/>
    <mergeCell ref="H20:H22"/>
    <mergeCell ref="G20:G22"/>
    <mergeCell ref="F26:F28"/>
    <mergeCell ref="K29:K31"/>
    <mergeCell ref="J29:J31"/>
    <mergeCell ref="I29:I31"/>
    <mergeCell ref="H29:H31"/>
    <mergeCell ref="G29:G31"/>
    <mergeCell ref="F29:F31"/>
    <mergeCell ref="K26:K28"/>
    <mergeCell ref="J26:J28"/>
    <mergeCell ref="I26:I28"/>
    <mergeCell ref="H26:H28"/>
    <mergeCell ref="G26:G28"/>
    <mergeCell ref="F32:F34"/>
    <mergeCell ref="K35:K37"/>
    <mergeCell ref="J35:J37"/>
    <mergeCell ref="I35:I37"/>
    <mergeCell ref="H35:H37"/>
    <mergeCell ref="G35:G37"/>
    <mergeCell ref="F35:F37"/>
    <mergeCell ref="K32:K34"/>
    <mergeCell ref="J32:J34"/>
    <mergeCell ref="I32:I34"/>
    <mergeCell ref="H32:H34"/>
    <mergeCell ref="G32:G34"/>
    <mergeCell ref="F38:F40"/>
    <mergeCell ref="K41:K43"/>
    <mergeCell ref="J41:J43"/>
    <mergeCell ref="I41:I43"/>
    <mergeCell ref="H41:H43"/>
    <mergeCell ref="G41:G43"/>
    <mergeCell ref="F41:F43"/>
    <mergeCell ref="K38:K40"/>
    <mergeCell ref="J38:J40"/>
    <mergeCell ref="I38:I40"/>
    <mergeCell ref="H38:H40"/>
    <mergeCell ref="G38:G40"/>
    <mergeCell ref="F44:F46"/>
    <mergeCell ref="K47:K49"/>
    <mergeCell ref="J47:J49"/>
    <mergeCell ref="I47:I49"/>
    <mergeCell ref="H47:H49"/>
    <mergeCell ref="G47:G49"/>
    <mergeCell ref="F47:F49"/>
    <mergeCell ref="K44:K46"/>
    <mergeCell ref="J44:J46"/>
    <mergeCell ref="I44:I46"/>
    <mergeCell ref="H44:H46"/>
    <mergeCell ref="G44:G46"/>
    <mergeCell ref="F50:F52"/>
    <mergeCell ref="K53:K55"/>
    <mergeCell ref="J53:J55"/>
    <mergeCell ref="I53:I55"/>
    <mergeCell ref="H53:H55"/>
    <mergeCell ref="G53:G55"/>
    <mergeCell ref="F53:F55"/>
    <mergeCell ref="K50:K52"/>
    <mergeCell ref="J50:J52"/>
    <mergeCell ref="I50:I52"/>
    <mergeCell ref="H50:H52"/>
    <mergeCell ref="G50:G52"/>
    <mergeCell ref="F56:F58"/>
    <mergeCell ref="K59:K61"/>
    <mergeCell ref="J59:J61"/>
    <mergeCell ref="I59:I61"/>
    <mergeCell ref="H59:H61"/>
    <mergeCell ref="G59:G61"/>
    <mergeCell ref="F59:F61"/>
    <mergeCell ref="K56:K58"/>
    <mergeCell ref="J56:J58"/>
    <mergeCell ref="I56:I58"/>
    <mergeCell ref="H56:H58"/>
    <mergeCell ref="G56:G58"/>
    <mergeCell ref="F62:F64"/>
    <mergeCell ref="K65:K67"/>
    <mergeCell ref="J65:J67"/>
    <mergeCell ref="I65:I67"/>
    <mergeCell ref="H65:H67"/>
    <mergeCell ref="G65:G67"/>
    <mergeCell ref="F65:F67"/>
    <mergeCell ref="K62:K64"/>
    <mergeCell ref="J62:J64"/>
    <mergeCell ref="I62:I64"/>
    <mergeCell ref="H62:H64"/>
    <mergeCell ref="G62:G64"/>
    <mergeCell ref="F68:F70"/>
    <mergeCell ref="K71:K73"/>
    <mergeCell ref="J71:J73"/>
    <mergeCell ref="I71:I73"/>
    <mergeCell ref="H71:H73"/>
    <mergeCell ref="G71:G73"/>
    <mergeCell ref="F71:F73"/>
    <mergeCell ref="K68:K70"/>
    <mergeCell ref="J68:J70"/>
    <mergeCell ref="I68:I70"/>
    <mergeCell ref="H68:H70"/>
    <mergeCell ref="G68:G70"/>
    <mergeCell ref="F74:F76"/>
    <mergeCell ref="K77:K79"/>
    <mergeCell ref="J77:J79"/>
    <mergeCell ref="I77:I79"/>
    <mergeCell ref="H77:H79"/>
    <mergeCell ref="G77:G79"/>
    <mergeCell ref="F77:F79"/>
    <mergeCell ref="K74:K76"/>
    <mergeCell ref="J74:J76"/>
    <mergeCell ref="I74:I76"/>
    <mergeCell ref="H74:H76"/>
    <mergeCell ref="G74:G76"/>
    <mergeCell ref="F80:F82"/>
    <mergeCell ref="K83:K85"/>
    <mergeCell ref="J83:J85"/>
    <mergeCell ref="I83:I85"/>
    <mergeCell ref="H83:H85"/>
    <mergeCell ref="G83:G85"/>
    <mergeCell ref="F83:F85"/>
    <mergeCell ref="K80:K82"/>
    <mergeCell ref="J80:J82"/>
    <mergeCell ref="I80:I82"/>
    <mergeCell ref="H80:H82"/>
    <mergeCell ref="G80:G82"/>
    <mergeCell ref="F92:F94"/>
    <mergeCell ref="K95:K97"/>
    <mergeCell ref="J95:J97"/>
    <mergeCell ref="I95:I97"/>
    <mergeCell ref="H95:H97"/>
    <mergeCell ref="G95:G97"/>
    <mergeCell ref="F95:F97"/>
    <mergeCell ref="K92:K94"/>
    <mergeCell ref="J92:J94"/>
    <mergeCell ref="I92:I94"/>
    <mergeCell ref="H92:H94"/>
    <mergeCell ref="G92:G94"/>
    <mergeCell ref="K89:K91"/>
    <mergeCell ref="J89:J91"/>
    <mergeCell ref="I89:I91"/>
    <mergeCell ref="H89:H91"/>
    <mergeCell ref="G89:G91"/>
    <mergeCell ref="F89:F91"/>
    <mergeCell ref="K86:K88"/>
    <mergeCell ref="J86:J88"/>
    <mergeCell ref="I86:I88"/>
    <mergeCell ref="H86:H88"/>
    <mergeCell ref="G86:G88"/>
    <mergeCell ref="F86:F88"/>
  </mergeCells>
  <pageMargins left="0.7" right="0.7" top="0.75" bottom="0.75" header="0.3" footer="0.3"/>
  <pageSetup scale="79" orientation="portrait" r:id="rId1"/>
  <colBreaks count="1" manualBreakCount="1">
    <brk id="3" max="1048575" man="1"/>
  </colBreaks>
  <ignoredErrors>
    <ignoredError sqref="H2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Assay Quick Start Guide</vt:lpstr>
      <vt:lpstr>Array Quick Start Guide</vt:lpstr>
      <vt:lpstr>Raw Data &amp; Analysis Setup</vt:lpstr>
      <vt:lpstr>Results</vt:lpstr>
      <vt:lpstr>Calculation</vt:lpstr>
      <vt:lpstr>'Assay Quick Start Guide'!OLE_LINK1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2017-02-13T18:49:02Z</dcterms:modified>
</cp:coreProperties>
</file>